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0" yWindow="65386" windowWidth="7680" windowHeight="9075" tabRatio="357" activeTab="0"/>
  </bookViews>
  <sheets>
    <sheet name="JUSTICIA" sheetId="1" r:id="rId1"/>
    <sheet name="RESUMEN" sheetId="2" state="hidden" r:id="rId2"/>
  </sheets>
  <definedNames>
    <definedName name="_xlnm._FilterDatabase" localSheetId="0" hidden="1">'JUSTICIA'!$A$12:$AE$152</definedName>
    <definedName name="_xlnm.Print_Area" localSheetId="0">'JUSTICIA'!$A$1:$AG$124</definedName>
    <definedName name="_xlnm.Print_Titles" localSheetId="0">'JUSTICIA'!$12:$12</definedName>
  </definedNames>
  <calcPr fullCalcOnLoad="1"/>
</workbook>
</file>

<file path=xl/comments1.xml><?xml version="1.0" encoding="utf-8"?>
<comments xmlns="http://schemas.openxmlformats.org/spreadsheetml/2006/main">
  <authors>
    <author>laquijano</author>
    <author> </author>
  </authors>
  <commentList>
    <comment ref="B12" authorId="0">
      <text>
        <r>
          <rPr>
            <b/>
            <sz val="10"/>
            <rFont val="Arial"/>
            <family val="2"/>
          </rPr>
          <t>Numero de orden del hallazgo en el informe ( cuando una accion correctiva agrupa varios hallazgos pueden relacionarse en las celdas los numeros correspondientes )  relacionarse)</t>
        </r>
        <r>
          <rPr>
            <b/>
            <sz val="10"/>
            <rFont val="Arial"/>
            <family val="2"/>
          </rPr>
          <t xml:space="preserve">
</t>
        </r>
      </text>
    </comment>
    <comment ref="D12" authorId="0">
      <text>
        <r>
          <rPr>
            <u val="single"/>
            <sz val="10"/>
            <color indexed="12"/>
            <rFont val="Arial"/>
            <family val="2"/>
          </rPr>
          <t xml:space="preserve">Corresponde a la clasificación esteblecida por la CGR según la naturaleza del hallazgo y su origen en las diferentes áreas de la administración </t>
        </r>
        <r>
          <rPr>
            <b/>
            <sz val="10"/>
            <rFont val="Arial"/>
            <family val="2"/>
          </rPr>
          <t xml:space="preserve">
</t>
        </r>
      </text>
    </comment>
    <comment ref="H12" authorId="0">
      <text>
        <r>
          <rPr>
            <b/>
            <sz val="10"/>
            <rFont val="Arial"/>
            <family val="2"/>
          </rPr>
          <t>Es la accón (correctiva y/o preventiva) que adopta la entidad para subsanar o corregir la causa que genera el  hallazgo</t>
        </r>
        <r>
          <rPr>
            <b/>
            <sz val="10"/>
            <rFont val="Arial"/>
            <family val="2"/>
          </rPr>
          <t xml:space="preserve">
</t>
        </r>
      </text>
    </comment>
    <comment ref="I12" authorId="0">
      <text>
        <r>
          <rPr>
            <u val="single"/>
            <sz val="10"/>
            <color indexed="12"/>
            <rFont val="Arial"/>
            <family val="2"/>
          </rPr>
          <t xml:space="preserve">Propósito que tiene el cumplir con la acción emprendida para corregir o prevenir las situaciones que se derivan de los hallazgos </t>
        </r>
        <r>
          <rPr>
            <b/>
            <sz val="10"/>
            <rFont val="Arial"/>
            <family val="2"/>
          </rPr>
          <t xml:space="preserve">
</t>
        </r>
      </text>
    </comment>
    <comment ref="J12" authorId="0">
      <text>
        <r>
          <rPr>
            <u val="single"/>
            <sz val="10"/>
            <color indexed="12"/>
            <rFont val="Arial"/>
            <family val="2"/>
          </rPr>
          <t>Pasos cuantificables que permitan medir el avance y cumplimiento de la acción de mejoramiento.
Sepueden incluir tantas filas como metas sean necesarios.</t>
        </r>
      </text>
    </comment>
    <comment ref="K12" authorId="0">
      <text>
        <r>
          <rPr>
            <u val="single"/>
            <sz val="10"/>
            <color indexed="12"/>
            <rFont val="Arial"/>
            <family val="2"/>
          </rPr>
          <t xml:space="preserve">Nombre de la unidad de medida que se  utiliza para medir el grado de avance de la meta (unidades o porcentaje) y definición
 de la actividad a realizar   
</t>
        </r>
      </text>
    </comment>
    <comment ref="L12" authorId="0">
      <text>
        <r>
          <rPr>
            <u val="single"/>
            <sz val="10"/>
            <color indexed="12"/>
            <rFont val="Arial"/>
            <family val="2"/>
          </rPr>
          <t xml:space="preserve">Volumen o tamaño de la meta, establecido en unidades o porcentajes. 
</t>
        </r>
      </text>
    </comment>
    <comment ref="M12" authorId="0">
      <text>
        <r>
          <rPr>
            <b/>
            <sz val="10"/>
            <rFont val="Arial"/>
            <family val="2"/>
          </rPr>
          <t xml:space="preserve">Fecha programada para la iniciación de cada meta </t>
        </r>
        <r>
          <rPr>
            <b/>
            <sz val="10"/>
            <rFont val="Arial"/>
            <family val="2"/>
          </rPr>
          <t xml:space="preserve">
</t>
        </r>
      </text>
    </comment>
    <comment ref="N12" authorId="0">
      <text>
        <r>
          <rPr>
            <u val="single"/>
            <sz val="10"/>
            <color indexed="12"/>
            <rFont val="Arial"/>
            <family val="2"/>
          </rPr>
          <t xml:space="preserve">Fecha programada para la terminación de cada meta </t>
        </r>
      </text>
    </comment>
    <comment ref="O12" authorId="0">
      <text>
        <r>
          <rPr>
            <u val="single"/>
            <sz val="10"/>
            <color indexed="12"/>
            <rFont val="Arial"/>
            <family val="2"/>
          </rPr>
          <t xml:space="preserve">La hoja calcula automáticamente el plazo de duración de la acción de mejoramiento teniendo en cuenta las fechas de incio y terminación de la meta.
</t>
        </r>
      </text>
    </comment>
    <comment ref="P12" authorId="0">
      <text>
        <r>
          <rPr>
            <u val="single"/>
            <sz val="10"/>
            <color indexed="12"/>
            <rFont val="Arial"/>
            <family val="2"/>
          </rPr>
          <t xml:space="preserve">Se consigna el numero de unidades ejecutadas por cada una de las metas 
</t>
        </r>
      </text>
    </comment>
    <comment ref="Q12" authorId="0">
      <text>
        <r>
          <rPr>
            <sz val="8"/>
            <rFont val="Tahoma"/>
            <family val="2"/>
          </rPr>
          <t>Calcula el avance porcentual de la meta  dividiendo la ejecución informada en la columna N sobre la columna J</t>
        </r>
        <r>
          <rPr>
            <b/>
            <sz val="10"/>
            <rFont val="Arial"/>
            <family val="2"/>
          </rPr>
          <t xml:space="preserve">
</t>
        </r>
      </text>
    </comment>
    <comment ref="P18" authorId="1">
      <text>
        <r>
          <rPr>
            <b/>
            <sz val="8"/>
            <rFont val="Tahoma"/>
            <family val="2"/>
          </rPr>
          <t xml:space="preserve"> :</t>
        </r>
        <r>
          <rPr>
            <sz val="12"/>
            <color indexed="12"/>
            <rFont val="Tahoma"/>
            <family val="2"/>
          </rPr>
          <t xml:space="preserve">
INFORMACIÓN ENVIADA CON CORTE 30 JUN2010</t>
        </r>
      </text>
    </comment>
  </commentList>
</comments>
</file>

<file path=xl/sharedStrings.xml><?xml version="1.0" encoding="utf-8"?>
<sst xmlns="http://schemas.openxmlformats.org/spreadsheetml/2006/main" count="977" uniqueCount="780">
  <si>
    <t>MEM 11-6188 : Se valida la información de respuesta del correo electronico del 20 de marzo de 2011 que precisa el Dir de DJE : El hecho que el LITIGOB fase II se encuentre en el data center del Estado y se tenga el plan de capacitaciòn significa que el mismo esta en producciòn, toda vez que esta arrojando resultados cuantitativos de los procesos migrados; por otra parte la OCI realizo una verificación en campo evidenciando que el Sistema se encuentra en producción. Avance 100%. Se solicitara avance periodico de esta accion de mejora por cuanto finaliza 30 de julio de 2011.</t>
  </si>
  <si>
    <t>23 02 002</t>
  </si>
  <si>
    <t>NO ENVIARON POR SIGOB COMO LO ESTABLECIO EL MEM11-5425-0120. Informan en correo electronico: Hallazgo No 34 [ Coordinar  a los diversos sectores de la Administración Pública Nacional para que conconcluyan los análisis de la vigencia de las normas.]  Avance 96.5% a 31 de DIC de 2009.. SE MANTIENE EL MISMO AVANCE A 31 DE DIC DE 2010.</t>
  </si>
  <si>
    <t xml:space="preserve">NO ENVIARON POR SIGOB COMO LO ESTABLECIO EL MEM11-5425-0120.  Hallazgo No 35 [ Poner en funcionamiento y liberar para los cuidadanos el Sistema Único de Información Normativa- SUIN ] Avance 96%  a 31 de Dic de 2010. 
 </t>
  </si>
  <si>
    <t>NO ENVIARON POR SIGOB COMO LO ESTABLECIO EL MEM11-5425-0120. No reportaron avence . AVANCE 0%</t>
  </si>
  <si>
    <t>83 ( Antes 21 PM MIJ Vig 2009)</t>
  </si>
  <si>
    <t>94 ( Antes 24 PM MIJ Vig 2009)</t>
  </si>
  <si>
    <t>96 ( Antes 24 PM MIJ Vig 2009)</t>
  </si>
  <si>
    <t>Con MEM11-11327 del 17 de junio de 2010 envian documentos de Gestión para la aprobación de Declaración de Politica de uso de las tecnologias. ( MEM 11-8513 ( Del 10 de mayo de 2011) /MEM11-10662 ( Del 8 de junio de 2011)/ MEM11-11279 ( 16 de junio de 2011) No obstante no se evidencia documento . Avance 50%.</t>
  </si>
  <si>
    <r>
      <t>En MEM  con corte 30 de marzo de 2011:DJE  informa que :</t>
    </r>
    <r>
      <rPr>
        <sz val="12"/>
        <rFont val="Arial"/>
        <family val="2"/>
      </rPr>
      <t>Damos alcance al memorando MEM11-5425-OCI-012, y solicitamos la modificación del porcentaje de avance de la meta correspondiente al Consecutivo hallazgo 72, hallazgo 8 que aparece 46% por un 65%. Para el cumplimiento de la meta señalada en el mencionado hallazgo,  se han realizado las siguientes actividades:En cuanto a la migración de la información:1.Se recibió el Sistema con 121.000 procesos migrados de los 170.000 reportados por 154 entidades.  El motivo por el cual no se logró migrar el restante número fue por que las entidades no reportaron correctamente la información.2,En el mes de marzo se procedió a realizar una remigración de 10 entidades con más alta litigiosidad. Hoy el sistema cuenta con 153.786 procesos. Con esta información se puede obtener un reporte parcial de la actividad litigiosa de la Nación.
En cuanto a capacitación de los apoderados:El ingreso al Sistema por parte de los usuarios será de forma gradual.  Se tiene como meta a 31 de diciembre de 2011 capacitados todos los apoderados de la Nación.  A hoy se ha realizado lo siguiente: 1-Finalizando el mes de enero de 2011 se inició la capacitación a los usuarios y apoderados del Sistema. A marzo de 2011 se han capacitado un total de 423 que corresponden a 106 entidades.2-Se entregaron claves de acceso al aplicativo a todos los usuarios capacitados, los cuales tendrán la obligación, de acuerdo al Decreto 1795 de 2007, de reportar y actualizar la información litigiosa a su cargo. AVANCE 65%</t>
    </r>
  </si>
  <si>
    <t>86(Nates 24 PM MIJ vig 2009)</t>
  </si>
  <si>
    <t xml:space="preserve"> En consecuencia así sean mínimas las diferencias en las cuentas, las cifras presentadas en los Estados Contables difieren en sus valores reales</t>
  </si>
  <si>
    <t xml:space="preserve">Solicitar por segunda ocasión a la firma PCT Ltda. la revisión del proceso de depreciación que maneja el sistema. </t>
  </si>
  <si>
    <t>Verificar que la depreciación se suspende cuando los activos no se encuentran en uso.</t>
  </si>
  <si>
    <t>Realizar proceso de verificación en conjunto con PCT.</t>
  </si>
  <si>
    <t>El 14 de Junio de 2011 se evidencia que en el procedimiento Gestión de Bienes Codigo AD-GP-P01 de mayo 5 de 2011 en el punto Nio. 5 " desarrollo " numeral 5,1 " Ingreso de bines " punto NO. 11 y el el 5,2 " realizar salida de Bienes" numeral 14. Avence 100%</t>
  </si>
  <si>
    <r>
      <t xml:space="preserve">Informe correspondiente al trimestre enero-marzo/2010 fue  revisado e incorporado en el sistema. </t>
    </r>
    <r>
      <rPr>
        <b/>
        <sz val="20"/>
        <rFont val="Arial"/>
        <family val="2"/>
      </rPr>
      <t>Tenia avance  3/6 equivalente a 50% a juni 30</t>
    </r>
  </si>
  <si>
    <t>Oficina de Sistemas y Grupo de Gestión Administrativa</t>
  </si>
  <si>
    <t>Ajustar el Plan de Mejoramiento de acuerdo a las formulas que establece la CGR  en la  Resolución Organica de la CGR No 5872 del 11 de Julio de 2007</t>
  </si>
  <si>
    <t>Plan de mejoramiento ajustado en formulas</t>
  </si>
  <si>
    <t>Aplicar mecanismos de seguimiento y control</t>
  </si>
  <si>
    <t>Cumplir con lo establecido en el Sistema de Gestión de la Calidad y el MECI en el Ministerio</t>
  </si>
  <si>
    <t>Revisar, actualizar y cargar la información juridica del Sistema Único de Información Normativa - SUIN, con fecha de corte a 31 de julio de 2011</t>
  </si>
  <si>
    <t>Revisar cargas de información</t>
  </si>
  <si>
    <t>Las acciones implementadas por la Entidad y conducentes a subsanar la debilidad contable descrita en la glosa número 7 del Plan de Mejoramiento, no han sido efectivas, y se evidencia que persisten las mismas deficiencias en la parte financiera, concretamente en los ajustes por depreciación de activos, lo cual impide que la Entidad pueda lograr procesos y procedimientos de calidad y confiabilidad</t>
  </si>
  <si>
    <t>Implementacon de acciones no efectivas para el exito del plan de mejoramiento</t>
  </si>
  <si>
    <t>Realizar un segundo análisis por parte de Almacén y la firma PCT Ltda. con el fin de establecer el valor exacto por el cual se debe ajustar la depreciación</t>
  </si>
  <si>
    <t>Validar directamente en el sistema PCTG el cálculo de la depreciación de activos</t>
  </si>
  <si>
    <t>Grupo de Gestion Administrativa-Almacen</t>
  </si>
  <si>
    <r>
      <t xml:space="preserve">NO </t>
    </r>
    <r>
      <rPr>
        <b/>
        <sz val="12"/>
        <rFont val="Arial"/>
        <family val="2"/>
      </rPr>
      <t>30 sep 2010 OCI</t>
    </r>
    <r>
      <rPr>
        <sz val="12"/>
        <rFont val="Arial"/>
        <family val="2"/>
      </rPr>
      <t>: Infraestructura no reporto información al respecto.</t>
    </r>
  </si>
  <si>
    <r>
      <t>P</t>
    </r>
    <r>
      <rPr>
        <sz val="12"/>
        <rFont val="Arial"/>
        <family val="2"/>
      </rPr>
      <t>ermitir el control y monitoreo oportuno de la ejecución presupuestal con proyectos financiados por la Banca Multilateral</t>
    </r>
  </si>
  <si>
    <t>Entidad: Ministerio Justicia y del Derecho</t>
  </si>
  <si>
    <t>Fecha de Suscripción: 7 de octubre de 2008 ( PM Vig 2007) / Diciembre de 2009 ( PM Vig 2008)- Septiembre 13 de 2010 ( PM MIJ Vig 2009)- Julio de 2010 ( Banco Mundial Vig 2009) / Marzo 11 de 2011 ( FONADE 150 vig 2010) / 10 de mayo de 2011 (PM BCO MUNDIAL vig. 2010) / julio de 2011 (PM MIJ vig 2010). / Julio 2011 (P M Mas desfavorecidos Vig. 2008-2010)</t>
  </si>
  <si>
    <t xml:space="preserve">
MEM11-6220; DIN aunque reporta en matriz un avance del 100% y un informe de recursos comprometidos  y saldos por obligar. NO se evidencia un informe detallado de que FONADE ejecuto los recursos reintegrados en un 100%. En información recibida el 11 de abril de 2011  se informo a la DIN: Una vez revisada la información y los documentos en referencia al hallazgo en mención con respecto a la ejecución de los reintegros por FONADE, no es claro los documentos por cuanto no se evidencia claramente la ejecución de los $4.019 millones representado en:  $ 33.4 de Gastos de Funcionamiento,  $ 3.985.6 de Gastos de Inversión que evidencia la CGR en auditora vigencia 2009.Por lo anterior el avance es 0%
Se ha solicitado que envían un documento que evidencie como se ejecutaron los recursos que se reintegraron y a la fecha el supervisor no ha enviado información.</t>
  </si>
  <si>
    <t>Con MEM11- DIN 0410 del 3 de octubre de 2011 la DIN informa que : Se anexan actas de visita de postventa a los establecimiento de Puerto Triunfo del 5 de septiembre de 2011 ( Tema : Diagnostico del Sistema de Bombeo)-  Puerto Triunfo del 6 de septiembre de 2011 ( Tema : Identificacion de las actividades pendientes consignadas en las acta de recisbo parcial deobra civil)- la Picota acta No. 01 del 15 de julio de 2011- cucuta acta No 4 de 31 de mayo de 2011: e Ibague del 8 de junio de 2011: En resumen se valida las actas: Acta de Purto Triunfo - Antioquie del 16 de marzo de 2011- Acta de ERON Acacias del 14 de marzo de 2011- Acta ERON Ibague del 31 de marzo de 2011 - Acta Jamundi  31 demarzo de 2011- acta No. 4 del 31 de mayo de 2011 carcel de Cucuta  y la Picota acta No. 01 del 15 de julio de 2011 ( Total 6 actas de vistas en las regiones de Cucuta- Ibague- Valle-Antioquia- Bogotá- Meta . Avance 60%. En reunion con SG- DIN- OCI el 13 de octubre de 2011 se revsio la informacion y se concluyo que se han realizado visitas a os ERON en los siguientes establecimientos de: Puerto Triunfo- Picota- Cucuta- Yopal- Acacias- Jamundi- Ibague- Medellin. ( 8 establecimientos visitados) Faltan los establecimientos de : Florencia y Guaduas, AVANCE : 80%</t>
  </si>
  <si>
    <t>Con Mem del 30 de septiembre de 2011  la subdirección administrativa y financiera remitio copia del procedimiento Ejecución Presupuestal  Codigo GF-P-05- Ver 03 del 10/08/2011, Sin embargo, esta versión no esta publicada en SIGI a la fecha 07 de octubre 2011 (esta publicada la versión 02).  Avance 0% . En reunion Oct 13 de 2011 se valido el procedimiento firmado por los dueños del proceso. Avance 100%. Envian procedimiento firmado.</t>
  </si>
  <si>
    <t>Modalidad de Auditoría: Auditoria Gubernamental con Enfoque Integral- Modalidad Regular 2007/ Especial al Ministerio del Interior y de Justicia Vig 2006 - 2007-2008- Fortalecimiento Institucional del Proyecto de Manejo Legal del Reclamaciones Préstamo BIRF No. TF05831/ Vigencia 2,007-Fortalecimiento Institucional del Proyecto de Manejo Legal del Reclamaciones Préstamo BIRF No. TF058311- Vigencia 2,008- LITIGOB 2008-Funcion de Advertencia FONADE 150 de 2005 Politica Penitenciaria- BANCO MUNDIAL Vig 2009. FONSECON Vig 2009-2010. FONADE 150 VIG 2010. / CONVENIO BANCO MUNDIAL TF 58311 VIG 2010. / MInisterio del Interior y de Justicia Vig 2010. / CONVENIO DE DONACION PARA LOS MAS DESFAVORECIDOS - DIRECCION ACCESO A LA JUSTICIA. Vig. 2008 - 2011 /</t>
  </si>
  <si>
    <t>Poi/PBEA</t>
  </si>
  <si>
    <t>POMVi/PBEC</t>
  </si>
  <si>
    <t>No se ha recibido la obra de Guaduas Con MEM11-11257-DIN-0410 del 16 de junio de 2011 reporta un avance del 90% igual al del corte de 30 de marzo de 2011.</t>
  </si>
  <si>
    <t>Con MEM11--DIN-0410 del 3 de octubre de 2011 la DIN informa que: "El Ministerio suscribio con Fonade el convenio interadministrativo 366 de 2010, para que realizara la contratacion de la seguridad electronica de los ERON de Medellin, Ibague y Picota, el proceso de licitacion se declaro desierto mediante la resolucion No 1155 del 21 septiembre de 2011, se iniciara el proceso nuevamente en los tiempos permitidos por ley. 
El Ministerio contrató la instalacion y mantenimiento de la seguridad basica en los 10 ERON, mediante los contratos No. 055 del 2011 para las maquinas de rayos X y 057 del 2011para las sillas y arcos detectores de metal. Con el fin de terminar el proyecto de seguridad electronica en los estableciminetos de: Jamundi, Yopal, Cucuta, Acacias, Florencia, Guaduas y Puerto Triunfo el  Ministerio adelanto el proceso de seleccion abreviada No 10 del 2011, el cual se declaro desierto mediante la resolucion No. 1690 del 10 de agosto del 2011 y el Minsterio de Justicia y del Derecho iniciara nuevamente el proceso". Se evidencia gestión mas no avance . Avance 0%</t>
  </si>
  <si>
    <t xml:space="preserve">Migración de la información a la base de datos. Acceso de los apoderados de las entides vía web para la alimentación de la base de datos. Reportes estadísticos  </t>
  </si>
  <si>
    <t xml:space="preserve">Un inventario de las demandas contra la Nación </t>
  </si>
  <si>
    <t>(1) Compartir experiencias y reducir esfuerzos para optimizar el manejo de información interinstitucional  
(2) Analizar sistemas de información que manejan las diferentes entidades para determinar si se pueden integrar, tanto misionales como de apoyo 
(3) Estandarizar  el manejo de información en el Ministerio a través de procesos optimizados</t>
  </si>
  <si>
    <t>Realizar una reunión mensual con las entidades adscritas y vinculadas al Ministerio</t>
  </si>
  <si>
    <t>Reuniones mensuales</t>
  </si>
  <si>
    <t xml:space="preserve">La Dirección de Acceso a la Justicia en el Plan de Acción Fortalecer el Programa Nacional de Casas de Justicia, tuvo dentro de sus actividades; Aprobación, Construcción y  Dotación de Casas de Justicia con un avance del 16%, Fortalecimiento institucional para la operación de Casas de Justicia con un avance del 22%, Puesta en funcionamiento de Casas de Justicia con avance del 40% En el Plan de Acción Fortalecer el Programa Nacional de Centros de Convivencia Ciudadana, programó como actividades; Aprobación, Construcción y dotación de Centros de Convivencia Ciudadana, Puesta en funcionamiento de Centros de Convivencia, presenta un avance del 12%. </t>
  </si>
  <si>
    <t>Dotación y Puesta en Operación de 5 Casas de Justicia (Apartadó, Turbo y San Onofre Envigado y Cajicá)</t>
  </si>
  <si>
    <t>No se cumplio con lo planeado</t>
  </si>
  <si>
    <t>Dirección de Defensa Juridica del Estado</t>
  </si>
  <si>
    <t>Observaciones corte 30 de junio de 2011</t>
  </si>
  <si>
    <t>PLAN DE MEJORAMIENTO CONVENIO DE DONACIÓN PARA LOS MAS DESFAVORECIDOS - DONACIÓN No. JSDF TF091176  - DIRECCIÓN DE ACCESO A LA JUSTICIA - VIGENCIA AGOSTO 29 2008 A 31 MAYO DE 2011.</t>
  </si>
  <si>
    <t>Con MEM de la Sub Direccion Administrativa y Financiera  del 27 de septiembre de 2011 se soporta con MEM11-8011-GGA-0401 del 2 de Mayo de 2011 en donde en el informe Final de la Auditoria del Banco Mundial establece que se que calcula de conformidad pór lo reglamentado por la contraloria de Depreciación. Avance 100%</t>
  </si>
  <si>
    <t>Con MEM del 27 de septiembre de 2011 el Asesor de la Subdirector Administrativo y Financiero  remite copia de comprobante de salida de devolutivos No. 378 del 31 de marzo de 2011. Avance 100%.</t>
  </si>
  <si>
    <r>
      <t xml:space="preserve">1, La Oficina de Sistemas cuenta con los Hallazgos 124-127:   Hallazgo No. 124 : Vencimiento 31 de diciembre de 2010: con corte a 30 de marzo de 2011 se contaba con un avence del 75% . Se adiciona una evcidsencia de formato de restauración de base de datos </t>
    </r>
    <r>
      <rPr>
        <b/>
        <sz val="12"/>
        <rFont val="Arial"/>
        <family val="2"/>
      </rPr>
      <t>del 8 de abril de 2011</t>
    </r>
    <r>
      <rPr>
        <sz val="12"/>
        <rFont val="Arial"/>
        <family val="2"/>
      </rPr>
      <t xml:space="preserve"> por lo que el avance es del 83% ( Base 12 restauraciones) Plan de Acción: Queda pendiente 2 formatos de restauración como evidencia fecha de entrega ( Estos documentos se entregaran a la Oficina de Control Interno el miercoles 1 de junio de 2011. Con MEM11-10378 de 3 de junio de 2011 remitieron dos reportes de restauración asi Una del 12 de mayo de 2011 y otra del 7 de mayo de 2011. Lo anterior evidencia que se registran las 12 restauraciones establecidas . Avance 100% . A SG se envio el 12 de junio de 2011 el PM y el 19 de junio de 2011 realiozaron la siguiente precision: SG solamente valida una mansual es decir que se validan solamente las de 7 y 12 de mayo de 2011 como una sola. Tola actas validadad a la fecha 10. AVANCE 83%. OJO REGISTRAR EL MEM DEL 24 DE AGOSTO DE 2011 </t>
    </r>
  </si>
  <si>
    <t>Contar con un sistema de información acorde con las necesidades de la DIN</t>
  </si>
  <si>
    <t xml:space="preserve">Se exigira a Fonade que en cada informe trimestral de gestion  se incluya la conciliación contable entre el coordinador financiero de Fonade y el Gerente del proyecto . Una vez allegada esta informacion el supervisor del convenio y un profesional del area de contabilidad del MIJ se reuniran para su respectiva revision y su contabilización en el sistema. Es de anotar que a la fecha este procedimiento fue implementado y la situación de la vigencia 2008 ya fue solicionado. </t>
  </si>
  <si>
    <t xml:space="preserve">Facilitar la entrega oportuna de los Bienes Inmuebles que se requieren en cada uno de los ERON que conforma la Estrategia </t>
  </si>
  <si>
    <t>protocolo Incluido en el SIGI</t>
  </si>
  <si>
    <t xml:space="preserve">Dar inicio al Protocolo </t>
  </si>
  <si>
    <t xml:space="preserve">Implementar el Protocolo e Ingresar a Almacén del MIJ los ibienes inmuebnles de los ERON </t>
  </si>
  <si>
    <t>Intranet ministerial implementada</t>
  </si>
  <si>
    <r>
      <t>Hallazgo No. 12  Plan de Mejoramiento</t>
    </r>
    <r>
      <rPr>
        <sz val="12"/>
        <rFont val="Arial"/>
        <family val="2"/>
      </rPr>
      <t xml:space="preserve">
La Entidad presenta un cumplimiento porcentual del 65%, de las 197 acciones comprometidas en la vigencia 2010, se cumplieron 157, no obstante, el equipo auditor evidenció que ciento veintinueve (129) de estas, fueron efectivas; lo que determina una efectividad de un 65%. 
Pese que para efectos de calificación el porcentaje que se tendrá en cuenta es el 65% de cumplimiento; la inefectividad de las acciones hace que la Entidad deba incorporar los Hallazgos al nuevo plan y direccionar acciones correctivas idóneas para mitigar el riesgo.</t>
    </r>
  </si>
  <si>
    <t xml:space="preserve">La Entidad presenta un cumplimiento porcentual del 65%, de las 197 acciones comprometidas en la vigencia 2010, se cumplieron 157, no obstante, el equipo auditor evidenció que ciento veintinueve (129) de estas, fueron efectivas; lo que determina una efectividad de un 65%. </t>
  </si>
  <si>
    <t>Total Hallazgos</t>
  </si>
  <si>
    <t>Hallazgos vencidos</t>
  </si>
  <si>
    <t>Hallazgos por vencer</t>
  </si>
  <si>
    <t>Hallazgos en Ejecución</t>
  </si>
  <si>
    <t>Con Memo del 30 de septiembre de 2011 M11- SIS-01, informa que ¨mediante comunicación con fecha del 30 de septiembre se entrego a Secretaria General  del Ministerio de Justicia y Del Derecho el texto de politicas para aprobacion de Secretaria General¨. Se amntiene el AVANCE  del 50%</t>
  </si>
  <si>
    <t>Con Mem del 30 de Sep de 2011,  MI-SIS01, informan que se esta solictando a la Oficina de Control Interno del Ministerio de Justicia y del Derecho, la modificacion de la descripcion de esta meta¨¨ . Se mantiene el avance del 25%</t>
  </si>
  <si>
    <t>Con Mem. 11-SIS-01 del 30 de sep del 2011, adjuntan acta de reunion de socializacion de actividades de la oficina de sistemas con fecha 1 de Septiembre de 2011 ( la copia del acta no da claridad en referencia a reuniones de socializacion de los procedimientos) Avance 0%</t>
  </si>
  <si>
    <t xml:space="preserve">Con Mem. 11-SIS-01 del 30 de sep del 2011, La subdireccion  de sistemas informa que ¨se sigue haciendo monitoreos semanales a la red LAN, canal de internet, correo electronico,  Red wireless¨ No obstante no se anexan documentos AVANCE 0% </t>
  </si>
  <si>
    <r>
      <t>30 sep 2010 OCI: Infraestructura;</t>
    </r>
    <r>
      <rPr>
        <sz val="12"/>
        <rFont val="Arial"/>
        <family val="2"/>
      </rPr>
      <t xml:space="preserve">Enviaron las Actas de Recibo e Ingreso al Almacen de los establecimientos: yopal, Ibague y Cucuta. </t>
    </r>
    <r>
      <rPr>
        <b/>
        <sz val="12"/>
        <rFont val="Arial"/>
        <family val="2"/>
      </rPr>
      <t xml:space="preserve">Admon:  </t>
    </r>
    <r>
      <rPr>
        <sz val="12"/>
        <rFont val="Arial"/>
        <family val="2"/>
      </rPr>
      <t>El protocolo ya está implementado según consta en las actas de recibo de infraestructura de los ERON  en Yopal, Ibagué y Cúcuta. (Anexo # 5)   EN NINGUNA PARTE DE LAS ACTAS DE RECIBO DE LOS ERON  SE ESTABLECE QUE ESTAN DE ACUERDO CON EL PROTOCOLO, DEL CUAL SE SOLICITO SU PUBLICACIÓN EL 30 DE JUNIO 2010</t>
    </r>
  </si>
  <si>
    <t>4 (18 (Antes 36) PM Vig 2006-2007)</t>
  </si>
  <si>
    <t>5 (19 (ANTES 37) PM Vig 2006-2007)</t>
  </si>
  <si>
    <t>Solicitar Cronograma de Actividades para la entrega de los ERON de  Medellin, Jamundi, Bogotà - La Picota, Florencia, Guaduas, Puerto Triunfo,  y Cartagena.</t>
  </si>
  <si>
    <t xml:space="preserve">Cronograma Solicitados y Recibidos </t>
  </si>
  <si>
    <t xml:space="preserve">Elaborar el plan anual para la contratación </t>
  </si>
  <si>
    <t xml:space="preserve">23 02 005 </t>
  </si>
  <si>
    <t>Con MEM11-11257-DIN  del 16 de junio de 2011 envia actas asi: Acta del 8 de junio de 2011 Carles de Ibaque " Picaleña" y acta No. 4 del 31 de mayo de 2011 carcel de Cucuta . Por lo anterior el avnace es del 60% ( 6 actas)</t>
  </si>
  <si>
    <t>DIRECCION JURIDICA- DIRECCIÓN DE INFRAESTRUTURA</t>
  </si>
  <si>
    <t>Evidencia  la falta de cumplimiento a lo ordenado por la Ley en materia de liquidación y aunado a esto se  incurre en desacato a lo ordenado por la Sala Segunda de Revisión de la Honorable Corte Constitucional</t>
  </si>
  <si>
    <t>Y decae en la conducta señalada por el artículo 454 del Código Penal.</t>
  </si>
  <si>
    <t>Elaboracion y firma del acta de liquidación del contrato No 76</t>
  </si>
  <si>
    <t>Liquidar el Contrato No 76 de 2009, mediante el Acta de Liquidación</t>
  </si>
  <si>
    <t>Acta de liquidación firmada</t>
  </si>
  <si>
    <t>DIRECCION DE INFRAESTRUCTURA - GRUPO SIES</t>
  </si>
  <si>
    <t>Falta de planeación y mecanismos de control que disminuyan este tipo de riesgos.</t>
  </si>
  <si>
    <t>A efectos de evitar las complicaciones que se han presentado en desarrollo del mismo y a su vez es condición indispensable para dar cumplimiento a la orden de liquidación.</t>
  </si>
  <si>
    <t>Actualización del manual de Interventoria y formulación de metodología de supervisión</t>
  </si>
  <si>
    <t>Cumplir con la calidad en las obras en los tiempos dentro del procesos contractual</t>
  </si>
  <si>
    <t>Ajustar el manual de interventoria y diseñar la metodología de supervisiòn.</t>
  </si>
  <si>
    <t>Manual de Interventoría ajustada y metodología de supervisiòn diseñada</t>
  </si>
  <si>
    <t xml:space="preserve">Hallazgo No. 4. Construcción de Obra Civil-F.A.
En los diferentes establecimientos penitenciarios que se encuentran operando se evidenciaron las siguientes deficiencias de obra civil como:
• Grietas en paredes, fisuras en pisos columnas, vigas, por donde se filtra el agua tanto en áreas administrativas como en sectores de mínima, alta, mediana seguridad y sindicados.
• Adicionalmente, en todos los ERON a excepción del de Medellín Sector Sindicados, se presentan errores de diseño por cuanto las ventanas de las celdas de los diferentes sectores no cuentan con alerones o alguna otra protección que contrarresten las inclemencias del tiempo (viento, lluvia) lo que ocasiona que estas se inunden en época de lluvias, las misma situación se presenta por deficiencias en el diseño de los domos o techos de cada uno de los pabellones, denotándose  deficiencias en el diseño, por lo que se infringe con lo dispuesto en el artículo 5 de la ley 65 de 1993, relacionado con el respeto a la dignidad humana en lo concerniente a la calidad y condiciones dignas de espacio y habitabilidad. </t>
  </si>
  <si>
    <t>La falta de seguimiento y control en el mantenimiento preventivo y correctivo sobre los pendientes de obra, así como una deficiente atención por parte de FONADE en responder oportunamente a los requerimientos manifestados por el Ministerio del Interior y a su vez el MIJ respecto de los pronunciamientos del INPEC, para dar oportuna solución a los requerimientos solicitados.</t>
  </si>
  <si>
    <t>Lo anterior se refleja en el deterioro prematuro del establecimiento; irregularidades de construcción que afectan las condiciones de habitabilidad y seguridad del establecimiento de no hacerse efectiva las pólizas de cumplimiento y garantías.</t>
  </si>
  <si>
    <t>128 ( Antes 55 PM MIJ Vig 2009)</t>
  </si>
  <si>
    <t xml:space="preserve">Con Mem del 30 de septiembre de 2011  la subdirección administrativa y financiera remitio copia  del OFI11-14139-GGF-0402 del 06 de abril de 2011,  mediante el cual la Dirección de Defensa Jurídica del Estado remite el cuadro de calculo de la diferencia en cambio y el Estado de Inversión Acumulada del proyecto Donación Solución Conciliatoria Pleitos TF 058311, con corte a 31 de diciembre de 2011, debidamente corregido.  este cuadro lo anexan al oficio en referencia .  Avance 100% </t>
  </si>
  <si>
    <t>DIRECCION DE INFRAESTRUCTURA - GRUPO SIES- OFICINA ASESORA DE PLANEACION-DIRECCION JURIDICA</t>
  </si>
  <si>
    <t>Implementar el manual de interventoria y la metodología de supervisiòn.</t>
  </si>
  <si>
    <t>Manual de Interventoría y metodología de supervisiòn implementadas</t>
  </si>
  <si>
    <t>DIRECCION DE INFRAESTRUCTURA - GRUPO SIES- DIRECCION JURIDICA ( Grupo de Supervisiòn y Liquidaciòn de Contratos)</t>
  </si>
  <si>
    <t>Situación que generó incumplimiento del objetivo de la estrategia ante la imposibilidad de contar con 6.721 cupos, correspondientes al 29.6% del total, lo cual no permite la solución oportuna al hacinamiento,</t>
  </si>
  <si>
    <t>Establecer mecanismos de planeaciónn de la culminación de los Proyectos, establecidos en el Convenio No. 150/05.</t>
  </si>
  <si>
    <t>Cumplir con el cronograma de Entrega de los ERON</t>
  </si>
  <si>
    <r>
      <t xml:space="preserve">MEM11-6060: Informan que con el MEM10-21856-GGA-0401 del 8 de octubre de 2010 se efectuo el envio de los papeles de trabajo correspondientes a la verificación del calculo de la deprecisción; en reporte con corte a 31 de diciembre solamenet envian un documento de gestión donde solista almacen a Sistemas una certifiaciónpor parte de PCTG en referncia a la deperciación conciliatoria de los peitos  equivalente a $9,000,000 .Con MEM del 30 de junio de 2009 reportan respuesta de la firma PCT ltda respecto a la diferencia en la depreciación de los bienes de apoyo a la solución conciliatoria de los pleitos y el ajuste de las PLacas No. 46176 y 46170 . Se envio comunicación al GGA el 11 de abril de 2010 informando </t>
    </r>
    <r>
      <rPr>
        <b/>
        <i/>
        <sz val="12"/>
        <rFont val="Arial"/>
        <family val="2"/>
      </rPr>
      <t>En referebcia al avance del hallago No. 129 : Los documentos soportes hace referencia a la gestión, los docuements de gestión validos son las comunicaciones del 15 de abril de 2010 y el 21 de abril de 2010; en donde se registra" Por favor aclarar el alcance de esta solcitud, ya que en conversación telefonica con Sandra Geleano, nos dijo que deberiamos era certificar el metodo que utiliza el sistema para generar la depreciación. Por otra parte la verificación de cada placa la deberian efectuar en el sistema, con el reporte de depreciación mensual."
 Por otra parte en comunicación del 18 de mayo de 2010 reporta " Hable con el usuario de almacen y me informa que ya se puede cerar esta solictud". Por lo anterior es importante que exista una certificación que valide que se ajusto los $9.000.000 en referencia a apoyo de conciliación de pleitos de la Nación.AVNECE 0%</t>
    </r>
    <r>
      <rPr>
        <i/>
        <sz val="12"/>
        <rFont val="Arial"/>
        <family val="2"/>
      </rPr>
      <t xml:space="preserve"> </t>
    </r>
  </si>
  <si>
    <t>Con MEM 11-11257 del 16 de junio de 2011 la DIN reporta avance 0%</t>
  </si>
  <si>
    <t>Dirección de defensa Juridica del Estado</t>
  </si>
  <si>
    <t>En el desarrollo del Convenio no se evidencia la existencia de mecanismos de Control Interno que adviertan  sobre la demora en la ejecución de los recursos y el cumplimiento de los objetivos y componentes toda vez que el tiempo de ejecución del convenio se encuentra en un 69% aproximadamente sin que se reporten niveles de ejecución con los cronogramas inicialmente previstos que establecían su ejecución  en cuatro (4) años 2008-2012, con riesgos del incumplimiento de la ejecución de los objetivos y componentes del Proyecto</t>
  </si>
  <si>
    <t>El contrato No. 206 de  2009,  en su numeral 10 prevé:  “El presente contrato se liquidará por parte del Ministerio dentro de los cuatro meses siguientes a su terminación, mediante acta firmada…”; sin embargo, en el expediente no se evidenció el Acta de Liquidación, hecho que denota debilidades de control y dificulta la verificación del cumplimiento de las obligaciones, el pago de la totalidad de los servicios recibidos y el balance final del contrato</t>
  </si>
  <si>
    <t>Ausencia de eficiencia y eficacia en la gestión para dar cumplimiento a los objetivos para los cuales se recibieron los recursos</t>
  </si>
  <si>
    <t xml:space="preserve">Ausencia de controles para dar cumplimiento a la normatividad en lo pertinente a la oportuna liquidación de los contratos una vez se hayan finiquitado </t>
  </si>
  <si>
    <t>La posible pérdida de los recursos, por ausencia de gestión en el cumplimiento de las cláusulas del convenio</t>
  </si>
  <si>
    <t>Desconocimiento de la información estadística en cuanto a la cantidad de contratos vigentes y liquidados para la toma de decisiones y para la información que se debe rendir a los entes de control</t>
  </si>
  <si>
    <t>Realizar una reunión mensual de seguimiento a la ejecución del contrato del Administrador del Proyecto, así como al cumplimiento de los objetivos del convenio de donación</t>
  </si>
  <si>
    <t xml:space="preserve">Verificar   dentro de los  15 primeros días de cada mes calendario, y de acuerdo con lo establecido en el cronograma de ejecución de cada contrato,  la entrega por parte de los supervisores de los  informes  de ejecución de los contratos suscritos y financiados con recursos donación japonesa No. TF-091176 - Banco Mundial, con el fin de verificar los avances   o inconvenientes   en la  ejecución de los contratos.  </t>
  </si>
  <si>
    <t>Evitar atrasos en la ejecución y/o poder tomar acciones preventivas ante eventuales situaciones que puedan afectar el desarrollo del proyecto</t>
  </si>
  <si>
    <t>Efectuar el balance períodico  de  la inversión de los recursos dispuestos por la donación  y facilitar  los soportes suficientes  para la liquidación de los contratos</t>
  </si>
  <si>
    <t>Acta de la reunión adelantada con compromisos claros y responsables</t>
  </si>
  <si>
    <t>Informe mensual de la verificación y análisis  de los informes de supervisión</t>
  </si>
  <si>
    <t>Acta de reunión</t>
  </si>
  <si>
    <t>Dirección de Acceso a la Justicia</t>
  </si>
  <si>
    <t xml:space="preserve">Supervisor del contrato y Dirección jurídica-Grupo de Supervisión y Liquidación </t>
  </si>
  <si>
    <t>30/SEP/2010 :Se elaboró documento denominado “Declaración de Políticas de uso de las Tecnologías”, elaborado en la Oficina de Sistemas, el cual se encuentra en revisión para ser enviado a Secretaría General para su respectiva aprobación.</t>
  </si>
  <si>
    <t>30/SEP/2010 :La Oficina de Sistemas y Gobierno en Línea han convocado reuniones de trabajo con los líderes de Gobierno en Línea de las entidades adscritas y vinculadas, del Ministerio del Interior y de Justicia.</t>
  </si>
  <si>
    <t>Cumplido 30 jsept de 2010</t>
  </si>
  <si>
    <t>Elaborar una política avalada por la alta dirección con respecto al apoyo y asesoría tecnológica que brinda la Oficina de Sistemas</t>
  </si>
  <si>
    <t xml:space="preserve">pone en riesgo el cumplimiento de los objetivos institucionales. </t>
  </si>
  <si>
    <t>A través de la base de datos  a que servirá de apoyo al Sistema Único de información Litigiosa que se encuentra en implementación, establecer mecanismos idóneos de seguimiento que verifique las gestiones adelantadas en defensa del Estado</t>
  </si>
  <si>
    <t>Contar con software para ser utilizado via web por todas las entidades de la Administración Pública Nacional</t>
  </si>
  <si>
    <t>Sistema de información en producción</t>
  </si>
  <si>
    <t xml:space="preserve">Dirección de Defensa Juridica del Estado </t>
  </si>
  <si>
    <t xml:space="preserve">12 02 002 </t>
  </si>
  <si>
    <t xml:space="preserve">Todo lo expuesto, se genera por deficiencias en la ejecución del convenio por parte de FONADE  y debilidades en los mecanismos de seguimiento y control al igual que falta de implementación de herramientas adecuadas por parte del MIJ para obtener de los actores gestiones oportunas,    </t>
  </si>
  <si>
    <t>lo cual ha generado que a 31 de diciembre de 2009 no se haya cumplido el compromiso y que los propósitos del proyecto no se hayan cumplido.</t>
  </si>
  <si>
    <t>Realizar una Modificación a Convenio 150 de 2005 donde se incluya medidas coercitivas para el Cumplimiento de las obligaciones de FONADE.</t>
  </si>
  <si>
    <r>
      <t xml:space="preserve">30 sep 2010: </t>
    </r>
    <r>
      <rPr>
        <sz val="12"/>
        <rFont val="Arial"/>
        <family val="2"/>
      </rPr>
      <t>De acuerdo con la comunicaciones, via correo electronico, entre los Doctores JAIAME EDUARDO  BOTERO ( Gerente Convenios ),  ALFONSO SANTOS (Coordinador Grupo Financiera MIJ), MAURICIO REINA. Para aclarar dudas sobre los informes contables.</t>
    </r>
  </si>
  <si>
    <r>
      <t>30 sep 2010:</t>
    </r>
    <r>
      <rPr>
        <sz val="12"/>
        <rFont val="Arial"/>
        <family val="2"/>
      </rPr>
      <t xml:space="preserve"> De acuerdo con la comunicaciones, via correo electronico, entre los Doctores JAIAME EDUARDO  BOTERO ( Gerente Convenios ),  ALFONSO SANTOS (Coordinador Grupo Financiera MIJ), MAURICIO REINA. Para aclarar dudas sobre los informes contables.</t>
    </r>
  </si>
  <si>
    <t>Fortalecer 18 Centros de Convivencia Ciudadana que se encuentran en operación</t>
  </si>
  <si>
    <t>5 Casas de Justicia construidas, dotadas y en funcionamiento.</t>
  </si>
  <si>
    <t>70 Casas de Justicia fortalecidas</t>
  </si>
  <si>
    <t>3 Centros de Convivencia Ciudadana construidos, dotados y en funcionamiento.</t>
  </si>
  <si>
    <t>18 Centros de Convivencia Ciudadana fortalecidos</t>
  </si>
  <si>
    <t>Casas de Justicia dotadas</t>
  </si>
  <si>
    <t>Casas de Justicia  fortalecidas</t>
  </si>
  <si>
    <t>Centros de Convivencia Ciudadana dotadas</t>
  </si>
  <si>
    <t>Dirección de Acceso a la Justicia - Grupo Casas de Justicia</t>
  </si>
  <si>
    <t>Dirección de Acceso a la Justicia - Grupo Centros de Convivencia Ciudadana</t>
  </si>
  <si>
    <t>115 ( Antes 42 PM MIJ 2009)</t>
  </si>
  <si>
    <t>119 ( Antes 46 PM MIJ Vig 2009)</t>
  </si>
  <si>
    <t>121 ( Antes 48 PM MIJ Vig 2009)</t>
  </si>
  <si>
    <t>123 ( Antes 50 PM MIJ Vig 2009)</t>
  </si>
  <si>
    <t>124 ( Antes 51 PM MIJ Vig 2009)</t>
  </si>
  <si>
    <t>127 ( Ante 54 PM MIJ Vig 2009)</t>
  </si>
  <si>
    <t>Información carente de oportunidad y confiabilidad, desgaste administrativo e inversiones que no generan productos efectivos.</t>
  </si>
  <si>
    <t xml:space="preserve">Mem 11-117: En la matriz que envian de avance de este hallazgo registran cumplimiento del 100% . No obstante no se anexo la evidencia. Se envio información a la Dirección solsitando los documentos que validen el avance que registraron. Por lo anterior se envio comunicación a la Dirección de Infraestructura informando que el avance registrado no es valido. ( Se envio este enuncia do en correo electronico del 19 de enero de 2011) Lo anterior el avance con corte a 31 de diciembre de 2010 es del 0%. </t>
  </si>
  <si>
    <t>Mem 11-117: Enviaron actas de entrga de obras y recibo de obra</t>
  </si>
  <si>
    <t>Situación que se genera en la falta de seguimiento y control a los resultados contractuales y la implementación oportuna de acciones correctivas efectivas Situación que genera obstaculización en el logro de los objetivos contractuales y retardo en la gestión institucional.</t>
  </si>
  <si>
    <t>69 ( Antes 5 PM MIJ Vig 2009)</t>
  </si>
  <si>
    <t>70 ( anters 6 PM MIJ Vig 2009)</t>
  </si>
  <si>
    <t>71 ( Antes 7 PM MIJ Vig 2009)</t>
  </si>
  <si>
    <t>72 ( Antes 8 PM MIJ Vig 2009)</t>
  </si>
  <si>
    <t>74 ( Antes 10 PM MIJ Vig 2009)</t>
  </si>
  <si>
    <t>106 ( Antes 33 PM MIJ Vig 2009)</t>
  </si>
  <si>
    <t>107 ( Antes 34 PM MIJ Vig 2009)</t>
  </si>
  <si>
    <t>108 ( Anes 35 PM MIJ Vig 2009)</t>
  </si>
  <si>
    <t>109 ( Antes 36 PM MIJ Vig 2009)</t>
  </si>
  <si>
    <r>
      <t xml:space="preserve">Hallazgo No. 6 Recursos  Actividades </t>
    </r>
    <r>
      <rPr>
        <sz val="12"/>
        <rFont val="Arial"/>
        <family val="2"/>
      </rPr>
      <t xml:space="preserve">
La Dirección de Acceso a la Justicia en el Plan de Acción Fortalecer el Programa Nacional de Casas de Justicia, tuvo dentro de sus actividades; Aprobación, Construcción y  Dotación de Casas de Justicia con un avance del 16%, Fortalecimiento institucional para la operación de Casas de Justicia con un avance del 22%, Puesta en funcionamiento de Casas de Justicia con avance del 40%.</t>
    </r>
  </si>
  <si>
    <t>En el Plan de Acción Fortalecer el Programa Nacional de Centros de Convivencia Ciudadana, programó como actividades; Aprobación, Construcción y dotación de Centros de Convivencia Ciudadana, Puesta en funcionamiento de Centros de Convivencia, presenta un avance del 12%. De acuerdo con las explicaciones presentadas por la Entidad, se presentó este porcentaje de avance debido a debilidades en el cálculo de los recursos para construcciones de infraestructura física, para la el funcionamiento de las Casas de Justicia y la falta de Gestión por parte de las Alcaldías para garantizar los recursos.</t>
  </si>
  <si>
    <t>FORMATO No 2</t>
  </si>
  <si>
    <t xml:space="preserve">21 02 002 </t>
  </si>
  <si>
    <t>INFORMACION SOBRE LOS PLANES DE MEJORAMIENTO</t>
  </si>
  <si>
    <t xml:space="preserve">Informe presentado a la Contraloría General de la República </t>
  </si>
  <si>
    <t>FECHA DE SEGUIMIENTO</t>
  </si>
  <si>
    <t xml:space="preserve">Numero consecutivo del hallazgo </t>
  </si>
  <si>
    <t>Código hallazgo</t>
  </si>
  <si>
    <t>Causa del hallazgo</t>
  </si>
  <si>
    <t>Efecto del hallazgo</t>
  </si>
  <si>
    <t>Acción de mejoramiento</t>
  </si>
  <si>
    <t>Objetivo</t>
  </si>
  <si>
    <t>Descripción de las Metas</t>
  </si>
  <si>
    <t>Denominación de la Unidad de medida de la Meta</t>
  </si>
  <si>
    <t>Unidad de Medida de la Meta</t>
  </si>
  <si>
    <t>Fecha iniciación Metas</t>
  </si>
  <si>
    <t>2 (16 (Antes 34)PM Vig 2006-2007)</t>
  </si>
  <si>
    <t>Carencia de mecanismos efectivos de seguimiento y control a la gestión institucional. Obstaculo en el desarrollo de las funciones no solo al interior del MIJ, sino de los entes que se surten de la información del sujeto de control y genera inconsistencias en los resultados de la información viciada de inoportunidad e integridad.
La situación se enmarca en una presunta conducta disciplinaria consagrada en el artículo 34 numerales 2 y 3 del la Ley 734 de 2002.</t>
  </si>
  <si>
    <t xml:space="preserve">Con mEM11-SIS-01 Sistemas informa Que no se ha realizado la contratacion del proyecto de desarrollo del intranet ministerial, solamente se ha actualizado el proyecto ¨actualizacion, mejoramiento y soporte a la plataforma tecnologica del Ministerio del Interior  Bogota¨ Avance 0% </t>
  </si>
  <si>
    <t>Con MEM del 30 de septiembre de 2011, informan que fue remitido con MEM10-500-DOJ-340; no obstante en el reporte con corte a 30 de junio de 2011 reportaron un 98% de avance, por lo que se mantiene el registrado en ese periodo</t>
  </si>
  <si>
    <t>Con mEM11-11090 del 15 de junio de 2011 no envian claramente si se encuantra actualiazdo el SUIN . AVANCE 0%.</t>
  </si>
  <si>
    <t>Con MEM de sept 30 de 2011 Informan que ¨En el SUIN, se encuentran cargadas 19.998 normas  promulgadas hasta julio 30 del 2011, y el total de sentencias de validez cargadas en el sistema asciende a 8.038¨; No obstante no registran en unidad el avance a que se refieren. Avance 0%</t>
  </si>
  <si>
    <t xml:space="preserve">• Las redes eléctricas fueron instaladas sin tener en cuenta los requerimientos en voltios para la utilización de equipos tanto de cocina como de talleres, originando la inutilización de los equipos mientras no se tomen los correctivos necesarios, particularmente en Jamundí - cocinas y Cúcuta - talleres. 
• En los Establecimientos visitados se observó que la concertina no está prestando la seguridad adecuada, toda vez que se encuentra instalada a 30 cm aproximadamente por encima de la malla de cerramiento, creando espacio suficiente que permite la entrada o salida de internos y materiales, de igual forma se evidenciaron espacios sin concertina en detrimento de la seguridad del establecimiento. </t>
  </si>
  <si>
    <t>Con MEM10-28576 no enviaron soportes y no informan cuantas a demandas contra el estado estan inventariadas. Enviaron soporte con MEM11*-904 del 19 de enero de 2011.</t>
  </si>
  <si>
    <r>
      <t xml:space="preserve">Hallazgo No. 11 Información y Comunicación </t>
    </r>
    <r>
      <rPr>
        <sz val="12"/>
        <rFont val="Arial"/>
        <family val="2"/>
      </rPr>
      <t xml:space="preserve"> 
Los canales de comunicación entre las dependencias no están definidos, cada Dirección funciona aisladamente incluso en aquellos asuntos (talento humano, manejo presupuestal) que dependen del nivel central.
Las debilidades en los sistemas de acceso de la ciudadanía como la información a través la Pagina WEB Institucional, hace que la alta Dirección no permita que la información sobre sus necesidades e inquietudes sea oportuna y confiable. 
El sistema integrado de información no garantiza la acertada toma de decisiones por parte de las directivas,  los datos para alimentarlo no son  entregados en forma oportuna y confiable.</t>
    </r>
  </si>
  <si>
    <t>Los canales de comunicación entre las dependencias no están definidos, cada Dirección funciona aisladamente incluso en aquellos asuntos (talento humano, manejo presupuestal) que dependen del nivel central.</t>
  </si>
  <si>
    <t>El sistema integrado de información no garantiza la acertada toma de decisiones por parte de las directivas,  los datos para alimentarlo no son  entregados en forma oportuna y confiable.</t>
  </si>
  <si>
    <t>Implementar una Intranet para el Ministerio del Interior y de Justicia</t>
  </si>
  <si>
    <t>Garantizar un ambiente de colaboración entre las diferentes áreas del Ministerio, unificando el canal de comunicación entre los empleados de la entidad y a su vez permitir el acceso a la información de interés general en forma integrada bajo una sola plataforma tecnológica.</t>
  </si>
  <si>
    <t>Contratar el desarrollo y la implementación de la intranet ministerial</t>
  </si>
  <si>
    <t>Generando retardos en el desarrollo de la gestión misional y presunto detrimento en la medida de la inefectividad de tales productos. Con lo anterior se desconocieron los Artículos 23, 25 literal 4º y 26 de la Ley 80 de 1993, lo que conlleva en principio una connotación disciplinaria en concordancia con los numerales 1º y 2º del artículo 34 de la Ley 734 de 2002.Igualmente frente al contrato de LITIGOB cuyo objeto no produjo los resultados esperados, nos encontraríamos en principio frente a una connotación fiscal por un valor $385 Millones del contrato y $12 millones del costo de alojamiento del sistema en el Data Center del Estado, para un total de $ 397 millones, de conformidad con el artículo 6º del la Ley 610 de 2000.
Imposibilidad de utilización del sistema de información LITIGOB por parte del Ministerio, ni por las entidades de  la Administración Pública Nacional.</t>
  </si>
  <si>
    <r>
      <t xml:space="preserve">Hallazgo No. 6 Recursos  Actividades : </t>
    </r>
    <r>
      <rPr>
        <sz val="12"/>
        <rFont val="Arial"/>
        <family val="2"/>
      </rPr>
      <t xml:space="preserve">                                                                                                                                                                                          </t>
    </r>
    <r>
      <rPr>
        <b/>
        <sz val="12"/>
        <rFont val="Arial"/>
        <family val="2"/>
      </rPr>
      <t>La Dirección de Ordenamiento Jurídico, en el Plan de de Acción</t>
    </r>
    <r>
      <rPr>
        <sz val="12"/>
        <rFont val="Arial"/>
        <family val="2"/>
      </rPr>
      <t xml:space="preserve"> Racionalizar el Ordenamiento Jurídico y brindar seguridad jurídica, programó; la “Elaboración y socialización de la Metodología de Producción Normativa y el Manual de Técnica Legislativa” con un avance del 36% “Implementar el Sistema Único de Información Normativa- SUIN”, el cual reporta un avance del 50%, y explica frente a la primera que no se cumplió porque  El Ministerio y FONADE celebraron  el convenio interadministrativo No. 194121, dentro de este convenio, se debía celebrar la consultoría  para la elaboración y socialización de la Metodología de Producción Normativa y el Manual de Técnica Legislativa.  Explica que para la siguiente actividad, se debe tener en cuenta que el sistema jurídico  es dinámico, esto es, una secuencia temporal de conjuntos de normas donde se produce (ingresan) y se excluyen (normas) de manera constante; producción y exclusión que se generan por las diferentes fuentes formales de producción normativa y, además, exclusión por la expulsión por la afectación jurisprudencial, como declaración de inexequibilidad por la Corte Constitucional y de nulidad por el Consejo de Estado.
Con lo anterior se muestra el deficiente seguimiento y monitoreo de las actividades, para garantizar el cumplimiento y estructuración de la misma por cuanto no establece los factores externos que puedan afectar su cumplimiento.</t>
    </r>
  </si>
  <si>
    <t>Hacer seguimiento mensual a los objetivos de la Dirección.</t>
  </si>
  <si>
    <t xml:space="preserve">Lograr los objetivos de la Dirección </t>
  </si>
  <si>
    <t xml:space="preserve">Elaborar informe mensual cualitativo del desarrollo de los objetivos de la Dirección  con dificultades y soluciones. </t>
  </si>
  <si>
    <t xml:space="preserve">Informe mensual </t>
  </si>
  <si>
    <t>Dirección de Ordenamiento Juridico</t>
  </si>
  <si>
    <t>OBSERVACIONES CORTE 30/09/2011</t>
  </si>
  <si>
    <r>
      <t xml:space="preserve">30 sep 2010: Infraestructura; </t>
    </r>
    <r>
      <rPr>
        <sz val="12"/>
        <rFont val="Arial"/>
        <family val="2"/>
      </rPr>
      <t xml:space="preserve">Con MEM10-13780-GGA-0401, del 30 de junio/2010, la Coordinación Administrativa, solicta al grupo SIGI, efectuar la publicación  del protocolo para el recibo de los bienes muebles e inmuebles de los ERON, el cual hace parte del procedimiento para la Gestión de Bienes -AD-GB-P-01, que se encuentra en el proceso de Gestión de Asuntos Admon. </t>
    </r>
    <r>
      <rPr>
        <b/>
        <sz val="12"/>
        <rFont val="Arial"/>
        <family val="2"/>
      </rPr>
      <t xml:space="preserve">Admon; </t>
    </r>
    <r>
      <rPr>
        <sz val="12"/>
        <rFont val="Arial"/>
        <family val="2"/>
      </rPr>
      <t>El protocolo fue elaborado en abril de 2010 y aprobado por la Dirección de Infraestructura, Grupo de Gestión Administrativa y Grupo de Gestión Financiera y Contable. (Anexo # 3)</t>
    </r>
  </si>
  <si>
    <t>Lo cual conlleva a que muchas de estas instalaciones no sean utilizadas para la función que fueron construidas y presten el beneficio correspondiente a la población de internos.  La no utilización ha ocasionado el deterioro de los mismos</t>
  </si>
  <si>
    <t>Unificar criterios de diseño para los ERON por parte del INPEC,</t>
  </si>
  <si>
    <t xml:space="preserve"> Dar cumplimiento a las construcciones de los ERON</t>
  </si>
  <si>
    <t>Elaboraciòn e Implementaciòn de un Manual de Diseño de ERON</t>
  </si>
  <si>
    <t>Manual de Diseño elaborado e implementado</t>
  </si>
  <si>
    <t xml:space="preserve">HALLAZGO No. 51: Control, contenido y verificación de backups. Existe una unidad de almacenamiento que tiene conexión física y lógica con la unidad de tape backup, en la cual se guardan algunos archivos institucionales y sobre los cuales se realiza el backup. Existe uso ineficiente de la infraestructura de almacenamiento y la del tape backup. </t>
  </si>
  <si>
    <t xml:space="preserve">Con MEM 11-6020-OSI-0430 del 1 de abril de 2011, la Oficina de Sistemas informa que a la dirección de Cooperación internacional se ha presentado nuevamente el proyecto de optimización de proyectos con comunicación MEM11-3590-OSI-0430 del 02 marzo/2011 a la fecha no se ha obtenido respuesta. En reunión con el Director de cooperación informao que en este momento es complicada la consecución de recursos por proceso de escisión. </t>
  </si>
  <si>
    <r>
      <t xml:space="preserve">Hallazgo No. 8: Interventoría del Contrato No.076 de 2009(F.A.)
</t>
    </r>
    <r>
      <rPr>
        <sz val="12"/>
        <rFont val="Arial"/>
        <family val="2"/>
      </rPr>
      <t>Se evidencia claramente que para la ejecución del Contrato No.76 de 2009, no se precisó  ni se formalizó de manera alguna el ejercicio y cumplimiento de las labores de Interventoría, aún cuando dentro de los considerandos previos se encuentre determinado este aspecto en el numeral 5 que reza: "</t>
    </r>
    <r>
      <rPr>
        <i/>
        <sz val="12"/>
        <rFont val="Arial"/>
        <family val="2"/>
      </rPr>
      <t>continuando en cabeza de FONADE la interventoría, seguimiento, revisión y verificación de la instalación, pruebas y entrega de los sistemas electrónicos de seguridad de los (10) establecimientos penitenciarios y carcelarios objeto del presente contrato</t>
    </r>
    <r>
      <rPr>
        <sz val="12"/>
        <rFont val="Arial"/>
        <family val="2"/>
      </rPr>
      <t xml:space="preserve">", hecho que de manera alguna se cumplió conforme lo expresa el mismo informe de liquidación.
Concomitante con lo anterior, FONADE manifiesta que las interventorías continuarían con dichas funciones </t>
    </r>
    <r>
      <rPr>
        <b/>
        <sz val="12"/>
        <rFont val="Arial"/>
        <family val="2"/>
      </rPr>
      <t>dentro del espíritu de colaboración</t>
    </r>
    <r>
      <rPr>
        <sz val="12"/>
        <rFont val="Arial"/>
        <family val="2"/>
      </rPr>
      <t>, desconociendo que ésta es una más de sus obligaciones previamente establecidas dentro del convenio interadministrativo 150-2005, y adicionalmente este tipo de contratos requiere para su ejecución la determinación clara de la entidad o persona que debe ejercer las funciones de interventor, a efecto de evitar las complicaciones que se han presentado en desarrollo del mismo y a su vez es condición indispensable para dar cumplimiento a la orden de liquidación, hecho que en este caso no se ha cumplido, debido a la falta de planeación y mecanismos de control que disminuyan este tipo de riesgos.</t>
    </r>
  </si>
  <si>
    <t>148 (2 PM FONADE 150 VIG 2010)</t>
  </si>
  <si>
    <t>149 (3 PM FONADE 150 VIG 2010)</t>
  </si>
  <si>
    <t>150 (4 PM FONADE 150 VIG 2010)</t>
  </si>
  <si>
    <t>150( 4 PM FONADE 150 VIG 2010)</t>
  </si>
  <si>
    <t>152 (6 PM FONADE 150 VIG 2010)</t>
  </si>
  <si>
    <t>El Ministerio no ha implementado mecanismos efectivos de seguimiento y control al funcionamiento de este programa.
El Ministerio continúa en la tarea de construcción de casas de justicia, sin medir índices de eficacia y eficiencia y sin efectuar una relación costo beneficio frente a la descongestión y su efectividad como mecanismo alternativo para resolución de conflictos.</t>
  </si>
  <si>
    <t>Realización de una evaluación de impacto al Programa Nacional de Casas de Justicia.</t>
  </si>
  <si>
    <t>REPORTAR A LA DIRECCIÓN JURIDICA EL CUMPLIMIENTO DE LAS OBLIGACIONES DERIVADAS DEL CONVENIO DE LAS REUNIOONES TRIMESTRALES DE CONCILIACON DE INFORMES FIANANCIEROS ENTRE MIJ Y FONADE</t>
  </si>
  <si>
    <t>ENVIAR EL INFORME DERIVADO DEL  SEGUIMIENTO A LOS COMPROMISOS RELACIONADOS EN LAS ACTAS</t>
  </si>
  <si>
    <t>INFORME</t>
  </si>
  <si>
    <t xml:space="preserve">Direción de Infraestructura </t>
  </si>
  <si>
    <t>Lo anterior por las deficiencias en los mecanismos de seguimiento y control de las Direcciones y responsables de las acciones correctivas, que permitan su evaluación desde el cumplimiento y la efectividad y por ende los ajustes oportunos.</t>
  </si>
  <si>
    <t>El resultado que antecede obedece al análisis del cumplimiento e impacto de las acciones correctivas; en la eliminación de las causas y efectos que dieron lugar a los hallazgos</t>
  </si>
  <si>
    <t>Revisar las formulas de evaluación de los Planes de mejoramiento suscritor por la CGR de acuerdo a la Resolución Organica de la CGR No 5872 del 11 de Julio de 2007</t>
  </si>
  <si>
    <t>Cumplir con la  Resolución Organica de la CGR No 5872 del 11 de Julio de 2007</t>
  </si>
  <si>
    <t>Cumplimiento del plan de Mejoramiento</t>
  </si>
  <si>
    <t>LUZ HELENA ARANGO CARDONA</t>
  </si>
  <si>
    <t>PLAN DE MEJORAMIENTO MIJ VIG 2008</t>
  </si>
  <si>
    <t>27  Antes 4 Pm Vig 2008)</t>
  </si>
  <si>
    <t xml:space="preserve">Deficiencia en el control implementado por la Oficina de Sistemas para monitorear el funcionamiento de los sistemas de información y la infraestructura tecnológica. </t>
  </si>
  <si>
    <t>Con  OFI10-39377-OCI-0120 del 25 de octubre de 2010 se envio reporte de avance de PM a la CGR con corte a 30 de septiembre de 2010. S envia en el mes de enero de 2011 el reporte con corte a 31 de diciembre de 2010.</t>
  </si>
  <si>
    <t>Reporte oportuno de los requerimientos del INPEC a FONADE, mediante control y seguimiento a la información recibida en la DIN, que permita mantener la matriz actualizada.</t>
  </si>
  <si>
    <t>Establecer mecanismos de evaluación para cumplir con efectividad las acciones establecidas en los Planes</t>
  </si>
  <si>
    <t>Hllazgos del Plan de Mejoramiento Vig 2008 ( Nos. 2-7-8-10-11-21-22-23-26-24-25-33) en el nuevo Plan de Mejoramiento Vigencia 2009</t>
  </si>
  <si>
    <t xml:space="preserve">Con Mem. 11-SIS-01 del 30 de sep del 2011, adjuntan acta de reunion de socializacion de actividades de la oficina de sistemas con fecha 1 de Septiembre de 2011 ( la copia del acta no da claridad en referencia a reuniones de socializacion de los procedimientos) Avance 0%. En reunion de oct 13 de 2011 con SG- SIST y OCI : Envian pantallazo de actualizacion de proyecto actualizado. Avance 100%. </t>
  </si>
  <si>
    <t>Por medio electronico del 3 de octubre de 2011 DJE informa que: El Sistema de Información está en verificación para iniciar el proceso de difusión y comunicación. Se ha previsto que en el mes de noviembre se realice una prueba piloto en una Localidad de Bogotá; y si es del caso ajustar la funcionalidad por parte del Consultor. Se encuentra en la ruta : http/mijblade3/mapajusticia/. SE SIGUIO ELECTRONICA LA RUTA PERO NO SE PUDO VERIFICAR LA PAGINA. AVANCE 0%</t>
  </si>
  <si>
    <t>SE CUMPLIO CON CORTE 30 JUNIO DE 2011</t>
  </si>
  <si>
    <t>CUMPLIDA 30 JUNIO DE 2011</t>
  </si>
  <si>
    <t>Direccion de Ordenamiento Juridico</t>
  </si>
  <si>
    <r>
      <t xml:space="preserve">Hallazgo No 5: Diseños de Obras (indagación preliminar)
</t>
    </r>
    <r>
      <rPr>
        <sz val="12"/>
        <rFont val="Arial"/>
        <family val="2"/>
      </rPr>
      <t>Se evidenciaron las siguientes deficiencias de diseño:
* Comedores en Unidades de Tratamiento Especial (UTES).
En los ERON de Picota e Ibagué, se evidenció la existencia de patios dotados de comedores en las UTES; sectores que no requieren de estos espacios por las medidas especiales que allí se manejan (calabozo con máxima permanencia de 72 horas).
* Comedores Internos
En ocho (8) de los 11 ERON que se encuentran operando se constató que los comedores y equipos o mobiliario para el autoservicio en sectores de mediana y alta seguridad, no están siendo utilizados para su cometido por razones de seguridad (desplazamiento de internos desde las celdas hasta el comedor), la no utilización ha ocasionado el deterioro de los mismos.
Por lo anterior se evidencia falta de coordinación, unificación de criterios en la determinación de parámetros en los diseños, lo cual conlleva a que muchas de estas instalaciones no sean utilizadas para la función que fueron construídas y presten el beneficio correspondiente a la población de internos.Del anterior hallazgo se dará inicio a indagación preliminar.</t>
    </r>
  </si>
  <si>
    <t>Establecer mecanismos de planeación de la culminación de la Ampliación del Pabellón de Mujeres "La Ternera"</t>
  </si>
  <si>
    <t>ESTADO H INT</t>
  </si>
  <si>
    <t>V</t>
  </si>
  <si>
    <t>C</t>
  </si>
  <si>
    <t>E</t>
  </si>
  <si>
    <t>Falta de compromiso por parte de los funcionarios, incumplimiento del principio de responsabilidad y debilidad en el sistema de control interno.
Falta de responsabilidad de los funcionarios de la entidad en el cumplimiento de las funciones relacionadas con el manejo la información y el impacto negativo que las deficiencias y omisiones han generado en la gestión institucional y en el proceso auditor.</t>
  </si>
  <si>
    <t>El manual operativo de la donación, en su numeral 6.12, prevé que con los reportes semanales de saldos disponibles y obligaciones canceladas, la Subdirección Financiera del MIJ debe entregar informes mensuales donde se detallen las operaciones y conceptos.  Igualmente, el numeral 3.4. prevé la remisión al Banco Mundial antes de noviembre del año anterior de un plan de actividades de la vigencia siguientes que para los efectos corresponde al Plan de Actividades del año 2010, que debió presentarse en noviembre de 2009.  A pesar de lo anterior, la Administración no hizo entrega de estos documentos aduciendo que con el envío del informe de marzo de 2011 se surte lo requerido a la Subdirección Financiera y que el Plan de Aquisiciones reemplaza el Plan de Actividades.</t>
  </si>
  <si>
    <t>Esta situación se presenta por deficiencias en la labor administrativa del proyecto para dar a conocer y exigir los protocolos acordados por el Banco</t>
  </si>
  <si>
    <t>Afecta la revisión del cumplimiento de la gestión realizada durante el periodo auditado enero 31 de 2010 a enero 31 de 2011</t>
  </si>
  <si>
    <t>Elaborar un instructivo en el que se establezcan los requerimientos que el MIJ debe realizar a los administradores en el marco de los Convenios y manuales operativos de la Banca Multilateral.</t>
  </si>
  <si>
    <t>Garantizar que los administradores de convenios cumplan con los requerimientos exigidos para la ejecución de convenios con la Banca Multilateral</t>
  </si>
  <si>
    <t>Instructivo para la administración de convenios</t>
  </si>
  <si>
    <t>Instructivo elaborado y aplicado</t>
  </si>
  <si>
    <t>GRUPO DE GESTION FINANCIERA</t>
  </si>
  <si>
    <t xml:space="preserve">Riesgo de no poder respaldar las tecnologías de la información y afectar la prestación de los servicios informáticos ante eventualidades como incapacidades, capacitaciones externas, permisos, vacaciones o en general ausencia de los ingenieros que poseen el conocimiento y soportan las operaciones. </t>
  </si>
  <si>
    <t xml:space="preserve">La Oficina de Sistemas no ha otorgado viabilidad a la realización de estos contratos de soporte. </t>
  </si>
  <si>
    <t>En materia de incremento de cupos en los centros de reclusión, no se ha visto avance significativo. El documento Plan de Acción propone como meta de cupos habitables para la vigencia 2006, un total 8.400 cupos y se generaron solamente 2.100, es decir el 11%. En materia de construcción de la infraestructura requerida para la preservación del orden público y propiciar la seguridad ciudadana, se carece de referentes que permitan determinar las necesidades y en consecuencia priorizar a través de proyectos de inversión las construcciones a través de las cuales se cumpla el objetivo descrito</t>
  </si>
  <si>
    <t>Reporte a 30 junio de 2010</t>
  </si>
  <si>
    <t>30 sep 2010 OCI: La Dirección de Ordenamiento Jurídico  dio Rta a nuestro requerimiento,  mdiante MEM10-21776-DOJ-0340, en el cual no remite información de avance con relación a este hallazgo.</t>
  </si>
  <si>
    <t>Puntaje base evaluación de cumplimiento</t>
  </si>
  <si>
    <t xml:space="preserve">PBEC = </t>
  </si>
  <si>
    <t xml:space="preserve">Puntaje base evaluación de avance </t>
  </si>
  <si>
    <t xml:space="preserve">PBEA = </t>
  </si>
  <si>
    <r>
      <t>MEM11-6060: Informan que con el MEM10-21856-GGA-0401 del 8 de octubre de 2010 se efectuo el envio de los papeles de trabajo correspondientes a la verificación del calculo de la depreciación. en reporte con corte a 31 de diciembre solament envian un documento de gestión donde solista almacen a Sistemas una certifiaciónpor parte de PCTG en referncia a la deperciación conciliatoria de los peitos  equivalente a $9,000,000 . NO se evidencia validación directa del sistema PCT. Avance 0%  OJO P</t>
    </r>
    <r>
      <rPr>
        <b/>
        <sz val="12"/>
        <rFont val="Arial"/>
        <family val="2"/>
      </rPr>
      <t>ENDIENTE QUE ALMACEN NOS INFORME. Se envio aclaración a GGA: En referencia al avance del hallago No. 134: Se require que exista una evidencia en donde se entablezca que se suspende la depreciación  cuando los activos no se encuentran en uso; en conjunto con Almacen y PCT.Por lo que el avance es 0%: LA CGR REVISO Y APRUEBA CUMPLIMIENTO. ENVIARON CORREO ECTRONICO ACLARARNDO ESTE TEMA PERSO DESPUES DEL CORTE 30 DE MARZO DE 2011. AVANCE 100%</t>
    </r>
  </si>
  <si>
    <t>MEM10-28604: Se registra avidencia de actualización del TRP-03</t>
  </si>
  <si>
    <t>MEM10-28604: Se evidencia 6 formatos de restauracion de base de datos</t>
  </si>
  <si>
    <t>MEM 10-28604: Se elaboró documento denominado “Declaración de Políticas de uso de las Tecnologías”, elaborado en la Oficina de Sistemas, el cual se encuentra en revisión para ser enviado a Secretaría General para su respectiva aprobación.-no se evidencia que haya sido remitido a secretaria aunque se encuentra en documento en mención. La OCI establecio una gestión del 50%.</t>
  </si>
  <si>
    <t>Con MEM10-28604 anexan documentos en donde se evidencia un acta del del 9 de noviembre de 2010 no obstante no s evidencia regidtro de asistente . Por lo tanto no es valida .Por lo anterior 0%. Reportarse a Sistemas esta aclaración.</t>
  </si>
  <si>
    <t>En ME10-28604: Envian documentos que no se evidencian la documentación que debe entragar la consultoria en referencia a los procesos donde se involucre los tramites. Informarle a Sistemas.</t>
  </si>
  <si>
    <t>Con MEM11 DIN 0410 del 3 de octubre de 2010 la DIN informa que "Se anexan los documentos en donde fonade informa como fueron invertidos los recuros,y el informe enviado al Dr. Jose Vicente Casanova". No obstante en los documentos anexa un ofificoNO 20112320157611 del 19 de julio de 2011FONADE describe la relación de los contratos y los monstos que se invirtieron que suman  $ 3,997 millones de pesos no obstante no se da claridad por parte del supervisor el detalle de cada uno de los reciursos que se describe. Avence 0% ( Se anexa en documento memorando del 7 de septiembre de 2011 que se remitio al asesor de la subdirección administrativa y financiera que reporta la ejecución presyupuestal del convenio 150 de 2005 $ 908 mil millones de pesos valor total del convenio incluido los 20 mil millones de pesos. ( 11 establecimientos eron en cucuta, yopal medellin-antioquia-valle del cauca-acacias- meta-cundinamarca). En Reunion con DIN - SG- OCI se reviso la informacion y se establecio que la Certificacion de FONADE se Valida. Avance 100%</t>
  </si>
  <si>
    <t>Con Mem del 30 de Sep de 2011,  MI-SIS-01, informan que el avance es del 0%. En reunion con SG- Sistemas y OCI enviaran pantallazo del proyecto de inversion ajustado . AVANCE 100%.</t>
  </si>
  <si>
    <t xml:space="preserve">18 01 004 </t>
  </si>
  <si>
    <t>La entidad no ha implementado acciones que obliguen a Fonade a cumplir con las obligaciones contraídas en virtud del convenio suscrito. Igualmente se evidencia falta de seguimiento y control efectivo por parte del supervisor del convenio,</t>
  </si>
  <si>
    <t>Desgaste administrativo y manejo inadecuado de la información, asi como demoras e inconsistencias; situación que impacta en la ejecución de los compromisos y en la oportunidad y confiabilidad de la información presupuestal y contable del convenio.</t>
  </si>
  <si>
    <t xml:space="preserve">REALIZAR UNA REUNIÓN CON EL AREA CONTABLE DE FONADE, CON EL FIN DE ESTABLECER LAS DIFERENCIAS ACTUALES CONTABLES DEL CONVENIO 150 DE 2005 </t>
  </si>
  <si>
    <t>Mem10-28576 del 30 dic de 2010. No se evidencia documentos soporte que valide el avance registrado. Por lo tanto el avance es del 0%. Se solcito en correo electronico aclarar el avance y los soportes que lo valida. Inf requerida el 19 de enero de 2011.</t>
  </si>
  <si>
    <t>Situaciones que demuestran la falta de seguimiento y control en el mantenimiento preventivo y correctivo sobre los pendientes de obra, así como una deficiente atención por parte de FONADE en responder oportunamente a los requerimientos manifestados por el Ministerio del Interior y a su vez el MIJ respecto de los pronunciamientos del INPEC, para dar oportuna solución a los requerimientos solicitados, lo anterior se refleja en el deterioro prematuro del establecimiento; irregularidades de construcción que afectan las condiciones de habitabilidad y seguridad del establecimiento.Todo lo anterior puede generar riesgo en detrimento al patrimonio público, de no hacerse efectiva las pólizas de cumplimiento y garantías, por lo tanto se emitirá una función de advertencia.</t>
  </si>
  <si>
    <t xml:space="preserve">Se evidencia falta de coordinación, unificación de criterios en la determinación de parámetros en  los diseños. </t>
  </si>
  <si>
    <t>LA DIRECCION DE ORDENAMIENTO REPORTA UN AVANCE DEL 96.5%, SIN EMBARGO NO SE DIO RESPUESTA DECUERDO A LA SOLICITUD POR QUE NO ALLEGO LOS SOPORTES.Por lo tanto se mantiene el mismo porcentaje de corte a 30 de septiembre de 2010</t>
  </si>
  <si>
    <t>(1) Asegurar el correcto funcionamiento de la plataforma tecnológica y los sistemas de información del MInisterio.
(2) Preveer posibles fallas de la infraestructura y del funcionamiento de los sistemas de información 
(3) Mediar el uso de los sistemas de información</t>
  </si>
  <si>
    <t xml:space="preserve">Evaluar  los Planes de Mejoramiento </t>
  </si>
  <si>
    <t>Actas de recibo de los ERON  correspondientes a los 18,861 cupos carcelarios como se definió en el CONPES</t>
  </si>
  <si>
    <t>MEM11-11257 - DIN -0410  del 16 de junio de 2011 reporta un avance 0%</t>
  </si>
  <si>
    <t>MEM11-6220 DIN. Reporta en matriz avance del 70%  ( 7 actas) No obstante se validan 4 las cuales son:  Acta de Purto Triunfo - Antioquie del 16 de marzo de 2011- Acta de ERON Acacias del 14 de marzo de 2011- Acta ERON Ibague del 31 de marzo de 2011- Acta Jamundi 31 de marzo de 2011. Las demas actas no son validas por cuanto son de fechas que no estan dentro de las estipuladas en esta actividad. Por lo anterior el avance es del 40%. SE INFORMARA A LA DIN.</t>
  </si>
  <si>
    <t xml:space="preserve">No existen criterios claros para la inclusión de información en los backups, y esta se selecciona de manera subjetiva. 
La Oficina de Sistemas no lleva un registro estructurado y periódico de la información contenida en los backups, ni ha realizado pruebas de restauración de los mismos. </t>
  </si>
  <si>
    <t>Con MEM11-11257-DIN  del 16 de junio de 2011 envia actas asi: Acta del 8 de junio de 2011 Carles de Ibaue " Picaleña" y acta No. 4 del 31 de mayo de 2011 carcel de Cucuta . Por lo anterior el avnace es del 60% ( 6 actas)</t>
  </si>
  <si>
    <t>Con MEM11-11257 del 16 de junio de 2011 la Din reporta avance 0%</t>
  </si>
  <si>
    <t>Con mEM11-11257 del 16 de Junio de 2011 envia documento ( de correo electronico) del 26 de enero de 2010 , con un cronograma tentativo. Este documento no se valida por cuanto la fecha no esta dentro de las fechas establecidas dentro del Plan de Mejoramiento. Por otra paret el supervisor no envia el cronograma de manera oficial. . Avance 0%</t>
  </si>
  <si>
    <t>Con MEM11-11257 del 16 de Junio de 2011 la DIN informa avence 0%</t>
  </si>
  <si>
    <t>Con MEM11-11257- DIN-0410 del 16 de junio de 2011 no reporta avance</t>
  </si>
  <si>
    <t>Con MEM11-11257- DIN-0410 del 16 de junio de 2011 envia documento de oficio NO. MEM11-8568-DIN-0410 del 10 de mayo de 2011 dirigido a la Dirección Juridica informando el incumplimiento de FONADE  del Convenio 150 de 2005. Avance  25%</t>
  </si>
  <si>
    <t>Proyecto de inversión actualizado</t>
  </si>
  <si>
    <t xml:space="preserve">Actualizar el proyecto de inversión "Mejorar, implementar y dar soporte a los Sistemas de Información del Ministerio </t>
  </si>
  <si>
    <t>Ejecutar la consultoria ( Actualizar el proyecto de inversión "Mejorar, implementar y dar soporte a los Sistemas de Información del Ministerio )</t>
  </si>
  <si>
    <t>Proyecto de inversion actualizado</t>
  </si>
  <si>
    <t>Ejecutar la consultoria  ( Ejecución del proyecto de inversión)</t>
  </si>
  <si>
    <t>Proyecto de inversion ejecutado</t>
  </si>
  <si>
    <t>Mem11-6220 DIN : Se anexa informe trimestral correspondientes a 30 de septiembre y  diciembre de 2010  por parte del supervisor. Reporta inf de : 30 sept 2009-31 dic 2009-enero a marzo de 2010-31 dic 2010-30 sept 2010-30 junio 2010.</t>
  </si>
  <si>
    <t>HALLAZGO 24 (Hallazgo 25 (Antes 4 Función de advertencia FONADE No.150 de 2005 Política Penitenciaria).)</t>
  </si>
  <si>
    <t xml:space="preserve">• Garitas
El ERON de Puerto Triunfo con cupo para 1.370 internos, tiene 5 garitas de las cuales ninguna tiene visibilidad para el sector de mínima seguridad en donde para solucionar temporalmente la deficiencia, se acondicionó un control de guardia por fuera de las instalaciones  para la vigilancia de este sector. 
• Talleres y Fábricas
Los talleres y fábricas del ERON de Guaduas no cuentan con una adecuada ventilación, iluminación y acústica; aspectos fundamentales para entrar a operar sin que cause molestias de ruido, respiración y visión a los internos. 
• Escaleras de Acceso en Controles de Guardia
Las escaleras en el ERON de Guaduas ubicadas en los alojamientos de control de guardia en forma de caracol, son estrechas e inseguras, además, carecen de una salida de emergencia como tubos tipo bomberos indispensables para una evacuación en caso de emergencia; en Ibagué, se presenta similar situación en la escalera que conduce al segundo nivel de vigilancia por ser una escalera sin pasamanos y con deficiente seguridad para quienes la transitan. </t>
  </si>
  <si>
    <t>Realizar visita de inspección a cada uno de los ERON (verificación del cumplimiento de  la gestión realizada por parte de FONADE)</t>
  </si>
  <si>
    <t>Actas de Visita de Inspección monitoreadas por la Dirección de Infraestructura.</t>
  </si>
  <si>
    <t xml:space="preserve">Avance físico de ejecución de las metas  </t>
  </si>
  <si>
    <t xml:space="preserve">Garantizar el Cumplimiento de las Obligaciones de FONADE </t>
  </si>
  <si>
    <t xml:space="preserve">Establecer poliza de Garatia que ampare:
1, El cumplimiento de las obligaciones derivadas del convenio 150 de 2005.
2, Calidad del servicio suministrado en cumplimiento de las obligaciones derivadas del convenio 150 de 2005. </t>
  </si>
  <si>
    <r>
      <t xml:space="preserve">Hallazgo No. 6 Recursos  Actividades :   </t>
    </r>
    <r>
      <rPr>
        <sz val="12"/>
        <rFont val="Arial"/>
        <family val="2"/>
      </rPr>
      <t xml:space="preserve">                                                                                                                                                                     La Dirección de Justicia Formal y del Derecho, programa como actividad; “Mapa de Justicia en Colombia”, presenta un 0% de avance del. La Entidad manifiesta como explicación para su incumplimiento, que tenía entre otras actividades la elaboración de: “El Diagnóstico de la  situación actual y elaboración de contenidos del Mapa de Justicia II y Diseño y  Elaboración del Sistema de información georeferenciado Mapa de Justicia”, en el mes de octubre la Dirección analizó con el Banco Mundial, la opción de contratar las dos actividades y se concluyó que resultaba más costoso; por lo cual, se  decidió unificarlas en un solo contrato. En diciembre el Ministerio suscribió el  contrato 360  de 2010 con la firma REDESIS,  para el Diseño y  Elaboración del  Mapa de Justicia II; el cual, se encuentra en ejecución. Por lo anterior,  el Diagnóstico de la situación actual y elaboración de contenidos  del Mapa de Justicia II, no se realizó como estaba planeado. En consecuencia,  aparece en el informe del Plan un nivel de ejecución de cero (0), originando deficiencias al establecer las  actividades, sin tener definido los recursos para su consecución, afectando el cumplimiento de la misión institucional.</t>
    </r>
  </si>
  <si>
    <t>Elaborar el Mapa de Justicia II (contrato único)</t>
  </si>
  <si>
    <t>Elaborar el mapa de justicia</t>
  </si>
  <si>
    <t>Mapa elaborado</t>
  </si>
  <si>
    <t>Mapa  elaborado</t>
  </si>
  <si>
    <t>Direccion de Justicia Formal y del Derecho</t>
  </si>
  <si>
    <t>MEM-1-DN 04 10 del 3 de octubre de 2011 la DIN informa que : Con MEM 11- 14789- del 9  de agosto de 2011 la DIN informa que : De acuerdo con los acontecimientos en el proyecto d ela ternera, referente a la accion popular presentada por la comunidad Fonade decidio no continuar con el proyecto, para lo cual se anexa docuimentos de terminacion del proyecto. Avance 0%</t>
  </si>
  <si>
    <t>Con MEM11-14557-DIN-0410 del 4 de agosto de 2011 se evidencia UN SEGUNDO reporte de oficio a Juridica sobre incumplimiento por parte de FONADE. Con MEM11-15097-PIC-0414 del 11 de agosto de 2011 reportan un tercer informa de incumplimiento por parte de FONADE.  Con MEM del 19 de agosto de 2011 reporta informe de incumplimiento . Avence 4 informes = AVANCE 100%.</t>
  </si>
  <si>
    <t>Con MEM 11-DIN-0410 del 3 de octubre de 2011 la Din envia un informe final del Convenio Fonade 150 de 2005, sin enbargo no se evidencia plan de trabajo e inform trimestral. AVANCE 0%</t>
  </si>
  <si>
    <t>Con MEM MI-OAP-1100-101 del 30 de Septiembre de 2011 la oficina de Planeacion  afirma que la que reporta es la Direccion de Infraestructura. Con MEM11-DIN 0410 la DIN  anexan los estudios previos con especificaciones de 3 procesos de selección adelantados con el fin de contratar los sistemas electronicos carclearios. No es valido esta evidencia por cuanto son contratos con especificaciones tecnicas establecidas. Avance 22% elmiso del corte 30 de junio de 2011</t>
  </si>
  <si>
    <t>30/ SEP 2010: En los documentos soportes se evidencian listados de asistencia, pero no se evidencia actas de reunión, no obstante se envio correo el 7 de octubre de 2010 solcitando nos mostraran las actas de reunión.  Sistemas responde  por correro electrónico 8(07 sep2010)  que de las dos  reuniones  no se elaboraron actas. Segun observacion de la Dra Diana Barrera no se valida las asistencias del 20 de agosto de 2010 y julio 28 de 2010 por cuanto al meta es 0% ya que la actividad inicia a partir del 1 de septiembre de 2010. Se envio correo electrinico al Jefe de Sistemas sobre esta aclaración.</t>
  </si>
  <si>
    <t>Con  OFI10-39377-OCI-0120 del 25 de octubre de 2010 se envio reporte de avance de PM a la CGR con corte a 30 de septiembre de 2010. . Con MEM11-1832 del 20 de enro de 2011 se envio avance PM corte 31 de diciembre de 2010.Se elaboro informe con corte a 30 de marzo de 2011.</t>
  </si>
  <si>
    <t>Se cumplio 30 de sept de 2011</t>
  </si>
  <si>
    <t>Con MEM 11-11257-DIN-0410 del 16 de junio de 2011 no reporta información. Avance 0%</t>
  </si>
  <si>
    <r>
      <t>30 sep 2010; Admon:</t>
    </r>
    <r>
      <rPr>
        <sz val="12"/>
        <rFont val="Arial"/>
        <family val="2"/>
      </rPr>
      <t xml:space="preserve"> La solicitud de publicación del protocolo en la página www.mij.gov.co se tramitó al Asesor de la Alta Dirección SIGI, Dr. Edgar Franco, con el documento MEM10-13780-GGA-0401 del 30 de junio de 2010. (Anexo # 4)</t>
    </r>
  </si>
  <si>
    <r>
      <t xml:space="preserve">Hallazgo No. 7: Liquidación Contrato No.76 de 2009 (Disciplinario)
</t>
    </r>
    <r>
      <rPr>
        <sz val="12"/>
        <rFont val="Arial"/>
        <family val="2"/>
      </rPr>
      <t>Se evidencia que el MIJ no ha dado cumplimiento a los términos establecidos de manera perentoria por el artículo 11 de la Ley 1150 de 2007, en la medida en que se contaba con dos meses para realizar la liquidación de manera unilateral de conformidad con lo dispuesto por el artículo 136 del Código Contencioso Administrativo y/o cuatro meses (periodo que también se encuentra vencido), para la liquidación de mutuo acuerdo.
Lo anterior evidencia la falta de cumplimiento a lo ordenado por la ley en materia de liquidación y aunado a esto se incurre en desacato a lo ordenado por la Sala Segunda de Revisión de la Honorable Corte Constitucional y decae en la conducta penal señalada por el artículo 454 del Código Penal.</t>
    </r>
  </si>
  <si>
    <t>Pese a los contratos que en cuanto a consultoría, operación y sistemas ha suscrito la entidad desde la citada vigencia, a la fecha no se cuenta con la información y el Sistema Único de Información no está implementado como herramienta de acceso idóneo.</t>
  </si>
  <si>
    <t>El Sistema Único de Información no está implementado como herramienta de acceso idónea para la ciudadanía y no brinda la información necesaria.</t>
  </si>
  <si>
    <t>Dirección de Infraestructura y Dirección  Juridica</t>
  </si>
  <si>
    <t>Informe de evaluación del plan de mejoramiento ( trimestral)</t>
  </si>
  <si>
    <t xml:space="preserve">Actas de recibo </t>
  </si>
  <si>
    <t>Situación que además de dificultar la consulta, genera riesgo de pérdida de documentos</t>
  </si>
  <si>
    <t>Aplicar el procedimiento de organización del archivo de gestión del Código GD-P-01</t>
  </si>
  <si>
    <t>Dar cumplimiento a los procedimientos de archivística</t>
  </si>
  <si>
    <t>Archivo del convenio de donación organizado de conformidad con las normas de archivística establecida en el procedimiento</t>
  </si>
  <si>
    <t>Archivo Organizado</t>
  </si>
  <si>
    <t>DIRECCIÓN DE DEFENSA JURÍDICA DEL ESTADO</t>
  </si>
  <si>
    <t>Hallazgo No. 9 :Objeto del Contrato No.076 de 2009
Se evidencia un posible detrimento patrimonial en la medida en que, no obstante haberse ejecutado recursos por un valor de $26.769 millones, equivalente al 48% del valor del contrato, los ERON no cuentan con el sistema de seguridad electrónica instalada y funcionando, por lo menos en proporción a los recursos cancelados al contratista por parte del MIJ.
Hecho que impide el cabal cumplimiento de la estrategia penitenciaria y carcelaria, toda vez que este es un componente fundamental para el logro de ésta, incumplimiendo el objeto para lo cual se adelantó la contratación de los equipos de seguridad electrónica para los 10 establecimientos carcelarios, situación derivada de la ausencia de Interventoría del contrato así como un adecuado control y supervisión por parte del MIJ en la ejecución del contrato.</t>
  </si>
  <si>
    <t xml:space="preserve">Ausencia de Interventoría del contrato así como un adecuado control y supervisión por parte del MIJ en la ejecución del contrato. </t>
  </si>
  <si>
    <t>Hecho que impide el cabal cumplimiento de la estrategia Penitenciaria y Carcelaria, toda vez que este es un componente fundamental para el logro de ésta,  incumpliendo el objeto para el cual se adelantó la contratación de los equipos de seguridad electrónica para los 10 establecimientos carcelarios,</t>
  </si>
  <si>
    <t>Poner en funcionamiento el Sistema de Seguridad Electrónica en los 10 ERON</t>
  </si>
  <si>
    <t>Cumplir con el objeto del proyecto de Seguridad Electronica EN LOS 10 ERON.</t>
  </si>
  <si>
    <t>Recibir a satisfacción el Sistema de Seguridad Electrónica operando en los 10 ERON</t>
  </si>
  <si>
    <t>Sistema de Seguridad Electrónica operando en los 10 ERON</t>
  </si>
  <si>
    <t>Debido a un deficiente seguimiento y oportuno control a los equipos que conforman este componente,</t>
  </si>
  <si>
    <t>Lo cual incide en el buen funcionamiento de los equipos que conforman la dotación estructural y su permanencia en el futuro de no tomarse los correctivos pertinentes.</t>
  </si>
  <si>
    <t>Reporte oportuno de los requerimientos del INPEC a FONADE</t>
  </si>
  <si>
    <t>147 (1 PM FONADE 150 VIG 2010)</t>
  </si>
  <si>
    <t>Con oficio No. 2011EE44254 del 16 de junio de 2011 La Contraloria General de la república aprueba que se puede ampliar el plazo de cumplimiento de esta accion  lo que se modificaria las fechas de inicio y finalizacion ( enero 1 de 2012 hasta el 30 de diciembre de 2012. Y exige que se debe deretminar dentro de las metas de manera clara la forma como se dara cumplimiento a las mismas. Por lo anterior se ajustan las metas asi: Ejecutar la consultoria ( Actualizar el proyecto de inversión "Mejorar, implementar y dar soporte a los Sistemas de Información del Ministerio )-Ejecutar la consultoria  ( Ejecución del proyecto de inversión).</t>
  </si>
  <si>
    <t>Contar con bases de datos de información</t>
  </si>
  <si>
    <t>Proyecto de inversion actualizado.</t>
  </si>
  <si>
    <t>Ejecución del proyecto de inversio´n</t>
  </si>
  <si>
    <t>Proyecto de inversion ejecutado.</t>
  </si>
  <si>
    <t>Con MEM11-10643 del 8 de junio de 2011 informan que se han registrado 153,511 en la pagina web de litigob y que el avance es del 60%. No obstante no es coherente por cuanto en reporte a 30 de marzo de  2011 reportan que se han registrado 121,000 procesos y el avance es del 65% . Por lo anterior no existe coherencia en el avance actual con respecto al avance anterior. Por lo que se mantiene el avance del 65%. Por otra parte se solcito aclarar la información el 17 de junio de 2011 la respuesta que establecieron es que el CD se registran las 153, 511 . No obstante la bes adjunta se registra 65,535 . INCOHERENCIA DE LA INFORMACION . Se mantiene el avance del 30 de marzo de 2011. AVNACE 65%</t>
  </si>
  <si>
    <t>Fortalecimiento de las Casas de Justicia que se encuentran en operación (70), a través de las siguientes etapas: Realización de videos en Módulos para Inducción a Funcionarios (20%)- Realización de videos en Módulos de capacitación para trabajo con Comunidad (20%)- Diseño e implementación de protocolos y rutas para Casas de Justicia con componente Indígena (20%)- Realización de Talleres de Capacitación en las líneas estratégicas del Programa en Casas de Justicia de 4 zonas del país (20%)-Diseño e implementación del Proyecto Casa de Justicia Móvil (20%)</t>
  </si>
  <si>
    <t>Dotación y Puesta en Operación de 3 Centros de Convivencia Ciudadana (Calamar, San Jacinto y La Salina)</t>
  </si>
  <si>
    <t>Fortalecimiento de los Centros de Convivencia Ciudadana que se encuentran en operación (18), a través de las siguientes etapas: Implementación de una línea de atención a Usuarios del Programa (20%)- Elaboración de un video Institucional (20%)-Realización de Videos de Inducción (20%)-
Taller en DIH para los funcionarios (20%)-Diseño y pilotaje de la Estrategia de Convivencia escolar (20%).</t>
  </si>
  <si>
    <t>Dotar y Poner en Funcionamiento 5 Casas de Justicia</t>
  </si>
  <si>
    <t>Fortalecer 70 Casas de Justicia que se encuentran en operación</t>
  </si>
  <si>
    <t xml:space="preserve">Dotar y Poner en Funcionamiento 3 Centros de Convivencia Ciudadana </t>
  </si>
  <si>
    <t>30/09/2010 :Se actualizaron los procedimientos RT-P-04_Procedimiento copias de seguridad de Bases de Datos V.05 y RT-P-05_Procedimiento Recuperación de Base de Datos V.02. Se remitieron, mediante comunicación MEM10-21138-OSI-0430 al Doctor Edgar Franco, para su aprobación y publicación en la Página web.</t>
  </si>
  <si>
    <t xml:space="preserve">30/30/2010: Estos procedimientos se aplican de acuerdo a la periodicidad definida. Mensualmente se realizan pruebas de restauración. </t>
  </si>
  <si>
    <t>Fecha terminación Metas</t>
  </si>
  <si>
    <t xml:space="preserve">Plazo en semanas de las Meta </t>
  </si>
  <si>
    <t xml:space="preserve">Porcentaje de Avance fisico de ejecución de las metas  </t>
  </si>
  <si>
    <t>Puntaje  Logrado  por las metas metas  (Poi)</t>
  </si>
  <si>
    <t xml:space="preserve">Puntaje Logrado por las metas  Vencidas (POMVi)  </t>
  </si>
  <si>
    <t>Puntaje atribuido metas vencidas</t>
  </si>
  <si>
    <t>Area Responsable</t>
  </si>
  <si>
    <t>Mem10-27507:Se firmó el Contrato No. 284 con la Universidad Nacional de Colombia para definir la metologia de la evaluación de impacto del Programa Nacional de Casas de Justicia, que permita valorar el cumplimiento de su alcance y objetivos en las Instituciones vinculadas y en la población objeto del Programa. Inicialmente la metodologia se aplicará en tres (3) Casas de Justicia: Cartagena - Bolivar, Pereira - Risaralda y Chaparral -Tolima. En cuanto a la póliza, se encuentra en revisón en la Dirección Juridica. Avance 0%.</t>
  </si>
  <si>
    <t>Hallazgo</t>
  </si>
  <si>
    <t>Hacer una evaluación  de impacto  del programa Nacional de Casas de Justicia.</t>
  </si>
  <si>
    <t>Una Evaluación de impacto. ( Numero de evaluaciones
 de impacto.)</t>
  </si>
  <si>
    <t>Esta situación se ve reflejada en la falta de oportunidad y eficiencia en la ejecución del presupuesto, teniendo en cuenta que la falta de proyección acertada y adecuada de los recursos deja desfinanciadas obras que requieren de las partidas reservadas innecesariamente para otras obras.</t>
  </si>
  <si>
    <t>Cumplido 30 sept 2010</t>
  </si>
  <si>
    <t>DIRECCION DE INFRAESTRUCTURA - INPEC-Dirección Política Criminal y Penitenciaria</t>
  </si>
  <si>
    <t>Con MEM11-6136-GGF-0402 enviaron soportes ( correo electronico- MEM11-5659/OFI11-7069/OFI11-7864) que evidencia cumplimiento. Avance 100%</t>
  </si>
  <si>
    <t>30 sep 2010 OCI: Infraestructura reporta avance 0%</t>
  </si>
  <si>
    <t>30 sep 2010: Infraestructura reporta avance 0%</t>
  </si>
  <si>
    <t xml:space="preserve">Con el fin de lograr la culminación de los ERON en los términos establecidos en el Modificatorio No.15 de Octubre 11 de 2010. </t>
  </si>
  <si>
    <t xml:space="preserve">Ajustar el Plan de Trabajo y ejecutarlo.
</t>
  </si>
  <si>
    <t>Plan de Trabajo ajustado y ejecutado</t>
  </si>
  <si>
    <t>Deficiencias que presenta la entidad en sus sistemas de información y en la contratación de implementación de sistemas con resultados inocuos para la entidad.
No se han diseñando unas opciones de información para la ciudadanía.
La subutilización de los sistemas y la duplicidad de funciones. 
Falta de planeación de las actividades que corresponden a la oficina, inadecuados canales de comunicación, carencia de mecanismos de seguimiento y control.</t>
  </si>
  <si>
    <r>
      <t>30 sep 2010  OCI:</t>
    </r>
    <r>
      <rPr>
        <sz val="12"/>
        <rFont val="Arial"/>
        <family val="2"/>
      </rPr>
      <t xml:space="preserve"> De acuerdo con la información suministrada por Infraestructura  se han entregado las siguienes Proyectos: Cucuta, Yopal, Ibague, Acacias, Medellín,  Puerto triunfo, jamundi.  En protocolo: Bogotá-Picota, Florencia y Guaduas. Sin contatar: Cartagena.  </t>
    </r>
  </si>
  <si>
    <r>
      <t xml:space="preserve">30sep 2010 OCI: no obstante reportar 100% . </t>
    </r>
    <r>
      <rPr>
        <sz val="12"/>
        <rFont val="Verdana"/>
        <family val="2"/>
      </rPr>
      <t xml:space="preserve"> la constancia de estudio y aprobación de la Garantia Unica por parte de la Dirección jurídica , como también la póliza, tienen fecha del 31 de julio de 2009.  Tambien anexan copia de la modificación No. 11 al convenio 150, sin fecha, clausula 5a, incluye lo relacionado con las polizas. OJO,</t>
    </r>
    <r>
      <rPr>
        <sz val="20"/>
        <rFont val="Verdana"/>
        <family val="2"/>
      </rPr>
      <t xml:space="preserve"> </t>
    </r>
    <r>
      <rPr>
        <sz val="16"/>
        <rFont val="Verdana"/>
        <family val="2"/>
      </rPr>
      <t>el hallazgo es de la vigencia 2009</t>
    </r>
  </si>
  <si>
    <t>Lo anterior refleja debilidades en la elaboración de estudios de necesidades y en la implementación de adecuados mecanismos de seguimiento, control y verificación de los productos resultantes de los contratos. 
Las deficiencias no obedecieron a incumplimiento en las obligaciones principales y determinantes del contratista, sino a fallas del Ministerio en la concepción del proyecto y en las especificaciones para contratar, situación que se acentuó con la conducta omisiva de la entidad durante el tiempo de las pruebas que se efectuaron sobre la realidad y durante la etapa de garantía del contrato, durante las cuales no se registran acciones tendientes a mejorar o corregir las deficiencias</t>
  </si>
  <si>
    <t>Grupo de Gestion Administrativa y Financiera</t>
  </si>
  <si>
    <r>
      <t xml:space="preserve">30 sep 2010 OCI: Admon: </t>
    </r>
    <r>
      <rPr>
        <sz val="12"/>
        <rFont val="Arial"/>
        <family val="2"/>
      </rPr>
      <t>reporta avance 0%</t>
    </r>
    <r>
      <rPr>
        <b/>
        <sz val="12"/>
        <rFont val="Arial"/>
        <family val="2"/>
      </rPr>
      <t xml:space="preserve"> y financiera</t>
    </r>
    <r>
      <rPr>
        <sz val="12"/>
        <rFont val="Arial"/>
        <family val="2"/>
      </rPr>
      <t xml:space="preserve"> no reportaron avance</t>
    </r>
  </si>
  <si>
    <t xml:space="preserve">Elaborar protocolo </t>
  </si>
  <si>
    <t>Definir un mecanismo efectivo frente a Fonade para la entrega de los documentos necesarios para la legalización de los Inmuebles</t>
  </si>
  <si>
    <t xml:space="preserve">Protocolo elaborado y aprobado </t>
  </si>
  <si>
    <t>Protocolo</t>
  </si>
  <si>
    <t>Observaciones corte 31 de diciembre de 2010</t>
  </si>
  <si>
    <t>LA DIRECCION DE ORDENAMIENTO REPORTA UN AVANCE DEL 96.5%, SIN EMBARGO NO SE DIO RESPUESTA DECUERDO A LA SOLICITUD POR QUE NO ALLEGO LOS SOPORTES. Por lo tanto se mantiene el mismo porcentaje de corte a 30 de septiembre de 2010</t>
  </si>
  <si>
    <r>
      <t xml:space="preserve">Hallazgo  No. 1: Fechas de Entrega Proyectos
</t>
    </r>
    <r>
      <rPr>
        <sz val="12"/>
        <rFont val="Arial"/>
        <family val="2"/>
      </rPr>
      <t xml:space="preserve">El cronograma establecido mediante CONPES 3575 de 2009, se incumplió; toda vez que las obras civiles, no fueron entregadas en las fechas programadas, lo que impidió que los ERON entraran a operar oportunamente. Igualmente, el plazo de ejecución del convenio se ha prorrogado por segunda vez, la última ser realizó mediante modificación No.15 de octubre 11 de 2010, cláusula Quinta, donde se prorroga el plazo de ejecución del convenio 150 de 2005 en 18 meses más, hasta junio de 2012, fecha en la que debe estar culminada la construcción y entrega final de los proyectos de ERON de Cartagena y Guaduas.
Lo anterior, debido a las debilidades en la planeación, seguimiento, control por la administración del MIJ en la ejecución del convenio, lo cual conlleva a incumplir con los términos establecidos en el objetivo de la política penitenciaria y carcelaria en lo pertinente al hacinamiento.
</t>
    </r>
  </si>
  <si>
    <r>
      <t xml:space="preserve">Hallazgo No 2: Cronograma Entrega ERON-Avance de Obra
</t>
    </r>
    <r>
      <rPr>
        <sz val="12"/>
        <rFont val="Arial"/>
        <family val="2"/>
      </rPr>
      <t>De acuerdo con los protocolos de entrega y/o actas finales de obra y visitas realizadas a los diferentes Establecimientos carcelarios y penitenciarios se evidencia que de los 11 establecimientos previstos para entrar en funcionamiento, a la fecha de la visita se encontró en operación el 70% de su totalidad toda vez que en los ERON correspondientes a Florencia, Guaduas, Medellín (Sector Sindicados), Puerto Triunfo (Sector Mediana Seguridad) y Cartagena no se cumplió con las fechas establecidas, situación que generó incumplimiento del objetivo de la estrategia ante la imposibilidad de contar con 6.721 cupos, correspondientes al 29.6% del total, lo cual no permite la solución oportuna al hacinamiento, lo anterior debido a la falta de planeación, responsabilidad y cumplimiento en la entrega oportuna de las obras descritas en el convenio 150-05 como obligación de FONADE según lo indica el parágrafo de la cláusula decimosexta.</t>
    </r>
  </si>
  <si>
    <t xml:space="preserve">• En el área de lavandería se presentan fugas de vapor y agua en las diferentes conexiones; ocasionando recalentamiento en las máquinas (lavadoras y secadoras) afectando el funcionamiento de las mismas; de igual forma, los tableros de control no muestran las deficiencias de funcionamiento de los equipos, situación evidenciada en Yopal y que de no ser corregida aumenta el riesgo de daño de los mismos.
• En todos los ERON, debido a errores en la instalación de las marmitas en el área de cocinas, éstas quedaron a una distancia entre 40 y 60 cm aproximadamente de la ubicación del cárcamo o sitio de desagüe, ocasionando empozamiento de aguas y traumatismo en el aseo y limpieza de estos equipos y de los sitios en donde se encuentran instalados.
• Sistema Bioclimático
Se tuvo en cuenta en la mayoría de los ERON donde la región es cálida, sin embargo, el ERON de Guaduas carece de este sistema, región que presenta similares características climáticas. </t>
  </si>
  <si>
    <t xml:space="preserve">18 02 002 </t>
  </si>
  <si>
    <t>Asi las cosas, presentar varios estados contables a la contraloria genera confusion y desconfianza en sus cifras. Este es un acto repetitivo toda vez que en la anterior auditoria sucedio lo mismo</t>
  </si>
  <si>
    <t>Presentar a la comision de la contraloria, el informe contable final, despues de efectuado el cierre definitivo del sistema de informacion Financiera SIIF.</t>
  </si>
  <si>
    <t>Garantizar que se genere seguridad y confianza en asl cifras de los estados contables del proyecto</t>
  </si>
  <si>
    <t>Elaborar y presentar los estados cntables finales, una vez se realice el cierre definitivo del SIIF.</t>
  </si>
  <si>
    <t>Estados Financieros</t>
  </si>
  <si>
    <t>Verificar el cálculo adecuado de la depreciación</t>
  </si>
  <si>
    <t>Dar a conocer a la ciudadanía información jurídica confiable que conlleve seguridad jurídica</t>
  </si>
  <si>
    <t>DIRECCION DE INFRAESTRUCTURA - FONADE- INPEC - Dirección Política y Penitenciaria</t>
  </si>
  <si>
    <t>Establecer mecanismos de seguimiento y control en el mantenimiento preventivo y correctivo por parte del INPEC, de acuerdo a lo establecido en el CONPES 3575</t>
  </si>
  <si>
    <t xml:space="preserve">MM11-5744-DAJ-0310: El Sistema de Información se ha implementado en 5 Casas de Justicia que se tomaron como piloto: Chía, Tunja, Ibague, Soacha y Barranquilla (Casa de Justicia La Paz). A la fecha el Sistema se encuentra funcionando sin presentar problemas. Se anexan constancias y fotografías que evidencian la implementación y el funcionamiento del Sistema.
</t>
  </si>
  <si>
    <t>Riesgos de pérdida de información para la Entidad e imposibilidad de recuperación en caso de falla con las pertinentes consecuencias como interrupción y suspensión de la prestación de los servicios informáticos e imposibilidad de desarrollar las actividades y procesos de la Entidad.</t>
  </si>
  <si>
    <t>Actualizar los procedimientos de copia de seguridad y restauración
Aplicar los procedimientos actualizados</t>
  </si>
  <si>
    <t>Observaciones corte 26 de mayo de 2011</t>
  </si>
  <si>
    <t>Demuestra falta de planeación, deficiencias, debilidades y carencia de precisión en las especificaciones técnicas y términos que al respecto debieron estar determinados claramente en el pliego de condiciones</t>
  </si>
  <si>
    <t xml:space="preserve">Lo que conlleva a una alta inestabilidad del contrato y al incremento de costos. </t>
  </si>
  <si>
    <t>Establecer mecanismos de planeción y control que permitan definir las especificaciones tecnicas requeridas al momento de adquirir un bien o servicio</t>
  </si>
  <si>
    <t>Cumplir con la planeación establecida dentro del proceso contractual de manera optima en los tiempos oportunos</t>
  </si>
  <si>
    <t>Establecer especificaciones tecnicas a traves de la realización de estudios previos y de mercadeo en los procesos contractuales.</t>
  </si>
  <si>
    <t>Contratos con especificaciones tecnicas establecidas.</t>
  </si>
  <si>
    <t xml:space="preserve">OFICINA ASESORA DE PLANEACION- DIRECCION DE INFRAESTRUCTURA (GRUPO SIES) </t>
  </si>
  <si>
    <t>Observaciones corte 30 de marzo de 2011</t>
  </si>
  <si>
    <t>Con informe pleliminar de la CGR vigencia 2010 informa que se ha cumplido con esta actividad</t>
  </si>
  <si>
    <t>Cumplir con el cronograma de Entrega de la Ampliación del Pabellón de Mujeres "La Ternera"</t>
  </si>
  <si>
    <t>Solicitar Cronograma de Actividades y realizar seguimiento</t>
  </si>
  <si>
    <t>Cronograma Solicitado y recibido</t>
  </si>
  <si>
    <t>DIRECCION DE INFRAESTRUCTURA - FONADE- INPEC</t>
  </si>
  <si>
    <t>Dirección de Infraestructura</t>
  </si>
  <si>
    <t xml:space="preserve">MEM11-6220 DIN. Reporta en matriz avance del 70%  ( 7 actas) No obstante se validan 4 las cuales son:  Acta de Purto Triunfo - Antioquie del 16 de marzo de 2011- Acta de ERON Acacias del 14 de marzo de 2011- Acta ERON Ibague del 31 de marzo de 2011 - Acta Jamundi  31 demarzo de 2011. Las demas actas no son validas por cuanto son de fechas que no estan dentro de las estipuladas en esta actividad. Por lo anterior el avance es del 40%. </t>
  </si>
  <si>
    <t>De acuerdo con la información suministrada con corte a 13 de mayo de 2011 por Infraestructura se han entregado las siguienes Proyectos: Cucuta, Yopal, Ibague, Acacias, Medellín,  Puerto triunfo, jamundi, Bogotá-Picota, Florencia y se encuentra en proceso de protocolo de entrega Guaduas. Sin contatar: Cartagena.  Mem 11-117: Enviaron actas de entrega de obras y recibo de obra. Se cuenta con actas de entrega parcial por parte del supervisor</t>
  </si>
  <si>
    <t>En acta la DIN informe que establecera actividades y evidencia. No seconcreta actividades y fechas para el cumplimiento de esta actividad.</t>
  </si>
  <si>
    <t xml:space="preserve">Mayo 26 de 2011: Se evidencia en pagina WEB ajuste al procedimiento de Gestión de Bienes </t>
  </si>
  <si>
    <t>Seguimientos realizados</t>
  </si>
  <si>
    <t>Incluir en el nuevo Plan de Mejoramiento vig 2009 las acciones de los hallazgos del Plan de Mejoramiento Vigencia 2008 revaluadas ( Nos. 2-7-8-10-11-21-22-23-26-24-25-33)</t>
  </si>
  <si>
    <r>
      <t>30/ SEP 2010 OCI</t>
    </r>
    <r>
      <rPr>
        <sz val="12"/>
        <rFont val="Arial"/>
        <family val="2"/>
      </rPr>
      <t xml:space="preserve">: </t>
    </r>
    <r>
      <rPr>
        <b/>
        <sz val="12"/>
        <rFont val="Arial"/>
        <family val="2"/>
      </rPr>
      <t>sistemas:</t>
    </r>
    <r>
      <rPr>
        <sz val="12"/>
        <rFont val="Arial"/>
        <family val="2"/>
      </rPr>
      <t xml:space="preserve"> Se efectuó una reunión en el Área de Almacén para discutir las actividades a desarrollar de manera conjunta sobre la consolidación y verificación de información de inventarios.  Se llegó a un acuerdo para efectuar las siguientes actividades: Verificación elementos tecnológicos (hardware) por parte de esta oficina.  
Ajustar el procedimiento de Gestión de bienes en cabeza del área de Almacén 
Efectuar la conciliación Sistemas – Almacén de los elementos tecnológicos (hardware) 
</t>
    </r>
    <r>
      <rPr>
        <b/>
        <sz val="12"/>
        <rFont val="Arial"/>
        <family val="2"/>
      </rPr>
      <t xml:space="preserve">Admon: </t>
    </r>
    <r>
      <rPr>
        <sz val="12"/>
        <rFont val="Arial"/>
        <family val="2"/>
      </rPr>
      <t>Se realizó reunión entre la Oficina de Sistemas y el GGA según consta en acta del 23 de septiembre de 2010, (Anexo # 6)</t>
    </r>
  </si>
  <si>
    <t>133 ( Antes 5 PM Banco Mundial Vig 2009)</t>
  </si>
  <si>
    <t>134 ( Antes 6 PM Banco Mundial Vig 2009)</t>
  </si>
  <si>
    <t>129 ( Antes 1 PM Banco Mundial Vig 2009)</t>
  </si>
  <si>
    <t>Papeles de trabajo ( Informe mensual )</t>
  </si>
  <si>
    <t>30 sep 2010 OCI: Admon reporta avance  0%</t>
  </si>
  <si>
    <t xml:space="preserve">Caso de LITIGOB.
Deficiencias evidenciadas en la página Web, la cual carece de links para acceso directo y en los existentes no aparece información, no se han diseñado y publicado formatos para los trámites.
Falta de mecanismos de seguimiento y control por parte de la Oficina de Sistemas, la cual carece de sistemas de alarmas para el monitoreo de la entidad. 
Deficiencias en el manejo de la información por inoportunidad y falta de confiabilidad, falta de garantías para la ciudadanía en el acceso a la información, incremento del riesgo en el  manejo de información e impacto negativo en la eficiencia y eficacia del desempeño misional.  </t>
  </si>
  <si>
    <t>HALLAZGO No. 37 :Registro bienes inmuebles. “La cuenta 164027 “Edificaciones pendientes de legalizar”, está subestimada en $139.900  millones, toda vez que no se incluyen las Cárceles recibidas por el Ministerio y entregadas al INPEC en la vigencia 2009 en Cúcuta por $76.200 millones y Yopal por $63.700 millones; situación que genera la sobreestimación por el mismo valor de la subcuenta 1615 “Construcciones en Curso” que a final de la vigencia registra saldo por $754.691 millones. 
Lo anterior por cuanto la entidad no ha implementado mecanismos efectivos frente a FONADE, para obtener en forma oportuna y previa a la finalización de los protocolos la entrega de los documentos necesarios para la legalización de los inmuebles.”</t>
  </si>
  <si>
    <t xml:space="preserve">Dirección de Infraestructura, Grupo de Gestión Administrativa </t>
  </si>
  <si>
    <t xml:space="preserve">Dirección de Infraestructura y Grupo de Gestión Administrativa </t>
  </si>
  <si>
    <t>Se dará traslado  del Hallazgo a la Oficina de Control Disciplinario del MIJ para su correspondiente investigación.</t>
  </si>
  <si>
    <t>Poner en conocimiento a la Oficina de Control Interno para que establezca los presuntos responsables del hallazgo.</t>
  </si>
  <si>
    <t>Traslado del hallazgo para conocimiento</t>
  </si>
  <si>
    <t xml:space="preserve">Oficio </t>
  </si>
  <si>
    <t>02/10.2010</t>
  </si>
  <si>
    <t xml:space="preserve">14 01 016 </t>
  </si>
  <si>
    <t xml:space="preserve">JEFE DE LA OFICINA DE CONTROL INTERNO </t>
  </si>
  <si>
    <t xml:space="preserve">Al cierre de la vigencia se presentan diferencias de contabilidad del convenio 150 de 2005 por $1.677 millones, observadas entre el saldo pendiente por ejecutar que reporta Fonade en su informe trimestral de ejecución financiera por $11.901 millones y el saldo por ejecutar registrado en la cuenta recursos entregados en administración del Ministerio por $10.224 millones. Pese a las gestiones  desarrolladas en el 2009, el Ministerio no ha podido realizar  estos ajustes debido a que a la fecha del presente informe al interior de FONADE no se ha realizado la conciliación entre el área contable y los gerentes responsables de cada convenio para aclarar las diferencias.   </t>
  </si>
  <si>
    <t>Con lo anterior se desconocieron los Artículos 23, 25 literal 4º y 26 de la Ley 80 de 1993, lo que conlleva en principio una connotación disciplinaria en concordancia con los numerales 1º y 2º del artículo 34 de la Ley 734 de 2002.igualmente se incurre en incumplimiento del Artículo 15 de la ley 790 de 2002, el Artículo 20 del Decreto 200 de 2003, y el CONPES 3250 del 20 de Octubre de 2003, lo cual representa una falta de carácter disciplinario, de conformidad con el artículo 34 de la Ley 734 de 2002.</t>
  </si>
  <si>
    <t>Diseñar e Implementar una nueva  base de datos que servirá de apoyo al Sistema Único de Información Litigiosa LITIGOB</t>
  </si>
  <si>
    <t>11 02 002</t>
  </si>
  <si>
    <t xml:space="preserve">HALLAZGO No. 50: Monitoreo del funcionamiento de la infraestructura tecnológica y sistemas de información. El monitoreo se realiza de manera individual por parte del personal de la Oficina de Sistemas, dando lugar a ausencias constantes en el seguimiento por cuenta de las reuniones, capacitaciones, incapacidades, permisos y vacaciones. Por tanto se observa que el control está sujeto a la presencia o el grado de ocupación del personal que lo realiza de manera manual. </t>
  </si>
  <si>
    <r>
      <t xml:space="preserve">1, La Oficina de Sistemas cuenta con los Hallazgos 124-127:   Hallazgo No. 124 : Vencimiento 31 de diciembre de 2010: con corte a 30 de marzo de 2011 se contaba con un avence del 75% . Se adiciona una evcidsencia de formato de restauración de base de datos </t>
    </r>
    <r>
      <rPr>
        <b/>
        <sz val="12"/>
        <rFont val="Arial"/>
        <family val="2"/>
      </rPr>
      <t>del 8 de abril de 2011</t>
    </r>
    <r>
      <rPr>
        <sz val="12"/>
        <rFont val="Arial"/>
        <family val="2"/>
      </rPr>
      <t xml:space="preserve"> por lo que el avance es del 83% ( Base 12 restauraciones) Plan de Acción: Queda pendiente 2 formatos de restauración como evidencia fecha de entrega ( Estos documentos se entregaran a la Oficina de Control Interno el miercoles 1 de junio de 2011.</t>
    </r>
  </si>
  <si>
    <t>PLAN DE MEJORAMIENTO MIJ VIGENCIA 2009</t>
  </si>
  <si>
    <t xml:space="preserve">(1) Fortalecer el posicionamiento de la Oficina de Sistemas dentro del Ministerio  
(2) Asegurar la intervención de la Oficina de Sistemas en todos los procesos relacionados con tecnología de todas las dependencias del Ministerio </t>
  </si>
  <si>
    <t>Control y monitoreo de matriz de registro de requerimientos del INPEC.</t>
  </si>
  <si>
    <t>Teniendo en cuenta las funciones que cumple el INPEC, se verificó que no  existen sistemas de información o mecanismos adecuados de comunicación con esta entidad que permita mantener información actualizada y estadísticas confiables y oportunas.</t>
  </si>
  <si>
    <t>Retomar y ajustar el Sistema de Información Carcelaria existente</t>
  </si>
  <si>
    <t xml:space="preserve">SIC ajustado </t>
  </si>
  <si>
    <t xml:space="preserve">Sistema ajustado para su alimentación y aplicación </t>
  </si>
  <si>
    <t xml:space="preserve">Lo anterior evidencia falta de planeación en los proyectos para su ejecución. </t>
  </si>
  <si>
    <t xml:space="preserve">Ejecutar dentro de las Vigencias los recursos que sean reintregrados por FONADE por resultado de menor valor de la obra. </t>
  </si>
  <si>
    <t>Procedimiento ajustado e implementado</t>
  </si>
  <si>
    <t>30 sep 2010 OCI: Con MEM10 - 21140-DIL-0352 del 30 sep 2010, dirigido a la Oficina de Control Disciplinario del MIJ, se puso en conocimiento  los hallazgos que presento la CGR vigencia 2009, por ser resorte de esa Dirección: Hallazgos 32, 33 y 34</t>
  </si>
  <si>
    <t>Protocolo Implementado</t>
  </si>
  <si>
    <t>Plan integral elaborado</t>
  </si>
  <si>
    <t>HALLAZGO 24 (Hallazgos 23 y 26 )Política Penitenciaria.</t>
  </si>
  <si>
    <t>Ajustar el procedimiento Gestión de Bienes (Código AD-GB-P-01), en coordinación con la Oficina de Sistemas, para el registro en el inventario de los bienes tenológicos que tienen asociado un intangible.</t>
  </si>
  <si>
    <t>Verificar el inventario de hardware y software de la entidad por parte de la Oficina de Sistemas.</t>
  </si>
  <si>
    <t>Ajustar el procedimiento de Gestión de Bienes (Código AD-GB-P-01) donde se incluya el registro en el inventario de los bienes tenológicos.</t>
  </si>
  <si>
    <t>Procedimiento ajsutado</t>
  </si>
  <si>
    <t>Pese que para efectos de calificación el porcentaje que se tendrá en cuenta es el 65% de cumplimiento; la inefectividad de las acciones hace que la Entidad deba incorporar los hallazgos al nuevo plan y direccionar acciones correctivas idóneas para mitigar el riesgo.</t>
  </si>
  <si>
    <t>Establecer una herramienta de monitoreo y control que mida el grado de avance de las acciones establecidas en el Plan de Mejoramiento que  evidencia cumplimiento del 100%</t>
  </si>
  <si>
    <t xml:space="preserve">Establecer actividades que contribuya a preservar  la Seguridad Ciudadana y a contribuir en la ejecución de la Politica Penitenciaria y Carcelaria </t>
  </si>
  <si>
    <t>Mitigar el riesgo de inefectividad de las acciones establecidas en los Planes de Mejoramiento</t>
  </si>
  <si>
    <t xml:space="preserve">Preservar  la Seguridad Ciudadana y a contribuir en la ejecución de la Politica Penitenciaria y Carcelaria </t>
  </si>
  <si>
    <r>
      <t>MEM11-11246-PPP-0111,</t>
    </r>
    <r>
      <rPr>
        <sz val="12"/>
        <rFont val="Arial"/>
        <family val="2"/>
      </rPr>
      <t xml:space="preserve"> Planeación solicita a oci la exclusión de planeación como responsabble de la meta.  Con MEM11- 11257 din 0410 del 16 de junio de 2011 se presentan los siguientes contratos asi : Contrato Contrato No. 057 de Fonsecon del 15 de ferbero de 2011 y el 055 de Fonsecon del 15 de febrero de 2011. que se enuncia en clausula primera, segunda y vigesima cuarta . Se calcula el avance proporcioanl al tiempo 9 meses y han transcurrido 2 meses . Avance  22%. Se envio a SG el 12 de juio de 2011 y respondieron el 19 de julio de 2011</t>
    </r>
  </si>
  <si>
    <t xml:space="preserve">MEM11-6220; DIN aunque reporta en matriz un avance del 100% y un informe de recusros comprometidos  y saldos por obligar. NO se evidencia un informe detallado de que FONADE ejecuto los recursos reintegrados en un 100%. En información recibida el 11 de abril de 2011  se informo a la DIN: Una vez revisada la información y los documentos en referencia al hallazgo en mencion con respecto a la ejecución de los reintegros por FONADE, no es claro los documentos por cuanto no se evidencia claramente la ejecución de los $4.019 millones representado en:  $ 33.4 de Gastos de Funcionamiento,  $ 3.985.6 de Gastos de Inversión que videnciao la CGR en auditora vigencia 2009.Por lo anterior el avance es 0% </t>
  </si>
  <si>
    <t>Proyectar el texto para elaborar una resolución que asegure el cumplimiento de la política relacionada con el apoyo y asesoría tecnológica que brinda la Oficina de Sistemas</t>
  </si>
  <si>
    <t>Texto redactado para su aprobación del Secretario General</t>
  </si>
  <si>
    <t>Oficina de Sistemas</t>
  </si>
  <si>
    <t xml:space="preserve">23 02 001 /11 03 002 </t>
  </si>
  <si>
    <t>Estructurar un plan de contratación al inicio de cada vigencia que defina cada éje temático misional y se ajuste ante cada necesidad presupuestal.</t>
  </si>
  <si>
    <t>Dificultades para la detección de manera proactiva de fallas en el funcionamiento de la infraestructura y sistemas, permitiendo que se produzcan interrupciones y suspensiones en la prestación de los servicios informáticos que se ofrecen en la Entidad, generando parálisis en el desarrollo de ciertas actividades o procesos.
Dificultad para diagnosticar efectivamente los problemas y darle solución oportunamente.  
Deficiente registro de fallas, imposibilitando un análisis estadístico de las mismas.</t>
  </si>
  <si>
    <t>153(7 PM FONADE 150 VIG 2010)</t>
  </si>
  <si>
    <t>154 (8 PM FONADE 150 VIG 2010)</t>
  </si>
  <si>
    <t>155 (9 PM FONADE 150 VIG 2010)</t>
  </si>
  <si>
    <t>156 (10 PM FONADE 150 VIG 2010)</t>
  </si>
  <si>
    <t>151( 5 PM FONADE 150 VIG 2010)</t>
  </si>
  <si>
    <t>PLAN DE MEJORAMIENTO FONADE 150 VIGENCIA 2010</t>
  </si>
  <si>
    <t>Falta de planeación, determinación de las necesidades reales de la entidad y carencia de mecanismos de seguimiento y control que permitan establecer un diagnostico real de los riesgos de la entidad a fin que sirva de insumo para la toma de decisiones de la alta dirección</t>
  </si>
  <si>
    <t>Con MEM 11-11257 del 16 de junio de 2011 la DIN no reporto . Avance 0%</t>
  </si>
  <si>
    <t>Con MEM MI-OAP-1100-101 del 30 de Septiembre de 2011 la oficina de Planeacion  afirma que la que reporta es la Direccion de Infraestructura.Con MEM11-DIN0410 del 3 de octubre de 2011 informa que actualmente se encuentra en revisio por parte de secretaria general el procedimineto y el manual de internvetoria. La din entrego la informacion corregida.  Juridica informa que le documento esta en revision. Avance 0%.</t>
  </si>
  <si>
    <t>Con MEM MI-OAP-1100-101 del 30 de Septiembre de 2011 la oficina de Planeacion  afirma que la que reporta es la Direccion de Infraestructura. Con MEM11-DIN0410 del 3 de octubre de 2011 informa que actualmente se encuentra en revisio por parte de secretaria general el procedimineto y el manual de internvetoria. La din entrego la informacion corregida. Juridica informa que el documento esta en revision. Avance 0%.</t>
  </si>
  <si>
    <t>11 03 002</t>
  </si>
  <si>
    <t>MEM 11-117: En comunicación recibida por el grupo de gestión administrativa no se evidencia que se encuentra incluido los protocolos en el SIGI por cuanto no se evidencia en pagina institucional - Link Sigi  este documento. Avance 0%. Se informo por correo electronico a la Coordinadora del Grupo de Gestión Administrativa el dia 20 de enero de 2011.</t>
  </si>
  <si>
    <t xml:space="preserve">Lo anterior por cuanto la entidad no ha implementado mecanismos efectivos frente a Fonade, para obtener en forma oportuna y previa a la finalización de los protocolos la entrega de los documentos necesarios para la legalización de los inmuebles.  </t>
  </si>
  <si>
    <t>Está subestimada en $139.900  millones</t>
  </si>
  <si>
    <t>Debido a las debilidades en la planeación, seguimiento, control por la administración del MIJ en la ejecución del convenio</t>
  </si>
  <si>
    <t>Lo cual conlleva a incumplir con los términos establecidos en el objetivo de la política penitenciaria y carcelaria en lo pertinente al hacinamiento.</t>
  </si>
  <si>
    <t>Elaborar y ejecutar un mecanismo de seguimiento y control de los nuevos ERON, establecidos en los CONPES.</t>
  </si>
  <si>
    <t>HALLAZGO No. 5 Oficina de Sistemas y Gobierno en línea. La Oficina de Sistemas no muestra un posicionamiento adecuado dentro de la organización, que le permita cumplir su misión como apoyo y asesoría tecnológica.
Pese a que la Oficina ha cumplido formalmente con los lineamientos exigidos por el Gobierno en línea, estos no son efectivos; adicionalmente, la oficina no cuenta con un inventario real de los sistemas de la entidad.
A la fecha la entidad continúa sin sistemas integrados de información al interior y exterior.
La entidad ha desconocido los manuales de procesos y procedimientos y viene desconociendo en el desarrollo de sus funciones el principio de responsabilidad.</t>
  </si>
  <si>
    <t>DIRECCION DE INFRAESTRUCTURA - FONADE</t>
  </si>
  <si>
    <t>Reportes Trimestral del Estado de Avance del Plan de Trabajo con sus alertas</t>
  </si>
  <si>
    <t>Informe Trimestral</t>
  </si>
  <si>
    <t>Lo anterior debido a la falta de planeación, responsabilidad y cumplimiento en la entrega oportuna de las obras descritas en el convenio 150-05 como obligación de FONADE según lo indica el parágrafo de la cláusula decimosexta.</t>
  </si>
  <si>
    <t xml:space="preserve">Oficar a la Dirección Juridica el Cumplimiento </t>
  </si>
  <si>
    <t>Dirección de Infraestructura.</t>
  </si>
  <si>
    <t>18 03 001</t>
  </si>
  <si>
    <t>PLAN DE MEJORAMIENTO PROYECTO DE FORTALECIMIENTO INSTITUCIONAL DEL SISTEMA DE GESTIÓN DE DEMANDAS LEGALES  FINANCIADO CON RECURSOS DE DONACIÓN DEL BANCO MUNDIAL No. TF058311 Vigencia 2009</t>
  </si>
  <si>
    <t>DIRECCIÓN DE INFRAESTRUCTURA - FONADE</t>
  </si>
  <si>
    <t>Realizar seguimiento al Cronograma</t>
  </si>
  <si>
    <t>Reporte Trimestral</t>
  </si>
  <si>
    <t>Denotando falta de  gestión para el cumplimiento de los cronogramas establecidos y  debilidades en la planeación.</t>
  </si>
  <si>
    <t xml:space="preserve">Pone en riesgo el cumplimiento de los objetivos institucionales. </t>
  </si>
  <si>
    <t xml:space="preserve">Se evidencia subutilización de los sistemas de información implementados como es el caso del SIGOB, y múltiples contrataciones que no son precedidas de estudios claros soportados en necesidades específicas, como las relacionadas con el fortalecimiento del SAI (sistema Administrativo de Información), que actualmente solo se refleja en bases de datos aislados y que reportan contratos que ascienden a más de $300 millones.   Respecto a las funciones y a los planes de acción, no se evidencian estudios de necesidades que permitan diseñar programas en materia de sistemas con una distribución coherente y consecuente de recursos, cada Dirección contrata sus sistemas sin que haya unidad de criterio en la materia. Se observan dependencias que pese a su impacto en la gestión misión, carecen de sistemas de información adecuados e incluso de sistemas de comunicación, como es el caso de la Dirección de Acceso a la Justicia y el Grupo de Desplazados. </t>
  </si>
  <si>
    <t xml:space="preserve">12 02 002 /11 03 002  </t>
  </si>
  <si>
    <t>Inoperancia de los sistemas de información y las comunicaciones por la ausencia de soporte especializado en situaciones críticas y vulnerabilidades derivadas de la desactualización de estas herramientas tecnológicas. 
Pérdida del derecho a licenciamiento sobre versiones recientes haciendo más costoso para la Entidad el tener que adquirir la nueva versión por separado.separado.</t>
  </si>
  <si>
    <t>Comunicación enviada</t>
  </si>
  <si>
    <t>Se verificó que el programa se ha venido desactivando debido a que las instituciones que deben ubicar su personal no lo está haciendo, como es el caso de la Fiscalía General y el Bienestar Familiar. 
Se presentan múltiples quejas que van desde las condiciones de las instalaciones, hasta la falta de asesoría de los conciliadores, la tarea que se está adelantando apenas apunta a confirmar los requisitos académicos de los conciliadores.</t>
  </si>
  <si>
    <t>CON MEM de AJ remiten la siguiente información: Una vez superados los inconvenientes en el Sistema de Contratación, a la fecha se han presentado los Informes mensuales de Supervisión correspondientes a los Contratos:
Econometría No. 097 del 2011.
Bureau Veritas No. 102 de 2011.
Ver comunicación MEM11-0310 (14-sep-11) y archivo digital.
Una vez subidos a la Plataforma los Contratos de: Consorcio Educando por la Paz y el del Profesional de Apoyo al Proyecto, serán actualizados en el Sistema de Contratación. DE ACUERDO A LAS EVIDENCIAS SE APRUEBAN 2 INFORMES  ( 8 DE AGOSTO DE 2011 ( Correspondiente mes de Julio 2011) 8 DE SEPTIEMBRE DE 2011 ( Correspondiente al mes de agosto de 2011) AVANCE 17%</t>
  </si>
  <si>
    <t>Representante Legal:  JUAN CARLOS ESGUERRA PORTOCARRERO</t>
  </si>
  <si>
    <t>Con MEM11DIN-0410 del 3 de octubre de 2011 informa que :" La Direccion de infraestrutura consolido su plan de contratacion en reunion con la Secretaria General y la coordinacion de gestin financiera y contable a mediados del mes de julio. Se anexa plan de la DIN". No obstante en los documentos que remiten no se registra la resolución ni el plan integral de contratación. Avance 0%. Con mEM 11-14341 del 2 de agosto de 2011 se evidencia Plan Integral AVANCE 100%</t>
  </si>
  <si>
    <r>
      <t>Con MEM del 30 sept de 2011: Se han obtenido los siguientes avances:</t>
    </r>
    <r>
      <rPr>
        <b/>
        <sz val="14"/>
        <rFont val="Arial"/>
        <family val="2"/>
      </rPr>
      <t>Universidad Nacional</t>
    </r>
    <r>
      <rPr>
        <sz val="14"/>
        <rFont val="Arial"/>
        <family val="2"/>
      </rPr>
      <t>: Presentó Informe Final de la Metodología para la realización  y aplicación piloto de la Evaluación de Impacto en las Casas de Justicia  de Chiquinquirá  - cartagena (Bolivar), Cuba - Pereira (Risaralda) y Chaparral Tolima (30-sep-11).</t>
    </r>
    <r>
      <rPr>
        <b/>
        <sz val="14"/>
        <rFont val="Arial"/>
        <family val="2"/>
      </rPr>
      <t>Partners</t>
    </r>
    <r>
      <rPr>
        <sz val="14"/>
        <rFont val="Arial"/>
        <family val="2"/>
      </rPr>
      <t>: La Dirección de Acceso a la Justicia ha solicitado resultados del avance de la Evaluación de Impacto (comunicaciones del 10-ago-11; 6-sep-11), a lo cual Partnerts ha respondido que se encuentra realizando los últimos ajustes para presentar el Informe final en el mes de septiembre. Avance 0%</t>
    </r>
  </si>
  <si>
    <t>Con MEM del 30 de septiembre de 2011 AJ informa que : A la fecha el Sistema de Información ha sido instalado en 57 Casas de Justicia. Por dificultades técnicas y por capacitación a nivel nacional continúa pendiente la instalación en 17 Casas de Justicia:
*ANTIOQUIA: 1 Itagüí, 2 Caucasia, 3 Nechí, 4 Envigado.
*CAUCA: 5 Buenos Aires.
*CHOCÓ: 6 Novita.
*CUNDIDAMARCA: 7 Cajicá, Localidades de Bogotá§ (8 Ciudad Bolivar, 9 Suba, 10 Mártires, 11 Bosa, 12 Usme)
*NARIÑO:  13 Pasto
*NORTE DE SANTANDER: 14 Cúcuta 
*TOLIMA: 15 Rioblanco - 16  Ataco - 17 Ortega
§Las Casas de Justicia de las Localidades de Bogotá tienen su propio Sistema de información, por lo que se está pensando contactar a los responsables de éste, con la finalidad de integrarlo al sistema del Ministerio y lograr que los recursos invertidos no se pierdan.
Se programaron Capacitaciones en el Sistema de Información para los funcionarios de las Casas de Justicia a nivel Nacional. En agosto (24,25,26) se realizó en Bogotá y en Septiembre (7,8,9) en Cali . 8 BASE 74 CASAS DE JUSTICIA) Avance 77%</t>
  </si>
  <si>
    <t>Con MEM de DJE del 30 de septiembre de 2011 informa que : Se presentaron avances en las Casas de Justicia de:
1 Apartadó (Antioquia). Se terminó de construir (jun-11).  En agosto, MSD - USAID contrató y adquirió la dotación, y en septiembre se instaló. 
2 Turbo (Antioquia). Se terminó de construir (jun-11). En agosto, MSD - USAID contrató y adquirió la dotación, y en septiembre se instaló. 
3 San Onofre (Sucre). Se terminó de construir (jun-11). En agosto, MSD - USAID contrató y adquirió la dotación.
4 Envigado (Antioquia). Se terminó de construir (jun-11). Entró en operación (26-ago-11). Previamente fue dotada por parte del Municipio.
5 Cajicá (Cundinamarca).   Se terminó de construir (jun-11). Entró en operación (18-ago-11). . Avance 2 Cassa de Justicia DOTADAS. AVANCE 40%</t>
  </si>
  <si>
    <t>Perídodos fiscales que cubre:Vigencia 2006-2007-2008-2009-2010</t>
  </si>
  <si>
    <t xml:space="preserve">Se han presentando los siguientes avances:*Videos en Módulos para Inducción a Funcionarios: Se encuentra pendiente por esta Dirección los productos para realizar esta imágenes y los módulos de inducción y capacitación.*Videos en Módulos de capacitación para trabajo con Comunidad: Se encuentra pendiente por esta Dirección los productos para realizar esta imágenes y los módulos de inducciòn y capacitación.*Protocolos y rutas para Casas de Justicia con componente Indígena: Se programaron talleres a las Casas de Justicia en las Ciudades de Bogotá, Cali, Medellin y Santa Martha.                                                                                                                                                                                                                             </t>
  </si>
  <si>
    <t xml:space="preserve">Talleres de Capacitación en las líneas estratégicas del Programa en Casas de Justicia de 4 zonas del país: Los días 31 de Agosto, 1 y 2 de Septiembre  del presente año, se realizaron capacitaciones a los funcionarios de las Casas de Justicia de: Yopal, Mocoa, Puerto Asis, Villavicencio, Tunja, Ibagué, Soacha, Chia, Girardot, Suba, Mártires, Usme, Ciudad Bolivar, Bosa, San Andres, Chaparral, Ataco, Río Blanco, Ortega y Neiva. Participaron 40 funcionarios. *Proyecto Casa de Justicia Móvil: Se ha confirmado con los Coordinadores de las Casas de Justicia el diseño e implementación de este proyecto.  SE EVIDENCIA EN INFORMACION QUE SOLAMENTE 20 CASAS DE JUSTICIA ESTAN FORTALECIDAS ( NO SE REGISTRAN MAS CASAS DE JUSTICIA ) AVANCE: 29%                                                                                                                                                                                                            </t>
  </si>
  <si>
    <t>Avance 0%</t>
  </si>
  <si>
    <t>El seguimiento al cumplimiento de las acciones de mejora presenta deficiencias por cuanto se detectaron metas cumplidas según revisión de la CGR, que fueron incluidas como no cumplidas en el avance reportado por el ministerio a 31 de diciembre de 2010</t>
  </si>
  <si>
    <t>Hallazgos incluidos en el Plan de Mejoramiento vig 2009</t>
  </si>
  <si>
    <t>HALLAZGO No. 6 Sistemas de información. Pese a la función de generador y director de las políticas en materias del interior y de justicia y de garante de la ejecución de las mismas, junto con las funciones correlacionadas con otras entidades del estado, el Ministerio no cuenta con sistemas integrados de información, ni siquiera con las entidades adscritas y vinculadas. 
Los canales de comunicación al interior de la entidad no están definidos no son claros y los sistemas de información no se integran de una forma coherente y eficiente.</t>
  </si>
  <si>
    <t>Hallazgo No. 7 Política y Acceso a la Justicia. El programa de casas de justicia no genera resultados de impacto en el acceso efectivo a la justicia y la descongestión de los entes jurisdiccionales, la entidad carece de estudios sobre la efectividad de los mismos.</t>
  </si>
  <si>
    <t>Oficio</t>
  </si>
  <si>
    <t xml:space="preserve">Puntajes base de evaluación </t>
  </si>
  <si>
    <t>Realizar un seguimiento cada 3 meses a los Planes de Mejoramiento vigentes suscritos con la Contraloria General de la República</t>
  </si>
  <si>
    <t>NO COLOCAN UNIDAD DE MEDIDA- Y LA META ES UN SISTEMA DE INFORMACION EN PRODUCCIÓN                                                                                                                                  30 sep 2010 OCI: Según MEM10-21448-DIL-,352, No reportan avance toda vez que la fecha de incio de la actividad es el 30 de diciembre de 2010</t>
  </si>
  <si>
    <t>Hallazgo 4  Contabilidad de FONADE y la del Ministerio</t>
  </si>
  <si>
    <t xml:space="preserve">Falta de conciliación de la contabilidad interna del convenio. </t>
  </si>
  <si>
    <t>Permanencia de saldos por conciliar en la contabilidad del Ministerio.</t>
  </si>
  <si>
    <t>REALIZAR REUNIONES TRIMESTRALES  CON EL AREA CONTABLE DE FONADE Y EL MIJ , CON EL FIN DE ESTABLECER LAS CONCILIACIONES CONTABLES DEL CONVENIO 150 Y HACER EL RESPECTIVO SEGUIMIENTO A LOS COMPROMISOS DERIVADOS DE ESTA REUNION, LAS CUALES QUEDARAN REGISTRADAS EN ACTA.. ESTAS REUNIONES SER EREALIZAN HASTA LA TERMINACION DEL CONVENIO</t>
  </si>
  <si>
    <t>REUNION  TRIMESTRAL CON AREA FINANCIERA DE MIJj Y FONADE</t>
  </si>
  <si>
    <t>REUNION</t>
  </si>
  <si>
    <t>3 (17 (Antes 35) PM Vig 2006-2007)</t>
  </si>
  <si>
    <t>• Oficinas Administrativas 
Las oficinas de administrativa de los ERON difieren en diseño, algunas hacen parte de las edificaciones de sindicados y otras se encuentran ubicadas fuera de los sectores de internos; adicionalmente, algunas son ventiladas, otras muy encerradas, unas poseen sistema de oficina abierta (divisiones), otras carecen de ellas, sin obedecer a un estándar de construcción.
• Sala Cuna
En la reclusión de mujeres de Ibagué, la sala cuna de los niños menores de 3 años no está siendo utilizada debido que el ICBF no ha certificado su funcionamiento toda vez no cuenta con la seguridad y acondicionamiento necesario para su funcionamiento.</t>
  </si>
  <si>
    <t>23 02 005</t>
  </si>
  <si>
    <t>MEM11-6220: Registra un 100% mas no se evidencia documento soporte . Avance 0% se informara a la DIN de este tema . El supervisor envia cronograma del proceso de para la entrega de los ERON ( Reportan en cronograma para entrega de proyectos de Jamundi- Picota- Florencia- Guaduas - Medellin ya fue entregado al INPEC el 30 de septiembre de 2010 segun acta adjunta. Cartagena ya se envio.  Avance 100%</t>
  </si>
  <si>
    <t>MEM 11-6060-GGA-0401: Reportan que se ajusto desde el 30 de noviembre el procedimienmto de Gestiópn de bienes; no obstante en verificación de pagina WEB link SIGI no se ha actualizado el procedimiento en cuanto al manejo deingreso al almacen de bienes tecnológicos. Avence 90% . se envio reporte a Administrativa y SIGI.</t>
  </si>
  <si>
    <t>Sept 30 de 2010:  La oficina de Control Interno ajusto las formulas solcitando a la CGR los formatos nuevamente</t>
  </si>
  <si>
    <t>30 sept 2010: la OCI incluyo los hallazgos los cuales fueron aprobados y se modificaron las acciones de mejora</t>
  </si>
  <si>
    <t>HALLAZGO No. 54: Consolidación y verificación de información de inventarios. Se observa que no se ha efectuado verificación por parte de la Oficina de Sistemas de la información de inventarios de bienes tecnológicos que posee Almacén.  Así mismo se observa que la Oficina de Sistemas no ha establecido de manera conjunta con Almacén un procedimiento para el registro del ingreso de bienes que tienen asociado un intangible, que considere el registro de varios elementos unitarios que caractericen de manera efectiva el activo.</t>
  </si>
  <si>
    <t>HALLAZGO No. 21 Conciliaciones, ajustes y reclasificaciones, realizadas por Fonade. La entidad carece de mecanismos para exigir de los Fondos y entidades externas con quienes maneja convenios, el reporte de información oportuna y confiable, es el caso de INPEC, Fonsecon y en particular Fonade, cuyas demoras e inconsistencias, ha generado desgaste administrativo y manejo inadecuado de la información.
En las matrices de registro de desembolsos efectuados en la ejecución del convenio 150/05, remitidas por Fonade al Ministerio, con la información trimestral, y a su vez suministradas  por el Grupo Financiero del MIJ a la Auditoría, como soportes de los ajustes realizados a la cuenta Construcciones en Curso, se observan notas marginales y correcciones, a falencias detectadas por el Grupo de Gestión Financiera y Contable, lo cual evidencia que a pesar de los ajustes y conciliaciones realizadas, las deficiencias de registro continúan, generándose inquietud, sobre la razonabilidad y confiabilidad del saldo.</t>
  </si>
  <si>
    <t xml:space="preserve">El conocimiento necesario para la realización periódica de algunas actividades técnicas especializadas se encuentra en cabeza de varias personas y no ha sido socializado al interior de la Oficina. </t>
  </si>
  <si>
    <t>Con MEM11-6060 informan que este documento fue entregado a SIGI con MEM10-13780 GGA del 30 junio de 2010 y a la fecha no ha sido publicado. Aunque registran avence del 100% no se valida por cuanto no esta publicado ni implementado se mantioene el 0% de avance. MEM11-6220 DIN reporto 0% .</t>
  </si>
  <si>
    <t xml:space="preserve">Con MEM11-6060 informan que este documento fue entregado a SIGI con MEM10-13780 GGA del 30 junio de 2010 y a la fecha no ha sido publicado. Aunque registran avence del 100% no se valida por cuanto no esta publicado ni implementado se mantioene el 0% de avance MEM11-6220: No reporto avance . </t>
  </si>
  <si>
    <t>MEM11-6220: DIN: Avance 0%</t>
  </si>
  <si>
    <t>Informe trimestral revisado e incorporado en el sistema</t>
  </si>
  <si>
    <t>Cumplido 30 sept de 2010</t>
  </si>
  <si>
    <t>Remitir los informes con los soportes respectivos de manera oportuna  de conformidad con el presente plan de mejoramiento con el visto bueno de las actividades involucradas</t>
  </si>
  <si>
    <t>PLAN DE MEJORAMIENTO MIJ - VIGENCIA 2010</t>
  </si>
  <si>
    <t>PLAN DE MEJORAMIENTO MIJ VIGENCIAS 2006 - 2007</t>
  </si>
  <si>
    <t xml:space="preserve">Realizar monitoreos mensuales para asegurar la disponibilidad total de la plataforma tecnológica, de los sistemas de información y de las bases de datos: isa server, websense, sniffer, canal de internet, crecimiento bases de datos
 </t>
  </si>
  <si>
    <r>
      <t xml:space="preserve">HALLAZGO No. 55: Oportunidad y confiabilidad de la Información (D). </t>
    </r>
    <r>
      <rPr>
        <sz val="12"/>
        <rFont val="Arial"/>
        <family val="2"/>
      </rPr>
      <t>La entidad no reporta en forma oportuna y completa la información que se le requiere, es el caso de la información presentada a la comisión de auditoria durante el desarrollo del porceso auditor a la vigencia 2009, donde la información solo se reporto después de recibido el informe preliminar.</t>
    </r>
  </si>
  <si>
    <t>Establecer herramientas de seguimiento y control a los requerimientos de oos entes de control</t>
  </si>
  <si>
    <t>Fortalecre los principios de responsabilidad del Sistema de Control Interno a traves de mecanismos de control y monitoreo a respuestas para los entes de control</t>
  </si>
  <si>
    <t>Ajustar en el procedimiento de RENDICION DE INFORMES Y/O REQUERIMIENTOS DE LOS ENTES DE CONTROL - SC-P-06 del 11 de noviembre de 2010 en donde se incluya los terminos para el llamado de atención y/o información al Grupo de Control Interno Disciplinario en el caso de incumplimiento de entrega a la oficina de Control Interno y a los Entes de Control.</t>
  </si>
  <si>
    <t>Debido a que las Áreas, al momento que la Oficina de Control interno efectúa el seguimiento a las acciones no entregan los soportes correspondientes, que permitieran evidenciar el cumplimiento de las mismas</t>
  </si>
  <si>
    <t>Generando informes de avance que no se ajustan a la realidad, situación que incide en la calificación del mismo</t>
  </si>
  <si>
    <t>La DIN en acta informa que enviara la información</t>
  </si>
  <si>
    <t>Con mem 11-117 de 2011 no reportaron avance. Por lo tanto se conserva con corte a 30 de septiembre de 2010.</t>
  </si>
  <si>
    <t>Se presebnto informe avance PM a la CGR con corte 30 de junio de 2011</t>
  </si>
  <si>
    <r>
      <t>Mem11-11335 - DAJ-0310,</t>
    </r>
    <r>
      <rPr>
        <sz val="12"/>
        <rFont val="Arial"/>
        <family val="2"/>
      </rPr>
      <t xml:space="preserve"> La Universidad Nacional solcitó nueva prorroga del contrato hasta el 22 de julio de 2011, para realizar trabajo de campo , el procesamiento y anális de información y la elaboración de informe de resultados; la Dirección Acceso tramito esta solicitud  el 24 may 2011 ante juridica con MEM11-9634, la cual se encuentra firmada por la Secretaria General. La Dirección relaciona avances presentados por la universidad. Aunque se evidencia gestión el avance es 0% dado que aún no esta la evaluación de impacto del programa Nal de casas de justicia</t>
    </r>
  </si>
  <si>
    <r>
      <t>Mem11-11335 - DAJ-0310,</t>
    </r>
    <r>
      <rPr>
        <sz val="12"/>
        <rFont val="Arial"/>
        <family val="2"/>
      </rPr>
      <t xml:space="preserve"> informan que a la fecha el Sistema de Información se ha implementado en 25 Casas de Justicia :  ANTIOQUIA (1.Remedios, 2,Chigorodó, 3,Bello, 4,Cáceres) ; ATLÁNTICO(en B/quilla: 5. La Paz y  6. Simón Bolivar); BOYACÁ  (7.Tunja); CASANARE (8. Yopal); CAUCA (9 Corito, 10 Toribio); CHOCO (11 Quibdó); CÓRDOBA (12 Monteria); C/MARCA (13 Chia, 14 Soacha); HUILA (15 Neiva); META (16Villavicencio); NARIÑO (17 Tumaco); RISARALDA (18 Cuba); SANTANDER (19 Floridablanca, 20 B/manga); TOLIMA (21 Ibagué); VALLE (22 B/ventura, 23 Buga, 24 Cartago); VALLEDUPAR (25 La Nevada). Avance 37%</t>
    </r>
  </si>
  <si>
    <t>Incluir dentro de la agenda de los Comités de Gobierno en Línea que se valide la necesidad de contar con sistemas integrados de información entre el Ministerio y sus entidades adscritas y vinculadas
Realizar una consultoría para optimizar y estandarizar los procesos que involucran los trámites y servicios de las diferentes dependencias del Ministerio para su posterior automatización y puesta en línea</t>
  </si>
  <si>
    <t>Revisar, actualizar y cargar la información juridica en el Sistema Único de Información Normativa - SUIN, con fecha de corte a 31 de julio de 2011</t>
  </si>
  <si>
    <t xml:space="preserve">Los contratos 117 y 118 de 2009 en su numeral 9 prevé: "El presente contrato se liquidará por parte del Ministerio dentro de los 4 meses siguientes a su terminación, mediante acta firmada…", sin embargo, en los expedientes no se evidenció el acta de liquidación, según revisión efectuada a marzo de 2011. </t>
  </si>
  <si>
    <t>Hecho que denota debildiades de control.</t>
  </si>
  <si>
    <t>Dificulta la verificación del cumplimiento de las obligaciones, el pago de la totalidad de los servicios recibidos y el balance final del contrato.</t>
  </si>
  <si>
    <t>*</t>
  </si>
  <si>
    <t>PLAN DE MEJORAMIENTO CONVENIO BANCO MUNDIAL TF58311 VIGENCIA 2010</t>
  </si>
  <si>
    <t>El 22 de abril de 2010, el MIJ prorrogó y adicionó el contrato 398 de 2008 suscrito con el Administrador del proyecto, por dos meses y en cuantía de $19.3 millones sin contar con recursos suficientes provenientes de la donación.</t>
  </si>
  <si>
    <t xml:space="preserve">Con M del 24 de agosto de 2011 sistemas remite los formatos de restauracion del 5 de mayo de 2011, del 8 de abril de 2011, del 28 de junio de 2011, 13 de julio de 2011. </t>
  </si>
  <si>
    <t>Reprtaron 0 en la matriz de plan de mejoramiento</t>
  </si>
  <si>
    <t>La DIN no reporto avance</t>
  </si>
  <si>
    <t>NO ENVIARON INFORMACIÓN</t>
  </si>
  <si>
    <t>Se repprto avance de Plan de Mejoramiento con corte a 30 de junio de 2011 entregado a la CGR con OFI11-30424-OCI-0120 del 21 de julio de 2011 y radicado en la CGR No. 2011ER70085 del 22 de julio de de 2011.</t>
  </si>
  <si>
    <t>No se ha realizados</t>
  </si>
  <si>
    <t>INT</t>
  </si>
  <si>
    <t>JUST</t>
  </si>
  <si>
    <t>Con mem de Financiera informa que de ecuerdo a la Ley 1444 del mayo de 2011 y el proyecto 2893 de 2011 la responsabilidad queda en cabeza de Defensa Juridica del Estado de Minsjusticia.</t>
  </si>
  <si>
    <t>NIT: 900457461-9</t>
  </si>
  <si>
    <t>JUAN CARLOS ESGUERRA PORTOCARRERO</t>
  </si>
  <si>
    <t>REPRESENTANTE LEGAL MINISTERIO DE JUSTICIA Y DEL DERECHO</t>
  </si>
  <si>
    <t>Con MEM de DJE del 30 de septiembre de 2011 informa que: Se presentaron avances en los Centros de Convivencia de:
1 Calamar (Guaviare): No se ha finalizado la obra física. Se está realizando la gestión para la consecución de recursos por parte de la Alcaldía Municipal.2 San Jacinto (Bolívar): Entró en operación (jul-11).3 La Salina (Casanare):  Entró en operación (jul-11). AVANCE 2 CENTROSD DE CONVIVENCIA EN OPERACION.AVANCE 67%</t>
  </si>
  <si>
    <t xml:space="preserve">Con MEM de DJE del 30 de septiembre de 2011 informa que: Se presentaron los siguientes avances:*Línea de atención a Usuarios del Programa: Se habilitó la Línea de atención a nivel nacional 5874454 y la línea Gratuita 018000948515, con el fin de brindar información acerca de las actividades desarrolladas por cada uno de los Centros y  de atender y orientar casos de violencia intrafamiliar.*1 Video Institucional: Se realizó trabajo de campo: grabación de las líneas de acción (Cátedra en Convivencia, Civilidad y Ciudadanía), testimonios de usuarios y funcionarios (Inspector, Sicólogo, Personero, entre otros);  actividades de los funcionarios dictando las cátedras; talleres con madres de familia, etc.*Videos de Inducción: Se envió para ajuste el borrador del material de inducción a la firma consultora,  se realizó reunión. Se le hicieron  ajustes a lo propuesto por la consultoría. </t>
  </si>
  <si>
    <t xml:space="preserve"> Se enviaron unos diseños.*Taller en DIH para los funcionarios: Fue realizado en Bucaramanga en el mes de julio de 2011, donde se capacitaron 64 funcionarios de los Centros de Convivencia Ciudadana.-Estrategia de Convivencia escolar: El equipo coordinador en comunicación con los dinamizadores están elaborando formatos que permitan aplicar la estrategia. Asimismo se realizó trabajo de campo en 11 municipios: Juan de Atalaya, Cúcuta, Ocaña, Convención, Tibú (Norte de Santander), Sácama (Casanare), Barrancabermeja, Sabana de Torres (Santander), Cantagallo (Bolívar), Arauquita (Arauca), y San Vicente del Caguán (Caquetá). AVANCE 61% ( SE CONTARON LOS 11 MUNICIPIOS).  NO ES EL 70% QUE REGISTRARON.</t>
  </si>
  <si>
    <t>Con MEM del DJE del 30 sept de 2011 informa que : Se han realizado 2 reuniones de seguimiento al plan de mejoramiento ( Fechas 2 y 16 de agosto de 2011) . En el mes de septiembre no se realizaron, dada la escisión de los Ministerios y que estaba pendiente la conformación de los grupos de trabajo. No obstante se toma como una sola acta pór cuanto la meta es 12 actas en 12 meses . AVAnce</t>
  </si>
  <si>
    <t>Como quiera que a la fecha no se ha efectuado la tarea relacionada con la definición de la vigencia legislativa, no se evidencia consistencia del ordenamiento jurídico y por tanto no se ha ofrecido a los asociados la seguridad jurídica sobre el contenido del derecho en el país.  Los usuarios del servicio de justicia desconocen las normas que los rigen y en consecuencia sus derechos está en entre dicho.  No se ha efectuado la divulgación normativa definitiva revestida de mecanismos que permitan su constante actualización.</t>
  </si>
  <si>
    <t>Poner en funcionamiento y liberar para los ciudadanos el Sistema Único de Información Normativa (SUIN)</t>
  </si>
  <si>
    <t>Ofrecer a los asociados seguridad sobre el contenido del derecho del país</t>
  </si>
  <si>
    <t>Liberación de la información sobre vigencia de las normas contenidas en el SUIN en coordinación con los sectores de la APN responsables de la actividad.</t>
  </si>
  <si>
    <t>Sistema Único de Información Normativa puesto en funcionamiento</t>
  </si>
  <si>
    <t>• En algunos ERON como YOPAL, los portones de los pabellones que comunican sectores de mediana y alta seguridad con control de guardia, presentan desprendimiento o se están soltando del marco estructural, con riesgo de seguridad.
• Tubos rotos, pisos con desniveles mal diseñados, sin desagües ni sifones; sifones mal ubicados; desagües inapropiados debido a tubos con diámetro insuficiente para desagües de aguas lluvias evidenciándose rebosamiento y taponamiento en sectores como cocinas, patios, áreas de recreación y cárcamos entre otros, además los pisos no cuentan con un sistema antideslizante que evite accidentes que son de un alto índice de posibilidad de ocurrencia como en cocinas y duchas de internos entre otras.</t>
  </si>
  <si>
    <t>• Sifones de desagüe de aguas lluvias que no tienen la correspondiente rejilla para filtrar desechos que obstaculizan y obstruyen el sistema; ausencia de canales perimetrales en zonas externa de pabellones, basura y desechos que obstaculizan los canales de desagües como se pudo evidenciar en ERON de Ibagué, Yopal y Florencia.
• El sistema de push instalados en duchas, sanitarios y lavamanos presenta daños debido a problemas mecánicos de accionamiento y manipulación. 
• La mayoría de los tomacorrientes que se encuentran ubicados en los pisos donde van los arcos detectores de metales, se encuentran en mal estado ya que no existe ninguna clase de protección para evitar que los transeúntes se tropiecen y golpeen dañándolos.</t>
  </si>
  <si>
    <t xml:space="preserve">La entidad no cuenta con información completa relacionada con los procesos contra la nación y no presenta mecanismos idóneos de seguimiento para verificar las gestiones adelantadas en defensa del estado.
En cuanto a las demandas en contra del sujeto de control, los registros en Cuentas de Orden de las demandas contra el Ministerio no contienen el 100% de la información y las provisiones y pagos no corresponden a los mismos. </t>
  </si>
  <si>
    <t>Oficina de Control Interno</t>
  </si>
  <si>
    <t>MEM11-6220: la DIN se evidencia 100% de avance.</t>
  </si>
  <si>
    <t>MEM11-6220: Reportan un avence del 1O0%,  Acta de liquidación 31 de diciembre de 2010</t>
  </si>
  <si>
    <t>No pueden lograr procesos de calidad y confiabilidad</t>
  </si>
  <si>
    <t>Cumplido 31 de dic de 2010</t>
  </si>
  <si>
    <t>Cumplida a 31 de dic de 2010</t>
  </si>
  <si>
    <t>MEM 11-6020-OSI-0430 del 1 abril/ 2011, la Oficina de Sistemas reporta 3 reportes de control de restauración Backups base de datos de fechas: 26/10/2010,  10/11/2010 - 29/12/2010-20/01/2011-23/02/2011-01/03/2011 . Avance 75%</t>
  </si>
  <si>
    <t>Mem10-27507: Se anexaron evidencia que en las siguientes casas de Justicia existe sistema de información implementado asi: Chia, Tunja, Ibague, Soacha y Barramquilla.  Informan que faktan por implementar el sistema en 62 casas de justicia .</t>
  </si>
  <si>
    <t>Dirección de Aceso a la Justicia</t>
  </si>
  <si>
    <t>No repora Información</t>
  </si>
  <si>
    <t>110 ( Antes 37 PM MIJ Vig 2009)</t>
  </si>
  <si>
    <t>(1) Asegurar la correcta restauración y backup de los sistemas de información y portales Web 
(2) Contar con la documentación completa para ejecutar las restauraciones y backups cuando se requiera
(3) Capacitar al menos dos funcionarios para que realicen la actividad de restauración y backup</t>
  </si>
  <si>
    <t xml:space="preserve">(1) Ejecutar  los procedimientos de copia de seguridad y restauración sgun la periodicidad definida </t>
  </si>
  <si>
    <t xml:space="preserve">Procedimientos Actualizados </t>
  </si>
  <si>
    <t>(2) Realizar una restauración mensual de un sistema de información para validar la efectividad del procedimiento</t>
  </si>
  <si>
    <t>Pruebas de restauración</t>
  </si>
  <si>
    <t xml:space="preserve">Desarrollo de  un nuevo aplicativo que permitirá a las entidades de la Administración  Pública Nacional  reportar vía web  la información litigiosa .  Migración de  la información ya reportada  a la DDJE por 154 entidades fuente de aprox. 170.000 procesos a la base de datos en diseño. Capacitación a los apoderados para la utilización de la base de datos.   Actualización y cargue de los procesos por parte de las entidades vía web.  Generación de  reportes estadísticos de la información contenida en la base de datos que permitirá realizar estudios para generar políticas de Defensa Judicial.   </t>
  </si>
  <si>
    <t>No reportaron ni Financiera, ni infraestructura.Se conserva el mimso reporte con corte a 30 de septiembre de 2010</t>
  </si>
  <si>
    <r>
      <t xml:space="preserve">30 sep 2010 OCI:  </t>
    </r>
    <r>
      <rPr>
        <sz val="12"/>
        <rFont val="Arial"/>
        <family val="2"/>
      </rPr>
      <t>Al 30 de septiembre se ha implementado el sistema en 5 casas que se tomaron como piloto: Chia, Tunja, Ibague, Soacha y Barranquilla (Casas de Justicia La Paz).  Falta implemtar el aplicativo en las 62 casas de justicia restantes.  Se han presentado dificultades en la transmisión de la información, por lo que no se puede reportar el estado de implementación del Sistema de Información en las 5 casas piloto.                                                            Nos enviaron el Directorio de Casas de Justicia a sep2010 (el cual será la base para realizar el seguimiento)</t>
    </r>
  </si>
  <si>
    <t xml:space="preserve">Direción de Infraestructura y Grupo de Gestión Financiera y Contable </t>
  </si>
  <si>
    <t>DIRECCION DE DEFENSA JURÍDICA DEL ESTADO</t>
  </si>
  <si>
    <t xml:space="preserve">HALLAZGOS No. 33 Funcionalidad del sistema (D y F). La entidad contrató en la vigencia 2006 el sistema LITIGOB, por valor de $385.2 millones, con el objeto de Construir e implementar el Sistema de Información de Gestión Jurídica Integral del Estado, cuyo producto fue recibido a finales del 2008 y desactivado en noviembre del 2009, por cuanto estaba generando un costo aproximado de $2 millones mensuales por concepto de alojamiento en el data center del estado, sin que pudiera utilizarse no por el Ministerio ni por las entidades de  la Administración Pública Nacional. Se observó que presenta errores estructurales de carácter funcional, dado que sus características y funcionalidades se centran alrededor de las actividades de los apoderados y no de las actuaciones procesales, no admite los registros de cambios ocurridos en la actividad procesal, lo que imposibilitó su uso y el cumplimiento de los objetivos que sustentaban el proyecto. </t>
  </si>
  <si>
    <t>MEM11- 6137: La OAP informa que no es responsable de la ejecución de seste proceso de contratación y solcita a la OCI excluirlo . MEM11-6220: Reporta avance 0% MEM11-6294 Juridica informa que la respuesta a este punto la da la DIN</t>
  </si>
  <si>
    <t>MEM11- 6137: La OAP no informa avance. Dar claridad de la responsabilidad de esta acción . Se enviará correo electronico a la OAP. MEM11-6220 : Reporto DIN avance 0% MEM11-6294 Juridica informa sobre formato de presentación de informe y no sobre el manual de interventoria que es la accion a desarrollar. Avance 0%</t>
  </si>
  <si>
    <t>MEM11-6220 : Reporto DIN avance 0%. MEM11-6294 Juridica informa sobre formato de presentación de informe y no sobre el manual de interventoria que es la accion a desarrollar. Avance 0%</t>
  </si>
  <si>
    <t>Cumplido 30 sep 2010</t>
  </si>
  <si>
    <t>MEM11-6220: DIN reporta el mismo avance con corte a 31 de diciembre de 2010.</t>
  </si>
  <si>
    <t>MEM11-6220: DIN reportaavance 0%</t>
  </si>
  <si>
    <t>MEM11-6220: Reporto el mismo avance de 31 de dic de 2010. Avance 90%</t>
  </si>
  <si>
    <t>Realizar un balance de tipo presupuestal de cada uno de los Proyectos que hacen parte del Convenio 150 de 2005.</t>
  </si>
  <si>
    <t>Dirección de Infreastructura</t>
  </si>
  <si>
    <t>*24-23-26</t>
  </si>
  <si>
    <t>Se enviara a los entes de control las observaciones realizadas por la contraloria con el fin de que se inicie las acciones pertinentes del caso</t>
  </si>
  <si>
    <t>Evaluar la responsabilidad de FONADE  en el avance del proyecto</t>
  </si>
  <si>
    <t xml:space="preserve">Comunicación enviada a los entes de control </t>
  </si>
  <si>
    <t>*24-25</t>
  </si>
  <si>
    <t xml:space="preserve">Se continuara con el seguimiento periodico de supervision  a traves de los comites operativos y con el seguimiento a los protocolos de entrega en cada en cada centro penitenciario </t>
  </si>
  <si>
    <t>Para cumplir con las obligaciones descritas en el convenio 150 y las metas del compes 3575</t>
  </si>
  <si>
    <t>Obra de infraestructura recibida</t>
  </si>
  <si>
    <t>Obra recibida</t>
  </si>
  <si>
    <r>
      <t>30 sep 2010 OCI:</t>
    </r>
    <r>
      <rPr>
        <sz val="12"/>
        <rFont val="Arial"/>
        <family val="2"/>
      </rPr>
      <t xml:space="preserve"> Según MEM10-21448-DIL-,352, No reportan avance toda vez que la fecha de incio de la actividad es el 30 de diciembre de 2010</t>
    </r>
  </si>
  <si>
    <t xml:space="preserve">Ejecutar el 100% de los Recursos </t>
  </si>
  <si>
    <t>Ejecución de los recursos al 100%</t>
  </si>
  <si>
    <t xml:space="preserve">Dirección de Infraestructura </t>
  </si>
  <si>
    <r>
      <t xml:space="preserve">Hallazgo No. 6 :Modificaciones - Contrato 076 de 2009
</t>
    </r>
    <r>
      <rPr>
        <sz val="12"/>
        <rFont val="Arial"/>
        <family val="2"/>
      </rPr>
      <t>Se evidencia que al Contrato No.76 de 2009, se le efectuaron 3 modificaciones en menos de 4 meses, donde se aprueban cambios y/o ajustes sobre especificaciones técnicas y cuadro de cantidades lo que conlleva a adicionar el valor del contrato en $2.177 millones, para un valor total de $55.714 millones.
La anterior situación, demuestra falla de planeación, deficiencias, debilidades y carencia de precisición en las especificaciones técnicas y términos que al respecto debieron estar determinados claramente en el pliego de condiciones lo que conlleva a una alta inestabilidad del contrato y al incremento de costos.</t>
    </r>
  </si>
  <si>
    <t>Analisis y detección de vulnerabilidades en los sistemas de información web, mediante una herramienta de monitoreo (software)</t>
  </si>
  <si>
    <r>
      <t xml:space="preserve">30 sep 2010 OCI: </t>
    </r>
    <r>
      <rPr>
        <sz val="12"/>
        <rFont val="Arial"/>
        <family val="2"/>
      </rPr>
      <t xml:space="preserve"> Con MEM10 -21776 -DOJ -0340 el director de Ordenamiento Juridico (E),  precisa que esos hallazgos fueron evaluados por CGR en la auditoria vigencia 2009, y en el informe final se estableció un solo hallazgo que los incluye, que en el nuevo plan de mejoramiento que esta en estudio por la CGR se plantearon las nuevas actividades de mejora, en consecuencia, no considera util continuar haciendo seguimiento a las actividades del Plan de mejoramiento que nos ocupa</t>
    </r>
  </si>
  <si>
    <r>
      <t>30 jun2010 OCI: r</t>
    </r>
    <r>
      <rPr>
        <sz val="12"/>
        <rFont val="Arial"/>
        <family val="2"/>
      </rPr>
      <t xml:space="preserve">eportaron los siguientes Modulos: Supervisión, Administrativo, Georeferenciación y de Viabilización.                                                                                                           </t>
    </r>
    <r>
      <rPr>
        <b/>
        <sz val="12"/>
        <rFont val="Arial"/>
        <family val="2"/>
      </rPr>
      <t xml:space="preserve">30 sep 2010 OCI: </t>
    </r>
    <r>
      <rPr>
        <sz val="12"/>
        <rFont val="Arial"/>
        <family val="2"/>
      </rPr>
      <t>Se realiza la verificación  del funcionamiento  del Sistema de acuerdo con los módulos de consulta creados para viabilización, supervisión, consultas gerenciales, indicadores, georeferenciación . La Construcción de este sistema se encuentra en un 99%</t>
    </r>
  </si>
  <si>
    <t>En este aspecto la entidad no efectuó un estudio efectivo de necesidades para la contratación de un sistema adecuado para cumplir su objetivo, razón por la cual el sistema contratado LITIGOB, a la fecha se encuentra desactivado por no ser funcional.</t>
  </si>
  <si>
    <r>
      <t>30 SEPT 2010:</t>
    </r>
    <r>
      <rPr>
        <sz val="12"/>
        <rFont val="Arial"/>
        <family val="2"/>
      </rPr>
      <t xml:space="preserve">  La Dirección informa que adelantaron estudidos de mercado que llevaron a la conclusión  de contratar a la u. Nal.  Para la elaboración  de la linea  de base del programa Nal de Casas de Justicia. El convenio está en fase precontractutal . No obstante adelantar gestión, en términos de resultados no hay avance.</t>
    </r>
  </si>
  <si>
    <t>Con MEM11-11090 del la DOJ informa que de 20,500 normas se han analisado el 98,5 % ( 20,190 normas)</t>
  </si>
  <si>
    <t>Con MEM11-11090 del la DOJ envian pantallazio de SUIN donde se evidencia la información de analisis de de vigencia liberados. Avance 100%</t>
  </si>
  <si>
    <t>HALLAZGO No. 42: Reintegros vigencia 2009. Se presentó presupuesto sin ejecutar por $4.019 millones representado en:  $ 33.4 de Gastos de Funcionamiento,  $ 3.985.6 de Gastos de Inversión, El Valor de $3.985 millones, corresponde a la cuenta Construcciones Rehabilitación y  Dotación, en que el Ministerio manifiesta que el reintegro fue realizado por FONADE en el marco del convenio 150 de 2005, sin embargo corresponde a una de las políticas piloto del ministerio para contrarrestar hacinamiento, situación que se ve reflejada en los planes y programas de la entidad y en las disposiciones presupuestales, donde la prioridad está direccionada a las tareas de la Dirección de Infraestructura en materia de construcción de cárceles.</t>
  </si>
  <si>
    <t>En materia de ordenamiento jurídico no se han formulado políticas de racionalización y coordinación de ordenamiento.  A la fecha no se ha definido la vigencia legislativa, situación que genera inseguridad e inestabilidad en el actuar jurídico y el acceso a la administración de justicia.</t>
  </si>
  <si>
    <t>Coordinar a los diversos sectores de la Administración Pública Nacional para que concluyan los análisis de la vigencia de las normas</t>
  </si>
  <si>
    <t>Generar seguridad jurídica y estabilidad, para todos los ciudadanos</t>
  </si>
  <si>
    <t>Contar con el análisis de la vigencia de las normas</t>
  </si>
  <si>
    <t>Normas con análisis de vigencia concluido</t>
  </si>
  <si>
    <t>DIRECCIÓN DE ORDENAMIENTO JURIDICO</t>
  </si>
  <si>
    <t>Comienza en febrero de 2010</t>
  </si>
  <si>
    <t>Con MEM 11-6020-OSI-0430 del 1 de abril de 2011: no enviaron avance. Posteriormente se envio correo electronico y remitieron los docuementos  con MEM11-28625-OSI-0430 que evidencia que se encio a Secretaria General  el documento en referencia a Declaración de Politicas de la Oficina de Sistemas del MIJ -Avance 100%. EN EL PROXIMO MONITOREO SE SOLICITAR EL DOCUMENTO OFICIAL</t>
  </si>
  <si>
    <r>
      <t xml:space="preserve">Hallazgo No. 10 :Dotación Estructural
</t>
    </r>
    <r>
      <rPr>
        <sz val="12"/>
        <rFont val="Arial"/>
        <family val="2"/>
      </rPr>
      <t>En las visitas a los ERON se evidenciaron deficiencias en las construcciones así:
* En el ERON de Ibagué, se presenta un caso de especial atención relacionado con el manejo del sistema hidraúlico del establecimiento; el cual es controlado por bombas inteligentes que requiern de una mínima intervención manual para su funcionamiento. En este establecimiento, debido a la falta de capacitación al personal, además de depender del servicio de agua potable del municipio se ha hecho cotidiano el manejo manual de las bombas, ocasionando con esto el descontrol de los equipos que proveen a los tanques de reserva del establecimiento penitenciario, situación que ha llevado a efectuar cortes y racionamientos en el suministro del recurso acarreando inconvenientes a la institución.
* En el ERON de Yopal, en el sector de mendiana seguridad se encuentra instalada una caldera para el funcionamiento del rancho (cocina y lavandería), contando con una caldera auxiliar de respaldo en caso de alguna contingencia; se evidenció que ésta última es la que se encuentra funcionando, ya que por error en la manipulación a la caldera principal ésta quedó fuera de servicio, corroborando una vez más la falta de capacitación e inducción a funcionarios del INPEC, responsables de la operación de estos equipos por la falta de experiencia y el conocimiento básico para maniobrarlos.* No se evidenció la existencia de programas de mantenimiento preventivo y correctivo de los diferentes equipos instalados en los establecimientos.Lo anterior debido a un deficiente seguimiento y oportuno control a los equipos que conforman este componente, lo cual incide en el buen funcionamiento de los equipos que conforman la dotación estructural y su permanencia en el futuro de no tomarse los correctivos pertinentes.</t>
    </r>
  </si>
  <si>
    <t>Mem11-117: No se evidencia avance meta vencida</t>
  </si>
  <si>
    <t>CUMPLIDO</t>
  </si>
  <si>
    <t>NO REMITIERON INFORMACION</t>
  </si>
  <si>
    <t>NO ENVIARON INFORMACION</t>
  </si>
  <si>
    <t>NO REPORTARON INFORMACION</t>
  </si>
  <si>
    <t>CUMPLIDA</t>
  </si>
  <si>
    <t>% de Cumplimiento</t>
  </si>
  <si>
    <t>% de Avance</t>
  </si>
  <si>
    <t>ESTADO DE AVANCE DEL PLAN DE MEJORAMIENTO</t>
  </si>
  <si>
    <t>CORTE 30 SEPTIEMBRE DE 2011</t>
  </si>
  <si>
    <t>Hallazgos Cerrados/Cumplidos al 100%</t>
  </si>
  <si>
    <r>
      <t xml:space="preserve">Hallazgo No. 3:Ampliación Pabellón de Mujeres "La Ternera"
</t>
    </r>
    <r>
      <rPr>
        <sz val="12"/>
        <rFont val="Arial"/>
        <family val="2"/>
      </rPr>
      <t>Para el ERON de Cartagena, en el CONPES 3575 de 2009, se estableció, como fecha de entrada en operación agosto 10 de 2010, y aún no se ha iniciado la construcción de la obra, en la actualidad FONADE está realizando estudios previos para la contratación de la construcción y cronograma espacial, factores que obligan la ampliación del cronograma para este proyectos donde se tiene programado la post entrega el 23 de julio de 2012.
Esta situación evidencia el incumplimiento de lo aprobado en el cronograma de entrega de obras según documento CONPES mencionado y asu vez conlleva a una nueva modificación en el plazo de ejecución del convenio 150 de 2005, ya que éste vence en diciembre 23 de 2010, incumpliendo con el objetivo de la política carcelaria referente a la expansión de cupos de reclusión y reducción del hacinamiento penitenciario y carcelario en esta región del país, denotando falta de gestión para el cumplimiento de los cronogramas establecidos y debilidades en la planeación.</t>
    </r>
  </si>
  <si>
    <t>Informes</t>
  </si>
  <si>
    <t xml:space="preserve">Incumpliendo con el objetivo de la política carcelaria referente a la expansión de cupos de reclusión y  reducción del hacinamiento penitenciario y carcelario en esta región del país, </t>
  </si>
  <si>
    <t xml:space="preserve">MEM11-6220: Registra un 100% mas no se evidencia documento soporte . Avance 0% se informara a añ DIN de este tema </t>
  </si>
  <si>
    <t xml:space="preserve">MEM11-6220: No reporto avence  0% se informara al DIN de este tema </t>
  </si>
  <si>
    <t xml:space="preserve">MEM11-6220: Avance  0% se informara al DIN de este tema </t>
  </si>
  <si>
    <t>MEM11-6220 DIN. Reporta en matriz avance 0%</t>
  </si>
  <si>
    <t>MEM11-6220: Reporta avance 0%</t>
  </si>
  <si>
    <t>MEM11-6220 : Reporto DIN avance 0%</t>
  </si>
  <si>
    <t>MEM11-180: Para la meta registrada en la celda I-271 se envió el documento MEM10-13780-GGA-0401 del 30 de junio/10 solicitando al Dr. Edgar Franco, Asesor Alta Dirección – SIGI la publicación del protocolo en la página www.mij.gov.co. Esta observación ya había sido consignada en el informe rendido a su Oficina con el documento MEM10-21856-GGA-0401 del 08 de octubre/10 ( Al no estar publicado no es posible que se haya implementado por cuanto es la exigencia para cumplir con esta tarea) . El avance es 0% y no 100% como lo registraron en el memo en mencipn.</t>
  </si>
  <si>
    <t>Comunicar oportunamente los requerimientos del INPEC, para ser reportados a FONADE y éste realice las gestiones pertinentes.</t>
  </si>
  <si>
    <t>HALLAZGO 24 .Plan de Mejoramiento
La entidad presenta un cumplimiento porcentual del 81%, al analizar la efectividad de las 27 acciones comprometidas en la vigencia del 2009, el equipo auditor evidencia que solamente una (1) de estas acciones fue efectiva (Implementar un procedimiento para la evaluación y viabilización de los predios postulados para la construcción de las cárceles); es decir, se tiene una efectividad de un 4%. En consecuencia, se verifica una inefectividad del 96%.</t>
  </si>
  <si>
    <t>Polizas de Garantia  aprobadas por la Direccion Juridica</t>
  </si>
  <si>
    <t>Reportar a la Dirección Juridica el no cumplimiento  de las Obligaciones de FONADE dentro del Convenio 150 de 2005</t>
  </si>
  <si>
    <t>La contabilidad establece como principio fundamental la presentacion de las cuentas reales del Balance y nominales de los recursos</t>
  </si>
  <si>
    <t>No obstante que el sistema empleado es el SIIF, la administracion y en especial la parte financiera no previeron elaborar los estados contables para el proyecto con antelacion, puesto que estos no tenian correcciones, ajustes u otro movimiento contable</t>
  </si>
  <si>
    <t>Grupo de Gestion Financiera Y Contable</t>
  </si>
  <si>
    <t>La comunicación contable generada por el almacén difiere de la contabilizada por el sistema (SIIF).</t>
  </si>
  <si>
    <t>Situación que impide registrar los valores diarios a depreciar, tanto en la cuenta Depreciación Acumulada de Activos Fijos, como en su contrapartida de Gastos de Depreciación correspondiente a los equipos, incumpliendo lo establecido en el artículo 1360 numeral 2,2,4,3,11 del Plan General de la Contaduría Pública, establece la forma de no depreciación de los activos fijos cuando no se encuentran en uso</t>
  </si>
  <si>
    <t xml:space="preserve">HALLAZGO No. 48: Contratos de soporte. Se evidencia la ausencia de contratos de soporte para la base de datos Oracle y el appliance de seguridad Tipping Point. </t>
  </si>
  <si>
    <t>Con OFI11-18838-DIN-0410 se evidencia que se envioaron los soportes a los respectivos Ente de Control.ASI: OFI11-18753-DIN-0410  AL Procurador General de la Nacion el dia 6 de mayo de 2011. OFI11-18751-DIN-0410 AL Fiscal genelar de la Nacion el 6 de mayo de 2011/ OFI11-18756-DIN-0410 a la Contralora General de la república  el 6 de mayo de 2011. ( se envio copia a el Grupo de Control Disciplinario Interno del MIJ Avance 100%</t>
  </si>
  <si>
    <t>Minimizar al maximo las diferencias actuales del proyecto en el sistema contable del MIJ a traves de requerimientos realizados a FONADE.</t>
  </si>
  <si>
    <t xml:space="preserve">Revisión trimestral del informe de gestión y su respectiva contabilización en el sistema.
</t>
  </si>
  <si>
    <t>Dirección de Infraestructura Grupo de Gestión financiera</t>
  </si>
  <si>
    <t>MEM11-117:  NO se evidencia documentos de soporte del avance . Por lo tanto el avnace es 0% . Informar a Infraestructura</t>
  </si>
  <si>
    <t>MEM11-117:  NO se evidencia documentos de soporte del avance . Por lo tanto el avanace es 0% . Informar a Infraestructura</t>
  </si>
  <si>
    <t>numero de casas de justicia con sistema de información implementado (numero de casas con S.I. implemetado / casa en operación)</t>
  </si>
  <si>
    <t>Documentar y socializar a los funcionarios de la Oficina de Sistemas  las actividades que se realizan dentro del Proceso de Gestión de Recursos Tecnológicos.</t>
  </si>
  <si>
    <t>Acta de reuniones de socialización de los procedimientos</t>
  </si>
  <si>
    <t xml:space="preserve">Oficina de Sistemas </t>
  </si>
  <si>
    <t>Ejecutar el proyecto de inversión</t>
  </si>
  <si>
    <t>Con MEM11-10319-GCT-0421 del 2 de junio de 2011. La Dirección Juridica ( Coordinador del Grupo de Gestión Contractual) remitio la matriz de plan de contratación; no obstante no se cuenta con aprobacion ofifal del Director Juridico y Secretaria General ( Se envio correo electronico solcitando este requerimiento y un acto administrativo que evidenciara un compromiso por pare de los responsables de ejecutar el Plan. No se puede colocar como cumplida no obstante se evidencia gestión. Avance 0%. HALLAZGOS No. 68-102-152: Plan Integral de Contratación de la vigencia 2011 elaborado.Aunque enviaron el Plan Integral el Grupo de Gestión Contractual ( MEM11-8728 del 12 de mayo de 2011) en una de las actividades que estableció Jurídica es :
“ Se aprobara y socializaría el Plan Integral de Contratación: Una vez este aprobado por acta El Grupo de gestión Contractual enviara a las áreas El Plan Integral para ejecutarse en los términos establecidos. Se elaborará un acta donde se comprometan las áreas a ejecutar dicho Plan”. 
Por lo anterior no existe acta de aprobación del Plan Integral; por otra parte se le aclaro por correo electrónico al Coordinador del Grupo de Gestión Contractual ( El pasado 17 de junio de 2011) lo siguiente:
“Apreciado doctor Franco:
Una vez rebido el memorando del asunto en referencia al Plan Integral de Contratación, es importante que sea avalado por el Director Jurídico y la Secretaria General.
Se recomienda que se elabore un acto administrativo que confirme que esté el Plan Integral de Contracción vigencia 2011 y que se ejecutara por cada uno de los responsables.(Puede ser un acta firmada por cada uno de los responsables)” A la fecha no han informado ni enviado a la Oficina de Control Interno dicha acta de aprobación que valide que el Plan Integral anual para la vigencia 2011 este aprobado y se encuentre en ejecución.Por lo que el avance de esta acción es el 0% .</t>
  </si>
  <si>
    <t>Con MEM 11-6020-OSI-0430 del 1 de abril de 2011 se envio un registro de asistencia  del la reunión de comité de de Gobierno en Linea realizado el 3 de febrero de 2011. Avance es un reunion 8%.</t>
  </si>
  <si>
    <t>Mem11-117: No reportaron información.</t>
  </si>
  <si>
    <r>
      <t>MEM11-11246-PPP-0111,</t>
    </r>
    <r>
      <rPr>
        <sz val="12"/>
        <rFont val="Arial"/>
        <family val="2"/>
      </rPr>
      <t xml:space="preserve"> Planeación informa que la la Dirección de Infraestructura convocará a las áreas involucradas , para el 23 de junio, para revisar y analizar ajustes al manual de interventoria y metodologia de supervisión. En Mem11-11257 DIN- 0410 del 16 de junio de 2011 la DIN no presenta avance. No obstante envian de evidencia en MEM11-11108-DIN-0410 del 15 de julio de 2011un plan de trabajo a Planeacion convocando a reunion del 23 de junio de 2011. Se desconoce resultado de la reunion. Solamente presenta fgestion. Avance 0%</t>
    </r>
  </si>
  <si>
    <t>Aplicar el procedimiento de rendición de informes y/o requerimientos de los entes de control SC-P-06 (enviar soportes de avances oportunamente)</t>
  </si>
  <si>
    <t>Cumplir con el procedimiento de rendición de informes y/o requerimientos de los entes de control SC-P-06 (enviar soportes de avances oportunamente)</t>
  </si>
  <si>
    <t xml:space="preserve">Aplicar el procedimiento de supervisión y liquidación contractual. </t>
  </si>
  <si>
    <t>Cumplir con el proceso de liquidacipon en los tiempos establecidos por los procedimientos contractuales de la entidad establecidos por Ley.</t>
  </si>
  <si>
    <t>Liquidar los contratos que se deriven del convenio de acuerdo con el procedimiento de seguimiento y liquidación de la ejecución contractual de lo convenios que se realicen con la Banca Multilateral.</t>
  </si>
  <si>
    <t xml:space="preserve">Liquidación de contratos derivados del de acuerdo al Procedimiento de supervisión y liquidación en los convenios con el BancoMundial aplicado </t>
  </si>
  <si>
    <t>En la revisión de los expedientes donde reposan los soportes de ejecución del proyecto, se observa documentos, sin foliar y algunos de ellos se encuentran dispersos en las oficinas que adelantaron el control en la ejecución de los mismos</t>
  </si>
  <si>
    <t>lo que evidencia debilidades de control y cumplimiento parcial de la normatividad de archivo</t>
  </si>
  <si>
    <t>HALLAZGO No 36 Incumplimiento de las Obligaciones de Fonade contenidas en el Convenio 150/05. Pese a la obligación consignada en la Cláusula 8 del convenio 150/05 suscrito con Fonade en cuanto a la obligación de presentar informes trimestrales dentro de los 10 primeros días hábiles contados a partir del vencimiento de cada trimestre, el citado Fondo incumplió durante la vigencia 2009 reiteradamente la obligación, con extemporaneidades entre 16 y 22 días hábiles.Centros Carcelarios y Penitenciarios. A pesar del avance presentado por el Ministerio en cuanto a la construcción de centros carcelarios, se evidencia que los mismos no han sido entregados en su totalidad y que no se encuentran en pleno funcionamiento.Centros Carcelarios y Penitenciarios. A pesar del avance presentado por el Ministerio en cuanto a la construcción de centros carcelarios, se evidencia que los mismos no han sido entregados en su totalidad y que no se encuentran en pleno funcionamiento.</t>
  </si>
  <si>
    <t>Con MEM11-11327 Sistemas anexa copia del borrador Acta de Comité de Gobierno en Linea Sectorial  del 19 de mayo de 2011. No obstante el documento no cuenta con firmas , por lo que no se puede establecer avance. INFORMAR A SISTEMAS QUE SE MANTIENE EL AVANCE  Y QUE LA FECHA DE CUMPLIMIENTO FINALIZA DENTR DE 3 MESES Y NO SE EVIDENCIA AVANCE. Con MEM 11-12473-OSI-0430 del 5 de Julio de 2011 Sistemas envia 15 actas de las cuales solamente se validan 8 por cuanto las restantes no se evidencia que las entidades adscritas hayan participado.  ACTAS VALIDADAS: Febrero 4 de 2011- Marzo 23 de 2011- Abrill 15 de 2011- Junio 20 de 2011- Junio 21 de 2011- Junio 21 de 2011- Junio 28 de 2011- 29 de junio de 2011. Total actas 9 . AVANCE 75%. Se envio el 12 de julio de 2011 a SG y el 19 de julio de 2011 precisaron lo siguiente:  Que solamente se validan las actas de reuniones mensuales donde se valida solo las que tengan las totalidad de las entidades asdcritas, por lo que solamente se validan: SG: Febrero 4 de 2011- Abril 15 de 2011- Total 2 actas</t>
  </si>
  <si>
    <t>Con MEM CODE-GGF-0420 del 20 de junio de 2011 anexan acta de reunion con fonade del 18 de mayo de 2011. Avence 100%. Se envio a ASG el PM el 12 de julio de 2011 y el 19 de julio de 2011 realizaron las siguientes precisiones: Como la meta es 2 y la unidad en trimestral entonces, como no se puede modificar lo establecido en el Plan se toma las dos actas como una sola por lo que el vance es del 50%.. Anvence 50%.</t>
  </si>
  <si>
    <t>Con informe pleliminar de la CGR vigencia 2010 informa que se ha cumplido con esta actividad. La CGR avalo. A SG se envio el 12 de julio de 2011 y respondieron el 19 de julio de 2011 dicen que el soporte de validacion no se acepta y que debe ser soportes por lo que el avance es 0% se aclarara a Administrativa.AVANCE 0%.</t>
  </si>
  <si>
    <t>HALLAZGO No. 35 :Incumplimiento de metas y normas relacionadas con el proyecto LITIGOB. (D). El análisis que antecede evidencia que el software LITIGOB no está siendo utilizado por ninguna Entidad y que no se alcanzaron los objetivos propuestos para este proyecto, por tanto se incurre en incumplimiento del Artículo 15 de la ley 790 de 2002, el Artículo 20 del Decreto 200 de 2003, y el CONPES 3250 del 20 de Octubre de 2003, lo cual representa una falta de carácter disciplinario, de conformidad con el artículo 34 de la Ley 734 de 2002.</t>
  </si>
  <si>
    <t>HALLAZGO  No. 8 Procesos contra la nación y demandas contra el Ministerio. El compromiso de un inventario y seguimiento de los procesos contra la nación, constituye una obligación de la entidad desde la vigencia 2006, pese a lo cual a diciembre 31 de 2009 no hay un sistema que permita el seguimiento a los procesos, ni se cuenta con un estudio que permita determinar el riesgo y menos los avances en esta materia.</t>
  </si>
  <si>
    <t>HALLAZGO 10: Vigencia normativa. Desde la vigencia 2006 la entidad viene comprometida en garantizar a la ciudadanía una información confiable sobre las normas vigentes, soportada en un inventario actualizado, con un sistema flexible que permita la administración del tema</t>
  </si>
  <si>
    <t>La Universidad Nacional de Colombia solicitó prórroga por 5 meses a partir del 31 de diciembre de 2010 para la ejecución del contrato. La Dirección de Acceso a la Justicia realizó solicitud para  la prórroga del contrato con el fin de ser ejecutado hasta el 31 de Mayo del 2011.</t>
  </si>
  <si>
    <t>Mejorar el Seguimiento y Control de la Entidad a traves d elos comites operativos  y así tener una información confiable y oportuna.</t>
  </si>
  <si>
    <t xml:space="preserve">REUNION CON EL AREA FINANCIERA DE  MIJ Y FONADE </t>
  </si>
  <si>
    <t xml:space="preserve">REUNIÓN </t>
  </si>
  <si>
    <t xml:space="preserve">Direción de Infraestructura. </t>
  </si>
  <si>
    <t>Debido a deficiencias de control y seguimiento en la ejecución presupuestal del convenio al prorrogar el presupuesto de la vigencia 2010 con datos reportados por la DTN al cierre de 2009, que no incluyó un pago que correspondía al mes de diciembre pero que se registró en enero de 2010</t>
  </si>
  <si>
    <t>Lo que generó que al Consultor administrador del proyecto se le adeude el pago de un mes que asciende a $9.7 nillones</t>
  </si>
  <si>
    <t xml:space="preserve">Establecer mecanismos de control y seguimiento presupuestal de los convenios financiados con recursos de la Banca Multilateral </t>
  </si>
  <si>
    <t>Garantizar la correcta ejecución de los recursos  presupuestales con proyectos financiados por la Banca Multilateral</t>
  </si>
  <si>
    <t>Implementar anexo al procedimiento de ejecución presupuestal Codigo GF-P05 versión No. 2  un formato que permita a los administradores de proyectos reportar mensualmente y de manera detallada a la Dirección del Proyecto y al Grupo de Gestión Financiera y Contable la ejecución presupuestal  de los proyectos financiados por la Banca Multilateral</t>
  </si>
  <si>
    <t>Formato elaborado e implementado</t>
  </si>
  <si>
    <t>DIRECCIÓN DE DEFENSA JURÍDICA DEL ESTADO Y GRUPO DE GESTION FINANCIERA Y CONTABLE</t>
  </si>
  <si>
    <t>Siendo que los estados financieros deben reflejar la real situación de los ingresos y gastos y demás operaciones financieras realizadas, el estado de inversión acumulada del semestre julio a diciembre de 2010 y el cuadro de explicación de la diferencia en cambio, presenta saldos en pesos errados.</t>
  </si>
  <si>
    <t>Debido a errores en conversión de los US$508.61 a la TRM fr $1.913.68, mientras en el primero el saldo de la cuenta en pesos debió ser $973.47 miles y en el cuadro la diferencia en cambio debió ser de $11.620.53 miles</t>
  </si>
  <si>
    <t>Lo que genera riesgo de tomar decisiones no acordes con la real situación financiera del cierre del proyecto</t>
  </si>
  <si>
    <t>Realizar corrección  del Estado de Inversión Acumulada  y del cuadro explicativo de la diferencia en cambio.</t>
  </si>
  <si>
    <t xml:space="preserve">Facilitar la toma decisiones de conformidad con la  real  situación financiera del Proyecto </t>
  </si>
  <si>
    <t>DIRECCIÓN DE DEFENSA JURÍDICA DEL ESTADO, GRUPO DE GESTION ADMINISTRATIVA y DIRECCIÓN JURÍDICA</t>
  </si>
  <si>
    <t>Monitoreo Mensual</t>
  </si>
  <si>
    <t>Mejorar la operación del Programa Nacional de Casas de Justicia desde la Dirección de Acceso a la Justicia, con el fin de garantizar una justicia pronta y cercana al ciudadano, co oferta de servicios  de justicia formal y no formal, con el proposito de garantizar a los habitantes de su jurisdicción el derecho  a la justicia, facilitar la satisfacción de necesidades jurídicas, prevenir el delito, orientar a las comunidades sobre sus derechos y deberes y promover el ejercicio de los mecanismos alternativos de solución de conflictos.</t>
  </si>
  <si>
    <t>dirección de Aceso a la Justicia</t>
  </si>
  <si>
    <t>Implementación del Sistema de Información de Casas de Justicia.</t>
  </si>
  <si>
    <t>Implementar el Sistema de Información de Casas de Justicia.</t>
  </si>
  <si>
    <t>12 02 002</t>
  </si>
  <si>
    <t>se establecieron activiades para cumplimiento antes del 30 de junio de 2011</t>
  </si>
  <si>
    <t xml:space="preserve">Avance del plan de mejoramiento </t>
  </si>
  <si>
    <t>MEM11-180: Avence 90%- Con el documento MEM10-26072-GGA-0401 del 30 de noviembre/10 se solicitó al Dr. Edgar Franco, Asesor Alta Dirección – SIGI: “Aprobar la publicación en la página web del MIJ de la tercera versión del “Procedimiento para la Gestión de Bienes” que incluye las aclaraciones sobre el ingreso de bienes intangibles, de bienes adquiridos por el Programa de Derechos Humanos y de bienes adquiridos por convenios o fiducias</t>
  </si>
  <si>
    <t>MEM 11-180: Se anexan papeles de trabajo de la verificacion del calculo</t>
  </si>
  <si>
    <t>EVALUACION CUALITATIVA  30 sept 2010</t>
  </si>
  <si>
    <t>DIRECCIÓN DE INFRAESTRUCTURA</t>
  </si>
  <si>
    <t xml:space="preserve">Incluir el Protocolo en el SIGI </t>
  </si>
  <si>
    <t>HALLAZGO No. 34 Obligaciones del contratista (D y F). El 28 de Noviembre de 2008, la entidad recibió a satisfacción el producto del Contrato 2291 LITIGOB, pese a que el contratista no hizo entrega de los manuales y la ayuda en línea del sistema actualizados, soportes indispensables para el uso del sistema. Sin embargo la entidad canceló al contratista el 100% del contrato y no evidenció ningún incumplimiento.
Durante la etapa de garantías del contrato, la entidad suscribió con el mismo contratista el Contrato No. 4085 de 2009, para la verificación y migración de la información litigiosa de las entidades públicas del orden nacional al LITIGOB, obligación que no pudo ser cumplida, pero en cuya ejecución se efectuaron cambios en la programación del software y generaron daños en el LITIGOB que se cuantifican en un aproximado de $115 millones por daños a cerca del 30% de la funcionalidad del sistema.</t>
  </si>
  <si>
    <t>Elaborar informe con la Corrección  del Estado de Inversión Acumulada del semestre julio a diciembre de 2010 y del cuadro explicativo de la diferencia en cambio y remitirlo al Banco Mundial</t>
  </si>
  <si>
    <t>Estados Financieros corregido</t>
  </si>
  <si>
    <t>El proyecto de donación presenta como fecha de culminación el 27 de enero de 2011, sin embargo se detectó la solicitud desembolso 17 el 1 de febrero de 2011 correspondiente a un reembolso por un pago que el MIJ realizó el 9 de noviembre de 2010 a la Universidad del Rosario, con cargo al contrato 250 de 2009.</t>
  </si>
  <si>
    <t>Lo anterior debido a debilidades de control y monitoreo en la ejecución de los recursos</t>
  </si>
  <si>
    <t>Con el riesgo de reducción en los recursos de la donación por las solicitudes inoportunas de reebolsos y quedar obligaciones desfinanciadas</t>
  </si>
  <si>
    <t xml:space="preserve">Establecer mecanismo de control y monitoreo  de la ejecución presupuestal de los convenios financiados con recursos de la Banca Multilateral </t>
  </si>
  <si>
    <t>Pese a que los recursos de la donación deben destinarse al fortalecimiento institucional de gestión de demandas y de la capacidad para resolver y promover la resolución de conflictos se evidencia que desde diciembre 1 de 2010 a la fecha de la inspección ocular (26 de marzo de 2011) se encuentra en Almacen un computador portatil por $5.6 millones de los 10 adquiridos sin que se evidencie el uso en el propósito del proyecto.</t>
  </si>
  <si>
    <t>Debido a las debilidades de comunicación entre el área administrativa y la Dirección de Defensa jurídica del Estado.</t>
  </si>
  <si>
    <t>Con lo cual no se da utilización plena de los equipos obtenidos con la donación.</t>
  </si>
  <si>
    <t xml:space="preserve">Trasladar los bienes que fueron adjudicados con recursos del Banco Mundial de acuerdo a lo establecido. </t>
  </si>
  <si>
    <t>Garantizar que los bienes y servicios se destinen a los objetivos establecidos en los Convenios con la Banca Multilateral.</t>
  </si>
  <si>
    <t xml:space="preserve">Gestionar para que los equipos financiados con la Donación sean remitidos  a la Dirección de Defensa Jurídica del Estado </t>
  </si>
  <si>
    <t xml:space="preserve">Elaborar circular sobre la destinación de equipos adquiridos con recursos de Banca Multilateral </t>
  </si>
  <si>
    <t xml:space="preserve">Solicitud de traslado de Equipo </t>
  </si>
  <si>
    <t>Circular elaborada</t>
  </si>
  <si>
    <r>
      <t>HALLAZGO No,. 46: Documentación de procedimientos y guías de soporte</t>
    </r>
    <r>
      <rPr>
        <sz val="12"/>
        <rFont val="Arial"/>
        <family val="2"/>
      </rPr>
      <t xml:space="preserve">. Se evidencia que aunque existen mecanismos y métodos para la realización de actividades en la Oficina de Sistemas solo están parcialmente documentados, esta actividad solo se ha realizado de manera verbal y no a todos los miembros de la misma. </t>
    </r>
  </si>
  <si>
    <t>Documentar y socializar  con los funcionarios de la Oficina de Sistemas cada uno de los procedimientos del proceso de Gestión de Recursos Tecnológicos y realizar esta misma actividad cuando se realicen cambios en las versiones</t>
  </si>
  <si>
    <t>Lograr que todos los funcionarios de la Oficina de Sistemas conozcan al detalle cada uno de los procedimientos del proceso de Recursos Tecnológicos y en los casos pertinentes los puedan ejecutar.</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</si>
</sst>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mm/yyyy;@"/>
    <numFmt numFmtId="181" formatCode="dd/mm/yyyy;@"/>
    <numFmt numFmtId="182" formatCode="_ * #,##0_ ;_ * \-#,##0_ ;_ * &quot;-&quot;??_ ;_ @_ "/>
    <numFmt numFmtId="183" formatCode="#,##0.0"/>
    <numFmt numFmtId="184" formatCode="yyyy/mm/dd;@"/>
    <numFmt numFmtId="185" formatCode="_ * #,##0.0_ ;_ * \-#,##0.0_ ;_ * &quot;-&quot;??_ ;_ @_ "/>
    <numFmt numFmtId="186" formatCode="0.0%"/>
    <numFmt numFmtId="187" formatCode="0.0"/>
    <numFmt numFmtId="188" formatCode="_(&quot;$&quot;\ * #,##0.0_);_(&quot;$&quot;\ * \(#,##0.0\);_(&quot;$&quot;\ * &quot;-&quot;??_);_(@_)"/>
    <numFmt numFmtId="189" formatCode="_(&quot;$&quot;\ * #,##0.000_);_(&quot;$&quot;\ * \(#,##0.000\);_(&quot;$&quot;\ * &quot;-&quot;??_);_(@_)"/>
    <numFmt numFmtId="190" formatCode="_(&quot;$&quot;\ * #,##0.0000_);_(&quot;$&quot;\ * \(#,##0.0000\);_(&quot;$&quot;\ * &quot;-&quot;??_);_(@_)"/>
    <numFmt numFmtId="191" formatCode="_ * #,##0.000_ ;_ * \-#,##0.000_ ;_ * &quot;-&quot;??_ ;_ @_ "/>
    <numFmt numFmtId="192" formatCode="_ * #,##0.0000_ ;_ * \-#,##0.0000_ ;_ * &quot;-&quot;??_ ;_ @_ "/>
    <numFmt numFmtId="193" formatCode="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0"/>
    <numFmt numFmtId="200" formatCode="dd\.mm\.yyyy;@"/>
  </numFmts>
  <fonts count="70">
    <font>
      <sz val="10"/>
      <name val="Arial"/>
      <family val="0"/>
    </font>
    <font>
      <sz val="11"/>
      <color indexed="8"/>
      <name val="Calibri"/>
      <family val="2"/>
    </font>
    <font>
      <b/>
      <sz val="12"/>
      <name val="Arial"/>
      <family val="2"/>
    </font>
    <font>
      <sz val="12"/>
      <name val="Arial"/>
      <family val="2"/>
    </font>
    <font>
      <b/>
      <sz val="16"/>
      <name val="Arial"/>
      <family val="2"/>
    </font>
    <font>
      <sz val="16"/>
      <name val="Arial"/>
      <family val="2"/>
    </font>
    <font>
      <sz val="18"/>
      <name val="Arial"/>
      <family val="2"/>
    </font>
    <font>
      <b/>
      <sz val="18"/>
      <name val="Arial"/>
      <family val="2"/>
    </font>
    <font>
      <sz val="20"/>
      <name val="Arial"/>
      <family val="2"/>
    </font>
    <font>
      <b/>
      <sz val="8"/>
      <name val="Tahoma"/>
      <family val="2"/>
    </font>
    <font>
      <sz val="8"/>
      <name val="Tahoma"/>
      <family val="2"/>
    </font>
    <font>
      <sz val="8"/>
      <name val="Arial"/>
      <family val="2"/>
    </font>
    <font>
      <sz val="24"/>
      <name val="Arial"/>
      <family val="2"/>
    </font>
    <font>
      <b/>
      <sz val="24"/>
      <name val="Arial"/>
      <family val="2"/>
    </font>
    <font>
      <b/>
      <sz val="20"/>
      <name val="Arial"/>
      <family val="2"/>
    </font>
    <font>
      <u val="single"/>
      <sz val="10"/>
      <color indexed="12"/>
      <name val="Arial"/>
      <family val="2"/>
    </font>
    <font>
      <b/>
      <sz val="10"/>
      <name val="Arial"/>
      <family val="2"/>
    </font>
    <font>
      <sz val="12"/>
      <name val="Calibri"/>
      <family val="2"/>
    </font>
    <font>
      <sz val="12"/>
      <color indexed="12"/>
      <name val="Tahoma"/>
      <family val="2"/>
    </font>
    <font>
      <b/>
      <sz val="13"/>
      <color indexed="56"/>
      <name val="Calibri"/>
      <family val="2"/>
    </font>
    <font>
      <i/>
      <u val="single"/>
      <sz val="12"/>
      <name val="Arial"/>
      <family val="2"/>
    </font>
    <font>
      <sz val="22"/>
      <name val="Arial"/>
      <family val="2"/>
    </font>
    <font>
      <sz val="12"/>
      <name val="Verdana"/>
      <family val="2"/>
    </font>
    <font>
      <sz val="20"/>
      <name val="Verdana"/>
      <family val="2"/>
    </font>
    <font>
      <sz val="16"/>
      <name val="Verdana"/>
      <family val="2"/>
    </font>
    <font>
      <sz val="14"/>
      <name val="Arial"/>
      <family val="2"/>
    </font>
    <font>
      <b/>
      <sz val="22"/>
      <name val="Arial"/>
      <family val="2"/>
    </font>
    <font>
      <b/>
      <sz val="8"/>
      <name val="Arial"/>
      <family val="2"/>
    </font>
    <font>
      <i/>
      <sz val="12"/>
      <name val="Arial"/>
      <family val="2"/>
    </font>
    <font>
      <b/>
      <i/>
      <sz val="12"/>
      <name val="Arial"/>
      <family val="2"/>
    </font>
    <font>
      <u val="single"/>
      <sz val="5"/>
      <color indexed="12"/>
      <name val="Arial"/>
      <family val="0"/>
    </font>
    <font>
      <u val="single"/>
      <sz val="5"/>
      <color indexed="36"/>
      <name val="Arial"/>
      <family val="0"/>
    </font>
    <font>
      <b/>
      <sz val="14"/>
      <name val="Arial"/>
      <family val="2"/>
    </font>
    <font>
      <b/>
      <sz val="28"/>
      <name val="Arial"/>
      <family val="2"/>
    </font>
    <font>
      <b/>
      <sz val="26"/>
      <name val="Arial"/>
      <family val="2"/>
    </font>
    <font>
      <strike/>
      <sz val="12"/>
      <name val="Arial"/>
      <family val="2"/>
    </font>
    <font>
      <b/>
      <sz val="20"/>
      <color indexed="10"/>
      <name val="Arial"/>
      <family val="2"/>
    </font>
    <font>
      <b/>
      <sz val="24"/>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right/>
      <top style="medium"/>
      <botto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61" fillId="29"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463">
    <xf numFmtId="0" fontId="0" fillId="0" borderId="0" xfId="0"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181" fontId="3" fillId="0" borderId="10" xfId="0" applyNumberFormat="1" applyFont="1" applyFill="1" applyBorder="1" applyAlignment="1">
      <alignment horizontal="center" vertical="center" wrapText="1"/>
    </xf>
    <xf numFmtId="9" fontId="3" fillId="0" borderId="10" xfId="6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3" fontId="3" fillId="0" borderId="10" xfId="48"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0" fontId="3" fillId="0" borderId="10" xfId="0" applyFont="1" applyFill="1" applyBorder="1" applyAlignment="1">
      <alignment horizontal="justify"/>
    </xf>
    <xf numFmtId="9" fontId="3"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3" fontId="5" fillId="0" borderId="0" xfId="48"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Fill="1" applyBorder="1" applyAlignment="1">
      <alignment horizontal="center"/>
    </xf>
    <xf numFmtId="3" fontId="5" fillId="0" borderId="0" xfId="48" applyNumberFormat="1"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6" fillId="0" borderId="0" xfId="0" applyFont="1" applyFill="1" applyBorder="1" applyAlignment="1">
      <alignment horizontal="justify"/>
    </xf>
    <xf numFmtId="3" fontId="6" fillId="0" borderId="0" xfId="48" applyNumberFormat="1" applyFont="1" applyFill="1" applyBorder="1" applyAlignment="1">
      <alignment horizontal="center"/>
    </xf>
    <xf numFmtId="0" fontId="8" fillId="0" borderId="0" xfId="0" applyFont="1" applyFill="1" applyBorder="1" applyAlignment="1">
      <alignment horizontal="justify"/>
    </xf>
    <xf numFmtId="0" fontId="8" fillId="0" borderId="0" xfId="0" applyFont="1" applyFill="1" applyBorder="1" applyAlignment="1">
      <alignment/>
    </xf>
    <xf numFmtId="0" fontId="5" fillId="0" borderId="0" xfId="0" applyFont="1" applyFill="1" applyBorder="1" applyAlignment="1">
      <alignment horizontal="justify"/>
    </xf>
    <xf numFmtId="0" fontId="3" fillId="0" borderId="10" xfId="0" applyNumberFormat="1" applyFont="1" applyFill="1" applyBorder="1" applyAlignment="1">
      <alignment horizontal="center" vertical="center" wrapText="1"/>
    </xf>
    <xf numFmtId="0" fontId="12" fillId="0" borderId="0" xfId="0" applyFont="1" applyFill="1" applyBorder="1" applyAlignment="1">
      <alignmen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horizontal="justify"/>
    </xf>
    <xf numFmtId="0" fontId="5" fillId="0" borderId="0" xfId="0" applyFont="1" applyFill="1" applyBorder="1" applyAlignment="1">
      <alignment horizontal="justify" vertical="center" wrapText="1"/>
    </xf>
    <xf numFmtId="0" fontId="8" fillId="0" borderId="0" xfId="0" applyFont="1" applyFill="1" applyBorder="1" applyAlignment="1">
      <alignment horizontal="center"/>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xf>
    <xf numFmtId="0" fontId="12" fillId="0" borderId="11" xfId="0" applyFont="1" applyFill="1" applyBorder="1" applyAlignment="1">
      <alignment/>
    </xf>
    <xf numFmtId="0" fontId="12" fillId="0" borderId="0" xfId="0" applyFont="1" applyFill="1" applyAlignment="1">
      <alignment/>
    </xf>
    <xf numFmtId="0" fontId="12" fillId="0" borderId="0" xfId="0" applyFont="1" applyFill="1" applyAlignment="1">
      <alignment horizontal="center"/>
    </xf>
    <xf numFmtId="171" fontId="8" fillId="0" borderId="0" xfId="48"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0" xfId="0" applyFont="1" applyFill="1" applyAlignment="1">
      <alignment horizontal="justify"/>
    </xf>
    <xf numFmtId="0" fontId="0"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6" fillId="0" borderId="0" xfId="0" applyFont="1" applyFill="1" applyBorder="1" applyAlignment="1">
      <alignment horizontal="center"/>
    </xf>
    <xf numFmtId="0" fontId="16" fillId="0" borderId="0" xfId="0" applyFont="1" applyFill="1" applyAlignment="1">
      <alignment horizont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2" fillId="0" borderId="10" xfId="0" applyFont="1" applyFill="1" applyBorder="1" applyAlignment="1">
      <alignment/>
    </xf>
    <xf numFmtId="0" fontId="12" fillId="0" borderId="11" xfId="0" applyFont="1" applyFill="1" applyBorder="1" applyAlignment="1">
      <alignment horizontal="justify"/>
    </xf>
    <xf numFmtId="0" fontId="0" fillId="0" borderId="0" xfId="0" applyFont="1" applyFill="1" applyBorder="1" applyAlignment="1">
      <alignment horizontal="center" vertical="center"/>
    </xf>
    <xf numFmtId="0" fontId="12"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justify"/>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justify"/>
    </xf>
    <xf numFmtId="0" fontId="3" fillId="0" borderId="10" xfId="0" applyFont="1" applyFill="1" applyBorder="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xf>
    <xf numFmtId="3"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xf>
    <xf numFmtId="2" fontId="3" fillId="0" borderId="10" xfId="0" applyNumberFormat="1" applyFont="1" applyFill="1" applyBorder="1" applyAlignment="1">
      <alignment horizontal="center" vertical="center" wrapText="1"/>
    </xf>
    <xf numFmtId="0" fontId="3" fillId="0" borderId="0" xfId="0" applyFont="1" applyFill="1" applyBorder="1" applyAlignment="1">
      <alignment horizontal="justify"/>
    </xf>
    <xf numFmtId="0" fontId="3" fillId="0" borderId="10" xfId="0" applyNumberFormat="1" applyFont="1" applyFill="1" applyBorder="1" applyAlignment="1">
      <alignment horizontal="justify" vertical="center" wrapText="1"/>
    </xf>
    <xf numFmtId="2" fontId="3" fillId="0" borderId="10" xfId="0" applyNumberFormat="1" applyFont="1" applyFill="1" applyBorder="1" applyAlignment="1">
      <alignment horizontal="justify" vertical="center" wrapText="1"/>
    </xf>
    <xf numFmtId="2" fontId="2" fillId="0" borderId="10" xfId="0" applyNumberFormat="1" applyFont="1" applyFill="1" applyBorder="1" applyAlignment="1">
      <alignment horizontal="justify" vertical="center" wrapText="1"/>
    </xf>
    <xf numFmtId="0" fontId="0" fillId="0" borderId="12" xfId="0" applyFont="1" applyFill="1" applyBorder="1" applyAlignment="1">
      <alignment horizontal="justify"/>
    </xf>
    <xf numFmtId="0" fontId="0" fillId="0" borderId="12" xfId="0" applyFont="1" applyFill="1" applyBorder="1" applyAlignment="1">
      <alignment horizontal="justify"/>
    </xf>
    <xf numFmtId="14"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0" xfId="0" applyFont="1" applyFill="1" applyBorder="1" applyAlignment="1">
      <alignment horizontal="justify" vertical="center"/>
    </xf>
    <xf numFmtId="0" fontId="2" fillId="0" borderId="10" xfId="0" applyFont="1" applyFill="1" applyBorder="1" applyAlignment="1">
      <alignment horizontal="justify" vertical="center"/>
    </xf>
    <xf numFmtId="0" fontId="2"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xf>
    <xf numFmtId="3" fontId="3" fillId="0" borderId="10" xfId="48"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justify" vertical="center" wrapText="1"/>
    </xf>
    <xf numFmtId="0" fontId="3" fillId="0" borderId="10" xfId="0" applyFont="1" applyFill="1" applyBorder="1" applyAlignment="1">
      <alignment/>
    </xf>
    <xf numFmtId="0" fontId="3" fillId="0" borderId="10" xfId="0" applyFont="1" applyFill="1" applyBorder="1" applyAlignment="1">
      <alignment horizontal="justify"/>
    </xf>
    <xf numFmtId="9" fontId="3" fillId="0" borderId="10" xfId="60" applyFont="1" applyFill="1" applyBorder="1" applyAlignment="1">
      <alignment horizontal="center" vertical="center" wrapText="1"/>
    </xf>
    <xf numFmtId="0" fontId="0" fillId="0" borderId="11" xfId="0" applyFont="1" applyFill="1" applyBorder="1" applyAlignment="1">
      <alignment horizontal="justify"/>
    </xf>
    <xf numFmtId="0" fontId="11"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horizontal="center" vertical="center"/>
    </xf>
    <xf numFmtId="3" fontId="11" fillId="0" borderId="0" xfId="0" applyNumberFormat="1" applyFont="1" applyFill="1" applyAlignment="1">
      <alignment horizontal="center"/>
    </xf>
    <xf numFmtId="9" fontId="11" fillId="0" borderId="0" xfId="6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12" xfId="0" applyFont="1" applyFill="1" applyBorder="1" applyAlignment="1">
      <alignment horizontal="justify"/>
    </xf>
    <xf numFmtId="0" fontId="0" fillId="0" borderId="0" xfId="0" applyFont="1" applyFill="1" applyAlignment="1">
      <alignment horizontal="justify"/>
    </xf>
    <xf numFmtId="0" fontId="0" fillId="0" borderId="0" xfId="0" applyFont="1" applyFill="1" applyAlignment="1">
      <alignment/>
    </xf>
    <xf numFmtId="9" fontId="8" fillId="0" borderId="0" xfId="60" applyFont="1" applyFill="1" applyBorder="1" applyAlignment="1">
      <alignment horizontal="center" vertical="center"/>
    </xf>
    <xf numFmtId="9" fontId="8" fillId="0" borderId="0" xfId="60" applyFont="1" applyFill="1" applyBorder="1" applyAlignment="1">
      <alignment horizontal="center"/>
    </xf>
    <xf numFmtId="0" fontId="2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vertical="center" wrapText="1"/>
    </xf>
    <xf numFmtId="0" fontId="14" fillId="0" borderId="0" xfId="0" applyFont="1" applyFill="1" applyBorder="1" applyAlignment="1">
      <alignment vertical="center" wrapText="1"/>
    </xf>
    <xf numFmtId="0" fontId="0" fillId="0" borderId="0" xfId="0" applyFont="1" applyFill="1" applyAlignment="1">
      <alignment horizontal="center" vertical="center"/>
    </xf>
    <xf numFmtId="0" fontId="8" fillId="0" borderId="10" xfId="0" applyFont="1" applyFill="1" applyBorder="1" applyAlignment="1">
      <alignment horizontal="center" vertical="center" wrapText="1"/>
    </xf>
    <xf numFmtId="0" fontId="3" fillId="0" borderId="12" xfId="0" applyFont="1" applyFill="1" applyBorder="1" applyAlignment="1">
      <alignment/>
    </xf>
    <xf numFmtId="0" fontId="2" fillId="0" borderId="12" xfId="0" applyFont="1" applyFill="1" applyBorder="1" applyAlignment="1">
      <alignment/>
    </xf>
    <xf numFmtId="0" fontId="2" fillId="0" borderId="12" xfId="0" applyFont="1" applyFill="1" applyBorder="1" applyAlignment="1">
      <alignment horizontal="center" vertical="center"/>
    </xf>
    <xf numFmtId="0" fontId="1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xf>
    <xf numFmtId="184" fontId="3" fillId="0" borderId="1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12" xfId="0" applyFont="1" applyFill="1" applyBorder="1" applyAlignment="1">
      <alignment horizontal="center"/>
    </xf>
    <xf numFmtId="0" fontId="3" fillId="0" borderId="12" xfId="0" applyFont="1" applyFill="1" applyBorder="1" applyAlignment="1">
      <alignment horizontal="center" vertical="center" wrapText="1"/>
    </xf>
    <xf numFmtId="3" fontId="3" fillId="0" borderId="0" xfId="0" applyNumberFormat="1" applyFont="1" applyFill="1" applyBorder="1" applyAlignment="1">
      <alignment horizontal="justify" vertical="center" wrapText="1"/>
    </xf>
    <xf numFmtId="0" fontId="8"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Fill="1" applyBorder="1" applyAlignment="1">
      <alignment horizontal="center"/>
    </xf>
    <xf numFmtId="0" fontId="2" fillId="0" borderId="14" xfId="0" applyFont="1" applyFill="1" applyBorder="1" applyAlignment="1">
      <alignment horizontal="center"/>
    </xf>
    <xf numFmtId="0" fontId="2" fillId="0" borderId="14" xfId="0" applyFont="1" applyFill="1" applyBorder="1" applyAlignment="1">
      <alignment horizontal="center" vertical="center"/>
    </xf>
    <xf numFmtId="0" fontId="3" fillId="0" borderId="14"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4" fillId="0" borderId="10" xfId="0" applyFont="1" applyFill="1" applyBorder="1" applyAlignment="1">
      <alignment horizontal="justify"/>
    </xf>
    <xf numFmtId="0" fontId="3" fillId="0" borderId="0" xfId="0" applyFont="1" applyFill="1" applyBorder="1" applyAlignment="1">
      <alignment/>
    </xf>
    <xf numFmtId="9" fontId="3" fillId="0" borderId="0" xfId="60" applyFont="1" applyFill="1" applyBorder="1" applyAlignment="1">
      <alignment/>
    </xf>
    <xf numFmtId="0" fontId="3" fillId="0" borderId="0" xfId="0" applyFont="1" applyFill="1" applyBorder="1" applyAlignment="1">
      <alignment horizontal="center" vertical="center" wrapText="1"/>
    </xf>
    <xf numFmtId="0" fontId="0" fillId="0" borderId="10" xfId="0" applyFont="1" applyFill="1" applyBorder="1" applyAlignment="1">
      <alignment horizontal="justify"/>
    </xf>
    <xf numFmtId="0" fontId="0" fillId="0" borderId="10" xfId="0" applyFont="1" applyFill="1" applyBorder="1" applyAlignment="1">
      <alignment horizontal="justify"/>
    </xf>
    <xf numFmtId="0" fontId="0" fillId="0" borderId="10" xfId="0" applyFont="1" applyFill="1" applyBorder="1" applyAlignment="1">
      <alignment horizontal="justify"/>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3" fillId="0" borderId="21" xfId="0" applyFont="1" applyFill="1" applyBorder="1" applyAlignment="1">
      <alignment horizontal="center"/>
    </xf>
    <xf numFmtId="0" fontId="3" fillId="0" borderId="20" xfId="0" applyFont="1" applyFill="1" applyBorder="1" applyAlignment="1">
      <alignment horizontal="center" vertical="center" wrapText="1"/>
    </xf>
    <xf numFmtId="0" fontId="3" fillId="0" borderId="20" xfId="0" applyFont="1" applyFill="1" applyBorder="1" applyAlignment="1">
      <alignment horizontal="justify" vertical="center" wrapText="1"/>
    </xf>
    <xf numFmtId="0" fontId="3" fillId="0" borderId="14" xfId="0" applyFont="1" applyFill="1" applyBorder="1" applyAlignment="1">
      <alignment horizontal="center" vertical="center" wrapText="1"/>
    </xf>
    <xf numFmtId="0" fontId="26" fillId="0" borderId="0" xfId="0" applyFont="1" applyFill="1" applyBorder="1" applyAlignment="1">
      <alignment horizontal="center" vertical="center"/>
    </xf>
    <xf numFmtId="0" fontId="21" fillId="0" borderId="0" xfId="0" applyFont="1" applyFill="1" applyAlignment="1">
      <alignment horizontal="center" vertical="center" wrapText="1"/>
    </xf>
    <xf numFmtId="0" fontId="21" fillId="0" borderId="12" xfId="0" applyFont="1" applyFill="1" applyBorder="1" applyAlignment="1">
      <alignment horizontal="justify"/>
    </xf>
    <xf numFmtId="0" fontId="21" fillId="0" borderId="0" xfId="0" applyFont="1" applyFill="1" applyAlignment="1">
      <alignment horizontal="justify"/>
    </xf>
    <xf numFmtId="0" fontId="21" fillId="0" borderId="0" xfId="0" applyFont="1" applyFill="1" applyAlignment="1">
      <alignment/>
    </xf>
    <xf numFmtId="0" fontId="21" fillId="0" borderId="0" xfId="0" applyFont="1" applyFill="1" applyAlignment="1">
      <alignment horizontal="center"/>
    </xf>
    <xf numFmtId="0" fontId="21" fillId="0" borderId="10" xfId="0" applyFont="1" applyFill="1" applyBorder="1" applyAlignment="1">
      <alignment horizontal="justify"/>
    </xf>
    <xf numFmtId="0" fontId="21" fillId="0" borderId="18" xfId="0" applyFont="1" applyFill="1" applyBorder="1" applyAlignment="1">
      <alignment horizontal="justify"/>
    </xf>
    <xf numFmtId="0" fontId="21" fillId="0" borderId="0" xfId="0" applyFont="1" applyFill="1" applyBorder="1" applyAlignment="1">
      <alignment horizontal="center" vertical="center" wrapText="1"/>
    </xf>
    <xf numFmtId="0" fontId="21" fillId="0" borderId="0" xfId="0" applyFont="1" applyFill="1" applyBorder="1" applyAlignment="1">
      <alignment horizontal="justify"/>
    </xf>
    <xf numFmtId="0" fontId="21" fillId="0" borderId="17" xfId="0" applyFont="1" applyFill="1" applyBorder="1" applyAlignment="1">
      <alignment horizontal="justify"/>
    </xf>
    <xf numFmtId="0" fontId="26" fillId="0" borderId="0" xfId="0" applyFont="1" applyFill="1" applyBorder="1" applyAlignment="1">
      <alignment horizontal="justify"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xf>
    <xf numFmtId="0" fontId="26" fillId="0" borderId="0" xfId="0" applyFont="1" applyFill="1" applyBorder="1" applyAlignment="1">
      <alignment horizontal="center"/>
    </xf>
    <xf numFmtId="0" fontId="26" fillId="0" borderId="0" xfId="0" applyFont="1" applyFill="1" applyBorder="1" applyAlignment="1">
      <alignment horizontal="justify"/>
    </xf>
    <xf numFmtId="0" fontId="26" fillId="0" borderId="0" xfId="0" applyFont="1" applyFill="1" applyBorder="1" applyAlignment="1">
      <alignment/>
    </xf>
    <xf numFmtId="3" fontId="21" fillId="0" borderId="0" xfId="48" applyNumberFormat="1" applyFont="1" applyFill="1" applyBorder="1" applyAlignment="1">
      <alignment horizontal="center"/>
    </xf>
    <xf numFmtId="0" fontId="2" fillId="0" borderId="10" xfId="0" applyFont="1" applyFill="1" applyBorder="1" applyAlignment="1">
      <alignment horizontal="justify"/>
    </xf>
    <xf numFmtId="0" fontId="5" fillId="0" borderId="10" xfId="0" applyNumberFormat="1"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14"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3" fillId="0" borderId="14" xfId="0" applyNumberFormat="1" applyFont="1" applyFill="1" applyBorder="1" applyAlignment="1">
      <alignment horizontal="justify"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justify"/>
    </xf>
    <xf numFmtId="0" fontId="3" fillId="0" borderId="20" xfId="0" applyFont="1" applyFill="1" applyBorder="1" applyAlignment="1">
      <alignment/>
    </xf>
    <xf numFmtId="0" fontId="3" fillId="0" borderId="20" xfId="0" applyFont="1" applyFill="1" applyBorder="1" applyAlignment="1">
      <alignment/>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justify"/>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27" fillId="0" borderId="0" xfId="0" applyFont="1" applyFill="1" applyBorder="1" applyAlignment="1">
      <alignment horizontal="center"/>
    </xf>
    <xf numFmtId="0" fontId="11" fillId="0" borderId="0" xfId="0" applyFont="1" applyFill="1" applyBorder="1" applyAlignment="1">
      <alignment horizontal="justify"/>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3" fontId="11" fillId="0" borderId="0" xfId="0" applyNumberFormat="1" applyFont="1" applyFill="1" applyBorder="1" applyAlignment="1">
      <alignment horizontal="center"/>
    </xf>
    <xf numFmtId="9" fontId="11" fillId="0" borderId="0" xfId="60" applyFont="1" applyFill="1" applyBorder="1" applyAlignment="1">
      <alignment horizontal="center"/>
    </xf>
    <xf numFmtId="0" fontId="0" fillId="0" borderId="17" xfId="0" applyFont="1" applyFill="1" applyBorder="1" applyAlignment="1">
      <alignment horizontal="justify"/>
    </xf>
    <xf numFmtId="0" fontId="0" fillId="0" borderId="13" xfId="0" applyFont="1" applyFill="1" applyBorder="1" applyAlignment="1">
      <alignment horizontal="justify"/>
    </xf>
    <xf numFmtId="0" fontId="14" fillId="0" borderId="10" xfId="0" applyFont="1" applyFill="1" applyBorder="1" applyAlignment="1">
      <alignment horizontal="center"/>
    </xf>
    <xf numFmtId="182" fontId="14" fillId="0" borderId="10" xfId="48" applyNumberFormat="1" applyFont="1" applyFill="1" applyBorder="1" applyAlignment="1">
      <alignment horizontal="center"/>
    </xf>
    <xf numFmtId="9" fontId="14" fillId="0" borderId="10" xfId="60" applyFont="1" applyFill="1" applyBorder="1" applyAlignment="1">
      <alignment horizontal="center"/>
    </xf>
    <xf numFmtId="9" fontId="3" fillId="0" borderId="14" xfId="60" applyFont="1" applyFill="1" applyBorder="1" applyAlignment="1">
      <alignment horizontal="center"/>
    </xf>
    <xf numFmtId="0" fontId="4" fillId="32" borderId="10"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14" fillId="32" borderId="12" xfId="0" applyFont="1" applyFill="1" applyBorder="1" applyAlignment="1">
      <alignment horizontal="center" vertical="center" wrapText="1"/>
    </xf>
    <xf numFmtId="0" fontId="14" fillId="32" borderId="14" xfId="0"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4" fillId="32" borderId="12" xfId="0" applyFont="1" applyFill="1" applyBorder="1" applyAlignment="1">
      <alignment horizontal="center"/>
    </xf>
    <xf numFmtId="0" fontId="4" fillId="32" borderId="10" xfId="0" applyFont="1" applyFill="1" applyBorder="1" applyAlignment="1">
      <alignment horizontal="center"/>
    </xf>
    <xf numFmtId="0" fontId="4" fillId="32" borderId="23" xfId="0" applyFont="1" applyFill="1" applyBorder="1" applyAlignment="1">
      <alignment horizontal="center" vertical="center"/>
    </xf>
    <xf numFmtId="0" fontId="3" fillId="0" borderId="13" xfId="0" applyFont="1" applyFill="1" applyBorder="1" applyAlignment="1">
      <alignment vertical="center" wrapText="1"/>
    </xf>
    <xf numFmtId="9" fontId="21" fillId="0" borderId="0" xfId="60" applyFont="1" applyFill="1" applyBorder="1" applyAlignment="1">
      <alignment horizontal="center" vertical="center"/>
    </xf>
    <xf numFmtId="9" fontId="3" fillId="0" borderId="0" xfId="60" applyFont="1" applyFill="1" applyBorder="1" applyAlignment="1">
      <alignment horizontal="center" vertical="center" wrapText="1"/>
    </xf>
    <xf numFmtId="9" fontId="5" fillId="0" borderId="0" xfId="60" applyFont="1" applyFill="1" applyBorder="1" applyAlignment="1">
      <alignment horizontal="center" vertical="center" wrapText="1"/>
    </xf>
    <xf numFmtId="9" fontId="5" fillId="0" borderId="0" xfId="60" applyFont="1" applyFill="1" applyBorder="1" applyAlignment="1">
      <alignment horizontal="center"/>
    </xf>
    <xf numFmtId="9" fontId="6" fillId="0" borderId="0" xfId="60" applyFont="1" applyFill="1" applyBorder="1" applyAlignment="1">
      <alignment horizontal="center"/>
    </xf>
    <xf numFmtId="9" fontId="0" fillId="0" borderId="0" xfId="60" applyFont="1" applyFill="1" applyBorder="1" applyAlignment="1">
      <alignment horizontal="center"/>
    </xf>
    <xf numFmtId="9" fontId="0" fillId="0" borderId="11" xfId="60" applyFont="1" applyFill="1" applyBorder="1" applyAlignment="1">
      <alignment horizontal="center"/>
    </xf>
    <xf numFmtId="9" fontId="13" fillId="0" borderId="0" xfId="60" applyFont="1" applyFill="1" applyBorder="1" applyAlignment="1">
      <alignment horizontal="center" vertical="center" wrapText="1"/>
    </xf>
    <xf numFmtId="9" fontId="14" fillId="0" borderId="0" xfId="60" applyFont="1" applyFill="1" applyBorder="1" applyAlignment="1">
      <alignment horizontal="center" vertical="center" wrapText="1"/>
    </xf>
    <xf numFmtId="9" fontId="0" fillId="0" borderId="0" xfId="60" applyFont="1" applyFill="1" applyAlignment="1">
      <alignment horizontal="center"/>
    </xf>
    <xf numFmtId="9" fontId="0" fillId="0" borderId="0" xfId="60" applyFont="1" applyFill="1" applyAlignment="1">
      <alignment horizontal="center"/>
    </xf>
    <xf numFmtId="9" fontId="0" fillId="0" borderId="0" xfId="60" applyFont="1" applyFill="1" applyAlignment="1">
      <alignment horizontal="center"/>
    </xf>
    <xf numFmtId="9" fontId="0" fillId="0" borderId="0" xfId="60" applyFont="1" applyFill="1" applyBorder="1" applyAlignment="1">
      <alignment horizont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9" fontId="3" fillId="0" borderId="13" xfId="6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181" fontId="4" fillId="0" borderId="23" xfId="0" applyNumberFormat="1" applyFont="1" applyFill="1" applyBorder="1" applyAlignment="1">
      <alignment horizontal="center" vertical="center" wrapText="1"/>
    </xf>
    <xf numFmtId="3" fontId="4" fillId="0" borderId="23" xfId="48" applyNumberFormat="1" applyFont="1" applyFill="1" applyBorder="1" applyAlignment="1">
      <alignment horizontal="center" vertical="center" wrapText="1"/>
    </xf>
    <xf numFmtId="9" fontId="4" fillId="0" borderId="23" xfId="60" applyFont="1" applyFill="1" applyBorder="1" applyAlignment="1">
      <alignment horizontal="center" vertical="center" wrapText="1"/>
    </xf>
    <xf numFmtId="0" fontId="4" fillId="0" borderId="27"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3" fillId="0" borderId="24" xfId="0" applyFont="1" applyFill="1" applyBorder="1" applyAlignment="1">
      <alignment horizontal="center" vertical="center" wrapText="1"/>
    </xf>
    <xf numFmtId="1" fontId="3" fillId="0" borderId="25" xfId="0" applyNumberFormat="1" applyFont="1" applyFill="1" applyBorder="1" applyAlignment="1">
      <alignment horizontal="justify" vertical="center" wrapText="1"/>
    </xf>
    <xf numFmtId="3" fontId="3" fillId="0" borderId="25" xfId="0" applyNumberFormat="1" applyFont="1" applyFill="1" applyBorder="1" applyAlignment="1">
      <alignment horizontal="justify" vertical="center" wrapText="1"/>
    </xf>
    <xf numFmtId="0" fontId="4" fillId="32" borderId="12" xfId="0" applyFont="1" applyFill="1" applyBorder="1" applyAlignment="1">
      <alignment horizontal="center" vertical="center" wrapText="1"/>
    </xf>
    <xf numFmtId="180" fontId="26" fillId="0" borderId="20" xfId="0" applyNumberFormat="1" applyFont="1" applyFill="1" applyBorder="1" applyAlignment="1">
      <alignment horizontal="center" vertical="center" wrapText="1"/>
    </xf>
    <xf numFmtId="0" fontId="4" fillId="32" borderId="28" xfId="0" applyFont="1" applyFill="1" applyBorder="1" applyAlignment="1">
      <alignment horizontal="center" vertical="center" wrapText="1"/>
    </xf>
    <xf numFmtId="0" fontId="4" fillId="32" borderId="29" xfId="0" applyFont="1" applyFill="1" applyBorder="1" applyAlignment="1">
      <alignment horizontal="center" vertical="center" wrapText="1"/>
    </xf>
    <xf numFmtId="0" fontId="4" fillId="32" borderId="29" xfId="0" applyFont="1" applyFill="1" applyBorder="1" applyAlignment="1">
      <alignment horizontal="center" vertical="center"/>
    </xf>
    <xf numFmtId="181" fontId="4" fillId="32" borderId="29" xfId="0" applyNumberFormat="1" applyFont="1" applyFill="1" applyBorder="1" applyAlignment="1">
      <alignment horizontal="center" vertical="center" wrapText="1"/>
    </xf>
    <xf numFmtId="3" fontId="4" fillId="32" borderId="29" xfId="48" applyNumberFormat="1" applyFont="1" applyFill="1" applyBorder="1" applyAlignment="1">
      <alignment horizontal="center" vertical="center" wrapText="1"/>
    </xf>
    <xf numFmtId="9" fontId="4" fillId="32" borderId="29" xfId="6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36" fillId="0" borderId="0" xfId="0" applyFont="1" applyFill="1" applyBorder="1" applyAlignment="1">
      <alignment vertical="center"/>
    </xf>
    <xf numFmtId="0" fontId="37" fillId="0" borderId="0" xfId="0" applyFont="1" applyFill="1" applyBorder="1" applyAlignment="1">
      <alignment vertical="center"/>
    </xf>
    <xf numFmtId="0" fontId="16" fillId="0" borderId="10" xfId="0" applyFont="1" applyBorder="1" applyAlignment="1">
      <alignment horizontal="center" vertical="center" wrapText="1"/>
    </xf>
    <xf numFmtId="0" fontId="0" fillId="0" borderId="10" xfId="0" applyBorder="1" applyAlignment="1">
      <alignment horizontal="center" vertical="center"/>
    </xf>
    <xf numFmtId="0" fontId="12" fillId="0" borderId="0"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0" xfId="54" applyFont="1" applyFill="1" applyBorder="1" applyAlignment="1">
      <alignment horizontal="justify" vertical="center" wrapText="1"/>
      <protection/>
    </xf>
    <xf numFmtId="0" fontId="3" fillId="0" borderId="10" xfId="54" applyFont="1" applyFill="1" applyBorder="1" applyAlignment="1">
      <alignment horizontal="center" vertical="center" wrapText="1"/>
      <protection/>
    </xf>
    <xf numFmtId="0" fontId="3" fillId="0" borderId="20" xfId="0" applyFont="1" applyFill="1" applyBorder="1" applyAlignment="1">
      <alignment horizontal="center" vertical="center" wrapText="1"/>
    </xf>
    <xf numFmtId="0" fontId="3" fillId="0" borderId="25" xfId="54" applyFont="1" applyFill="1" applyBorder="1" applyAlignment="1">
      <alignment horizontal="justify" vertical="center" wrapText="1"/>
      <protection/>
    </xf>
    <xf numFmtId="180" fontId="3" fillId="0" borderId="10" xfId="0" applyNumberFormat="1" applyFont="1" applyFill="1" applyBorder="1" applyAlignment="1">
      <alignment horizontal="center" vertical="center" wrapText="1"/>
    </xf>
    <xf numFmtId="182" fontId="3" fillId="0" borderId="10" xfId="48" applyNumberFormat="1" applyFont="1" applyFill="1" applyBorder="1" applyAlignment="1">
      <alignment horizontal="center" vertical="center"/>
    </xf>
    <xf numFmtId="0" fontId="3" fillId="0" borderId="10" xfId="0" applyFont="1" applyFill="1" applyBorder="1" applyAlignment="1">
      <alignment/>
    </xf>
    <xf numFmtId="0" fontId="3" fillId="0" borderId="10" xfId="0" applyFont="1" applyFill="1" applyBorder="1" applyAlignment="1">
      <alignment vertical="center" wrapText="1"/>
    </xf>
    <xf numFmtId="181" fontId="3" fillId="0" borderId="10"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justify" vertical="center" wrapText="1"/>
    </xf>
    <xf numFmtId="0" fontId="2" fillId="0" borderId="10" xfId="54" applyFont="1" applyFill="1" applyBorder="1" applyAlignment="1">
      <alignment horizontal="center" vertical="center" wrapText="1"/>
      <protection/>
    </xf>
    <xf numFmtId="0" fontId="3" fillId="0" borderId="10" xfId="6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3" fillId="0" borderId="10" xfId="55" applyFont="1" applyFill="1" applyBorder="1" applyAlignment="1">
      <alignment horizontal="justify" vertical="center" wrapText="1"/>
      <protection/>
    </xf>
    <xf numFmtId="0" fontId="3" fillId="0" borderId="10" xfId="55" applyFont="1" applyFill="1" applyBorder="1" applyAlignment="1">
      <alignment horizontal="center" vertical="center" wrapText="1"/>
      <protection/>
    </xf>
    <xf numFmtId="181" fontId="3" fillId="0" borderId="10" xfId="55" applyNumberFormat="1" applyFont="1" applyFill="1" applyBorder="1" applyAlignment="1">
      <alignment horizontal="center" vertical="center" wrapText="1"/>
      <protection/>
    </xf>
    <xf numFmtId="16" fontId="2" fillId="0" borderId="10" xfId="0" applyNumberFormat="1" applyFont="1" applyFill="1" applyBorder="1" applyAlignment="1">
      <alignment horizontal="center" vertical="top" wrapText="1"/>
    </xf>
    <xf numFmtId="0" fontId="20" fillId="0" borderId="10" xfId="0" applyFont="1" applyFill="1" applyBorder="1" applyAlignment="1">
      <alignment horizontal="justify" vertical="top" wrapText="1"/>
    </xf>
    <xf numFmtId="0" fontId="3" fillId="0" borderId="10" xfId="54" applyFont="1" applyFill="1" applyBorder="1" applyAlignment="1">
      <alignment horizontal="center" vertical="center"/>
      <protection/>
    </xf>
    <xf numFmtId="1" fontId="3" fillId="0" borderId="10" xfId="54" applyNumberFormat="1" applyFont="1" applyFill="1" applyBorder="1" applyAlignment="1">
      <alignment horizontal="center" vertical="center" wrapText="1"/>
      <protection/>
    </xf>
    <xf numFmtId="16" fontId="2" fillId="0" borderId="10" xfId="0" applyNumberFormat="1" applyFont="1" applyFill="1" applyBorder="1" applyAlignment="1">
      <alignment horizontal="center" vertical="center" wrapText="1"/>
    </xf>
    <xf numFmtId="0" fontId="20" fillId="0" borderId="10" xfId="0" applyFont="1" applyFill="1" applyBorder="1" applyAlignment="1">
      <alignment horizontal="justify" vertical="center" wrapText="1"/>
    </xf>
    <xf numFmtId="0" fontId="3" fillId="0" borderId="31" xfId="0" applyFont="1" applyFill="1" applyBorder="1" applyAlignment="1">
      <alignment vertical="center" wrapText="1"/>
    </xf>
    <xf numFmtId="0" fontId="2" fillId="0" borderId="20" xfId="0" applyFont="1" applyFill="1" applyBorder="1" applyAlignment="1">
      <alignment vertical="center" wrapText="1"/>
    </xf>
    <xf numFmtId="0" fontId="3" fillId="0" borderId="10" xfId="57" applyFont="1" applyFill="1" applyBorder="1" applyAlignment="1">
      <alignment horizontal="justify" vertical="center" wrapText="1"/>
      <protection/>
    </xf>
    <xf numFmtId="0" fontId="3" fillId="0" borderId="10" xfId="57" applyFont="1" applyFill="1" applyBorder="1" applyAlignment="1">
      <alignment horizontal="center" vertical="center" wrapText="1"/>
      <protection/>
    </xf>
    <xf numFmtId="0" fontId="3" fillId="0" borderId="10" xfId="58" applyFont="1" applyFill="1" applyBorder="1" applyAlignment="1">
      <alignment horizontal="justify" vertical="center" wrapText="1"/>
      <protection/>
    </xf>
    <xf numFmtId="0" fontId="3" fillId="0" borderId="10" xfId="58" applyFont="1" applyFill="1" applyBorder="1" applyAlignment="1">
      <alignment horizontal="center" vertical="center" wrapText="1"/>
      <protection/>
    </xf>
    <xf numFmtId="1" fontId="3" fillId="0" borderId="10" xfId="60" applyNumberFormat="1" applyFont="1" applyFill="1" applyBorder="1" applyAlignment="1">
      <alignment horizontal="center" vertical="center" wrapText="1"/>
    </xf>
    <xf numFmtId="3" fontId="3" fillId="0" borderId="10" xfId="6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0" fontId="2" fillId="0" borderId="10" xfId="54" applyFont="1" applyFill="1" applyBorder="1" applyAlignment="1">
      <alignment horizontal="justify" vertical="center" wrapText="1"/>
      <protection/>
    </xf>
    <xf numFmtId="9" fontId="3" fillId="0" borderId="10" xfId="54" applyNumberFormat="1" applyFont="1" applyFill="1" applyBorder="1" applyAlignment="1">
      <alignment horizontal="center" vertical="center" wrapText="1"/>
      <protection/>
    </xf>
    <xf numFmtId="181" fontId="3" fillId="0" borderId="10" xfId="54" applyNumberFormat="1" applyFont="1" applyFill="1" applyBorder="1" applyAlignment="1">
      <alignment horizontal="center" vertical="center" wrapText="1"/>
      <protection/>
    </xf>
    <xf numFmtId="3" fontId="3" fillId="0" borderId="10" xfId="54" applyNumberFormat="1" applyFont="1" applyFill="1" applyBorder="1" applyAlignment="1">
      <alignment horizontal="center" vertical="center" wrapText="1"/>
      <protection/>
    </xf>
    <xf numFmtId="181" fontId="3" fillId="0" borderId="10" xfId="54" applyNumberFormat="1" applyFont="1" applyFill="1" applyBorder="1" applyAlignment="1">
      <alignment horizontal="center" vertical="center"/>
      <protection/>
    </xf>
    <xf numFmtId="0" fontId="3" fillId="0" borderId="10" xfId="61" applyNumberFormat="1" applyFont="1" applyFill="1" applyBorder="1" applyAlignment="1">
      <alignment horizontal="center" vertical="center" wrapText="1"/>
    </xf>
    <xf numFmtId="0" fontId="3" fillId="0" borderId="10" xfId="54" applyFont="1" applyFill="1" applyBorder="1" applyAlignment="1">
      <alignment vertical="center" wrapText="1"/>
      <protection/>
    </xf>
    <xf numFmtId="14" fontId="3" fillId="0" borderId="10" xfId="54" applyNumberFormat="1" applyFont="1" applyFill="1" applyBorder="1" applyAlignment="1">
      <alignment horizontal="center" vertical="center" wrapText="1"/>
      <protection/>
    </xf>
    <xf numFmtId="1" fontId="3" fillId="0" borderId="25" xfId="54" applyNumberFormat="1" applyFont="1" applyFill="1" applyBorder="1" applyAlignment="1">
      <alignment horizontal="justify" vertical="center" wrapText="1"/>
      <protection/>
    </xf>
    <xf numFmtId="14" fontId="3" fillId="0" borderId="10" xfId="54" applyNumberFormat="1" applyFont="1" applyFill="1" applyBorder="1" applyAlignment="1">
      <alignment horizontal="center" vertical="center"/>
      <protection/>
    </xf>
    <xf numFmtId="1"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35" fillId="0" borderId="10" xfId="0" applyFont="1" applyFill="1" applyBorder="1" applyAlignment="1">
      <alignment horizontal="justify" vertical="center" wrapText="1"/>
    </xf>
    <xf numFmtId="9" fontId="3" fillId="0" borderId="10" xfId="0" applyNumberFormat="1"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xf>
    <xf numFmtId="0" fontId="3" fillId="0" borderId="31" xfId="0" applyFont="1" applyFill="1" applyBorder="1" applyAlignment="1">
      <alignment vertical="center" wrapText="1"/>
    </xf>
    <xf numFmtId="0" fontId="3" fillId="0" borderId="20" xfId="0" applyFont="1" applyFill="1" applyBorder="1" applyAlignment="1">
      <alignment vertical="center" wrapText="1"/>
    </xf>
    <xf numFmtId="0" fontId="3" fillId="0" borderId="31" xfId="0" applyFont="1" applyFill="1" applyBorder="1" applyAlignment="1">
      <alignment horizontal="center" vertical="center" wrapText="1"/>
    </xf>
    <xf numFmtId="0" fontId="2" fillId="0" borderId="20" xfId="0" applyFont="1" applyFill="1" applyBorder="1" applyAlignment="1">
      <alignment horizontal="left" vertical="center" wrapText="1"/>
    </xf>
    <xf numFmtId="1" fontId="3" fillId="0" borderId="20"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9" fontId="3" fillId="0" borderId="20" xfId="60" applyFont="1" applyFill="1" applyBorder="1" applyAlignment="1">
      <alignment horizontal="center" vertical="center" wrapText="1"/>
    </xf>
    <xf numFmtId="0" fontId="3" fillId="0" borderId="32" xfId="0" applyFont="1" applyFill="1" applyBorder="1" applyAlignment="1">
      <alignment horizontal="justify"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vertical="center" wrapText="1"/>
    </xf>
    <xf numFmtId="1" fontId="3" fillId="0" borderId="34" xfId="0" applyNumberFormat="1" applyFont="1" applyFill="1" applyBorder="1" applyAlignment="1">
      <alignment horizontal="center" vertical="center" wrapText="1"/>
    </xf>
    <xf numFmtId="14" fontId="3" fillId="0" borderId="34"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wrapText="1"/>
    </xf>
    <xf numFmtId="9" fontId="3" fillId="0" borderId="34" xfId="60" applyFont="1" applyFill="1" applyBorder="1" applyAlignment="1">
      <alignment horizontal="center" vertical="center" wrapText="1"/>
    </xf>
    <xf numFmtId="3" fontId="3" fillId="0" borderId="34" xfId="48" applyNumberFormat="1" applyFont="1" applyFill="1" applyBorder="1" applyAlignment="1">
      <alignment horizontal="center" vertical="center" wrapText="1"/>
    </xf>
    <xf numFmtId="0" fontId="3" fillId="0" borderId="35" xfId="0" applyFont="1" applyFill="1" applyBorder="1" applyAlignment="1">
      <alignment horizontal="justify" vertical="center" wrapText="1"/>
    </xf>
    <xf numFmtId="0" fontId="37" fillId="0" borderId="0" xfId="0" applyFont="1" applyFill="1" applyAlignment="1">
      <alignment horizontal="left" vertical="center" wrapText="1"/>
    </xf>
    <xf numFmtId="0" fontId="2" fillId="0" borderId="2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2" fillId="0" borderId="10" xfId="54" applyFont="1" applyFill="1" applyBorder="1" applyAlignment="1">
      <alignment horizontal="center" vertical="center" wrapText="1"/>
      <protection/>
    </xf>
    <xf numFmtId="0" fontId="3" fillId="0" borderId="10" xfId="0" applyFont="1" applyFill="1" applyBorder="1" applyAlignment="1">
      <alignment horizontal="justify" vertical="center" wrapText="1"/>
    </xf>
    <xf numFmtId="0" fontId="3" fillId="0" borderId="10" xfId="54" applyFont="1" applyFill="1" applyBorder="1" applyAlignment="1">
      <alignment horizontal="justify" vertical="center" wrapText="1"/>
      <protection/>
    </xf>
    <xf numFmtId="0" fontId="2" fillId="0" borderId="10" xfId="0" applyFont="1" applyFill="1" applyBorder="1" applyAlignment="1">
      <alignment horizontal="left" vertical="center" wrapText="1"/>
    </xf>
    <xf numFmtId="9" fontId="3" fillId="0" borderId="20" xfId="60" applyFont="1" applyFill="1" applyBorder="1" applyAlignment="1">
      <alignment horizontal="center" vertical="center" wrapText="1"/>
    </xf>
    <xf numFmtId="9" fontId="3" fillId="0" borderId="13" xfId="60"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20"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0" fontId="2" fillId="0" borderId="10" xfId="54" applyFont="1" applyFill="1" applyBorder="1" applyAlignment="1">
      <alignment horizontal="justify" vertical="center" wrapText="1"/>
      <protection/>
    </xf>
    <xf numFmtId="9" fontId="3" fillId="0" borderId="21" xfId="60" applyFont="1" applyFill="1" applyBorder="1" applyAlignment="1">
      <alignment horizontal="center"/>
    </xf>
    <xf numFmtId="9" fontId="3" fillId="0" borderId="16" xfId="60" applyFont="1" applyFill="1" applyBorder="1" applyAlignment="1">
      <alignment horizontal="center"/>
    </xf>
    <xf numFmtId="0" fontId="3" fillId="0" borderId="21" xfId="0" applyFont="1" applyFill="1" applyBorder="1" applyAlignment="1">
      <alignment horizontal="center"/>
    </xf>
    <xf numFmtId="0" fontId="3" fillId="0" borderId="16" xfId="0" applyFont="1" applyFill="1" applyBorder="1" applyAlignment="1">
      <alignment horizontal="center"/>
    </xf>
    <xf numFmtId="0" fontId="3" fillId="0" borderId="32" xfId="0" applyFont="1" applyFill="1" applyBorder="1" applyAlignment="1">
      <alignment horizontal="center" vertical="center" wrapText="1"/>
    </xf>
    <xf numFmtId="0" fontId="3" fillId="0" borderId="37" xfId="0" applyFont="1" applyFill="1" applyBorder="1" applyAlignment="1">
      <alignment horizontal="center" vertical="center" wrapText="1"/>
    </xf>
    <xf numFmtId="3" fontId="3" fillId="0" borderId="20" xfId="48" applyNumberFormat="1" applyFont="1" applyFill="1" applyBorder="1" applyAlignment="1">
      <alignment horizontal="center" vertical="center" wrapText="1"/>
    </xf>
    <xf numFmtId="3" fontId="3" fillId="0" borderId="13" xfId="48"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10" xfId="54"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20"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3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3" xfId="0"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3" fontId="8" fillId="0" borderId="21"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3" fontId="8" fillId="0" borderId="2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 fillId="0" borderId="20" xfId="0" applyFont="1" applyFill="1" applyBorder="1" applyAlignment="1">
      <alignment horizontal="justify" vertical="center" wrapText="1"/>
    </xf>
    <xf numFmtId="0" fontId="2" fillId="0" borderId="36" xfId="0" applyFont="1" applyFill="1" applyBorder="1" applyAlignment="1">
      <alignment horizontal="justify" vertical="center" wrapText="1"/>
    </xf>
    <xf numFmtId="0" fontId="2" fillId="0" borderId="13" xfId="0" applyFont="1" applyFill="1" applyBorder="1" applyAlignment="1">
      <alignment horizontal="justify" vertical="center" wrapText="1"/>
    </xf>
    <xf numFmtId="9" fontId="3" fillId="0" borderId="10" xfId="60" applyFont="1" applyFill="1" applyBorder="1" applyAlignment="1">
      <alignment horizontal="center" vertical="center" wrapText="1"/>
    </xf>
    <xf numFmtId="0" fontId="3" fillId="0" borderId="10" xfId="54" applyFont="1" applyFill="1" applyBorder="1" applyAlignment="1">
      <alignment horizontal="center" vertical="center"/>
      <protection/>
    </xf>
    <xf numFmtId="1" fontId="3" fillId="0" borderId="10" xfId="54" applyNumberFormat="1" applyFont="1" applyFill="1" applyBorder="1" applyAlignment="1">
      <alignment horizontal="center" vertical="center" wrapText="1"/>
      <protection/>
    </xf>
    <xf numFmtId="9" fontId="3" fillId="0" borderId="10" xfId="60" applyFont="1" applyFill="1" applyBorder="1" applyAlignment="1">
      <alignment horizontal="center" vertical="center"/>
    </xf>
    <xf numFmtId="0" fontId="3" fillId="0" borderId="25" xfId="54" applyFont="1" applyFill="1" applyBorder="1" applyAlignment="1">
      <alignment horizontal="justify" vertical="center" wrapText="1"/>
      <protection/>
    </xf>
    <xf numFmtId="3" fontId="3" fillId="0" borderId="10" xfId="48" applyNumberFormat="1" applyFont="1" applyFill="1" applyBorder="1" applyAlignment="1">
      <alignment horizontal="center" vertical="center" wrapText="1"/>
    </xf>
    <xf numFmtId="0" fontId="3" fillId="0" borderId="12" xfId="54"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180" fontId="3" fillId="0" borderId="10" xfId="54" applyNumberFormat="1" applyFont="1" applyFill="1" applyBorder="1" applyAlignment="1">
      <alignment horizontal="center" vertical="center" wrapText="1"/>
      <protection/>
    </xf>
    <xf numFmtId="0" fontId="33" fillId="0" borderId="0" xfId="0" applyFont="1" applyFill="1" applyBorder="1" applyAlignment="1">
      <alignment horizontal="justify" vertical="top" wrapText="1"/>
    </xf>
    <xf numFmtId="0" fontId="33" fillId="0" borderId="0" xfId="0" applyFont="1" applyFill="1" applyBorder="1" applyAlignment="1">
      <alignment horizontal="center" vertical="top" wrapText="1"/>
    </xf>
    <xf numFmtId="0" fontId="13" fillId="0" borderId="0" xfId="0" applyFont="1" applyFill="1" applyBorder="1" applyAlignment="1">
      <alignment horizontal="justify"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13" fillId="0" borderId="40" xfId="0" applyFont="1" applyFill="1" applyBorder="1" applyAlignment="1">
      <alignment horizont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wrapText="1"/>
    </xf>
    <xf numFmtId="0" fontId="26" fillId="0" borderId="0" xfId="0" applyFont="1" applyFill="1" applyBorder="1" applyAlignment="1">
      <alignment horizontal="justify" vertical="center" wrapText="1"/>
    </xf>
    <xf numFmtId="0" fontId="26" fillId="0" borderId="0" xfId="0" applyFont="1" applyFill="1" applyBorder="1" applyAlignment="1">
      <alignment horizontal="center" vertical="center"/>
    </xf>
    <xf numFmtId="0" fontId="2" fillId="0" borderId="23" xfId="0" applyFont="1" applyFill="1" applyBorder="1" applyAlignment="1">
      <alignment horizontal="left" vertical="center" wrapText="1"/>
    </xf>
    <xf numFmtId="0" fontId="26" fillId="0" borderId="41"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3" fontId="3" fillId="0" borderId="10" xfId="54" applyNumberFormat="1" applyFont="1" applyFill="1" applyBorder="1" applyAlignment="1">
      <alignment horizontal="center" vertical="center"/>
      <protection/>
    </xf>
    <xf numFmtId="14" fontId="3" fillId="0" borderId="10" xfId="0" applyNumberFormat="1"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4" xfId="54" applyFont="1" applyFill="1" applyBorder="1" applyAlignment="1">
      <alignment horizontal="center" vertical="center" wrapText="1"/>
      <protection/>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xf>
    <xf numFmtId="0" fontId="3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0" xfId="0" applyFont="1" applyFill="1" applyBorder="1" applyAlignment="1">
      <alignment horizontal="center"/>
    </xf>
    <xf numFmtId="0" fontId="32" fillId="0" borderId="10" xfId="0" applyFont="1" applyFill="1" applyBorder="1" applyAlignment="1">
      <alignment horizontal="left" vertical="center" wrapText="1"/>
    </xf>
    <xf numFmtId="0" fontId="3" fillId="0" borderId="20" xfId="0" applyFont="1" applyFill="1" applyBorder="1" applyAlignment="1">
      <alignment horizontal="center"/>
    </xf>
    <xf numFmtId="0" fontId="3" fillId="0" borderId="13" xfId="0" applyFont="1" applyFill="1" applyBorder="1" applyAlignment="1">
      <alignment horizontal="center"/>
    </xf>
    <xf numFmtId="2" fontId="3" fillId="0" borderId="10" xfId="0" applyNumberFormat="1" applyFont="1" applyFill="1" applyBorder="1" applyAlignment="1">
      <alignment horizontal="justify" vertical="center" wrapText="1"/>
    </xf>
    <xf numFmtId="1" fontId="3" fillId="0" borderId="10"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5" xfId="0" applyNumberFormat="1" applyFont="1" applyFill="1" applyBorder="1" applyAlignment="1">
      <alignment horizontal="justify" vertical="center" wrapText="1"/>
    </xf>
    <xf numFmtId="3"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justify" vertical="center" wrapText="1"/>
    </xf>
    <xf numFmtId="0" fontId="16" fillId="0" borderId="10" xfId="0" applyFont="1" applyBorder="1" applyAlignment="1">
      <alignment horizontal="center" vertical="center" wrapText="1"/>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16" fillId="0" borderId="26" xfId="0" applyFont="1" applyBorder="1" applyAlignment="1">
      <alignment horizontal="center"/>
    </xf>
    <xf numFmtId="0" fontId="16" fillId="0" borderId="23" xfId="0" applyFont="1" applyBorder="1" applyAlignment="1">
      <alignment horizontal="center"/>
    </xf>
    <xf numFmtId="0" fontId="16" fillId="0" borderId="27" xfId="0" applyFont="1" applyBorder="1" applyAlignment="1">
      <alignment horizontal="center"/>
    </xf>
    <xf numFmtId="0" fontId="16" fillId="0" borderId="24" xfId="0" applyFont="1" applyBorder="1" applyAlignment="1">
      <alignment horizontal="center"/>
    </xf>
    <xf numFmtId="0" fontId="16" fillId="0" borderId="10" xfId="0" applyFont="1" applyBorder="1" applyAlignment="1">
      <alignment horizontal="center"/>
    </xf>
    <xf numFmtId="0" fontId="16" fillId="0" borderId="25" xfId="0" applyFont="1" applyBorder="1" applyAlignment="1">
      <alignment horizontal="center"/>
    </xf>
    <xf numFmtId="9" fontId="16" fillId="0" borderId="20" xfId="0" applyNumberFormat="1" applyFont="1" applyBorder="1" applyAlignment="1">
      <alignment horizontal="center" vertical="center" wrapText="1"/>
    </xf>
    <xf numFmtId="9" fontId="16" fillId="0" borderId="43" xfId="0" applyNumberFormat="1" applyFont="1" applyBorder="1" applyAlignment="1">
      <alignment horizontal="center" vertical="center" wrapText="1"/>
    </xf>
    <xf numFmtId="9" fontId="16" fillId="0" borderId="32" xfId="0" applyNumberFormat="1" applyFont="1" applyBorder="1" applyAlignment="1">
      <alignment horizontal="center" vertical="center" wrapText="1"/>
    </xf>
    <xf numFmtId="9" fontId="16" fillId="0" borderId="44" xfId="0" applyNumberFormat="1" applyFont="1" applyBorder="1" applyAlignment="1">
      <alignment horizontal="center" vertical="center" wrapText="1"/>
    </xf>
    <xf numFmtId="0" fontId="16" fillId="0" borderId="25" xfId="0" applyFont="1" applyBorder="1" applyAlignment="1">
      <alignment horizontal="center" vertical="center" wrapText="1"/>
    </xf>
    <xf numFmtId="0" fontId="16" fillId="0" borderId="24" xfId="0" applyFont="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5" xfId="55"/>
    <cellStyle name="Normal 6" xfId="56"/>
    <cellStyle name="Normal 7" xfId="57"/>
    <cellStyle name="Normal 8" xfId="58"/>
    <cellStyle name="Notas"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IS230"/>
  <sheetViews>
    <sheetView tabSelected="1" view="pageBreakPreview" zoomScale="50" zoomScaleNormal="25" zoomScaleSheetLayoutView="50" zoomScalePageLayoutView="0" workbookViewId="0" topLeftCell="A1">
      <selection activeCell="A1" sqref="A1"/>
    </sheetView>
  </sheetViews>
  <sheetFormatPr defaultColWidth="11.421875" defaultRowHeight="12.75"/>
  <cols>
    <col min="1" max="1" width="8.8515625" style="118" customWidth="1"/>
    <col min="2" max="2" width="21.8515625" style="52" customWidth="1"/>
    <col min="3" max="3" width="0.2890625" style="52" customWidth="1"/>
    <col min="4" max="4" width="19.140625" style="52" customWidth="1"/>
    <col min="5" max="5" width="56.57421875" style="61" customWidth="1"/>
    <col min="6" max="6" width="25.28125" style="61" hidden="1" customWidth="1"/>
    <col min="7" max="7" width="26.421875" style="59" hidden="1" customWidth="1"/>
    <col min="8" max="8" width="51.8515625" style="59" customWidth="1"/>
    <col min="9" max="9" width="25.57421875" style="59" customWidth="1"/>
    <col min="10" max="10" width="39.7109375" style="59" customWidth="1"/>
    <col min="11" max="11" width="35.421875" style="60" customWidth="1"/>
    <col min="12" max="12" width="14.00390625" style="62" customWidth="1"/>
    <col min="13" max="13" width="20.7109375" style="60" customWidth="1"/>
    <col min="14" max="14" width="16.421875" style="60" customWidth="1"/>
    <col min="15" max="15" width="13.7109375" style="60" customWidth="1"/>
    <col min="16" max="16" width="19.140625" style="60" customWidth="1"/>
    <col min="17" max="17" width="25.421875" style="227" customWidth="1"/>
    <col min="18" max="18" width="17.8515625" style="60" customWidth="1"/>
    <col min="19" max="19" width="17.57421875" style="60" customWidth="1"/>
    <col min="20" max="20" width="19.57421875" style="60" customWidth="1"/>
    <col min="21" max="21" width="24.421875" style="61" customWidth="1"/>
    <col min="22" max="22" width="32.00390625" style="63" hidden="1" customWidth="1"/>
    <col min="23" max="23" width="59.421875" style="79" hidden="1" customWidth="1"/>
    <col min="24" max="24" width="70.57421875" style="63" hidden="1" customWidth="1"/>
    <col min="25" max="25" width="51.28125" style="61" hidden="1" customWidth="1"/>
    <col min="26" max="26" width="28.57421875" style="59" hidden="1" customWidth="1"/>
    <col min="27" max="27" width="50.28125" style="60" hidden="1" customWidth="1"/>
    <col min="28" max="28" width="88.28125" style="149" hidden="1" customWidth="1"/>
    <col min="29" max="29" width="10.57421875" style="132" hidden="1" customWidth="1"/>
    <col min="30" max="30" width="11.7109375" style="125" hidden="1" customWidth="1"/>
    <col min="31" max="31" width="21.57421875" style="113" hidden="1" customWidth="1"/>
    <col min="32" max="33" width="11.421875" style="43" hidden="1" customWidth="1"/>
    <col min="34" max="35" width="12.00390625" style="43" customWidth="1"/>
    <col min="36" max="42" width="11.421875" style="43" customWidth="1"/>
    <col min="43" max="43" width="28.28125" style="43" customWidth="1"/>
    <col min="44" max="16384" width="11.421875" style="43" customWidth="1"/>
  </cols>
  <sheetData>
    <row r="1" spans="1:31" s="162" customFormat="1" ht="27.75">
      <c r="A1" s="166"/>
      <c r="B1" s="418" t="s">
        <v>169</v>
      </c>
      <c r="C1" s="418"/>
      <c r="D1" s="418"/>
      <c r="E1" s="418"/>
      <c r="F1" s="418"/>
      <c r="G1" s="418"/>
      <c r="H1" s="418"/>
      <c r="I1" s="418"/>
      <c r="J1" s="418"/>
      <c r="K1" s="418"/>
      <c r="L1" s="418"/>
      <c r="M1" s="418"/>
      <c r="N1" s="418"/>
      <c r="O1" s="418"/>
      <c r="P1" s="418"/>
      <c r="Q1" s="418"/>
      <c r="R1" s="418"/>
      <c r="S1" s="418"/>
      <c r="T1" s="418"/>
      <c r="U1" s="418"/>
      <c r="V1" s="159"/>
      <c r="W1" s="160"/>
      <c r="X1" s="159"/>
      <c r="Y1" s="161"/>
      <c r="AA1" s="163"/>
      <c r="AB1" s="164"/>
      <c r="AC1" s="132"/>
      <c r="AD1" s="125"/>
      <c r="AE1" s="113"/>
    </row>
    <row r="2" spans="1:31" s="162" customFormat="1" ht="30.75" customHeight="1">
      <c r="A2" s="166"/>
      <c r="B2" s="418" t="s">
        <v>171</v>
      </c>
      <c r="C2" s="418"/>
      <c r="D2" s="418"/>
      <c r="E2" s="418"/>
      <c r="F2" s="418"/>
      <c r="G2" s="418"/>
      <c r="H2" s="418"/>
      <c r="I2" s="418"/>
      <c r="J2" s="418"/>
      <c r="K2" s="418"/>
      <c r="L2" s="418"/>
      <c r="M2" s="418"/>
      <c r="N2" s="418"/>
      <c r="O2" s="418"/>
      <c r="P2" s="418"/>
      <c r="Q2" s="418"/>
      <c r="R2" s="418"/>
      <c r="S2" s="418"/>
      <c r="T2" s="418"/>
      <c r="U2" s="418"/>
      <c r="V2" s="159"/>
      <c r="W2" s="160"/>
      <c r="X2" s="159"/>
      <c r="Y2" s="161"/>
      <c r="AA2" s="163"/>
      <c r="AB2" s="164"/>
      <c r="AC2" s="132"/>
      <c r="AD2" s="125"/>
      <c r="AE2" s="113"/>
    </row>
    <row r="3" spans="1:31" s="162" customFormat="1" ht="30.75" customHeight="1">
      <c r="A3" s="166"/>
      <c r="B3" s="416" t="s">
        <v>172</v>
      </c>
      <c r="C3" s="416"/>
      <c r="D3" s="416"/>
      <c r="E3" s="416"/>
      <c r="F3" s="416"/>
      <c r="G3" s="416"/>
      <c r="H3" s="416"/>
      <c r="I3" s="416"/>
      <c r="J3" s="416"/>
      <c r="K3" s="416"/>
      <c r="L3" s="416"/>
      <c r="M3" s="416"/>
      <c r="N3" s="416"/>
      <c r="O3" s="416"/>
      <c r="P3" s="416"/>
      <c r="Q3" s="416"/>
      <c r="R3" s="416"/>
      <c r="S3" s="416"/>
      <c r="T3" s="416"/>
      <c r="U3" s="416"/>
      <c r="V3" s="159"/>
      <c r="W3" s="160"/>
      <c r="X3" s="159"/>
      <c r="Y3" s="161"/>
      <c r="AA3" s="163"/>
      <c r="AB3" s="164"/>
      <c r="AC3" s="132"/>
      <c r="AD3" s="125"/>
      <c r="AE3" s="113"/>
    </row>
    <row r="4" spans="1:31" s="162" customFormat="1" ht="27.75" customHeight="1">
      <c r="A4" s="166"/>
      <c r="B4" s="416" t="s">
        <v>31</v>
      </c>
      <c r="C4" s="416"/>
      <c r="D4" s="416"/>
      <c r="E4" s="416"/>
      <c r="F4" s="416"/>
      <c r="G4" s="416"/>
      <c r="H4" s="416"/>
      <c r="I4" s="416"/>
      <c r="J4" s="416"/>
      <c r="K4" s="416"/>
      <c r="L4" s="416"/>
      <c r="M4" s="416"/>
      <c r="N4" s="416"/>
      <c r="O4" s="416"/>
      <c r="P4" s="416"/>
      <c r="Q4" s="416"/>
      <c r="R4" s="416"/>
      <c r="S4" s="416"/>
      <c r="T4" s="416"/>
      <c r="U4" s="416"/>
      <c r="V4" s="159"/>
      <c r="W4" s="160"/>
      <c r="X4" s="159"/>
      <c r="Y4" s="161"/>
      <c r="AA4" s="163"/>
      <c r="AB4" s="164"/>
      <c r="AC4" s="132"/>
      <c r="AD4" s="125"/>
      <c r="AE4" s="113"/>
    </row>
    <row r="5" spans="1:31" s="162" customFormat="1" ht="26.25" customHeight="1">
      <c r="A5" s="166"/>
      <c r="B5" s="416" t="s">
        <v>522</v>
      </c>
      <c r="C5" s="416"/>
      <c r="D5" s="416"/>
      <c r="E5" s="416"/>
      <c r="F5" s="416"/>
      <c r="G5" s="416"/>
      <c r="H5" s="416"/>
      <c r="I5" s="416"/>
      <c r="J5" s="416"/>
      <c r="K5" s="416"/>
      <c r="L5" s="416"/>
      <c r="M5" s="416"/>
      <c r="N5" s="416"/>
      <c r="O5" s="416"/>
      <c r="P5" s="416"/>
      <c r="Q5" s="416"/>
      <c r="R5" s="416"/>
      <c r="S5" s="416"/>
      <c r="T5" s="416"/>
      <c r="U5" s="416"/>
      <c r="V5" s="159"/>
      <c r="W5" s="160"/>
      <c r="X5" s="159"/>
      <c r="Y5" s="161"/>
      <c r="AA5" s="163"/>
      <c r="AB5" s="164"/>
      <c r="AC5" s="132"/>
      <c r="AD5" s="125"/>
      <c r="AE5" s="113"/>
    </row>
    <row r="6" spans="1:31" s="162" customFormat="1" ht="29.25" customHeight="1">
      <c r="A6" s="166"/>
      <c r="B6" s="416" t="s">
        <v>592</v>
      </c>
      <c r="C6" s="416"/>
      <c r="D6" s="416"/>
      <c r="E6" s="416"/>
      <c r="F6" s="416"/>
      <c r="G6" s="416"/>
      <c r="H6" s="416"/>
      <c r="I6" s="416"/>
      <c r="J6" s="416"/>
      <c r="K6" s="416"/>
      <c r="L6" s="416"/>
      <c r="M6" s="416"/>
      <c r="N6" s="416" t="s">
        <v>173</v>
      </c>
      <c r="O6" s="416"/>
      <c r="P6" s="416"/>
      <c r="Q6" s="416">
        <v>39813</v>
      </c>
      <c r="R6" s="416"/>
      <c r="S6" s="416"/>
      <c r="T6" s="416"/>
      <c r="U6" s="416"/>
      <c r="V6" s="159"/>
      <c r="W6" s="160"/>
      <c r="X6" s="159"/>
      <c r="Y6" s="161"/>
      <c r="AA6" s="163"/>
      <c r="AB6" s="164"/>
      <c r="AC6" s="132"/>
      <c r="AD6" s="125"/>
      <c r="AE6" s="113"/>
    </row>
    <row r="7" spans="1:31" s="162" customFormat="1" ht="21.75" customHeight="1">
      <c r="A7" s="166"/>
      <c r="B7" s="416" t="s">
        <v>527</v>
      </c>
      <c r="C7" s="416"/>
      <c r="D7" s="416"/>
      <c r="E7" s="416"/>
      <c r="F7" s="416"/>
      <c r="G7" s="416"/>
      <c r="H7" s="416"/>
      <c r="I7" s="416"/>
      <c r="J7" s="416"/>
      <c r="K7" s="416"/>
      <c r="L7" s="416"/>
      <c r="M7" s="416"/>
      <c r="N7" s="416"/>
      <c r="O7" s="416"/>
      <c r="P7" s="416"/>
      <c r="Q7" s="416"/>
      <c r="R7" s="416"/>
      <c r="S7" s="416"/>
      <c r="T7" s="416"/>
      <c r="U7" s="416"/>
      <c r="V7" s="159"/>
      <c r="W7" s="165"/>
      <c r="X7" s="159"/>
      <c r="Y7" s="161"/>
      <c r="AA7" s="163"/>
      <c r="AB7" s="164"/>
      <c r="AC7" s="132"/>
      <c r="AD7" s="125"/>
      <c r="AE7" s="113"/>
    </row>
    <row r="8" spans="1:31" s="162" customFormat="1" ht="187.5" customHeight="1">
      <c r="A8" s="166"/>
      <c r="B8" s="417" t="s">
        <v>36</v>
      </c>
      <c r="C8" s="417"/>
      <c r="D8" s="417"/>
      <c r="E8" s="417"/>
      <c r="F8" s="417"/>
      <c r="G8" s="417"/>
      <c r="H8" s="417"/>
      <c r="I8" s="417"/>
      <c r="J8" s="417"/>
      <c r="K8" s="417"/>
      <c r="L8" s="415"/>
      <c r="M8" s="417"/>
      <c r="N8" s="417"/>
      <c r="O8" s="417"/>
      <c r="P8" s="417"/>
      <c r="Q8" s="417"/>
      <c r="R8" s="417"/>
      <c r="S8" s="417"/>
      <c r="T8" s="417"/>
      <c r="U8" s="417"/>
      <c r="V8" s="166"/>
      <c r="W8" s="167"/>
      <c r="X8" s="166"/>
      <c r="Y8" s="161"/>
      <c r="AA8" s="163"/>
      <c r="AB8" s="164"/>
      <c r="AC8" s="132"/>
      <c r="AD8" s="125"/>
      <c r="AE8" s="113"/>
    </row>
    <row r="9" spans="1:31" s="162" customFormat="1" ht="117.75" customHeight="1">
      <c r="A9" s="166"/>
      <c r="B9" s="416" t="s">
        <v>32</v>
      </c>
      <c r="C9" s="416"/>
      <c r="D9" s="416"/>
      <c r="E9" s="416"/>
      <c r="F9" s="416"/>
      <c r="G9" s="416"/>
      <c r="H9" s="416"/>
      <c r="I9" s="416"/>
      <c r="J9" s="416"/>
      <c r="K9" s="416"/>
      <c r="L9" s="416"/>
      <c r="M9" s="416"/>
      <c r="N9" s="416"/>
      <c r="O9" s="416"/>
      <c r="P9" s="416"/>
      <c r="Q9" s="416"/>
      <c r="R9" s="416"/>
      <c r="S9" s="416"/>
      <c r="T9" s="416"/>
      <c r="U9" s="416"/>
      <c r="V9" s="159"/>
      <c r="W9" s="168"/>
      <c r="X9" s="159"/>
      <c r="Y9" s="161"/>
      <c r="AA9" s="163"/>
      <c r="AB9" s="164"/>
      <c r="AC9" s="132"/>
      <c r="AD9" s="125"/>
      <c r="AE9" s="113"/>
    </row>
    <row r="10" spans="1:31" s="162" customFormat="1" ht="28.5" thickBot="1">
      <c r="A10" s="166"/>
      <c r="B10" s="158"/>
      <c r="C10" s="158"/>
      <c r="D10" s="158"/>
      <c r="E10" s="169"/>
      <c r="F10" s="169"/>
      <c r="G10" s="170"/>
      <c r="H10" s="170"/>
      <c r="I10" s="170"/>
      <c r="J10" s="170"/>
      <c r="K10" s="158"/>
      <c r="L10" s="158"/>
      <c r="M10" s="158"/>
      <c r="N10" s="158"/>
      <c r="O10" s="158"/>
      <c r="P10" s="171"/>
      <c r="Q10" s="217"/>
      <c r="R10" s="158"/>
      <c r="S10" s="158"/>
      <c r="T10" s="158"/>
      <c r="U10" s="169"/>
      <c r="V10" s="159"/>
      <c r="W10" s="160"/>
      <c r="X10" s="159"/>
      <c r="Y10" s="161"/>
      <c r="AA10" s="163"/>
      <c r="AB10" s="164"/>
      <c r="AC10" s="132"/>
      <c r="AD10" s="125"/>
      <c r="AE10" s="113"/>
    </row>
    <row r="11" spans="1:31" s="162" customFormat="1" ht="53.25" customHeight="1" thickBot="1">
      <c r="A11" s="166"/>
      <c r="B11" s="172"/>
      <c r="C11" s="172"/>
      <c r="D11" s="172"/>
      <c r="E11" s="173"/>
      <c r="F11" s="173"/>
      <c r="G11" s="174"/>
      <c r="H11" s="173"/>
      <c r="I11" s="174"/>
      <c r="J11" s="173"/>
      <c r="K11" s="172"/>
      <c r="L11" s="158"/>
      <c r="M11" s="172"/>
      <c r="N11" s="420" t="s">
        <v>173</v>
      </c>
      <c r="O11" s="421"/>
      <c r="P11" s="421"/>
      <c r="Q11" s="250">
        <v>40816</v>
      </c>
      <c r="R11" s="175"/>
      <c r="S11" s="175"/>
      <c r="T11" s="175"/>
      <c r="U11" s="167"/>
      <c r="V11" s="159"/>
      <c r="W11" s="165"/>
      <c r="X11" s="159"/>
      <c r="Y11" s="161"/>
      <c r="AA11" s="163"/>
      <c r="AB11" s="164"/>
      <c r="AC11" s="132"/>
      <c r="AD11" s="125"/>
      <c r="AE11" s="113"/>
    </row>
    <row r="12" spans="1:43" s="214" customFormat="1" ht="116.25" customHeight="1" thickBot="1">
      <c r="A12" s="251"/>
      <c r="B12" s="252" t="s">
        <v>174</v>
      </c>
      <c r="C12" s="252"/>
      <c r="D12" s="252" t="s">
        <v>175</v>
      </c>
      <c r="E12" s="252" t="s">
        <v>370</v>
      </c>
      <c r="F12" s="252" t="s">
        <v>176</v>
      </c>
      <c r="G12" s="252" t="s">
        <v>177</v>
      </c>
      <c r="H12" s="252" t="s">
        <v>178</v>
      </c>
      <c r="I12" s="253" t="s">
        <v>179</v>
      </c>
      <c r="J12" s="252" t="s">
        <v>180</v>
      </c>
      <c r="K12" s="252" t="s">
        <v>181</v>
      </c>
      <c r="L12" s="252" t="s">
        <v>182</v>
      </c>
      <c r="M12" s="254" t="s">
        <v>183</v>
      </c>
      <c r="N12" s="254" t="s">
        <v>362</v>
      </c>
      <c r="O12" s="255" t="s">
        <v>363</v>
      </c>
      <c r="P12" s="255" t="s">
        <v>307</v>
      </c>
      <c r="Q12" s="256" t="s">
        <v>364</v>
      </c>
      <c r="R12" s="252" t="s">
        <v>365</v>
      </c>
      <c r="S12" s="252" t="s">
        <v>366</v>
      </c>
      <c r="T12" s="252" t="s">
        <v>367</v>
      </c>
      <c r="U12" s="257" t="s">
        <v>368</v>
      </c>
      <c r="V12" s="249" t="s">
        <v>262</v>
      </c>
      <c r="W12" s="208" t="s">
        <v>758</v>
      </c>
      <c r="X12" s="208" t="s">
        <v>392</v>
      </c>
      <c r="Y12" s="208" t="s">
        <v>418</v>
      </c>
      <c r="Z12" s="208" t="s">
        <v>410</v>
      </c>
      <c r="AA12" s="209" t="s">
        <v>50</v>
      </c>
      <c r="AB12" s="208" t="s">
        <v>205</v>
      </c>
      <c r="AC12" s="210" t="s">
        <v>589</v>
      </c>
      <c r="AD12" s="211" t="s">
        <v>590</v>
      </c>
      <c r="AE12" s="212" t="s">
        <v>246</v>
      </c>
      <c r="AF12" s="213"/>
      <c r="AQ12" s="215"/>
    </row>
    <row r="13" spans="1:32" s="122" customFormat="1" ht="36" customHeight="1">
      <c r="A13" s="239"/>
      <c r="B13" s="419" t="s">
        <v>562</v>
      </c>
      <c r="C13" s="419"/>
      <c r="D13" s="419"/>
      <c r="E13" s="419"/>
      <c r="F13" s="419"/>
      <c r="G13" s="419"/>
      <c r="H13" s="419"/>
      <c r="I13" s="419"/>
      <c r="J13" s="240"/>
      <c r="K13" s="240"/>
      <c r="L13" s="240"/>
      <c r="M13" s="241"/>
      <c r="N13" s="241"/>
      <c r="O13" s="242"/>
      <c r="P13" s="242"/>
      <c r="Q13" s="243"/>
      <c r="R13" s="240"/>
      <c r="S13" s="240"/>
      <c r="T13" s="240"/>
      <c r="U13" s="244"/>
      <c r="V13" s="233"/>
      <c r="W13" s="121"/>
      <c r="X13" s="121"/>
      <c r="Y13" s="121"/>
      <c r="Z13" s="121"/>
      <c r="AA13" s="137"/>
      <c r="AB13" s="144"/>
      <c r="AC13" s="135"/>
      <c r="AD13" s="124"/>
      <c r="AE13" s="117"/>
      <c r="AF13" s="129"/>
    </row>
    <row r="14" spans="1:32" s="91" customFormat="1" ht="150" customHeight="1">
      <c r="A14" s="230">
        <v>1</v>
      </c>
      <c r="B14" s="49" t="s">
        <v>184</v>
      </c>
      <c r="C14" s="49"/>
      <c r="D14" s="49">
        <v>1102001</v>
      </c>
      <c r="E14" s="2" t="s">
        <v>660</v>
      </c>
      <c r="F14" s="10"/>
      <c r="G14" s="10"/>
      <c r="H14" s="2" t="s">
        <v>661</v>
      </c>
      <c r="I14" s="2" t="s">
        <v>662</v>
      </c>
      <c r="J14" s="2" t="s">
        <v>663</v>
      </c>
      <c r="K14" s="1" t="s">
        <v>664</v>
      </c>
      <c r="L14" s="5">
        <v>20500</v>
      </c>
      <c r="M14" s="268">
        <v>39630</v>
      </c>
      <c r="N14" s="268">
        <v>40178</v>
      </c>
      <c r="O14" s="263">
        <f>(+N14-M14)/7</f>
        <v>78.28571428571429</v>
      </c>
      <c r="P14" s="269">
        <v>20190</v>
      </c>
      <c r="Q14" s="4">
        <f>+IF(P14/L14&gt;1,1,+P14/L14)</f>
        <v>0.9848780487804878</v>
      </c>
      <c r="R14" s="7">
        <f>+O14*Q14</f>
        <v>77.10188153310105</v>
      </c>
      <c r="S14" s="5">
        <f aca="true" t="shared" si="0" ref="S14:S19">+IF(N14&lt;=$Q$11,R14,0)</f>
        <v>77.10188153310105</v>
      </c>
      <c r="T14" s="7">
        <f aca="true" t="shared" si="1" ref="T14:T19">+IF($Q$11&gt;=N14,O14,0)</f>
        <v>78.28571428571429</v>
      </c>
      <c r="U14" s="231" t="s">
        <v>665</v>
      </c>
      <c r="V14" s="234">
        <v>0.92</v>
      </c>
      <c r="W14" s="77" t="s">
        <v>653</v>
      </c>
      <c r="X14" s="1" t="s">
        <v>393</v>
      </c>
      <c r="Y14" s="2" t="s">
        <v>2</v>
      </c>
      <c r="Z14" s="67"/>
      <c r="AA14" s="136" t="s">
        <v>657</v>
      </c>
      <c r="AB14" s="2" t="s">
        <v>187</v>
      </c>
      <c r="AC14" s="133"/>
      <c r="AD14" s="128">
        <v>1</v>
      </c>
      <c r="AE14" s="113" t="s">
        <v>247</v>
      </c>
      <c r="AF14" s="114"/>
    </row>
    <row r="15" spans="1:32" s="91" customFormat="1" ht="219.75" customHeight="1">
      <c r="A15" s="230">
        <v>2</v>
      </c>
      <c r="B15" s="49" t="s">
        <v>545</v>
      </c>
      <c r="C15" s="49">
        <v>1</v>
      </c>
      <c r="D15" s="49">
        <v>1102002</v>
      </c>
      <c r="E15" s="2" t="s">
        <v>599</v>
      </c>
      <c r="F15" s="10"/>
      <c r="G15" s="10"/>
      <c r="H15" s="2" t="s">
        <v>600</v>
      </c>
      <c r="I15" s="2" t="s">
        <v>601</v>
      </c>
      <c r="J15" s="2" t="s">
        <v>602</v>
      </c>
      <c r="K15" s="1" t="s">
        <v>603</v>
      </c>
      <c r="L15" s="5">
        <v>1</v>
      </c>
      <c r="M15" s="268">
        <v>39630</v>
      </c>
      <c r="N15" s="268">
        <v>40178</v>
      </c>
      <c r="O15" s="263">
        <f>(+N15-M15)/7</f>
        <v>78.28571428571429</v>
      </c>
      <c r="P15" s="6">
        <v>1</v>
      </c>
      <c r="Q15" s="4">
        <f>+IF(P15/L15&gt;1,1,+P15/L15)</f>
        <v>1</v>
      </c>
      <c r="R15" s="7">
        <f>+O15*Q15</f>
        <v>78.28571428571429</v>
      </c>
      <c r="S15" s="5">
        <f t="shared" si="0"/>
        <v>78.28571428571429</v>
      </c>
      <c r="T15" s="7">
        <f t="shared" si="1"/>
        <v>78.28571428571429</v>
      </c>
      <c r="U15" s="231" t="s">
        <v>665</v>
      </c>
      <c r="V15" s="234">
        <v>0.92</v>
      </c>
      <c r="W15" s="77" t="s">
        <v>653</v>
      </c>
      <c r="X15" s="1" t="s">
        <v>283</v>
      </c>
      <c r="Y15" s="2" t="s">
        <v>3</v>
      </c>
      <c r="Z15" s="67"/>
      <c r="AA15" s="136" t="s">
        <v>658</v>
      </c>
      <c r="AB15" s="2" t="s">
        <v>241</v>
      </c>
      <c r="AC15" s="134"/>
      <c r="AD15" s="152">
        <v>1</v>
      </c>
      <c r="AE15" s="113" t="s">
        <v>248</v>
      </c>
      <c r="AF15" s="114"/>
    </row>
    <row r="16" spans="1:32" s="91" customFormat="1" ht="155.25" customHeight="1">
      <c r="A16" s="230">
        <v>3</v>
      </c>
      <c r="B16" s="49" t="s">
        <v>74</v>
      </c>
      <c r="C16" s="49"/>
      <c r="D16" s="49">
        <v>1202001</v>
      </c>
      <c r="E16" s="2" t="s">
        <v>457</v>
      </c>
      <c r="F16" s="10"/>
      <c r="G16" s="270"/>
      <c r="H16" s="271" t="s">
        <v>458</v>
      </c>
      <c r="I16" s="271" t="s">
        <v>55</v>
      </c>
      <c r="J16" s="271" t="s">
        <v>459</v>
      </c>
      <c r="K16" s="271" t="s">
        <v>460</v>
      </c>
      <c r="L16" s="4">
        <v>0.5</v>
      </c>
      <c r="M16" s="272">
        <v>40179</v>
      </c>
      <c r="N16" s="272">
        <v>40543</v>
      </c>
      <c r="O16" s="263">
        <f>(+N16-M16)/7</f>
        <v>52</v>
      </c>
      <c r="P16" s="273">
        <v>0.5</v>
      </c>
      <c r="Q16" s="4">
        <f>+IF(P16/L16&gt;1,1,+P16/L16)</f>
        <v>1</v>
      </c>
      <c r="R16" s="7">
        <f>+O16*Q16</f>
        <v>52</v>
      </c>
      <c r="S16" s="5">
        <f t="shared" si="0"/>
        <v>52</v>
      </c>
      <c r="T16" s="7">
        <f t="shared" si="1"/>
        <v>52</v>
      </c>
      <c r="U16" s="231" t="s">
        <v>759</v>
      </c>
      <c r="V16" s="234">
        <v>0.98</v>
      </c>
      <c r="W16" s="77" t="s">
        <v>654</v>
      </c>
      <c r="X16" s="1" t="s">
        <v>571</v>
      </c>
      <c r="Y16" s="2" t="s">
        <v>608</v>
      </c>
      <c r="Z16" s="67"/>
      <c r="AA16" s="138"/>
      <c r="AB16" s="2" t="s">
        <v>241</v>
      </c>
      <c r="AC16" s="132"/>
      <c r="AD16" s="125">
        <v>1</v>
      </c>
      <c r="AE16" s="113" t="s">
        <v>248</v>
      </c>
      <c r="AF16" s="114"/>
    </row>
    <row r="17" spans="1:32" s="91" customFormat="1" ht="63" customHeight="1">
      <c r="A17" s="230"/>
      <c r="B17" s="348" t="s">
        <v>232</v>
      </c>
      <c r="C17" s="348"/>
      <c r="D17" s="348"/>
      <c r="E17" s="348"/>
      <c r="F17" s="348"/>
      <c r="G17" s="348"/>
      <c r="H17" s="348"/>
      <c r="I17" s="348"/>
      <c r="J17" s="348"/>
      <c r="K17" s="348"/>
      <c r="L17" s="1"/>
      <c r="M17" s="80"/>
      <c r="N17" s="123"/>
      <c r="O17" s="81"/>
      <c r="P17" s="1"/>
      <c r="Q17" s="4"/>
      <c r="R17" s="7"/>
      <c r="S17" s="5"/>
      <c r="T17" s="7"/>
      <c r="U17" s="231"/>
      <c r="V17" s="235"/>
      <c r="W17" s="76"/>
      <c r="X17" s="1"/>
      <c r="Y17" s="10"/>
      <c r="Z17" s="67"/>
      <c r="AA17" s="138"/>
      <c r="AB17" s="10"/>
      <c r="AC17" s="134"/>
      <c r="AD17" s="126"/>
      <c r="AE17" s="113"/>
      <c r="AF17" s="114"/>
    </row>
    <row r="18" spans="1:32" s="91" customFormat="1" ht="91.5" customHeight="1">
      <c r="A18" s="395">
        <v>4</v>
      </c>
      <c r="B18" s="422" t="s">
        <v>233</v>
      </c>
      <c r="C18" s="274"/>
      <c r="D18" s="422">
        <v>1801004</v>
      </c>
      <c r="E18" s="275" t="s">
        <v>539</v>
      </c>
      <c r="F18" s="445" t="s">
        <v>540</v>
      </c>
      <c r="G18" s="445" t="s">
        <v>541</v>
      </c>
      <c r="H18" s="346" t="s">
        <v>56</v>
      </c>
      <c r="I18" s="346" t="s">
        <v>701</v>
      </c>
      <c r="J18" s="346" t="s">
        <v>702</v>
      </c>
      <c r="K18" s="353" t="s">
        <v>558</v>
      </c>
      <c r="L18" s="353">
        <v>6</v>
      </c>
      <c r="M18" s="423">
        <v>40086</v>
      </c>
      <c r="N18" s="423">
        <v>40543</v>
      </c>
      <c r="O18" s="440">
        <f>+(N18-M18)/7</f>
        <v>65.28571428571429</v>
      </c>
      <c r="P18" s="444">
        <v>6</v>
      </c>
      <c r="Q18" s="399">
        <f>+IF(P18/L18&gt;1,1,+P18/L18)</f>
        <v>1</v>
      </c>
      <c r="R18" s="404">
        <f>+O18*Q18</f>
        <v>65.28571428571429</v>
      </c>
      <c r="S18" s="404">
        <f t="shared" si="0"/>
        <v>65.28571428571429</v>
      </c>
      <c r="T18" s="404">
        <f t="shared" si="1"/>
        <v>65.28571428571429</v>
      </c>
      <c r="U18" s="443" t="s">
        <v>703</v>
      </c>
      <c r="V18" s="441">
        <v>0.5</v>
      </c>
      <c r="W18" s="439" t="s">
        <v>16</v>
      </c>
      <c r="X18" s="353" t="s">
        <v>624</v>
      </c>
      <c r="Y18" s="346" t="s">
        <v>302</v>
      </c>
      <c r="Z18" s="67"/>
      <c r="AA18" s="138"/>
      <c r="AB18" s="10"/>
      <c r="AC18" s="388"/>
      <c r="AD18" s="392">
        <v>1</v>
      </c>
      <c r="AE18" s="377" t="s">
        <v>248</v>
      </c>
      <c r="AF18" s="437"/>
    </row>
    <row r="19" spans="1:32" s="91" customFormat="1" ht="315" customHeight="1">
      <c r="A19" s="395"/>
      <c r="B19" s="422"/>
      <c r="C19" s="274"/>
      <c r="D19" s="422"/>
      <c r="E19" s="75" t="s">
        <v>448</v>
      </c>
      <c r="F19" s="445"/>
      <c r="G19" s="445"/>
      <c r="H19" s="346"/>
      <c r="I19" s="346"/>
      <c r="J19" s="346"/>
      <c r="K19" s="353"/>
      <c r="L19" s="353"/>
      <c r="M19" s="423"/>
      <c r="N19" s="423"/>
      <c r="O19" s="440"/>
      <c r="P19" s="444"/>
      <c r="Q19" s="399"/>
      <c r="R19" s="404"/>
      <c r="S19" s="404">
        <f t="shared" si="0"/>
        <v>0</v>
      </c>
      <c r="T19" s="404">
        <f t="shared" si="1"/>
        <v>0</v>
      </c>
      <c r="U19" s="443"/>
      <c r="V19" s="442"/>
      <c r="W19" s="439"/>
      <c r="X19" s="353"/>
      <c r="Y19" s="346"/>
      <c r="Z19" s="67"/>
      <c r="AA19" s="138"/>
      <c r="AB19" s="2" t="s">
        <v>242</v>
      </c>
      <c r="AC19" s="389"/>
      <c r="AD19" s="393"/>
      <c r="AE19" s="379"/>
      <c r="AF19" s="438"/>
    </row>
    <row r="20" spans="1:32" s="91" customFormat="1" ht="62.25" customHeight="1">
      <c r="A20" s="230"/>
      <c r="B20" s="348" t="s">
        <v>454</v>
      </c>
      <c r="C20" s="348"/>
      <c r="D20" s="348"/>
      <c r="E20" s="348"/>
      <c r="F20" s="348"/>
      <c r="G20" s="348"/>
      <c r="H20" s="348"/>
      <c r="I20" s="348"/>
      <c r="J20" s="110"/>
      <c r="K20" s="110"/>
      <c r="L20" s="49"/>
      <c r="M20" s="49"/>
      <c r="N20" s="49"/>
      <c r="O20" s="49"/>
      <c r="P20" s="82"/>
      <c r="Q20" s="93"/>
      <c r="R20" s="88"/>
      <c r="S20" s="89"/>
      <c r="T20" s="88"/>
      <c r="U20" s="245"/>
      <c r="V20" s="130"/>
      <c r="W20" s="90"/>
      <c r="X20" s="53"/>
      <c r="Y20" s="92"/>
      <c r="AA20" s="139"/>
      <c r="AB20" s="92"/>
      <c r="AC20" s="135"/>
      <c r="AD20" s="33"/>
      <c r="AE20" s="113"/>
      <c r="AF20" s="114"/>
    </row>
    <row r="21" spans="1:32" s="55" customFormat="1" ht="370.5" customHeight="1">
      <c r="A21" s="246">
        <v>5</v>
      </c>
      <c r="B21" s="49" t="s">
        <v>158</v>
      </c>
      <c r="C21" s="49"/>
      <c r="D21" s="49" t="s">
        <v>78</v>
      </c>
      <c r="E21" s="2" t="s">
        <v>502</v>
      </c>
      <c r="F21" s="2" t="s">
        <v>382</v>
      </c>
      <c r="G21" s="2" t="s">
        <v>437</v>
      </c>
      <c r="H21" s="2" t="s">
        <v>126</v>
      </c>
      <c r="I21" s="2" t="s">
        <v>455</v>
      </c>
      <c r="J21" s="2" t="s">
        <v>479</v>
      </c>
      <c r="K21" s="2" t="s">
        <v>480</v>
      </c>
      <c r="L21" s="277">
        <v>1</v>
      </c>
      <c r="M21" s="3">
        <v>40422</v>
      </c>
      <c r="N21" s="3">
        <v>40512</v>
      </c>
      <c r="O21" s="9">
        <f aca="true" t="shared" si="2" ref="O21:O28">(+N21-M21)/7</f>
        <v>12.857142857142858</v>
      </c>
      <c r="P21" s="1">
        <v>0.5</v>
      </c>
      <c r="Q21" s="4">
        <f aca="true" t="shared" si="3" ref="Q21:Q34">+IF(P21/L21&gt;1,1,+P21/L21)</f>
        <v>0.5</v>
      </c>
      <c r="R21" s="7">
        <f aca="true" t="shared" si="4" ref="R21:R28">+O21*Q21</f>
        <v>6.428571428571429</v>
      </c>
      <c r="S21" s="5">
        <f aca="true" t="shared" si="5" ref="S21:S28">+IF(N21&lt;=$Q$11,R21,0)</f>
        <v>6.428571428571429</v>
      </c>
      <c r="T21" s="7">
        <f aca="true" t="shared" si="6" ref="T21:T28">+IF($Q$11&gt;=N21,O21,0)</f>
        <v>12.857142857142858</v>
      </c>
      <c r="U21" s="231" t="s">
        <v>481</v>
      </c>
      <c r="V21" s="180"/>
      <c r="W21" s="76" t="s">
        <v>123</v>
      </c>
      <c r="X21" s="2" t="s">
        <v>271</v>
      </c>
      <c r="Y21" s="2" t="s">
        <v>667</v>
      </c>
      <c r="Z21" s="176"/>
      <c r="AA21" s="136" t="s">
        <v>8</v>
      </c>
      <c r="AB21" s="177" t="s">
        <v>68</v>
      </c>
      <c r="AC21" s="132">
        <v>1</v>
      </c>
      <c r="AD21" s="127">
        <v>1</v>
      </c>
      <c r="AE21" s="117" t="s">
        <v>247</v>
      </c>
      <c r="AF21" s="115"/>
    </row>
    <row r="22" spans="1:43" s="55" customFormat="1" ht="269.25" customHeight="1">
      <c r="A22" s="426">
        <v>6</v>
      </c>
      <c r="B22" s="394" t="s">
        <v>159</v>
      </c>
      <c r="C22" s="49"/>
      <c r="D22" s="394" t="s">
        <v>482</v>
      </c>
      <c r="E22" s="2" t="s">
        <v>533</v>
      </c>
      <c r="F22" s="346" t="s">
        <v>491</v>
      </c>
      <c r="G22" s="2" t="s">
        <v>154</v>
      </c>
      <c r="H22" s="346" t="s">
        <v>575</v>
      </c>
      <c r="I22" s="346" t="s">
        <v>43</v>
      </c>
      <c r="J22" s="2" t="s">
        <v>44</v>
      </c>
      <c r="K22" s="1" t="s">
        <v>45</v>
      </c>
      <c r="L22" s="25">
        <v>12</v>
      </c>
      <c r="M22" s="3">
        <v>40422</v>
      </c>
      <c r="N22" s="3">
        <v>40787</v>
      </c>
      <c r="O22" s="9">
        <f t="shared" si="2"/>
        <v>52.142857142857146</v>
      </c>
      <c r="P22" s="1">
        <v>3</v>
      </c>
      <c r="Q22" s="4">
        <f t="shared" si="3"/>
        <v>0.25</v>
      </c>
      <c r="R22" s="7">
        <f t="shared" si="4"/>
        <v>13.035714285714286</v>
      </c>
      <c r="S22" s="5">
        <f t="shared" si="5"/>
        <v>13.035714285714286</v>
      </c>
      <c r="T22" s="7">
        <f t="shared" si="6"/>
        <v>52.142857142857146</v>
      </c>
      <c r="U22" s="231" t="s">
        <v>481</v>
      </c>
      <c r="V22" s="180"/>
      <c r="W22" s="76" t="s">
        <v>320</v>
      </c>
      <c r="X22" s="1" t="s">
        <v>272</v>
      </c>
      <c r="Y22" s="2" t="s">
        <v>712</v>
      </c>
      <c r="AA22" s="136" t="s">
        <v>724</v>
      </c>
      <c r="AB22" s="75" t="s">
        <v>69</v>
      </c>
      <c r="AC22" s="132">
        <v>1</v>
      </c>
      <c r="AD22" s="127">
        <v>1</v>
      </c>
      <c r="AE22" s="117" t="s">
        <v>249</v>
      </c>
      <c r="AF22" s="115"/>
      <c r="AQ22" s="55" t="s">
        <v>580</v>
      </c>
    </row>
    <row r="23" spans="1:43" s="55" customFormat="1" ht="183.75" customHeight="1">
      <c r="A23" s="426"/>
      <c r="B23" s="394"/>
      <c r="C23" s="49"/>
      <c r="D23" s="394"/>
      <c r="E23" s="346" t="s">
        <v>516</v>
      </c>
      <c r="F23" s="346"/>
      <c r="G23" s="2" t="s">
        <v>154</v>
      </c>
      <c r="H23" s="346"/>
      <c r="I23" s="346"/>
      <c r="J23" s="2" t="s">
        <v>298</v>
      </c>
      <c r="K23" s="1" t="s">
        <v>299</v>
      </c>
      <c r="L23" s="25">
        <v>1</v>
      </c>
      <c r="M23" s="278">
        <v>40725</v>
      </c>
      <c r="N23" s="3">
        <v>40816</v>
      </c>
      <c r="O23" s="9">
        <f t="shared" si="2"/>
        <v>13</v>
      </c>
      <c r="P23" s="1">
        <v>1</v>
      </c>
      <c r="Q23" s="4">
        <f t="shared" si="3"/>
        <v>1</v>
      </c>
      <c r="R23" s="7">
        <f t="shared" si="4"/>
        <v>13</v>
      </c>
      <c r="S23" s="5">
        <f t="shared" si="5"/>
        <v>13</v>
      </c>
      <c r="T23" s="7">
        <f t="shared" si="6"/>
        <v>13</v>
      </c>
      <c r="U23" s="231" t="s">
        <v>481</v>
      </c>
      <c r="V23" s="180"/>
      <c r="W23" s="76" t="s">
        <v>124</v>
      </c>
      <c r="X23" s="1" t="s">
        <v>273</v>
      </c>
      <c r="Y23" s="2" t="s">
        <v>213</v>
      </c>
      <c r="AA23" s="391" t="s">
        <v>348</v>
      </c>
      <c r="AB23" s="185" t="s">
        <v>275</v>
      </c>
      <c r="AC23" s="132">
        <v>1</v>
      </c>
      <c r="AD23" s="127">
        <v>1</v>
      </c>
      <c r="AE23" s="117" t="s">
        <v>249</v>
      </c>
      <c r="AF23" s="115"/>
      <c r="AQ23" s="55" t="s">
        <v>580</v>
      </c>
    </row>
    <row r="24" spans="1:43" s="55" customFormat="1" ht="183.75" customHeight="1">
      <c r="A24" s="426"/>
      <c r="B24" s="394"/>
      <c r="C24" s="49"/>
      <c r="D24" s="394"/>
      <c r="E24" s="346"/>
      <c r="F24" s="2"/>
      <c r="G24" s="2"/>
      <c r="H24" s="346"/>
      <c r="I24" s="2"/>
      <c r="J24" s="2" t="s">
        <v>300</v>
      </c>
      <c r="K24" s="1" t="s">
        <v>301</v>
      </c>
      <c r="L24" s="11">
        <v>1</v>
      </c>
      <c r="M24" s="278">
        <v>40909</v>
      </c>
      <c r="N24" s="3">
        <v>41243</v>
      </c>
      <c r="O24" s="9"/>
      <c r="P24" s="1">
        <v>0</v>
      </c>
      <c r="Q24" s="4">
        <f>+IF(P24/L24&gt;1,1,+P24/L24)</f>
        <v>0</v>
      </c>
      <c r="R24" s="7">
        <f>+O24*Q24</f>
        <v>0</v>
      </c>
      <c r="S24" s="5">
        <f>+IF(N24&lt;=$Q$11,R24,0)</f>
        <v>0</v>
      </c>
      <c r="T24" s="7">
        <f>+IF($Q$11&gt;=N24,O24,0)</f>
        <v>0</v>
      </c>
      <c r="U24" s="231" t="s">
        <v>481</v>
      </c>
      <c r="V24" s="180"/>
      <c r="W24" s="76"/>
      <c r="X24" s="1"/>
      <c r="Y24" s="2"/>
      <c r="AA24" s="391"/>
      <c r="AB24" s="216" t="s">
        <v>530</v>
      </c>
      <c r="AC24" s="132">
        <v>1</v>
      </c>
      <c r="AD24" s="127">
        <v>1</v>
      </c>
      <c r="AE24" s="117" t="s">
        <v>249</v>
      </c>
      <c r="AF24" s="115"/>
      <c r="AQ24" s="55" t="s">
        <v>580</v>
      </c>
    </row>
    <row r="25" spans="1:43" s="49" customFormat="1" ht="214.5" customHeight="1">
      <c r="A25" s="426">
        <v>7</v>
      </c>
      <c r="B25" s="394" t="s">
        <v>160</v>
      </c>
      <c r="D25" s="394" t="s">
        <v>517</v>
      </c>
      <c r="E25" s="346" t="s">
        <v>534</v>
      </c>
      <c r="F25" s="346" t="s">
        <v>520</v>
      </c>
      <c r="G25" s="353" t="s">
        <v>220</v>
      </c>
      <c r="H25" s="2" t="s">
        <v>221</v>
      </c>
      <c r="I25" s="346" t="s">
        <v>749</v>
      </c>
      <c r="J25" s="2" t="s">
        <v>371</v>
      </c>
      <c r="K25" s="1" t="s">
        <v>372</v>
      </c>
      <c r="L25" s="1">
        <v>1</v>
      </c>
      <c r="M25" s="272">
        <v>40360</v>
      </c>
      <c r="N25" s="272">
        <v>40543</v>
      </c>
      <c r="O25" s="9">
        <f t="shared" si="2"/>
        <v>26.142857142857142</v>
      </c>
      <c r="P25" s="6">
        <v>0</v>
      </c>
      <c r="Q25" s="4">
        <f t="shared" si="3"/>
        <v>0</v>
      </c>
      <c r="R25" s="7">
        <f t="shared" si="4"/>
        <v>0</v>
      </c>
      <c r="S25" s="5">
        <f t="shared" si="5"/>
        <v>0</v>
      </c>
      <c r="T25" s="7">
        <f t="shared" si="6"/>
        <v>26.142857142857142</v>
      </c>
      <c r="U25" s="231" t="s">
        <v>750</v>
      </c>
      <c r="V25" s="180"/>
      <c r="W25" s="77" t="s">
        <v>656</v>
      </c>
      <c r="X25" s="1" t="s">
        <v>369</v>
      </c>
      <c r="Y25" s="2" t="s">
        <v>730</v>
      </c>
      <c r="AA25" s="143" t="s">
        <v>573</v>
      </c>
      <c r="AB25" s="178" t="s">
        <v>524</v>
      </c>
      <c r="AC25" s="133"/>
      <c r="AD25" s="179">
        <v>1</v>
      </c>
      <c r="AE25" s="117" t="s">
        <v>249</v>
      </c>
      <c r="AF25" s="180"/>
      <c r="AQ25" s="49" t="s">
        <v>580</v>
      </c>
    </row>
    <row r="26" spans="1:43" s="49" customFormat="1" ht="305.25" customHeight="1">
      <c r="A26" s="426"/>
      <c r="B26" s="394"/>
      <c r="D26" s="394"/>
      <c r="E26" s="346"/>
      <c r="F26" s="346"/>
      <c r="G26" s="353"/>
      <c r="H26" s="2" t="s">
        <v>751</v>
      </c>
      <c r="I26" s="346"/>
      <c r="J26" s="2" t="s">
        <v>752</v>
      </c>
      <c r="K26" s="2" t="s">
        <v>706</v>
      </c>
      <c r="L26" s="279">
        <v>1</v>
      </c>
      <c r="M26" s="272">
        <v>40360</v>
      </c>
      <c r="N26" s="272">
        <v>40543</v>
      </c>
      <c r="O26" s="9">
        <f t="shared" si="2"/>
        <v>26.142857142857142</v>
      </c>
      <c r="P26" s="11">
        <v>0.77</v>
      </c>
      <c r="Q26" s="4">
        <f t="shared" si="3"/>
        <v>0.77</v>
      </c>
      <c r="R26" s="7">
        <f t="shared" si="4"/>
        <v>20.13</v>
      </c>
      <c r="S26" s="5">
        <f t="shared" si="5"/>
        <v>20.13</v>
      </c>
      <c r="T26" s="7">
        <f t="shared" si="6"/>
        <v>26.142857142857142</v>
      </c>
      <c r="U26" s="231" t="s">
        <v>615</v>
      </c>
      <c r="V26" s="180"/>
      <c r="W26" s="77" t="s">
        <v>625</v>
      </c>
      <c r="X26" s="1" t="s">
        <v>614</v>
      </c>
      <c r="Y26" s="2" t="s">
        <v>407</v>
      </c>
      <c r="AA26" s="143" t="s">
        <v>574</v>
      </c>
      <c r="AB26" s="2" t="s">
        <v>525</v>
      </c>
      <c r="AC26" s="132"/>
      <c r="AD26" s="127">
        <v>1</v>
      </c>
      <c r="AE26" s="117" t="s">
        <v>249</v>
      </c>
      <c r="AF26" s="180"/>
      <c r="AQ26" s="49" t="s">
        <v>580</v>
      </c>
    </row>
    <row r="27" spans="1:32" s="55" customFormat="1" ht="243" customHeight="1">
      <c r="A27" s="246">
        <v>8</v>
      </c>
      <c r="B27" s="49" t="s">
        <v>161</v>
      </c>
      <c r="C27" s="49"/>
      <c r="D27" s="49" t="s">
        <v>753</v>
      </c>
      <c r="E27" s="2" t="s">
        <v>728</v>
      </c>
      <c r="F27" s="2" t="s">
        <v>655</v>
      </c>
      <c r="G27" s="2" t="s">
        <v>606</v>
      </c>
      <c r="H27" s="280" t="s">
        <v>623</v>
      </c>
      <c r="I27" s="280" t="s">
        <v>128</v>
      </c>
      <c r="J27" s="280" t="s">
        <v>41</v>
      </c>
      <c r="K27" s="281" t="s">
        <v>42</v>
      </c>
      <c r="L27" s="281">
        <v>1</v>
      </c>
      <c r="M27" s="282">
        <v>40542</v>
      </c>
      <c r="N27" s="282">
        <v>40907</v>
      </c>
      <c r="O27" s="9">
        <f t="shared" si="2"/>
        <v>52.142857142857146</v>
      </c>
      <c r="P27" s="281">
        <v>0.65</v>
      </c>
      <c r="Q27" s="4">
        <f t="shared" si="3"/>
        <v>0.65</v>
      </c>
      <c r="R27" s="7">
        <f t="shared" si="4"/>
        <v>33.892857142857146</v>
      </c>
      <c r="S27" s="5">
        <f t="shared" si="5"/>
        <v>0</v>
      </c>
      <c r="T27" s="7">
        <f t="shared" si="6"/>
        <v>0</v>
      </c>
      <c r="U27" s="231" t="s">
        <v>107</v>
      </c>
      <c r="V27" s="180"/>
      <c r="W27" s="77" t="s">
        <v>647</v>
      </c>
      <c r="X27" s="2" t="s">
        <v>191</v>
      </c>
      <c r="Y27" s="50" t="s">
        <v>9</v>
      </c>
      <c r="AA27" s="136" t="s">
        <v>353</v>
      </c>
      <c r="AB27" s="2" t="s">
        <v>671</v>
      </c>
      <c r="AC27" s="134"/>
      <c r="AD27" s="181">
        <v>1</v>
      </c>
      <c r="AE27" s="117" t="s">
        <v>249</v>
      </c>
      <c r="AF27" s="115"/>
    </row>
    <row r="28" spans="1:32" s="55" customFormat="1" ht="129.75" customHeight="1">
      <c r="A28" s="246">
        <v>9</v>
      </c>
      <c r="B28" s="49" t="s">
        <v>162</v>
      </c>
      <c r="C28" s="49"/>
      <c r="D28" s="49" t="s">
        <v>517</v>
      </c>
      <c r="E28" s="2" t="s">
        <v>729</v>
      </c>
      <c r="F28" s="2" t="s">
        <v>326</v>
      </c>
      <c r="G28" s="2" t="s">
        <v>327</v>
      </c>
      <c r="H28" s="2" t="s">
        <v>576</v>
      </c>
      <c r="I28" s="2" t="s">
        <v>404</v>
      </c>
      <c r="J28" s="2" t="s">
        <v>22</v>
      </c>
      <c r="K28" s="1" t="s">
        <v>23</v>
      </c>
      <c r="L28" s="11">
        <v>1</v>
      </c>
      <c r="M28" s="3">
        <v>40398</v>
      </c>
      <c r="N28" s="3">
        <v>40763</v>
      </c>
      <c r="O28" s="9">
        <f t="shared" si="2"/>
        <v>52.142857142857146</v>
      </c>
      <c r="P28" s="9">
        <v>0</v>
      </c>
      <c r="Q28" s="4">
        <f t="shared" si="3"/>
        <v>0</v>
      </c>
      <c r="R28" s="7">
        <f t="shared" si="4"/>
        <v>0</v>
      </c>
      <c r="S28" s="5">
        <f t="shared" si="5"/>
        <v>0</v>
      </c>
      <c r="T28" s="7">
        <f t="shared" si="6"/>
        <v>52.142857142857146</v>
      </c>
      <c r="U28" s="231" t="s">
        <v>243</v>
      </c>
      <c r="V28" s="180"/>
      <c r="W28" s="76" t="s">
        <v>263</v>
      </c>
      <c r="X28" s="1" t="s">
        <v>616</v>
      </c>
      <c r="Y28" s="2" t="s">
        <v>4</v>
      </c>
      <c r="AA28" s="136" t="s">
        <v>188</v>
      </c>
      <c r="AB28" s="2" t="s">
        <v>189</v>
      </c>
      <c r="AC28" s="135"/>
      <c r="AD28" s="182">
        <v>1</v>
      </c>
      <c r="AE28" s="117" t="s">
        <v>249</v>
      </c>
      <c r="AF28" s="115"/>
    </row>
    <row r="29" spans="1:43" s="83" customFormat="1" ht="151.5" customHeight="1">
      <c r="A29" s="427">
        <v>10</v>
      </c>
      <c r="B29" s="337" t="s">
        <v>5</v>
      </c>
      <c r="C29" s="49">
        <v>1</v>
      </c>
      <c r="D29" s="337" t="s">
        <v>276</v>
      </c>
      <c r="E29" s="340" t="s">
        <v>553</v>
      </c>
      <c r="F29" s="346" t="s">
        <v>277</v>
      </c>
      <c r="G29" s="353" t="s">
        <v>278</v>
      </c>
      <c r="H29" s="75" t="s">
        <v>279</v>
      </c>
      <c r="I29" s="346" t="s">
        <v>731</v>
      </c>
      <c r="J29" s="2" t="s">
        <v>732</v>
      </c>
      <c r="K29" s="1" t="s">
        <v>733</v>
      </c>
      <c r="L29" s="1">
        <v>1</v>
      </c>
      <c r="M29" s="3">
        <v>40422</v>
      </c>
      <c r="N29" s="3">
        <v>40466</v>
      </c>
      <c r="O29" s="9">
        <f aca="true" t="shared" si="7" ref="O29:O34">(+N29-M29)/7</f>
        <v>6.285714285714286</v>
      </c>
      <c r="P29" s="6">
        <v>1</v>
      </c>
      <c r="Q29" s="4">
        <f t="shared" si="3"/>
        <v>1</v>
      </c>
      <c r="R29" s="7">
        <f aca="true" t="shared" si="8" ref="R29:R43">+O29*Q29</f>
        <v>6.285714285714286</v>
      </c>
      <c r="S29" s="5">
        <f aca="true" t="shared" si="9" ref="S29:S43">+IF(N29&lt;=$Q$11,R29,0)</f>
        <v>6.285714285714286</v>
      </c>
      <c r="T29" s="7">
        <f aca="true" t="shared" si="10" ref="T29:T43">+IF($Q$11&gt;=N29,O29,0)</f>
        <v>6.285714285714286</v>
      </c>
      <c r="U29" s="231" t="s">
        <v>734</v>
      </c>
      <c r="V29" s="180"/>
      <c r="W29" s="77" t="s">
        <v>136</v>
      </c>
      <c r="X29" s="1" t="s">
        <v>632</v>
      </c>
      <c r="Y29" s="2" t="s">
        <v>632</v>
      </c>
      <c r="AA29" s="141"/>
      <c r="AB29" s="85" t="s">
        <v>670</v>
      </c>
      <c r="AC29" s="133"/>
      <c r="AD29" s="179">
        <v>1</v>
      </c>
      <c r="AE29" s="117" t="s">
        <v>248</v>
      </c>
      <c r="AF29" s="116"/>
      <c r="AQ29" s="83" t="s">
        <v>580</v>
      </c>
    </row>
    <row r="30" spans="1:43" s="83" customFormat="1" ht="325.5" customHeight="1">
      <c r="A30" s="428"/>
      <c r="B30" s="338"/>
      <c r="C30" s="49"/>
      <c r="D30" s="338"/>
      <c r="E30" s="341"/>
      <c r="F30" s="346"/>
      <c r="G30" s="353"/>
      <c r="H30" s="75" t="s">
        <v>542</v>
      </c>
      <c r="I30" s="346"/>
      <c r="J30" s="2" t="s">
        <v>543</v>
      </c>
      <c r="K30" s="1" t="s">
        <v>544</v>
      </c>
      <c r="L30" s="1">
        <v>2</v>
      </c>
      <c r="M30" s="3">
        <v>40422</v>
      </c>
      <c r="N30" s="3">
        <v>40787</v>
      </c>
      <c r="O30" s="9">
        <f t="shared" si="7"/>
        <v>52.142857142857146</v>
      </c>
      <c r="P30" s="6">
        <v>1</v>
      </c>
      <c r="Q30" s="4">
        <f t="shared" si="3"/>
        <v>0.5</v>
      </c>
      <c r="R30" s="7">
        <f t="shared" si="8"/>
        <v>26.071428571428573</v>
      </c>
      <c r="S30" s="5">
        <f t="shared" si="9"/>
        <v>26.071428571428573</v>
      </c>
      <c r="T30" s="7">
        <f t="shared" si="10"/>
        <v>52.142857142857146</v>
      </c>
      <c r="U30" s="231" t="s">
        <v>626</v>
      </c>
      <c r="V30" s="180"/>
      <c r="W30" s="77" t="s">
        <v>137</v>
      </c>
      <c r="X30" s="1" t="s">
        <v>704</v>
      </c>
      <c r="Y30" s="2" t="s">
        <v>633</v>
      </c>
      <c r="AA30" s="136" t="s">
        <v>725</v>
      </c>
      <c r="AB30" s="2" t="s">
        <v>673</v>
      </c>
      <c r="AC30" s="132"/>
      <c r="AD30" s="127">
        <v>1</v>
      </c>
      <c r="AE30" s="117" t="s">
        <v>249</v>
      </c>
      <c r="AF30" s="116"/>
      <c r="AQ30" s="83" t="s">
        <v>580</v>
      </c>
    </row>
    <row r="31" spans="1:43" s="83" customFormat="1" ht="233.25" customHeight="1">
      <c r="A31" s="429"/>
      <c r="B31" s="339"/>
      <c r="C31" s="49"/>
      <c r="D31" s="339"/>
      <c r="E31" s="342"/>
      <c r="F31" s="346"/>
      <c r="G31" s="353"/>
      <c r="H31" s="75" t="s">
        <v>222</v>
      </c>
      <c r="I31" s="346"/>
      <c r="J31" s="2" t="s">
        <v>223</v>
      </c>
      <c r="K31" s="1" t="s">
        <v>224</v>
      </c>
      <c r="L31" s="1">
        <v>1</v>
      </c>
      <c r="M31" s="3">
        <v>40481</v>
      </c>
      <c r="N31" s="3">
        <v>40846</v>
      </c>
      <c r="O31" s="9">
        <f t="shared" si="7"/>
        <v>52.142857142857146</v>
      </c>
      <c r="P31" s="6">
        <v>0</v>
      </c>
      <c r="Q31" s="4">
        <f t="shared" si="3"/>
        <v>0</v>
      </c>
      <c r="R31" s="7">
        <f t="shared" si="8"/>
        <v>0</v>
      </c>
      <c r="S31" s="5">
        <f t="shared" si="9"/>
        <v>0</v>
      </c>
      <c r="T31" s="7">
        <f t="shared" si="10"/>
        <v>0</v>
      </c>
      <c r="U31" s="231" t="s">
        <v>225</v>
      </c>
      <c r="V31" s="180"/>
      <c r="W31" s="76" t="s">
        <v>377</v>
      </c>
      <c r="X31" s="1" t="s">
        <v>705</v>
      </c>
      <c r="Y31" s="84" t="s">
        <v>634</v>
      </c>
      <c r="AA31" s="136" t="s">
        <v>323</v>
      </c>
      <c r="AB31" s="2" t="s">
        <v>673</v>
      </c>
      <c r="AC31" s="132"/>
      <c r="AD31" s="127">
        <v>1</v>
      </c>
      <c r="AE31" s="117" t="s">
        <v>249</v>
      </c>
      <c r="AF31" s="116"/>
      <c r="AQ31" s="83" t="s">
        <v>580</v>
      </c>
    </row>
    <row r="32" spans="1:32" s="83" customFormat="1" ht="104.25" customHeight="1">
      <c r="A32" s="426">
        <v>11</v>
      </c>
      <c r="B32" s="394" t="s">
        <v>10</v>
      </c>
      <c r="C32" s="49"/>
      <c r="D32" s="394" t="s">
        <v>170</v>
      </c>
      <c r="E32" s="346" t="s">
        <v>691</v>
      </c>
      <c r="F32" s="346" t="s">
        <v>226</v>
      </c>
      <c r="G32" s="406" t="s">
        <v>227</v>
      </c>
      <c r="H32" s="2" t="s">
        <v>228</v>
      </c>
      <c r="I32" s="2" t="s">
        <v>229</v>
      </c>
      <c r="J32" s="2" t="s">
        <v>18</v>
      </c>
      <c r="K32" s="1" t="s">
        <v>19</v>
      </c>
      <c r="L32" s="11">
        <v>1</v>
      </c>
      <c r="M32" s="3">
        <v>40379</v>
      </c>
      <c r="N32" s="3">
        <v>40389</v>
      </c>
      <c r="O32" s="9">
        <f t="shared" si="7"/>
        <v>1.4285714285714286</v>
      </c>
      <c r="P32" s="6">
        <v>1</v>
      </c>
      <c r="Q32" s="4">
        <f t="shared" si="3"/>
        <v>1</v>
      </c>
      <c r="R32" s="7">
        <f t="shared" si="8"/>
        <v>1.4285714285714286</v>
      </c>
      <c r="S32" s="5">
        <f t="shared" si="9"/>
        <v>1.4285714285714286</v>
      </c>
      <c r="T32" s="7">
        <f t="shared" si="10"/>
        <v>1.4285714285714286</v>
      </c>
      <c r="U32" s="231" t="s">
        <v>607</v>
      </c>
      <c r="V32" s="180"/>
      <c r="W32" s="76" t="s">
        <v>550</v>
      </c>
      <c r="X32" s="1"/>
      <c r="Y32" s="85"/>
      <c r="AA32" s="141"/>
      <c r="AB32" s="85" t="s">
        <v>670</v>
      </c>
      <c r="AC32" s="132">
        <v>1</v>
      </c>
      <c r="AD32" s="127">
        <v>1</v>
      </c>
      <c r="AE32" s="117" t="s">
        <v>248</v>
      </c>
      <c r="AF32" s="116"/>
    </row>
    <row r="33" spans="1:32" s="83" customFormat="1" ht="138" customHeight="1">
      <c r="A33" s="426"/>
      <c r="B33" s="394"/>
      <c r="C33" s="49"/>
      <c r="D33" s="394"/>
      <c r="E33" s="346"/>
      <c r="F33" s="346"/>
      <c r="G33" s="406"/>
      <c r="H33" s="2" t="s">
        <v>20</v>
      </c>
      <c r="I33" s="2" t="s">
        <v>21</v>
      </c>
      <c r="J33" s="2" t="s">
        <v>537</v>
      </c>
      <c r="K33" s="1" t="s">
        <v>429</v>
      </c>
      <c r="L33" s="1">
        <v>4</v>
      </c>
      <c r="M33" s="3">
        <v>40422</v>
      </c>
      <c r="N33" s="3">
        <v>40787</v>
      </c>
      <c r="O33" s="9">
        <f t="shared" si="7"/>
        <v>52.142857142857146</v>
      </c>
      <c r="P33" s="6">
        <v>4</v>
      </c>
      <c r="Q33" s="4">
        <f t="shared" si="3"/>
        <v>1</v>
      </c>
      <c r="R33" s="7">
        <f t="shared" si="8"/>
        <v>52.142857142857146</v>
      </c>
      <c r="S33" s="5">
        <f t="shared" si="9"/>
        <v>52.142857142857146</v>
      </c>
      <c r="T33" s="7">
        <f t="shared" si="10"/>
        <v>52.142857142857146</v>
      </c>
      <c r="U33" s="231" t="s">
        <v>607</v>
      </c>
      <c r="V33" s="180"/>
      <c r="W33" s="76"/>
      <c r="X33" s="1" t="s">
        <v>235</v>
      </c>
      <c r="Y33" s="2" t="s">
        <v>321</v>
      </c>
      <c r="AA33" s="136" t="s">
        <v>572</v>
      </c>
      <c r="AB33" s="85" t="s">
        <v>670</v>
      </c>
      <c r="AC33" s="132">
        <v>1</v>
      </c>
      <c r="AD33" s="127">
        <v>1</v>
      </c>
      <c r="AE33" s="117" t="s">
        <v>248</v>
      </c>
      <c r="AF33" s="116"/>
    </row>
    <row r="34" spans="1:32" s="83" customFormat="1" ht="105.75" customHeight="1">
      <c r="A34" s="426"/>
      <c r="B34" s="394"/>
      <c r="C34" s="49"/>
      <c r="D34" s="394"/>
      <c r="E34" s="346"/>
      <c r="F34" s="346"/>
      <c r="G34" s="406"/>
      <c r="H34" s="2" t="s">
        <v>430</v>
      </c>
      <c r="I34" s="2" t="s">
        <v>237</v>
      </c>
      <c r="J34" s="2" t="s">
        <v>238</v>
      </c>
      <c r="K34" s="1" t="s">
        <v>532</v>
      </c>
      <c r="L34" s="11">
        <v>1</v>
      </c>
      <c r="M34" s="3">
        <v>40422</v>
      </c>
      <c r="N34" s="3">
        <v>40452</v>
      </c>
      <c r="O34" s="9">
        <f t="shared" si="7"/>
        <v>4.285714285714286</v>
      </c>
      <c r="P34" s="273">
        <v>1</v>
      </c>
      <c r="Q34" s="4">
        <f t="shared" si="3"/>
        <v>1</v>
      </c>
      <c r="R34" s="7">
        <f t="shared" si="8"/>
        <v>4.285714285714286</v>
      </c>
      <c r="S34" s="5">
        <f t="shared" si="9"/>
        <v>4.285714285714286</v>
      </c>
      <c r="T34" s="7">
        <f t="shared" si="10"/>
        <v>4.285714285714286</v>
      </c>
      <c r="U34" s="231" t="s">
        <v>607</v>
      </c>
      <c r="V34" s="180"/>
      <c r="W34" s="76" t="s">
        <v>551</v>
      </c>
      <c r="X34" s="1" t="s">
        <v>322</v>
      </c>
      <c r="Y34" s="2" t="s">
        <v>322</v>
      </c>
      <c r="AA34" s="141"/>
      <c r="AB34" s="85" t="s">
        <v>670</v>
      </c>
      <c r="AC34" s="132">
        <v>1</v>
      </c>
      <c r="AD34" s="127">
        <v>1</v>
      </c>
      <c r="AE34" s="117" t="s">
        <v>248</v>
      </c>
      <c r="AF34" s="116"/>
    </row>
    <row r="35" spans="1:43" s="55" customFormat="1" ht="142.5" customHeight="1">
      <c r="A35" s="246">
        <v>12</v>
      </c>
      <c r="B35" s="49" t="s">
        <v>6</v>
      </c>
      <c r="C35" s="49"/>
      <c r="D35" s="283" t="s">
        <v>638</v>
      </c>
      <c r="E35" s="2" t="s">
        <v>467</v>
      </c>
      <c r="F35" s="284"/>
      <c r="G35" s="10"/>
      <c r="H35" s="2" t="s">
        <v>639</v>
      </c>
      <c r="I35" s="2" t="s">
        <v>640</v>
      </c>
      <c r="J35" s="2" t="s">
        <v>641</v>
      </c>
      <c r="K35" s="1" t="s">
        <v>519</v>
      </c>
      <c r="L35" s="6">
        <v>1</v>
      </c>
      <c r="M35" s="3">
        <v>40209</v>
      </c>
      <c r="N35" s="3">
        <v>40542</v>
      </c>
      <c r="O35" s="9">
        <f aca="true" t="shared" si="11" ref="O35:O50">(+N35-M35)/7</f>
        <v>47.57142857142857</v>
      </c>
      <c r="P35" s="1">
        <v>1</v>
      </c>
      <c r="Q35" s="4">
        <f aca="true" t="shared" si="12" ref="Q35:Q48">+IF(P35/L35&gt;1,1,+P35/L35)</f>
        <v>1</v>
      </c>
      <c r="R35" s="7">
        <f t="shared" si="8"/>
        <v>47.57142857142857</v>
      </c>
      <c r="S35" s="5">
        <f t="shared" si="9"/>
        <v>47.57142857142857</v>
      </c>
      <c r="T35" s="7">
        <f t="shared" si="10"/>
        <v>47.57142857142857</v>
      </c>
      <c r="U35" s="231" t="s">
        <v>637</v>
      </c>
      <c r="V35" s="180"/>
      <c r="W35" s="76" t="s">
        <v>378</v>
      </c>
      <c r="X35" s="1" t="s">
        <v>155</v>
      </c>
      <c r="Y35" s="84" t="s">
        <v>634</v>
      </c>
      <c r="Z35" s="84" t="s">
        <v>570</v>
      </c>
      <c r="AA35" s="136" t="s">
        <v>700</v>
      </c>
      <c r="AB35" s="2" t="s">
        <v>670</v>
      </c>
      <c r="AC35" s="133"/>
      <c r="AD35" s="179">
        <v>1</v>
      </c>
      <c r="AE35" s="117" t="s">
        <v>248</v>
      </c>
      <c r="AF35" s="115"/>
      <c r="AQ35" s="55" t="s">
        <v>580</v>
      </c>
    </row>
    <row r="36" spans="1:43" s="49" customFormat="1" ht="212.25" customHeight="1">
      <c r="A36" s="246">
        <v>13</v>
      </c>
      <c r="B36" s="49" t="s">
        <v>7</v>
      </c>
      <c r="D36" s="287" t="s">
        <v>642</v>
      </c>
      <c r="E36" s="2" t="s">
        <v>303</v>
      </c>
      <c r="F36" s="288"/>
      <c r="G36" s="1"/>
      <c r="H36" s="2" t="s">
        <v>643</v>
      </c>
      <c r="I36" s="2" t="s">
        <v>644</v>
      </c>
      <c r="J36" s="2" t="s">
        <v>645</v>
      </c>
      <c r="K36" s="1" t="s">
        <v>646</v>
      </c>
      <c r="L36" s="1">
        <v>10</v>
      </c>
      <c r="M36" s="3">
        <v>40209</v>
      </c>
      <c r="N36" s="3">
        <v>40542</v>
      </c>
      <c r="O36" s="9">
        <f t="shared" si="11"/>
        <v>47.57142857142857</v>
      </c>
      <c r="P36" s="1">
        <v>9</v>
      </c>
      <c r="Q36" s="4">
        <f t="shared" si="12"/>
        <v>0.9</v>
      </c>
      <c r="R36" s="7">
        <f t="shared" si="8"/>
        <v>42.81428571428572</v>
      </c>
      <c r="S36" s="5">
        <f t="shared" si="9"/>
        <v>42.81428571428572</v>
      </c>
      <c r="T36" s="7">
        <f t="shared" si="10"/>
        <v>47.57142857142857</v>
      </c>
      <c r="U36" s="231" t="s">
        <v>637</v>
      </c>
      <c r="V36" s="180"/>
      <c r="W36" s="77" t="s">
        <v>383</v>
      </c>
      <c r="X36" s="1" t="s">
        <v>156</v>
      </c>
      <c r="Y36" s="2" t="s">
        <v>635</v>
      </c>
      <c r="Z36" s="2" t="s">
        <v>426</v>
      </c>
      <c r="AA36" s="157" t="s">
        <v>39</v>
      </c>
      <c r="AB36" s="2" t="s">
        <v>672</v>
      </c>
      <c r="AC36" s="134"/>
      <c r="AD36" s="181">
        <v>1</v>
      </c>
      <c r="AE36" s="117" t="s">
        <v>249</v>
      </c>
      <c r="AF36" s="180"/>
      <c r="AQ36" s="49" t="s">
        <v>580</v>
      </c>
    </row>
    <row r="37" spans="1:32" s="55" customFormat="1" ht="316.5" customHeight="1">
      <c r="A37" s="289">
        <v>14</v>
      </c>
      <c r="B37" s="290" t="s">
        <v>163</v>
      </c>
      <c r="C37" s="49"/>
      <c r="D37" s="290" t="s">
        <v>446</v>
      </c>
      <c r="E37" s="185" t="s">
        <v>628</v>
      </c>
      <c r="F37" s="2" t="s">
        <v>385</v>
      </c>
      <c r="G37" s="2" t="s">
        <v>198</v>
      </c>
      <c r="H37" s="291" t="s">
        <v>441</v>
      </c>
      <c r="I37" s="291" t="s">
        <v>442</v>
      </c>
      <c r="J37" s="291" t="s">
        <v>443</v>
      </c>
      <c r="K37" s="292" t="s">
        <v>444</v>
      </c>
      <c r="L37" s="292">
        <v>1</v>
      </c>
      <c r="M37" s="3">
        <v>40452</v>
      </c>
      <c r="N37" s="3">
        <v>40453</v>
      </c>
      <c r="O37" s="9">
        <v>1</v>
      </c>
      <c r="P37" s="292">
        <v>1</v>
      </c>
      <c r="Q37" s="4">
        <f t="shared" si="12"/>
        <v>1</v>
      </c>
      <c r="R37" s="7">
        <f t="shared" si="8"/>
        <v>1</v>
      </c>
      <c r="S37" s="5">
        <f t="shared" si="9"/>
        <v>1</v>
      </c>
      <c r="T37" s="7">
        <f t="shared" si="10"/>
        <v>1</v>
      </c>
      <c r="U37" s="231" t="s">
        <v>49</v>
      </c>
      <c r="V37" s="180"/>
      <c r="W37" s="76" t="s">
        <v>464</v>
      </c>
      <c r="X37" s="1" t="s">
        <v>125</v>
      </c>
      <c r="Y37" s="2" t="s">
        <v>125</v>
      </c>
      <c r="AA37" s="140"/>
      <c r="AB37" s="2" t="s">
        <v>674</v>
      </c>
      <c r="AC37" s="135"/>
      <c r="AD37" s="182">
        <v>1</v>
      </c>
      <c r="AE37" s="117" t="s">
        <v>248</v>
      </c>
      <c r="AF37" s="115"/>
    </row>
    <row r="38" spans="1:32" s="55" customFormat="1" ht="302.25" customHeight="1">
      <c r="A38" s="289">
        <v>15</v>
      </c>
      <c r="B38" s="290" t="s">
        <v>164</v>
      </c>
      <c r="C38" s="49"/>
      <c r="D38" s="290" t="s">
        <v>446</v>
      </c>
      <c r="E38" s="185" t="s">
        <v>761</v>
      </c>
      <c r="F38" s="2"/>
      <c r="G38" s="2"/>
      <c r="H38" s="293" t="s">
        <v>441</v>
      </c>
      <c r="I38" s="293" t="s">
        <v>442</v>
      </c>
      <c r="J38" s="293" t="s">
        <v>443</v>
      </c>
      <c r="K38" s="294" t="s">
        <v>444</v>
      </c>
      <c r="L38" s="294">
        <v>1</v>
      </c>
      <c r="M38" s="3">
        <v>40452</v>
      </c>
      <c r="N38" s="3" t="s">
        <v>445</v>
      </c>
      <c r="O38" s="9">
        <v>1</v>
      </c>
      <c r="P38" s="294">
        <v>1</v>
      </c>
      <c r="Q38" s="4">
        <f t="shared" si="12"/>
        <v>1</v>
      </c>
      <c r="R38" s="7">
        <f t="shared" si="8"/>
        <v>1</v>
      </c>
      <c r="S38" s="5">
        <f t="shared" si="9"/>
        <v>0</v>
      </c>
      <c r="T38" s="7">
        <f t="shared" si="10"/>
        <v>0</v>
      </c>
      <c r="U38" s="231" t="s">
        <v>49</v>
      </c>
      <c r="V38" s="180"/>
      <c r="W38" s="76" t="s">
        <v>464</v>
      </c>
      <c r="X38" s="1" t="s">
        <v>559</v>
      </c>
      <c r="Y38" s="2" t="s">
        <v>559</v>
      </c>
      <c r="AA38" s="140"/>
      <c r="AB38" s="2" t="s">
        <v>670</v>
      </c>
      <c r="AC38" s="132"/>
      <c r="AD38" s="127">
        <v>1</v>
      </c>
      <c r="AE38" s="117" t="s">
        <v>248</v>
      </c>
      <c r="AF38" s="115"/>
    </row>
    <row r="39" spans="1:32" s="55" customFormat="1" ht="249.75" customHeight="1">
      <c r="A39" s="246">
        <v>16</v>
      </c>
      <c r="B39" s="49" t="s">
        <v>165</v>
      </c>
      <c r="C39" s="49"/>
      <c r="D39" s="49" t="s">
        <v>451</v>
      </c>
      <c r="E39" s="2" t="s">
        <v>727</v>
      </c>
      <c r="F39" s="2" t="s">
        <v>157</v>
      </c>
      <c r="G39" s="2" t="s">
        <v>449</v>
      </c>
      <c r="H39" s="2" t="s">
        <v>450</v>
      </c>
      <c r="I39" s="2" t="s">
        <v>129</v>
      </c>
      <c r="J39" s="2" t="s">
        <v>130</v>
      </c>
      <c r="K39" s="1"/>
      <c r="L39" s="1">
        <v>1</v>
      </c>
      <c r="M39" s="3">
        <v>40542</v>
      </c>
      <c r="N39" s="3">
        <v>40754</v>
      </c>
      <c r="O39" s="9">
        <f t="shared" si="11"/>
        <v>30.285714285714285</v>
      </c>
      <c r="P39" s="295">
        <v>1</v>
      </c>
      <c r="Q39" s="4">
        <f t="shared" si="12"/>
        <v>1</v>
      </c>
      <c r="R39" s="7">
        <f t="shared" si="8"/>
        <v>30.285714285714285</v>
      </c>
      <c r="S39" s="5">
        <f t="shared" si="9"/>
        <v>30.285714285714285</v>
      </c>
      <c r="T39" s="7">
        <f t="shared" si="10"/>
        <v>30.285714285714285</v>
      </c>
      <c r="U39" s="231" t="s">
        <v>131</v>
      </c>
      <c r="V39" s="180"/>
      <c r="W39" s="76" t="s">
        <v>538</v>
      </c>
      <c r="X39" s="1" t="s">
        <v>280</v>
      </c>
      <c r="Y39" s="2" t="s">
        <v>0</v>
      </c>
      <c r="AA39" s="140"/>
      <c r="AB39" s="2" t="s">
        <v>670</v>
      </c>
      <c r="AC39" s="132"/>
      <c r="AD39" s="127">
        <v>1</v>
      </c>
      <c r="AE39" s="117" t="s">
        <v>248</v>
      </c>
      <c r="AF39" s="115"/>
    </row>
    <row r="40" spans="1:32" s="55" customFormat="1" ht="174" customHeight="1">
      <c r="A40" s="426">
        <v>17</v>
      </c>
      <c r="B40" s="394" t="s">
        <v>166</v>
      </c>
      <c r="C40" s="49">
        <v>1</v>
      </c>
      <c r="D40" s="394" t="s">
        <v>132</v>
      </c>
      <c r="E40" s="346" t="s">
        <v>723</v>
      </c>
      <c r="F40" s="346" t="s">
        <v>133</v>
      </c>
      <c r="G40" s="353" t="s">
        <v>134</v>
      </c>
      <c r="H40" s="2" t="s">
        <v>135</v>
      </c>
      <c r="I40" s="346" t="s">
        <v>308</v>
      </c>
      <c r="J40" s="2" t="s">
        <v>309</v>
      </c>
      <c r="K40" s="1" t="s">
        <v>692</v>
      </c>
      <c r="L40" s="1">
        <v>1</v>
      </c>
      <c r="M40" s="3">
        <v>40372</v>
      </c>
      <c r="N40" s="3">
        <v>40543</v>
      </c>
      <c r="O40" s="9">
        <f t="shared" si="11"/>
        <v>24.428571428571427</v>
      </c>
      <c r="P40" s="294">
        <v>1</v>
      </c>
      <c r="Q40" s="4">
        <f t="shared" si="12"/>
        <v>1</v>
      </c>
      <c r="R40" s="7">
        <f t="shared" si="8"/>
        <v>24.428571428571427</v>
      </c>
      <c r="S40" s="5">
        <f t="shared" si="9"/>
        <v>24.428571428571427</v>
      </c>
      <c r="T40" s="7">
        <f t="shared" si="10"/>
        <v>24.428571428571427</v>
      </c>
      <c r="U40" s="231" t="s">
        <v>328</v>
      </c>
      <c r="V40" s="180"/>
      <c r="W40" s="77" t="s">
        <v>384</v>
      </c>
      <c r="X40" s="1" t="s">
        <v>632</v>
      </c>
      <c r="Y40" s="2" t="s">
        <v>632</v>
      </c>
      <c r="AA40" s="140"/>
      <c r="AB40" s="2" t="s">
        <v>670</v>
      </c>
      <c r="AC40" s="132"/>
      <c r="AD40" s="127">
        <v>1</v>
      </c>
      <c r="AE40" s="117" t="s">
        <v>248</v>
      </c>
      <c r="AF40" s="115"/>
    </row>
    <row r="41" spans="1:32" s="55" customFormat="1" ht="175.5" customHeight="1">
      <c r="A41" s="426"/>
      <c r="B41" s="394"/>
      <c r="C41" s="49"/>
      <c r="D41" s="394"/>
      <c r="E41" s="346"/>
      <c r="F41" s="346"/>
      <c r="G41" s="353"/>
      <c r="H41" s="2" t="s">
        <v>693</v>
      </c>
      <c r="I41" s="346"/>
      <c r="J41" s="2" t="s">
        <v>507</v>
      </c>
      <c r="K41" s="1" t="s">
        <v>535</v>
      </c>
      <c r="L41" s="1">
        <v>4</v>
      </c>
      <c r="M41" s="3">
        <v>40431</v>
      </c>
      <c r="N41" s="3">
        <v>40796</v>
      </c>
      <c r="O41" s="9">
        <f t="shared" si="11"/>
        <v>52.142857142857146</v>
      </c>
      <c r="P41" s="1">
        <v>4</v>
      </c>
      <c r="Q41" s="4">
        <f t="shared" si="12"/>
        <v>1</v>
      </c>
      <c r="R41" s="7">
        <f t="shared" si="8"/>
        <v>52.142857142857146</v>
      </c>
      <c r="S41" s="5">
        <f t="shared" si="9"/>
        <v>52.142857142857146</v>
      </c>
      <c r="T41" s="7">
        <f t="shared" si="10"/>
        <v>52.142857142857146</v>
      </c>
      <c r="U41" s="231" t="s">
        <v>508</v>
      </c>
      <c r="V41" s="180"/>
      <c r="W41" s="76" t="s">
        <v>378</v>
      </c>
      <c r="X41" s="1" t="s">
        <v>713</v>
      </c>
      <c r="Y41" s="84" t="s">
        <v>634</v>
      </c>
      <c r="AA41" s="136" t="s">
        <v>295</v>
      </c>
      <c r="AB41" s="2" t="s">
        <v>317</v>
      </c>
      <c r="AC41" s="132"/>
      <c r="AD41" s="127">
        <v>1</v>
      </c>
      <c r="AE41" s="117" t="s">
        <v>249</v>
      </c>
      <c r="AF41" s="115"/>
    </row>
    <row r="42" spans="1:32" s="55" customFormat="1" ht="153" customHeight="1">
      <c r="A42" s="426">
        <v>18</v>
      </c>
      <c r="B42" s="394" t="s">
        <v>617</v>
      </c>
      <c r="C42" s="49"/>
      <c r="D42" s="394" t="s">
        <v>509</v>
      </c>
      <c r="E42" s="346" t="s">
        <v>438</v>
      </c>
      <c r="F42" s="346" t="s">
        <v>497</v>
      </c>
      <c r="G42" s="353" t="s">
        <v>498</v>
      </c>
      <c r="H42" s="2" t="s">
        <v>388</v>
      </c>
      <c r="I42" s="2" t="s">
        <v>389</v>
      </c>
      <c r="J42" s="2" t="s">
        <v>390</v>
      </c>
      <c r="K42" s="1" t="s">
        <v>391</v>
      </c>
      <c r="L42" s="1">
        <v>1</v>
      </c>
      <c r="M42" s="3">
        <v>40380</v>
      </c>
      <c r="N42" s="3">
        <v>40543</v>
      </c>
      <c r="O42" s="9">
        <f t="shared" si="11"/>
        <v>23.285714285714285</v>
      </c>
      <c r="P42" s="1">
        <v>1</v>
      </c>
      <c r="Q42" s="4">
        <f t="shared" si="12"/>
        <v>1</v>
      </c>
      <c r="R42" s="7">
        <f t="shared" si="8"/>
        <v>23.285714285714285</v>
      </c>
      <c r="S42" s="5">
        <f t="shared" si="9"/>
        <v>23.285714285714285</v>
      </c>
      <c r="T42" s="7">
        <f t="shared" si="10"/>
        <v>23.285714285714285</v>
      </c>
      <c r="U42" s="231" t="s">
        <v>439</v>
      </c>
      <c r="V42" s="180"/>
      <c r="W42" s="77" t="s">
        <v>206</v>
      </c>
      <c r="X42" s="73" t="s">
        <v>374</v>
      </c>
      <c r="Y42" s="76" t="s">
        <v>374</v>
      </c>
      <c r="AA42" s="140"/>
      <c r="AB42" s="2" t="s">
        <v>670</v>
      </c>
      <c r="AC42" s="132"/>
      <c r="AD42" s="127">
        <v>1</v>
      </c>
      <c r="AE42" s="117" t="s">
        <v>248</v>
      </c>
      <c r="AF42" s="115"/>
    </row>
    <row r="43" spans="1:32" s="55" customFormat="1" ht="94.5" customHeight="1">
      <c r="A43" s="426"/>
      <c r="B43" s="394"/>
      <c r="C43" s="49"/>
      <c r="D43" s="394"/>
      <c r="E43" s="346"/>
      <c r="F43" s="346"/>
      <c r="G43" s="353"/>
      <c r="H43" s="2" t="s">
        <v>760</v>
      </c>
      <c r="I43" s="346" t="s">
        <v>57</v>
      </c>
      <c r="J43" s="2" t="s">
        <v>58</v>
      </c>
      <c r="K43" s="1" t="s">
        <v>58</v>
      </c>
      <c r="L43" s="11">
        <v>1</v>
      </c>
      <c r="M43" s="3">
        <v>40422</v>
      </c>
      <c r="N43" s="3">
        <v>40543</v>
      </c>
      <c r="O43" s="9">
        <f t="shared" si="11"/>
        <v>17.285714285714285</v>
      </c>
      <c r="P43" s="1">
        <v>1</v>
      </c>
      <c r="Q43" s="4">
        <f t="shared" si="12"/>
        <v>1</v>
      </c>
      <c r="R43" s="7">
        <f t="shared" si="8"/>
        <v>17.285714285714285</v>
      </c>
      <c r="S43" s="5">
        <f t="shared" si="9"/>
        <v>17.285714285714285</v>
      </c>
      <c r="T43" s="7">
        <f t="shared" si="10"/>
        <v>17.285714285714285</v>
      </c>
      <c r="U43" s="231" t="s">
        <v>440</v>
      </c>
      <c r="V43" s="180"/>
      <c r="W43" s="77" t="s">
        <v>324</v>
      </c>
      <c r="X43" s="1" t="s">
        <v>496</v>
      </c>
      <c r="Y43" s="2" t="s">
        <v>555</v>
      </c>
      <c r="AA43" s="136" t="s">
        <v>15</v>
      </c>
      <c r="AB43" s="2" t="s">
        <v>670</v>
      </c>
      <c r="AC43" s="132"/>
      <c r="AD43" s="127">
        <v>1</v>
      </c>
      <c r="AE43" s="117" t="s">
        <v>248</v>
      </c>
      <c r="AF43" s="115"/>
    </row>
    <row r="44" spans="1:32" s="55" customFormat="1" ht="153" customHeight="1">
      <c r="A44" s="426"/>
      <c r="B44" s="394"/>
      <c r="C44" s="49"/>
      <c r="D44" s="394"/>
      <c r="E44" s="346"/>
      <c r="F44" s="346"/>
      <c r="G44" s="353"/>
      <c r="H44" s="2" t="s">
        <v>59</v>
      </c>
      <c r="I44" s="346"/>
      <c r="J44" s="2" t="s">
        <v>60</v>
      </c>
      <c r="K44" s="1" t="s">
        <v>465</v>
      </c>
      <c r="L44" s="11">
        <v>1</v>
      </c>
      <c r="M44" s="3">
        <v>40422</v>
      </c>
      <c r="N44" s="3">
        <v>40787</v>
      </c>
      <c r="O44" s="9">
        <f t="shared" si="11"/>
        <v>52.142857142857146</v>
      </c>
      <c r="P44" s="1">
        <v>0</v>
      </c>
      <c r="Q44" s="4">
        <f t="shared" si="12"/>
        <v>0</v>
      </c>
      <c r="R44" s="7">
        <f aca="true" t="shared" si="13" ref="R44:R56">+O44*Q44</f>
        <v>0</v>
      </c>
      <c r="S44" s="5">
        <f aca="true" t="shared" si="14" ref="S44:S56">+IF(N44&lt;=$Q$11,R44,0)</f>
        <v>0</v>
      </c>
      <c r="T44" s="7">
        <f aca="true" t="shared" si="15" ref="T44:T56">+IF($Q$11&gt;=N44,O44,0)</f>
        <v>52.142857142857146</v>
      </c>
      <c r="U44" s="231" t="s">
        <v>439</v>
      </c>
      <c r="V44" s="180"/>
      <c r="W44" s="77" t="s">
        <v>72</v>
      </c>
      <c r="X44" s="1" t="s">
        <v>689</v>
      </c>
      <c r="Y44" s="2" t="s">
        <v>556</v>
      </c>
      <c r="AA44" s="136" t="s">
        <v>294</v>
      </c>
      <c r="AB44" s="2" t="s">
        <v>672</v>
      </c>
      <c r="AC44" s="134"/>
      <c r="AD44" s="181">
        <v>1</v>
      </c>
      <c r="AE44" s="117" t="s">
        <v>249</v>
      </c>
      <c r="AF44" s="115"/>
    </row>
    <row r="45" spans="1:32" s="83" customFormat="1" ht="289.5" customHeight="1">
      <c r="A45" s="246">
        <v>19</v>
      </c>
      <c r="B45" s="49" t="s">
        <v>148</v>
      </c>
      <c r="C45" s="49"/>
      <c r="D45" s="49" t="s">
        <v>397</v>
      </c>
      <c r="E45" s="2" t="s">
        <v>659</v>
      </c>
      <c r="F45" s="2" t="s">
        <v>373</v>
      </c>
      <c r="G45" s="75" t="s">
        <v>461</v>
      </c>
      <c r="H45" s="2" t="s">
        <v>462</v>
      </c>
      <c r="I45" s="2" t="s">
        <v>636</v>
      </c>
      <c r="J45" s="1" t="s">
        <v>648</v>
      </c>
      <c r="K45" s="1" t="s">
        <v>649</v>
      </c>
      <c r="L45" s="11">
        <v>1</v>
      </c>
      <c r="M45" s="3">
        <v>40422</v>
      </c>
      <c r="N45" s="3">
        <v>40543</v>
      </c>
      <c r="O45" s="9">
        <f t="shared" si="11"/>
        <v>17.285714285714285</v>
      </c>
      <c r="P45" s="11">
        <v>1</v>
      </c>
      <c r="Q45" s="4">
        <f t="shared" si="12"/>
        <v>1</v>
      </c>
      <c r="R45" s="7">
        <f t="shared" si="13"/>
        <v>17.285714285714285</v>
      </c>
      <c r="S45" s="5">
        <f t="shared" si="14"/>
        <v>17.285714285714285</v>
      </c>
      <c r="T45" s="7">
        <f t="shared" si="15"/>
        <v>17.285714285714285</v>
      </c>
      <c r="U45" s="247" t="s">
        <v>650</v>
      </c>
      <c r="V45" s="180"/>
      <c r="W45" s="76" t="s">
        <v>29</v>
      </c>
      <c r="X45" s="1" t="s">
        <v>669</v>
      </c>
      <c r="Y45" s="2" t="s">
        <v>478</v>
      </c>
      <c r="Z45" s="2" t="s">
        <v>427</v>
      </c>
      <c r="AA45" s="136" t="s">
        <v>33</v>
      </c>
      <c r="AB45" s="2" t="s">
        <v>274</v>
      </c>
      <c r="AC45" s="135"/>
      <c r="AD45" s="182">
        <v>1</v>
      </c>
      <c r="AE45" s="117" t="s">
        <v>247</v>
      </c>
      <c r="AF45" s="116"/>
    </row>
    <row r="46" spans="1:43" s="83" customFormat="1" ht="109.5" customHeight="1">
      <c r="A46" s="426">
        <v>20</v>
      </c>
      <c r="B46" s="394" t="s">
        <v>152</v>
      </c>
      <c r="C46" s="49"/>
      <c r="D46" s="394" t="s">
        <v>1</v>
      </c>
      <c r="E46" s="346" t="s">
        <v>212</v>
      </c>
      <c r="F46" s="346" t="s">
        <v>289</v>
      </c>
      <c r="G46" s="353" t="s">
        <v>408</v>
      </c>
      <c r="H46" s="346" t="s">
        <v>409</v>
      </c>
      <c r="I46" s="346" t="s">
        <v>618</v>
      </c>
      <c r="J46" s="2" t="s">
        <v>619</v>
      </c>
      <c r="K46" s="1" t="s">
        <v>620</v>
      </c>
      <c r="L46" s="25">
        <v>2</v>
      </c>
      <c r="M46" s="3">
        <v>40374</v>
      </c>
      <c r="N46" s="3">
        <v>40543</v>
      </c>
      <c r="O46" s="9">
        <f t="shared" si="11"/>
        <v>24.142857142857142</v>
      </c>
      <c r="P46" s="6">
        <v>2</v>
      </c>
      <c r="Q46" s="4">
        <f t="shared" si="12"/>
        <v>1</v>
      </c>
      <c r="R46" s="7">
        <f t="shared" si="13"/>
        <v>24.142857142857142</v>
      </c>
      <c r="S46" s="5">
        <f t="shared" si="14"/>
        <v>24.142857142857142</v>
      </c>
      <c r="T46" s="7">
        <f t="shared" si="15"/>
        <v>24.142857142857142</v>
      </c>
      <c r="U46" s="247" t="s">
        <v>481</v>
      </c>
      <c r="V46" s="180"/>
      <c r="W46" s="76" t="s">
        <v>360</v>
      </c>
      <c r="X46" s="1" t="s">
        <v>269</v>
      </c>
      <c r="Y46" s="84" t="s">
        <v>612</v>
      </c>
      <c r="AA46" s="141"/>
      <c r="AB46" s="2" t="s">
        <v>670</v>
      </c>
      <c r="AC46" s="132">
        <v>1</v>
      </c>
      <c r="AD46" s="127">
        <v>1</v>
      </c>
      <c r="AE46" s="117" t="s">
        <v>248</v>
      </c>
      <c r="AF46" s="116"/>
      <c r="AQ46" s="83" t="s">
        <v>580</v>
      </c>
    </row>
    <row r="47" spans="1:43" s="83" customFormat="1" ht="232.5" customHeight="1">
      <c r="A47" s="426"/>
      <c r="B47" s="394"/>
      <c r="C47" s="49"/>
      <c r="D47" s="394"/>
      <c r="E47" s="346"/>
      <c r="F47" s="346"/>
      <c r="G47" s="353"/>
      <c r="H47" s="346"/>
      <c r="I47" s="346"/>
      <c r="J47" s="2" t="s">
        <v>621</v>
      </c>
      <c r="K47" s="1" t="s">
        <v>622</v>
      </c>
      <c r="L47" s="25">
        <v>12</v>
      </c>
      <c r="M47" s="3">
        <v>40374</v>
      </c>
      <c r="N47" s="3">
        <v>40543</v>
      </c>
      <c r="O47" s="9">
        <f t="shared" si="11"/>
        <v>24.142857142857142</v>
      </c>
      <c r="P47" s="6">
        <v>12</v>
      </c>
      <c r="Q47" s="4">
        <f t="shared" si="12"/>
        <v>1</v>
      </c>
      <c r="R47" s="7">
        <f t="shared" si="13"/>
        <v>24.142857142857142</v>
      </c>
      <c r="S47" s="5">
        <f t="shared" si="14"/>
        <v>24.142857142857142</v>
      </c>
      <c r="T47" s="7">
        <f t="shared" si="15"/>
        <v>24.142857142857142</v>
      </c>
      <c r="U47" s="247" t="s">
        <v>481</v>
      </c>
      <c r="V47" s="180"/>
      <c r="W47" s="76" t="s">
        <v>361</v>
      </c>
      <c r="X47" s="1" t="s">
        <v>270</v>
      </c>
      <c r="Y47" s="2" t="s">
        <v>613</v>
      </c>
      <c r="Z47" s="2" t="s">
        <v>453</v>
      </c>
      <c r="AA47" s="136" t="s">
        <v>54</v>
      </c>
      <c r="AB47" s="2" t="s">
        <v>583</v>
      </c>
      <c r="AC47" s="132">
        <v>1</v>
      </c>
      <c r="AD47" s="127">
        <v>1</v>
      </c>
      <c r="AE47" s="117" t="s">
        <v>248</v>
      </c>
      <c r="AF47" s="116"/>
      <c r="AQ47" s="83" t="s">
        <v>580</v>
      </c>
    </row>
    <row r="48" spans="1:43" s="83" customFormat="1" ht="210" customHeight="1">
      <c r="A48" s="246">
        <v>21</v>
      </c>
      <c r="B48" s="49" t="s">
        <v>153</v>
      </c>
      <c r="C48" s="49"/>
      <c r="D48" s="49" t="s">
        <v>547</v>
      </c>
      <c r="E48" s="2" t="s">
        <v>552</v>
      </c>
      <c r="F48" s="2"/>
      <c r="G48" s="1"/>
      <c r="H48" s="2" t="s">
        <v>468</v>
      </c>
      <c r="I48" s="2" t="s">
        <v>469</v>
      </c>
      <c r="J48" s="2" t="s">
        <v>470</v>
      </c>
      <c r="K48" s="1" t="s">
        <v>471</v>
      </c>
      <c r="L48" s="1">
        <v>1</v>
      </c>
      <c r="M48" s="3">
        <v>40407</v>
      </c>
      <c r="N48" s="3">
        <v>40543</v>
      </c>
      <c r="O48" s="9">
        <f t="shared" si="11"/>
        <v>19.428571428571427</v>
      </c>
      <c r="P48" s="296">
        <v>1</v>
      </c>
      <c r="Q48" s="4">
        <f t="shared" si="12"/>
        <v>1</v>
      </c>
      <c r="R48" s="7">
        <f t="shared" si="13"/>
        <v>19.428571428571427</v>
      </c>
      <c r="S48" s="5">
        <f t="shared" si="14"/>
        <v>19.428571428571427</v>
      </c>
      <c r="T48" s="7">
        <f t="shared" si="15"/>
        <v>19.428571428571427</v>
      </c>
      <c r="U48" s="247" t="s">
        <v>17</v>
      </c>
      <c r="V48" s="180"/>
      <c r="W48" s="77" t="s">
        <v>431</v>
      </c>
      <c r="X48" s="1" t="s">
        <v>756</v>
      </c>
      <c r="Y48" s="2" t="s">
        <v>549</v>
      </c>
      <c r="Z48" s="2" t="s">
        <v>428</v>
      </c>
      <c r="AA48" s="141"/>
      <c r="AB48" s="2" t="s">
        <v>670</v>
      </c>
      <c r="AC48" s="132">
        <v>1</v>
      </c>
      <c r="AD48" s="127">
        <v>1</v>
      </c>
      <c r="AE48" s="117" t="s">
        <v>248</v>
      </c>
      <c r="AF48" s="116"/>
      <c r="AQ48" s="83" t="s">
        <v>580</v>
      </c>
    </row>
    <row r="49" spans="1:43" s="83" customFormat="1" ht="109.5" customHeight="1">
      <c r="A49" s="246"/>
      <c r="B49" s="348" t="s">
        <v>510</v>
      </c>
      <c r="C49" s="348"/>
      <c r="D49" s="348"/>
      <c r="E49" s="348"/>
      <c r="F49" s="348"/>
      <c r="G49" s="348"/>
      <c r="H49" s="348"/>
      <c r="I49" s="348"/>
      <c r="J49" s="110"/>
      <c r="K49" s="1"/>
      <c r="L49" s="11"/>
      <c r="M49" s="3"/>
      <c r="N49" s="3"/>
      <c r="O49" s="9"/>
      <c r="P49" s="6"/>
      <c r="Q49" s="4"/>
      <c r="R49" s="7"/>
      <c r="S49" s="5"/>
      <c r="T49" s="7"/>
      <c r="U49" s="247"/>
      <c r="V49" s="180"/>
      <c r="W49" s="76"/>
      <c r="X49" s="1"/>
      <c r="Y49" s="85"/>
      <c r="AA49" s="141"/>
      <c r="AB49" s="85"/>
      <c r="AC49" s="135"/>
      <c r="AD49" s="124"/>
      <c r="AE49" s="117"/>
      <c r="AF49" s="116"/>
      <c r="AQ49" s="83" t="s">
        <v>580</v>
      </c>
    </row>
    <row r="50" spans="1:43" s="83" customFormat="1" ht="294" customHeight="1">
      <c r="A50" s="246">
        <v>22</v>
      </c>
      <c r="B50" s="49" t="s">
        <v>434</v>
      </c>
      <c r="C50" s="49">
        <v>1</v>
      </c>
      <c r="D50" s="83">
        <v>1803004</v>
      </c>
      <c r="E50" s="2" t="s">
        <v>24</v>
      </c>
      <c r="F50" s="2" t="s">
        <v>25</v>
      </c>
      <c r="G50" s="2" t="s">
        <v>610</v>
      </c>
      <c r="H50" s="2" t="s">
        <v>26</v>
      </c>
      <c r="I50" s="2" t="s">
        <v>403</v>
      </c>
      <c r="J50" s="2" t="s">
        <v>27</v>
      </c>
      <c r="K50" s="2" t="s">
        <v>435</v>
      </c>
      <c r="L50" s="1">
        <v>1</v>
      </c>
      <c r="M50" s="80">
        <v>40371</v>
      </c>
      <c r="N50" s="80">
        <v>40494</v>
      </c>
      <c r="O50" s="9">
        <f t="shared" si="11"/>
        <v>17.571428571428573</v>
      </c>
      <c r="P50" s="6">
        <v>1</v>
      </c>
      <c r="Q50" s="4">
        <f>+IF(P50/L50&gt;1,1,+P50/L50)</f>
        <v>1</v>
      </c>
      <c r="R50" s="7">
        <f t="shared" si="13"/>
        <v>17.571428571428573</v>
      </c>
      <c r="S50" s="5">
        <f t="shared" si="14"/>
        <v>17.571428571428573</v>
      </c>
      <c r="T50" s="7">
        <f t="shared" si="15"/>
        <v>17.571428571428573</v>
      </c>
      <c r="U50" s="231" t="s">
        <v>28</v>
      </c>
      <c r="V50" s="180"/>
      <c r="W50" s="76" t="s">
        <v>436</v>
      </c>
      <c r="X50" s="1" t="s">
        <v>757</v>
      </c>
      <c r="Y50" s="2" t="s">
        <v>105</v>
      </c>
      <c r="Z50" s="2" t="s">
        <v>419</v>
      </c>
      <c r="AA50" s="136" t="s">
        <v>726</v>
      </c>
      <c r="AB50" s="2" t="s">
        <v>52</v>
      </c>
      <c r="AC50" s="132">
        <v>1</v>
      </c>
      <c r="AD50" s="127">
        <v>1</v>
      </c>
      <c r="AE50" s="117" t="s">
        <v>247</v>
      </c>
      <c r="AF50" s="116"/>
      <c r="AQ50" s="83" t="s">
        <v>580</v>
      </c>
    </row>
    <row r="51" spans="1:43" s="83" customFormat="1" ht="168" customHeight="1">
      <c r="A51" s="246">
        <v>23</v>
      </c>
      <c r="B51" s="49" t="s">
        <v>432</v>
      </c>
      <c r="C51" s="49"/>
      <c r="D51" s="83">
        <v>1801001</v>
      </c>
      <c r="E51" s="297" t="s">
        <v>694</v>
      </c>
      <c r="F51" s="297" t="s">
        <v>695</v>
      </c>
      <c r="G51" s="297" t="s">
        <v>398</v>
      </c>
      <c r="H51" s="2" t="s">
        <v>399</v>
      </c>
      <c r="I51" s="2" t="s">
        <v>400</v>
      </c>
      <c r="J51" s="2" t="s">
        <v>401</v>
      </c>
      <c r="K51" s="1" t="s">
        <v>402</v>
      </c>
      <c r="L51" s="1">
        <v>1</v>
      </c>
      <c r="M51" s="80">
        <v>40589</v>
      </c>
      <c r="N51" s="80">
        <v>40602</v>
      </c>
      <c r="O51" s="87">
        <f>(+N51-M51)/7</f>
        <v>1.8571428571428572</v>
      </c>
      <c r="P51" s="6">
        <v>1</v>
      </c>
      <c r="Q51" s="4">
        <f>+IF(P51/L51&gt;1,1,+P51/L51)</f>
        <v>1</v>
      </c>
      <c r="R51" s="7">
        <f t="shared" si="13"/>
        <v>1.8571428571428572</v>
      </c>
      <c r="S51" s="5">
        <f t="shared" si="14"/>
        <v>1.8571428571428572</v>
      </c>
      <c r="T51" s="7">
        <f t="shared" si="15"/>
        <v>1.8571428571428572</v>
      </c>
      <c r="U51" s="231" t="s">
        <v>696</v>
      </c>
      <c r="V51" s="180"/>
      <c r="W51" s="76" t="s">
        <v>666</v>
      </c>
      <c r="X51" s="1" t="s">
        <v>376</v>
      </c>
      <c r="Y51" s="84" t="s">
        <v>611</v>
      </c>
      <c r="AA51" s="141"/>
      <c r="AB51" s="2" t="s">
        <v>670</v>
      </c>
      <c r="AC51" s="132">
        <v>1</v>
      </c>
      <c r="AD51" s="127">
        <v>1</v>
      </c>
      <c r="AE51" s="117" t="s">
        <v>248</v>
      </c>
      <c r="AF51" s="116"/>
      <c r="AQ51" s="83" t="s">
        <v>580</v>
      </c>
    </row>
    <row r="52" spans="1:43" s="83" customFormat="1" ht="217.5" customHeight="1">
      <c r="A52" s="246">
        <v>24</v>
      </c>
      <c r="B52" s="49" t="s">
        <v>433</v>
      </c>
      <c r="C52" s="49">
        <v>1</v>
      </c>
      <c r="D52" s="49">
        <v>1801100</v>
      </c>
      <c r="E52" s="2" t="s">
        <v>697</v>
      </c>
      <c r="F52" s="2" t="s">
        <v>698</v>
      </c>
      <c r="G52" s="1" t="s">
        <v>11</v>
      </c>
      <c r="H52" s="1" t="s">
        <v>12</v>
      </c>
      <c r="I52" s="1" t="s">
        <v>13</v>
      </c>
      <c r="J52" s="2" t="s">
        <v>14</v>
      </c>
      <c r="K52" s="2" t="s">
        <v>435</v>
      </c>
      <c r="L52" s="1">
        <v>1</v>
      </c>
      <c r="M52" s="8">
        <v>40371</v>
      </c>
      <c r="N52" s="8">
        <v>40494</v>
      </c>
      <c r="O52" s="87">
        <f>(+N52-M52)/7</f>
        <v>17.571428571428573</v>
      </c>
      <c r="P52" s="6">
        <v>1</v>
      </c>
      <c r="Q52" s="4">
        <f>+IF(P52/L52&gt;1,1,+P52/L52)</f>
        <v>1</v>
      </c>
      <c r="R52" s="7">
        <f t="shared" si="13"/>
        <v>17.571428571428573</v>
      </c>
      <c r="S52" s="5">
        <f t="shared" si="14"/>
        <v>17.571428571428573</v>
      </c>
      <c r="T52" s="7">
        <f t="shared" si="15"/>
        <v>17.571428571428573</v>
      </c>
      <c r="U52" s="231" t="s">
        <v>386</v>
      </c>
      <c r="V52" s="180"/>
      <c r="W52" s="77" t="s">
        <v>387</v>
      </c>
      <c r="X52" s="1" t="s">
        <v>757</v>
      </c>
      <c r="Y52" s="2" t="s">
        <v>268</v>
      </c>
      <c r="Z52" s="2" t="s">
        <v>419</v>
      </c>
      <c r="AA52" s="136" t="s">
        <v>726</v>
      </c>
      <c r="AB52" s="2" t="s">
        <v>52</v>
      </c>
      <c r="AC52" s="132">
        <v>1</v>
      </c>
      <c r="AD52" s="127">
        <v>1</v>
      </c>
      <c r="AE52" s="117" t="s">
        <v>247</v>
      </c>
      <c r="AF52" s="116"/>
      <c r="AQ52" s="83" t="s">
        <v>580</v>
      </c>
    </row>
    <row r="53" spans="1:32" s="83" customFormat="1" ht="66" customHeight="1">
      <c r="A53" s="246"/>
      <c r="B53" s="348" t="s">
        <v>490</v>
      </c>
      <c r="C53" s="348"/>
      <c r="D53" s="348"/>
      <c r="E53" s="348"/>
      <c r="F53" s="348"/>
      <c r="G53" s="348"/>
      <c r="H53" s="1"/>
      <c r="I53" s="1"/>
      <c r="J53" s="2"/>
      <c r="K53" s="2"/>
      <c r="L53" s="1"/>
      <c r="M53" s="8"/>
      <c r="N53" s="8"/>
      <c r="O53" s="87"/>
      <c r="P53" s="6"/>
      <c r="Q53" s="4"/>
      <c r="R53" s="7"/>
      <c r="S53" s="5"/>
      <c r="T53" s="7"/>
      <c r="U53" s="231"/>
      <c r="V53" s="180"/>
      <c r="W53" s="77"/>
      <c r="X53" s="1"/>
      <c r="Y53" s="85"/>
      <c r="AA53" s="141"/>
      <c r="AB53" s="85"/>
      <c r="AC53" s="135"/>
      <c r="AD53" s="124"/>
      <c r="AE53" s="117"/>
      <c r="AF53" s="116"/>
    </row>
    <row r="54" spans="1:32" s="91" customFormat="1" ht="357" customHeight="1">
      <c r="A54" s="426">
        <v>25</v>
      </c>
      <c r="B54" s="345" t="s">
        <v>347</v>
      </c>
      <c r="C54" s="67"/>
      <c r="D54" s="345">
        <v>1103002</v>
      </c>
      <c r="E54" s="356" t="s">
        <v>394</v>
      </c>
      <c r="F54" s="353" t="s">
        <v>499</v>
      </c>
      <c r="G54" s="353" t="s">
        <v>500</v>
      </c>
      <c r="H54" s="367" t="s">
        <v>501</v>
      </c>
      <c r="I54" s="367" t="s">
        <v>379</v>
      </c>
      <c r="J54" s="264" t="s">
        <v>380</v>
      </c>
      <c r="K54" s="264" t="s">
        <v>381</v>
      </c>
      <c r="L54" s="299">
        <v>1</v>
      </c>
      <c r="M54" s="300">
        <v>40575</v>
      </c>
      <c r="N54" s="300">
        <v>40940</v>
      </c>
      <c r="O54" s="286">
        <f aca="true" t="shared" si="16" ref="O54:O60">+(N54-M54)/7</f>
        <v>52.142857142857146</v>
      </c>
      <c r="P54" s="286">
        <v>0</v>
      </c>
      <c r="Q54" s="4">
        <f aca="true" t="shared" si="17" ref="Q54:Q76">+IF(P54/L54&gt;1,1,+P54/L54)</f>
        <v>0</v>
      </c>
      <c r="R54" s="7">
        <f t="shared" si="13"/>
        <v>0</v>
      </c>
      <c r="S54" s="5">
        <f t="shared" si="14"/>
        <v>0</v>
      </c>
      <c r="T54" s="7">
        <f t="shared" si="15"/>
        <v>0</v>
      </c>
      <c r="U54" s="403" t="s">
        <v>503</v>
      </c>
      <c r="V54" s="235"/>
      <c r="W54" s="2"/>
      <c r="X54" s="1"/>
      <c r="Y54" s="84" t="s">
        <v>557</v>
      </c>
      <c r="Z54" s="67"/>
      <c r="AA54" s="136" t="s">
        <v>106</v>
      </c>
      <c r="AB54" s="2" t="s">
        <v>318</v>
      </c>
      <c r="AC54" s="383"/>
      <c r="AD54" s="380">
        <v>1</v>
      </c>
      <c r="AE54" s="113" t="s">
        <v>249</v>
      </c>
      <c r="AF54" s="114"/>
    </row>
    <row r="55" spans="1:32" s="91" customFormat="1" ht="274.5" customHeight="1">
      <c r="A55" s="395"/>
      <c r="B55" s="345"/>
      <c r="C55" s="67"/>
      <c r="D55" s="345"/>
      <c r="E55" s="356"/>
      <c r="F55" s="353"/>
      <c r="G55" s="353"/>
      <c r="H55" s="367"/>
      <c r="I55" s="367"/>
      <c r="J55" s="264" t="s">
        <v>504</v>
      </c>
      <c r="K55" s="264" t="s">
        <v>505</v>
      </c>
      <c r="L55" s="301">
        <v>4</v>
      </c>
      <c r="M55" s="300">
        <v>40648</v>
      </c>
      <c r="N55" s="300">
        <v>41014</v>
      </c>
      <c r="O55" s="286">
        <f t="shared" si="16"/>
        <v>52.285714285714285</v>
      </c>
      <c r="P55" s="286">
        <v>0</v>
      </c>
      <c r="Q55" s="4">
        <f t="shared" si="17"/>
        <v>0</v>
      </c>
      <c r="R55" s="7">
        <f t="shared" si="13"/>
        <v>0</v>
      </c>
      <c r="S55" s="5">
        <f t="shared" si="14"/>
        <v>0</v>
      </c>
      <c r="T55" s="7">
        <f t="shared" si="15"/>
        <v>0</v>
      </c>
      <c r="U55" s="403"/>
      <c r="V55" s="235"/>
      <c r="W55" s="2"/>
      <c r="X55" s="1"/>
      <c r="Y55" s="84" t="s">
        <v>557</v>
      </c>
      <c r="Z55" s="67"/>
      <c r="AA55" s="136" t="s">
        <v>106</v>
      </c>
      <c r="AB55" s="2" t="s">
        <v>318</v>
      </c>
      <c r="AC55" s="386"/>
      <c r="AD55" s="387"/>
      <c r="AE55" s="113" t="s">
        <v>249</v>
      </c>
      <c r="AF55" s="114"/>
    </row>
    <row r="56" spans="1:32" s="91" customFormat="1" ht="114" customHeight="1">
      <c r="A56" s="395">
        <v>26</v>
      </c>
      <c r="B56" s="345" t="s">
        <v>215</v>
      </c>
      <c r="C56" s="67"/>
      <c r="D56" s="345">
        <v>1103002</v>
      </c>
      <c r="E56" s="356" t="s">
        <v>395</v>
      </c>
      <c r="F56" s="346" t="s">
        <v>506</v>
      </c>
      <c r="G56" s="346" t="s">
        <v>102</v>
      </c>
      <c r="H56" s="347" t="s">
        <v>103</v>
      </c>
      <c r="I56" s="347" t="s">
        <v>104</v>
      </c>
      <c r="J56" s="264" t="s">
        <v>75</v>
      </c>
      <c r="K56" s="264" t="s">
        <v>76</v>
      </c>
      <c r="L56" s="301">
        <v>7</v>
      </c>
      <c r="M56" s="302">
        <v>40544</v>
      </c>
      <c r="N56" s="302">
        <v>40632</v>
      </c>
      <c r="O56" s="286">
        <f t="shared" si="16"/>
        <v>12.571428571428571</v>
      </c>
      <c r="P56" s="285">
        <v>7</v>
      </c>
      <c r="Q56" s="4">
        <f t="shared" si="17"/>
        <v>1</v>
      </c>
      <c r="R56" s="7">
        <f t="shared" si="13"/>
        <v>12.571428571428571</v>
      </c>
      <c r="S56" s="5">
        <f t="shared" si="14"/>
        <v>12.571428571428571</v>
      </c>
      <c r="T56" s="7">
        <f t="shared" si="15"/>
        <v>12.571428571428571</v>
      </c>
      <c r="U56" s="403" t="s">
        <v>511</v>
      </c>
      <c r="V56" s="235"/>
      <c r="W56" s="2"/>
      <c r="X56" s="1"/>
      <c r="Y56" s="2" t="s">
        <v>548</v>
      </c>
      <c r="Z56" s="67"/>
      <c r="AA56" s="138"/>
      <c r="AB56" s="2" t="s">
        <v>670</v>
      </c>
      <c r="AC56" s="383"/>
      <c r="AD56" s="380">
        <v>1</v>
      </c>
      <c r="AE56" s="113" t="s">
        <v>248</v>
      </c>
      <c r="AF56" s="114"/>
    </row>
    <row r="57" spans="1:32" s="91" customFormat="1" ht="223.5" customHeight="1">
      <c r="A57" s="395"/>
      <c r="B57" s="345"/>
      <c r="C57" s="67"/>
      <c r="D57" s="345"/>
      <c r="E57" s="356"/>
      <c r="F57" s="346"/>
      <c r="G57" s="346"/>
      <c r="H57" s="347"/>
      <c r="I57" s="347"/>
      <c r="J57" s="264" t="s">
        <v>512</v>
      </c>
      <c r="K57" s="264" t="s">
        <v>513</v>
      </c>
      <c r="L57" s="301">
        <v>4</v>
      </c>
      <c r="M57" s="302">
        <v>40648</v>
      </c>
      <c r="N57" s="302">
        <v>41014</v>
      </c>
      <c r="O57" s="286">
        <f t="shared" si="16"/>
        <v>52.285714285714285</v>
      </c>
      <c r="P57" s="285">
        <v>0</v>
      </c>
      <c r="Q57" s="4">
        <f t="shared" si="17"/>
        <v>0</v>
      </c>
      <c r="R57" s="7">
        <f aca="true" t="shared" si="18" ref="R57:R76">+O57*Q57</f>
        <v>0</v>
      </c>
      <c r="S57" s="5">
        <f aca="true" t="shared" si="19" ref="S57:S76">+IF(N57&lt;=$Q$11,R57,0)</f>
        <v>0</v>
      </c>
      <c r="T57" s="7">
        <f aca="true" t="shared" si="20" ref="T57:T76">+IF($Q$11&gt;=N57,O57,0)</f>
        <v>0</v>
      </c>
      <c r="U57" s="403"/>
      <c r="V57" s="235"/>
      <c r="W57" s="2"/>
      <c r="X57" s="1"/>
      <c r="Y57" s="2" t="s">
        <v>684</v>
      </c>
      <c r="Z57" s="67"/>
      <c r="AA57" s="136" t="s">
        <v>492</v>
      </c>
      <c r="AB57" s="2"/>
      <c r="AC57" s="386"/>
      <c r="AD57" s="387"/>
      <c r="AE57" s="113" t="s">
        <v>249</v>
      </c>
      <c r="AF57" s="114"/>
    </row>
    <row r="58" spans="1:32" s="91" customFormat="1" ht="129" customHeight="1">
      <c r="A58" s="395">
        <v>27</v>
      </c>
      <c r="B58" s="345" t="s">
        <v>216</v>
      </c>
      <c r="C58" s="67"/>
      <c r="D58" s="345">
        <v>1103002</v>
      </c>
      <c r="E58" s="356" t="s">
        <v>680</v>
      </c>
      <c r="F58" s="346" t="s">
        <v>514</v>
      </c>
      <c r="G58" s="346" t="s">
        <v>682</v>
      </c>
      <c r="H58" s="347" t="s">
        <v>245</v>
      </c>
      <c r="I58" s="347" t="s">
        <v>420</v>
      </c>
      <c r="J58" s="264" t="s">
        <v>421</v>
      </c>
      <c r="K58" s="264" t="s">
        <v>422</v>
      </c>
      <c r="L58" s="303">
        <v>1</v>
      </c>
      <c r="M58" s="302">
        <v>40283</v>
      </c>
      <c r="N58" s="302">
        <v>41014</v>
      </c>
      <c r="O58" s="286">
        <f t="shared" si="16"/>
        <v>104.42857142857143</v>
      </c>
      <c r="P58" s="285">
        <v>0</v>
      </c>
      <c r="Q58" s="4">
        <f t="shared" si="17"/>
        <v>0</v>
      </c>
      <c r="R58" s="7">
        <f t="shared" si="18"/>
        <v>0</v>
      </c>
      <c r="S58" s="5">
        <f t="shared" si="19"/>
        <v>0</v>
      </c>
      <c r="T58" s="7">
        <f t="shared" si="20"/>
        <v>0</v>
      </c>
      <c r="U58" s="267" t="s">
        <v>511</v>
      </c>
      <c r="V58" s="235"/>
      <c r="W58" s="2"/>
      <c r="X58" s="1"/>
      <c r="Y58" s="2" t="s">
        <v>683</v>
      </c>
      <c r="Z58" s="67"/>
      <c r="AA58" s="136" t="s">
        <v>292</v>
      </c>
      <c r="AB58" s="2" t="s">
        <v>316</v>
      </c>
      <c r="AC58" s="132"/>
      <c r="AD58" s="125">
        <v>1</v>
      </c>
      <c r="AE58" s="113" t="s">
        <v>249</v>
      </c>
      <c r="AF58" s="114"/>
    </row>
    <row r="59" spans="1:32" s="91" customFormat="1" ht="268.5" customHeight="1">
      <c r="A59" s="395"/>
      <c r="B59" s="345"/>
      <c r="C59" s="67"/>
      <c r="D59" s="345"/>
      <c r="E59" s="356"/>
      <c r="F59" s="346"/>
      <c r="G59" s="346"/>
      <c r="H59" s="347"/>
      <c r="I59" s="347"/>
      <c r="J59" s="264" t="s">
        <v>512</v>
      </c>
      <c r="K59" s="264" t="s">
        <v>505</v>
      </c>
      <c r="L59" s="303">
        <v>4</v>
      </c>
      <c r="M59" s="302">
        <v>40648</v>
      </c>
      <c r="N59" s="302">
        <v>41014</v>
      </c>
      <c r="O59" s="286">
        <f t="shared" si="16"/>
        <v>52.285714285714285</v>
      </c>
      <c r="P59" s="285">
        <v>0</v>
      </c>
      <c r="Q59" s="4">
        <f t="shared" si="17"/>
        <v>0</v>
      </c>
      <c r="R59" s="7">
        <f t="shared" si="18"/>
        <v>0</v>
      </c>
      <c r="S59" s="5">
        <f t="shared" si="19"/>
        <v>0</v>
      </c>
      <c r="T59" s="7">
        <f t="shared" si="20"/>
        <v>0</v>
      </c>
      <c r="U59" s="267" t="s">
        <v>423</v>
      </c>
      <c r="V59" s="235"/>
      <c r="W59" s="2"/>
      <c r="X59" s="1"/>
      <c r="Y59" s="2" t="s">
        <v>685</v>
      </c>
      <c r="Z59" s="67"/>
      <c r="AA59" s="136" t="s">
        <v>293</v>
      </c>
      <c r="AB59" s="2" t="s">
        <v>584</v>
      </c>
      <c r="AC59" s="132"/>
      <c r="AD59" s="125">
        <v>1</v>
      </c>
      <c r="AE59" s="113" t="s">
        <v>249</v>
      </c>
      <c r="AF59" s="114"/>
    </row>
    <row r="60" spans="1:32" s="91" customFormat="1" ht="358.5" customHeight="1">
      <c r="A60" s="395">
        <v>28</v>
      </c>
      <c r="B60" s="345" t="s">
        <v>217</v>
      </c>
      <c r="C60" s="67"/>
      <c r="D60" s="345">
        <v>1401003</v>
      </c>
      <c r="E60" s="264" t="s">
        <v>93</v>
      </c>
      <c r="F60" s="346" t="s">
        <v>94</v>
      </c>
      <c r="G60" s="346" t="s">
        <v>95</v>
      </c>
      <c r="H60" s="346" t="s">
        <v>406</v>
      </c>
      <c r="I60" s="346" t="s">
        <v>690</v>
      </c>
      <c r="J60" s="346" t="s">
        <v>236</v>
      </c>
      <c r="K60" s="346" t="s">
        <v>456</v>
      </c>
      <c r="L60" s="402">
        <v>1</v>
      </c>
      <c r="M60" s="407">
        <v>40575</v>
      </c>
      <c r="N60" s="407">
        <v>40940</v>
      </c>
      <c r="O60" s="401">
        <f t="shared" si="16"/>
        <v>52.142857142857146</v>
      </c>
      <c r="P60" s="400">
        <v>0</v>
      </c>
      <c r="Q60" s="399">
        <f t="shared" si="17"/>
        <v>0</v>
      </c>
      <c r="R60" s="404">
        <f t="shared" si="18"/>
        <v>0</v>
      </c>
      <c r="S60" s="404">
        <f t="shared" si="19"/>
        <v>0</v>
      </c>
      <c r="T60" s="404">
        <f t="shared" si="20"/>
        <v>0</v>
      </c>
      <c r="U60" s="403" t="s">
        <v>405</v>
      </c>
      <c r="V60" s="235"/>
      <c r="W60" s="2"/>
      <c r="X60" s="1"/>
      <c r="Y60" s="346" t="s">
        <v>686</v>
      </c>
      <c r="Z60" s="67"/>
      <c r="AA60" s="390" t="s">
        <v>291</v>
      </c>
      <c r="AB60" s="346" t="s">
        <v>585</v>
      </c>
      <c r="AC60" s="383"/>
      <c r="AD60" s="380">
        <v>1</v>
      </c>
      <c r="AE60" s="377" t="s">
        <v>249</v>
      </c>
      <c r="AF60" s="114"/>
    </row>
    <row r="61" spans="1:32" s="91" customFormat="1" ht="252" customHeight="1">
      <c r="A61" s="395"/>
      <c r="B61" s="345"/>
      <c r="C61" s="67"/>
      <c r="D61" s="345"/>
      <c r="E61" s="2" t="s">
        <v>604</v>
      </c>
      <c r="F61" s="346"/>
      <c r="G61" s="346"/>
      <c r="H61" s="346"/>
      <c r="I61" s="346"/>
      <c r="J61" s="346"/>
      <c r="K61" s="346"/>
      <c r="L61" s="402"/>
      <c r="M61" s="407"/>
      <c r="N61" s="407"/>
      <c r="O61" s="401"/>
      <c r="P61" s="400"/>
      <c r="Q61" s="399"/>
      <c r="R61" s="404"/>
      <c r="S61" s="404">
        <f t="shared" si="19"/>
        <v>0</v>
      </c>
      <c r="T61" s="404">
        <f t="shared" si="20"/>
        <v>0</v>
      </c>
      <c r="U61" s="403"/>
      <c r="V61" s="235"/>
      <c r="W61" s="2"/>
      <c r="X61" s="1"/>
      <c r="Y61" s="346"/>
      <c r="Z61" s="67"/>
      <c r="AA61" s="390"/>
      <c r="AB61" s="346"/>
      <c r="AC61" s="384"/>
      <c r="AD61" s="381"/>
      <c r="AE61" s="378"/>
      <c r="AF61" s="114"/>
    </row>
    <row r="62" spans="1:32" s="91" customFormat="1" ht="289.5" customHeight="1">
      <c r="A62" s="395"/>
      <c r="B62" s="345"/>
      <c r="C62" s="67"/>
      <c r="D62" s="345"/>
      <c r="E62" s="2" t="s">
        <v>605</v>
      </c>
      <c r="F62" s="346"/>
      <c r="G62" s="346"/>
      <c r="H62" s="346"/>
      <c r="I62" s="346"/>
      <c r="J62" s="346"/>
      <c r="K62" s="346"/>
      <c r="L62" s="402"/>
      <c r="M62" s="407"/>
      <c r="N62" s="407"/>
      <c r="O62" s="401"/>
      <c r="P62" s="400"/>
      <c r="Q62" s="399"/>
      <c r="R62" s="404"/>
      <c r="S62" s="404">
        <f t="shared" si="19"/>
        <v>0</v>
      </c>
      <c r="T62" s="404">
        <f t="shared" si="20"/>
        <v>0</v>
      </c>
      <c r="U62" s="403"/>
      <c r="V62" s="235"/>
      <c r="W62" s="2"/>
      <c r="X62" s="1"/>
      <c r="Y62" s="346"/>
      <c r="Z62" s="67"/>
      <c r="AA62" s="390"/>
      <c r="AB62" s="346"/>
      <c r="AC62" s="383"/>
      <c r="AD62" s="380"/>
      <c r="AE62" s="378"/>
      <c r="AF62" s="114"/>
    </row>
    <row r="63" spans="1:32" s="91" customFormat="1" ht="229.5" customHeight="1">
      <c r="A63" s="395"/>
      <c r="B63" s="345"/>
      <c r="C63" s="67"/>
      <c r="D63" s="345"/>
      <c r="E63" s="2" t="s">
        <v>190</v>
      </c>
      <c r="F63" s="346"/>
      <c r="G63" s="346"/>
      <c r="H63" s="346"/>
      <c r="I63" s="346"/>
      <c r="J63" s="346"/>
      <c r="K63" s="346"/>
      <c r="L63" s="402"/>
      <c r="M63" s="407"/>
      <c r="N63" s="407"/>
      <c r="O63" s="401"/>
      <c r="P63" s="400"/>
      <c r="Q63" s="399"/>
      <c r="R63" s="404"/>
      <c r="S63" s="404">
        <f t="shared" si="19"/>
        <v>0</v>
      </c>
      <c r="T63" s="404">
        <f t="shared" si="20"/>
        <v>0</v>
      </c>
      <c r="U63" s="403"/>
      <c r="V63" s="235"/>
      <c r="W63" s="2"/>
      <c r="X63" s="1"/>
      <c r="Y63" s="346"/>
      <c r="Z63" s="67"/>
      <c r="AA63" s="390"/>
      <c r="AB63" s="346"/>
      <c r="AC63" s="383"/>
      <c r="AD63" s="380"/>
      <c r="AE63" s="378"/>
      <c r="AF63" s="114"/>
    </row>
    <row r="64" spans="1:32" s="91" customFormat="1" ht="319.5" customHeight="1">
      <c r="A64" s="395"/>
      <c r="B64" s="345"/>
      <c r="C64" s="67"/>
      <c r="D64" s="345"/>
      <c r="E64" s="2" t="s">
        <v>396</v>
      </c>
      <c r="F64" s="346"/>
      <c r="G64" s="346"/>
      <c r="H64" s="346"/>
      <c r="I64" s="346"/>
      <c r="J64" s="346"/>
      <c r="K64" s="346"/>
      <c r="L64" s="402"/>
      <c r="M64" s="407"/>
      <c r="N64" s="407"/>
      <c r="O64" s="401"/>
      <c r="P64" s="400"/>
      <c r="Q64" s="399"/>
      <c r="R64" s="404"/>
      <c r="S64" s="404">
        <f t="shared" si="19"/>
        <v>0</v>
      </c>
      <c r="T64" s="404">
        <f t="shared" si="20"/>
        <v>0</v>
      </c>
      <c r="U64" s="403"/>
      <c r="V64" s="235"/>
      <c r="W64" s="2"/>
      <c r="X64" s="1"/>
      <c r="Y64" s="346"/>
      <c r="Z64" s="67"/>
      <c r="AA64" s="390"/>
      <c r="AB64" s="346"/>
      <c r="AC64" s="385"/>
      <c r="AD64" s="382"/>
      <c r="AE64" s="379"/>
      <c r="AF64" s="114"/>
    </row>
    <row r="65" spans="1:32" s="91" customFormat="1" ht="393" customHeight="1">
      <c r="A65" s="395"/>
      <c r="B65" s="345" t="s">
        <v>218</v>
      </c>
      <c r="C65" s="67"/>
      <c r="D65" s="345">
        <v>1401003</v>
      </c>
      <c r="E65" s="2" t="s">
        <v>304</v>
      </c>
      <c r="F65" s="353" t="s">
        <v>94</v>
      </c>
      <c r="G65" s="353" t="s">
        <v>95</v>
      </c>
      <c r="H65" s="367" t="s">
        <v>406</v>
      </c>
      <c r="I65" s="367" t="s">
        <v>690</v>
      </c>
      <c r="J65" s="367" t="s">
        <v>305</v>
      </c>
      <c r="K65" s="367" t="s">
        <v>306</v>
      </c>
      <c r="L65" s="424">
        <v>10</v>
      </c>
      <c r="M65" s="425">
        <v>40544</v>
      </c>
      <c r="N65" s="407">
        <v>40909</v>
      </c>
      <c r="O65" s="401">
        <f>+(N65-M65)/7</f>
        <v>52.142857142857146</v>
      </c>
      <c r="P65" s="400">
        <v>8</v>
      </c>
      <c r="Q65" s="399">
        <f t="shared" si="17"/>
        <v>0.8</v>
      </c>
      <c r="R65" s="404">
        <f t="shared" si="18"/>
        <v>41.71428571428572</v>
      </c>
      <c r="S65" s="404">
        <f t="shared" si="19"/>
        <v>0</v>
      </c>
      <c r="T65" s="404">
        <f t="shared" si="20"/>
        <v>0</v>
      </c>
      <c r="U65" s="403" t="s">
        <v>423</v>
      </c>
      <c r="V65" s="405"/>
      <c r="W65" s="347"/>
      <c r="X65" s="367"/>
      <c r="Y65" s="346" t="s">
        <v>425</v>
      </c>
      <c r="Z65" s="67"/>
      <c r="AA65" s="391" t="s">
        <v>79</v>
      </c>
      <c r="AB65" s="346" t="s">
        <v>34</v>
      </c>
      <c r="AC65" s="383"/>
      <c r="AD65" s="380">
        <v>1</v>
      </c>
      <c r="AE65" s="113" t="s">
        <v>249</v>
      </c>
      <c r="AF65" s="114"/>
    </row>
    <row r="66" spans="1:32" s="91" customFormat="1" ht="297" customHeight="1">
      <c r="A66" s="395"/>
      <c r="B66" s="345"/>
      <c r="C66" s="67"/>
      <c r="D66" s="345"/>
      <c r="E66" s="2" t="s">
        <v>546</v>
      </c>
      <c r="F66" s="353"/>
      <c r="G66" s="353"/>
      <c r="H66" s="367"/>
      <c r="I66" s="367"/>
      <c r="J66" s="367"/>
      <c r="K66" s="367"/>
      <c r="L66" s="424"/>
      <c r="M66" s="425"/>
      <c r="N66" s="407"/>
      <c r="O66" s="401"/>
      <c r="P66" s="400"/>
      <c r="Q66" s="399"/>
      <c r="R66" s="404"/>
      <c r="S66" s="404">
        <f t="shared" si="19"/>
        <v>0</v>
      </c>
      <c r="T66" s="404">
        <f t="shared" si="20"/>
        <v>0</v>
      </c>
      <c r="U66" s="403"/>
      <c r="V66" s="405"/>
      <c r="W66" s="347"/>
      <c r="X66" s="367"/>
      <c r="Y66" s="346"/>
      <c r="Z66" s="67"/>
      <c r="AA66" s="391"/>
      <c r="AB66" s="346"/>
      <c r="AC66" s="384"/>
      <c r="AD66" s="381"/>
      <c r="AE66" s="113"/>
      <c r="AF66" s="114"/>
    </row>
    <row r="67" spans="1:32" s="91" customFormat="1" ht="300" customHeight="1">
      <c r="A67" s="395"/>
      <c r="B67" s="345"/>
      <c r="C67" s="67"/>
      <c r="D67" s="345"/>
      <c r="E67" s="2" t="s">
        <v>281</v>
      </c>
      <c r="F67" s="353"/>
      <c r="G67" s="353"/>
      <c r="H67" s="367"/>
      <c r="I67" s="367"/>
      <c r="J67" s="367"/>
      <c r="K67" s="367"/>
      <c r="L67" s="424"/>
      <c r="M67" s="425"/>
      <c r="N67" s="407"/>
      <c r="O67" s="401"/>
      <c r="P67" s="400"/>
      <c r="Q67" s="399"/>
      <c r="R67" s="404"/>
      <c r="S67" s="404">
        <f t="shared" si="19"/>
        <v>0</v>
      </c>
      <c r="T67" s="404">
        <f t="shared" si="20"/>
        <v>0</v>
      </c>
      <c r="U67" s="403"/>
      <c r="V67" s="405"/>
      <c r="W67" s="347"/>
      <c r="X67" s="367"/>
      <c r="Y67" s="346"/>
      <c r="Z67" s="67"/>
      <c r="AA67" s="391"/>
      <c r="AB67" s="346"/>
      <c r="AC67" s="385"/>
      <c r="AD67" s="382"/>
      <c r="AE67" s="113"/>
      <c r="AF67" s="114"/>
    </row>
    <row r="68" spans="1:32" s="91" customFormat="1" ht="409.5" customHeight="1">
      <c r="A68" s="230">
        <v>29</v>
      </c>
      <c r="B68" s="276" t="s">
        <v>489</v>
      </c>
      <c r="C68" s="67"/>
      <c r="D68" s="276">
        <v>1401003</v>
      </c>
      <c r="E68" s="298" t="s">
        <v>244</v>
      </c>
      <c r="F68" s="2" t="s">
        <v>282</v>
      </c>
      <c r="G68" s="2" t="s">
        <v>207</v>
      </c>
      <c r="H68" s="264" t="s">
        <v>208</v>
      </c>
      <c r="I68" s="264" t="s">
        <v>209</v>
      </c>
      <c r="J68" s="264" t="s">
        <v>210</v>
      </c>
      <c r="K68" s="304" t="s">
        <v>211</v>
      </c>
      <c r="L68" s="4">
        <v>1</v>
      </c>
      <c r="M68" s="8">
        <v>40575</v>
      </c>
      <c r="N68" s="80">
        <v>40940</v>
      </c>
      <c r="O68" s="81">
        <f>+(N68-M68)/7</f>
        <v>52.142857142857146</v>
      </c>
      <c r="P68" s="81">
        <v>0</v>
      </c>
      <c r="Q68" s="4">
        <f t="shared" si="17"/>
        <v>0</v>
      </c>
      <c r="R68" s="7">
        <f t="shared" si="18"/>
        <v>0</v>
      </c>
      <c r="S68" s="5">
        <f t="shared" si="19"/>
        <v>0</v>
      </c>
      <c r="T68" s="7">
        <f t="shared" si="20"/>
        <v>0</v>
      </c>
      <c r="U68" s="231" t="s">
        <v>375</v>
      </c>
      <c r="V68" s="235"/>
      <c r="W68" s="2"/>
      <c r="X68" s="1"/>
      <c r="Y68" s="2" t="s">
        <v>687</v>
      </c>
      <c r="Z68" s="67"/>
      <c r="AA68" s="136" t="s">
        <v>106</v>
      </c>
      <c r="AB68" s="2" t="s">
        <v>673</v>
      </c>
      <c r="AC68" s="132"/>
      <c r="AD68" s="125">
        <v>1</v>
      </c>
      <c r="AE68" s="113" t="s">
        <v>249</v>
      </c>
      <c r="AF68" s="114"/>
    </row>
    <row r="69" spans="1:32" s="91" customFormat="1" ht="123.75" customHeight="1">
      <c r="A69" s="430">
        <v>30</v>
      </c>
      <c r="B69" s="345" t="s">
        <v>219</v>
      </c>
      <c r="C69" s="67"/>
      <c r="D69" s="345">
        <v>1404006</v>
      </c>
      <c r="E69" s="356" t="s">
        <v>651</v>
      </c>
      <c r="F69" s="346" t="s">
        <v>411</v>
      </c>
      <c r="G69" s="346" t="s">
        <v>412</v>
      </c>
      <c r="H69" s="264" t="s">
        <v>413</v>
      </c>
      <c r="I69" s="367" t="s">
        <v>414</v>
      </c>
      <c r="J69" s="264" t="s">
        <v>415</v>
      </c>
      <c r="K69" s="264" t="s">
        <v>416</v>
      </c>
      <c r="L69" s="299">
        <v>1</v>
      </c>
      <c r="M69" s="305">
        <v>40632</v>
      </c>
      <c r="N69" s="305">
        <v>40907</v>
      </c>
      <c r="O69" s="286">
        <f>+(N69-M69)/7</f>
        <v>39.285714285714285</v>
      </c>
      <c r="P69" s="4">
        <v>0.22</v>
      </c>
      <c r="Q69" s="4">
        <f t="shared" si="17"/>
        <v>0.22</v>
      </c>
      <c r="R69" s="7">
        <f t="shared" si="18"/>
        <v>8.642857142857142</v>
      </c>
      <c r="S69" s="5">
        <f t="shared" si="19"/>
        <v>0</v>
      </c>
      <c r="T69" s="7">
        <f t="shared" si="20"/>
        <v>0</v>
      </c>
      <c r="U69" s="267" t="s">
        <v>417</v>
      </c>
      <c r="V69" s="235"/>
      <c r="W69" s="2"/>
      <c r="X69" s="1"/>
      <c r="Y69" s="2" t="s">
        <v>629</v>
      </c>
      <c r="Z69" s="67"/>
      <c r="AA69" s="143" t="s">
        <v>477</v>
      </c>
      <c r="AB69" s="2" t="s">
        <v>319</v>
      </c>
      <c r="AC69" s="132"/>
      <c r="AD69" s="125">
        <v>1</v>
      </c>
      <c r="AE69" s="113" t="s">
        <v>249</v>
      </c>
      <c r="AF69" s="114"/>
    </row>
    <row r="70" spans="1:32" s="91" customFormat="1" ht="228" customHeight="1">
      <c r="A70" s="430">
        <f>+A69+1</f>
        <v>31</v>
      </c>
      <c r="B70" s="345"/>
      <c r="C70" s="67"/>
      <c r="D70" s="345"/>
      <c r="E70" s="356"/>
      <c r="F70" s="346"/>
      <c r="G70" s="346"/>
      <c r="H70" s="264" t="s">
        <v>483</v>
      </c>
      <c r="I70" s="367"/>
      <c r="J70" s="264" t="s">
        <v>77</v>
      </c>
      <c r="K70" s="264" t="s">
        <v>466</v>
      </c>
      <c r="L70" s="1">
        <v>1</v>
      </c>
      <c r="M70" s="305">
        <v>40602</v>
      </c>
      <c r="N70" s="305">
        <v>40632</v>
      </c>
      <c r="O70" s="286">
        <f>+(N70-M70)/7</f>
        <v>4.285714285714286</v>
      </c>
      <c r="P70" s="301">
        <v>1</v>
      </c>
      <c r="Q70" s="4">
        <f t="shared" si="17"/>
        <v>1</v>
      </c>
      <c r="R70" s="7">
        <f t="shared" si="18"/>
        <v>4.285714285714286</v>
      </c>
      <c r="S70" s="5">
        <f t="shared" si="19"/>
        <v>4.285714285714286</v>
      </c>
      <c r="T70" s="7">
        <f t="shared" si="20"/>
        <v>4.285714285714286</v>
      </c>
      <c r="U70" s="267" t="s">
        <v>80</v>
      </c>
      <c r="V70" s="235"/>
      <c r="W70" s="2"/>
      <c r="X70" s="1"/>
      <c r="Y70" s="2" t="s">
        <v>687</v>
      </c>
      <c r="Z70" s="2" t="s">
        <v>754</v>
      </c>
      <c r="AA70" s="136" t="s">
        <v>711</v>
      </c>
      <c r="AB70" s="2" t="s">
        <v>523</v>
      </c>
      <c r="AC70" s="132"/>
      <c r="AD70" s="125">
        <v>1</v>
      </c>
      <c r="AE70" s="113" t="s">
        <v>247</v>
      </c>
      <c r="AF70" s="114"/>
    </row>
    <row r="71" spans="1:32" s="91" customFormat="1" ht="351" customHeight="1">
      <c r="A71" s="230">
        <v>31</v>
      </c>
      <c r="B71" s="276" t="s">
        <v>485</v>
      </c>
      <c r="C71" s="67"/>
      <c r="D71" s="276">
        <v>1405003</v>
      </c>
      <c r="E71" s="298" t="s">
        <v>325</v>
      </c>
      <c r="F71" s="2" t="s">
        <v>81</v>
      </c>
      <c r="G71" s="2" t="s">
        <v>82</v>
      </c>
      <c r="H71" s="264" t="s">
        <v>83</v>
      </c>
      <c r="I71" s="264" t="s">
        <v>84</v>
      </c>
      <c r="J71" s="264" t="s">
        <v>85</v>
      </c>
      <c r="K71" s="264" t="s">
        <v>85</v>
      </c>
      <c r="L71" s="265">
        <v>1</v>
      </c>
      <c r="M71" s="305">
        <v>40544</v>
      </c>
      <c r="N71" s="305">
        <v>40601</v>
      </c>
      <c r="O71" s="286">
        <f>(N71-M71)/7</f>
        <v>8.142857142857142</v>
      </c>
      <c r="P71" s="286">
        <v>1</v>
      </c>
      <c r="Q71" s="4">
        <f t="shared" si="17"/>
        <v>1</v>
      </c>
      <c r="R71" s="7">
        <f t="shared" si="18"/>
        <v>8.142857142857142</v>
      </c>
      <c r="S71" s="5">
        <f t="shared" si="19"/>
        <v>8.142857142857142</v>
      </c>
      <c r="T71" s="7">
        <f t="shared" si="20"/>
        <v>8.142857142857142</v>
      </c>
      <c r="U71" s="267" t="s">
        <v>86</v>
      </c>
      <c r="V71" s="235"/>
      <c r="W71" s="2"/>
      <c r="X71" s="1"/>
      <c r="Y71" s="2" t="s">
        <v>609</v>
      </c>
      <c r="Z71" s="67"/>
      <c r="AA71" s="138"/>
      <c r="AB71" s="2" t="s">
        <v>670</v>
      </c>
      <c r="AC71" s="132"/>
      <c r="AD71" s="125">
        <v>1</v>
      </c>
      <c r="AE71" s="113" t="s">
        <v>248</v>
      </c>
      <c r="AF71" s="114"/>
    </row>
    <row r="72" spans="1:32" s="91" customFormat="1" ht="129" customHeight="1">
      <c r="A72" s="395">
        <v>32</v>
      </c>
      <c r="B72" s="345" t="s">
        <v>486</v>
      </c>
      <c r="C72" s="67"/>
      <c r="D72" s="345">
        <v>1404004</v>
      </c>
      <c r="E72" s="356" t="s">
        <v>214</v>
      </c>
      <c r="F72" s="346" t="s">
        <v>87</v>
      </c>
      <c r="G72" s="353" t="s">
        <v>88</v>
      </c>
      <c r="H72" s="367" t="s">
        <v>89</v>
      </c>
      <c r="I72" s="353" t="s">
        <v>90</v>
      </c>
      <c r="J72" s="264" t="s">
        <v>91</v>
      </c>
      <c r="K72" s="264" t="s">
        <v>92</v>
      </c>
      <c r="L72" s="299">
        <v>1</v>
      </c>
      <c r="M72" s="305">
        <v>40617</v>
      </c>
      <c r="N72" s="305">
        <v>40693</v>
      </c>
      <c r="O72" s="286">
        <f>+(N72-M72)/7</f>
        <v>10.857142857142858</v>
      </c>
      <c r="P72" s="286">
        <v>0</v>
      </c>
      <c r="Q72" s="4">
        <f t="shared" si="17"/>
        <v>0</v>
      </c>
      <c r="R72" s="7">
        <f t="shared" si="18"/>
        <v>0</v>
      </c>
      <c r="S72" s="5">
        <f t="shared" si="19"/>
        <v>0</v>
      </c>
      <c r="T72" s="7">
        <f t="shared" si="20"/>
        <v>10.857142857142858</v>
      </c>
      <c r="U72" s="267" t="s">
        <v>98</v>
      </c>
      <c r="V72" s="235"/>
      <c r="W72" s="2"/>
      <c r="X72" s="1"/>
      <c r="Y72" s="2" t="s">
        <v>630</v>
      </c>
      <c r="Z72" s="67"/>
      <c r="AA72" s="143" t="s">
        <v>714</v>
      </c>
      <c r="AB72" s="2" t="s">
        <v>493</v>
      </c>
      <c r="AC72" s="132"/>
      <c r="AD72" s="125">
        <v>1</v>
      </c>
      <c r="AE72" s="113" t="s">
        <v>247</v>
      </c>
      <c r="AF72" s="114"/>
    </row>
    <row r="73" spans="1:32" s="91" customFormat="1" ht="363" customHeight="1">
      <c r="A73" s="395"/>
      <c r="B73" s="345"/>
      <c r="C73" s="67"/>
      <c r="D73" s="345"/>
      <c r="E73" s="356"/>
      <c r="F73" s="346"/>
      <c r="G73" s="353"/>
      <c r="H73" s="367"/>
      <c r="I73" s="353"/>
      <c r="J73" s="264" t="s">
        <v>99</v>
      </c>
      <c r="K73" s="264" t="s">
        <v>100</v>
      </c>
      <c r="L73" s="299">
        <v>1</v>
      </c>
      <c r="M73" s="305">
        <v>40695</v>
      </c>
      <c r="N73" s="305">
        <v>40907</v>
      </c>
      <c r="O73" s="286">
        <f>+(N73-M73)/7</f>
        <v>30.285714285714285</v>
      </c>
      <c r="P73" s="286">
        <v>0</v>
      </c>
      <c r="Q73" s="4">
        <f t="shared" si="17"/>
        <v>0</v>
      </c>
      <c r="R73" s="7">
        <f t="shared" si="18"/>
        <v>0</v>
      </c>
      <c r="S73" s="5">
        <f t="shared" si="19"/>
        <v>0</v>
      </c>
      <c r="T73" s="7">
        <f t="shared" si="20"/>
        <v>0</v>
      </c>
      <c r="U73" s="267" t="s">
        <v>101</v>
      </c>
      <c r="V73" s="235"/>
      <c r="W73" s="2"/>
      <c r="X73" s="1"/>
      <c r="Y73" s="2" t="s">
        <v>631</v>
      </c>
      <c r="Z73" s="67"/>
      <c r="AA73" s="143" t="s">
        <v>714</v>
      </c>
      <c r="AB73" s="2" t="s">
        <v>494</v>
      </c>
      <c r="AC73" s="132"/>
      <c r="AD73" s="125">
        <v>1</v>
      </c>
      <c r="AE73" s="113" t="s">
        <v>249</v>
      </c>
      <c r="AF73" s="114"/>
    </row>
    <row r="74" spans="1:32" s="91" customFormat="1" ht="363" customHeight="1">
      <c r="A74" s="230">
        <v>33</v>
      </c>
      <c r="B74" s="276" t="s">
        <v>487</v>
      </c>
      <c r="C74" s="67"/>
      <c r="D74" s="276">
        <v>1404010</v>
      </c>
      <c r="E74" s="264" t="s">
        <v>337</v>
      </c>
      <c r="F74" s="2" t="s">
        <v>338</v>
      </c>
      <c r="G74" s="2" t="s">
        <v>339</v>
      </c>
      <c r="H74" s="264" t="s">
        <v>340</v>
      </c>
      <c r="I74" s="264" t="s">
        <v>341</v>
      </c>
      <c r="J74" s="264" t="s">
        <v>342</v>
      </c>
      <c r="K74" s="264" t="s">
        <v>343</v>
      </c>
      <c r="L74" s="265">
        <v>10</v>
      </c>
      <c r="M74" s="305">
        <v>40664</v>
      </c>
      <c r="N74" s="305">
        <v>41030</v>
      </c>
      <c r="O74" s="286">
        <v>52</v>
      </c>
      <c r="P74" s="301">
        <v>0</v>
      </c>
      <c r="Q74" s="4">
        <f t="shared" si="17"/>
        <v>0</v>
      </c>
      <c r="R74" s="7">
        <f t="shared" si="18"/>
        <v>0</v>
      </c>
      <c r="S74" s="5">
        <f t="shared" si="19"/>
        <v>0</v>
      </c>
      <c r="T74" s="7">
        <f t="shared" si="20"/>
        <v>0</v>
      </c>
      <c r="U74" s="306" t="s">
        <v>86</v>
      </c>
      <c r="V74" s="235"/>
      <c r="W74" s="2"/>
      <c r="X74" s="1"/>
      <c r="Y74" s="2" t="s">
        <v>688</v>
      </c>
      <c r="Z74" s="67"/>
      <c r="AA74" s="136" t="s">
        <v>287</v>
      </c>
      <c r="AB74" s="2" t="s">
        <v>40</v>
      </c>
      <c r="AC74" s="132"/>
      <c r="AD74" s="125">
        <v>1</v>
      </c>
      <c r="AE74" s="113" t="s">
        <v>249</v>
      </c>
      <c r="AF74" s="114"/>
    </row>
    <row r="75" spans="1:32" s="91" customFormat="1" ht="75" customHeight="1">
      <c r="A75" s="395">
        <v>34</v>
      </c>
      <c r="B75" s="345" t="s">
        <v>488</v>
      </c>
      <c r="C75" s="67"/>
      <c r="D75" s="345">
        <v>1405004</v>
      </c>
      <c r="E75" s="356" t="s">
        <v>668</v>
      </c>
      <c r="F75" s="346" t="s">
        <v>344</v>
      </c>
      <c r="G75" s="346" t="s">
        <v>345</v>
      </c>
      <c r="H75" s="347" t="s">
        <v>406</v>
      </c>
      <c r="I75" s="347" t="s">
        <v>690</v>
      </c>
      <c r="J75" s="264" t="s">
        <v>346</v>
      </c>
      <c r="K75" s="264" t="s">
        <v>456</v>
      </c>
      <c r="L75" s="4">
        <v>1</v>
      </c>
      <c r="M75" s="305">
        <v>40575</v>
      </c>
      <c r="N75" s="305">
        <v>40940</v>
      </c>
      <c r="O75" s="286">
        <f>+(N75-M75)/7</f>
        <v>52.142857142857146</v>
      </c>
      <c r="P75" s="285">
        <v>0</v>
      </c>
      <c r="Q75" s="4">
        <f t="shared" si="17"/>
        <v>0</v>
      </c>
      <c r="R75" s="7">
        <f t="shared" si="18"/>
        <v>0</v>
      </c>
      <c r="S75" s="5">
        <f t="shared" si="19"/>
        <v>0</v>
      </c>
      <c r="T75" s="7">
        <f t="shared" si="20"/>
        <v>0</v>
      </c>
      <c r="U75" s="267" t="s">
        <v>423</v>
      </c>
      <c r="V75" s="235"/>
      <c r="W75" s="2"/>
      <c r="X75" s="1"/>
      <c r="Y75" s="2" t="s">
        <v>688</v>
      </c>
      <c r="Z75" s="67"/>
      <c r="AA75" s="136" t="s">
        <v>287</v>
      </c>
      <c r="AB75" s="2" t="s">
        <v>673</v>
      </c>
      <c r="AC75" s="132"/>
      <c r="AD75" s="125">
        <v>1</v>
      </c>
      <c r="AE75" s="113" t="s">
        <v>249</v>
      </c>
      <c r="AF75" s="114"/>
    </row>
    <row r="76" spans="1:32" s="91" customFormat="1" ht="342" customHeight="1">
      <c r="A76" s="395"/>
      <c r="B76" s="345"/>
      <c r="C76" s="67"/>
      <c r="D76" s="345"/>
      <c r="E76" s="356"/>
      <c r="F76" s="346"/>
      <c r="G76" s="346"/>
      <c r="H76" s="347"/>
      <c r="I76" s="347"/>
      <c r="J76" s="264" t="s">
        <v>305</v>
      </c>
      <c r="K76" s="264" t="s">
        <v>306</v>
      </c>
      <c r="L76" s="285">
        <v>10</v>
      </c>
      <c r="M76" s="307">
        <v>40544</v>
      </c>
      <c r="N76" s="307">
        <v>40909</v>
      </c>
      <c r="O76" s="286">
        <f>+(N76-M76)/7</f>
        <v>52.142857142857146</v>
      </c>
      <c r="P76" s="286">
        <v>8</v>
      </c>
      <c r="Q76" s="4">
        <f t="shared" si="17"/>
        <v>0.8</v>
      </c>
      <c r="R76" s="7">
        <f t="shared" si="18"/>
        <v>41.71428571428572</v>
      </c>
      <c r="S76" s="5">
        <f t="shared" si="19"/>
        <v>0</v>
      </c>
      <c r="T76" s="7">
        <f t="shared" si="20"/>
        <v>0</v>
      </c>
      <c r="U76" s="267" t="s">
        <v>423</v>
      </c>
      <c r="V76" s="235"/>
      <c r="W76" s="2"/>
      <c r="X76" s="1"/>
      <c r="Y76" s="75" t="s">
        <v>288</v>
      </c>
      <c r="Z76" s="67"/>
      <c r="AA76" s="183" t="s">
        <v>290</v>
      </c>
      <c r="AB76" s="75" t="s">
        <v>34</v>
      </c>
      <c r="AC76" s="132"/>
      <c r="AD76" s="125">
        <v>1</v>
      </c>
      <c r="AE76" s="113" t="s">
        <v>249</v>
      </c>
      <c r="AF76" s="114"/>
    </row>
    <row r="77" spans="1:31" s="145" customFormat="1" ht="75" customHeight="1">
      <c r="A77" s="230"/>
      <c r="B77" s="348" t="s">
        <v>581</v>
      </c>
      <c r="C77" s="348"/>
      <c r="D77" s="348"/>
      <c r="E77" s="348"/>
      <c r="F77" s="348"/>
      <c r="G77" s="348"/>
      <c r="H77" s="348"/>
      <c r="I77" s="348"/>
      <c r="J77" s="348"/>
      <c r="K77" s="348"/>
      <c r="L77" s="1"/>
      <c r="M77" s="8"/>
      <c r="N77" s="8"/>
      <c r="O77" s="9"/>
      <c r="P77" s="1"/>
      <c r="Q77" s="4"/>
      <c r="R77" s="7"/>
      <c r="S77" s="5"/>
      <c r="T77" s="7"/>
      <c r="U77" s="231"/>
      <c r="V77" s="235"/>
      <c r="W77" s="2"/>
      <c r="X77" s="1"/>
      <c r="Y77" s="2"/>
      <c r="Z77" s="67"/>
      <c r="AA77" s="136"/>
      <c r="AB77" s="2"/>
      <c r="AC77" s="135"/>
      <c r="AD77" s="33"/>
      <c r="AE77" s="113"/>
    </row>
    <row r="78" spans="1:31" s="145" customFormat="1" ht="168" customHeight="1">
      <c r="A78" s="230">
        <v>35</v>
      </c>
      <c r="B78" s="53">
        <v>1</v>
      </c>
      <c r="C78" s="91"/>
      <c r="D78" s="53">
        <v>1801002</v>
      </c>
      <c r="E78" s="54" t="s">
        <v>582</v>
      </c>
      <c r="F78" s="54" t="s">
        <v>735</v>
      </c>
      <c r="G78" s="54" t="s">
        <v>736</v>
      </c>
      <c r="H78" s="54" t="s">
        <v>737</v>
      </c>
      <c r="I78" s="54" t="s">
        <v>738</v>
      </c>
      <c r="J78" s="54" t="s">
        <v>739</v>
      </c>
      <c r="K78" s="53" t="s">
        <v>740</v>
      </c>
      <c r="L78" s="308">
        <v>1</v>
      </c>
      <c r="M78" s="309">
        <v>40678</v>
      </c>
      <c r="N78" s="309">
        <v>40755</v>
      </c>
      <c r="O78" s="310">
        <f aca="true" t="shared" si="21" ref="O78:O86">(+N78-M78)/7</f>
        <v>11</v>
      </c>
      <c r="P78" s="53">
        <v>1</v>
      </c>
      <c r="Q78" s="93">
        <f>+IF(P78/L78&gt;1,1,+P78/L78)</f>
        <v>1</v>
      </c>
      <c r="R78" s="88">
        <f aca="true" t="shared" si="22" ref="R78:R86">+O78*Q78</f>
        <v>11</v>
      </c>
      <c r="S78" s="89">
        <f aca="true" t="shared" si="23" ref="S78:S86">+IF(N78&lt;=$Q$11,R78,0)</f>
        <v>11</v>
      </c>
      <c r="T78" s="88">
        <f aca="true" t="shared" si="24" ref="T78:T86">+IF($Q$11&gt;=N78,O78,0)</f>
        <v>11</v>
      </c>
      <c r="U78" s="245" t="s">
        <v>741</v>
      </c>
      <c r="V78" s="130"/>
      <c r="W78" s="54"/>
      <c r="X78" s="53"/>
      <c r="Y78" s="54"/>
      <c r="Z78" s="91"/>
      <c r="AA78" s="142"/>
      <c r="AB78" s="54" t="s">
        <v>35</v>
      </c>
      <c r="AC78" s="132"/>
      <c r="AD78" s="125">
        <v>1</v>
      </c>
      <c r="AE78" s="113" t="s">
        <v>249</v>
      </c>
    </row>
    <row r="79" spans="1:31" s="145" customFormat="1" ht="133.5" customHeight="1">
      <c r="A79" s="230">
        <v>36</v>
      </c>
      <c r="B79" s="53">
        <v>2</v>
      </c>
      <c r="C79" s="91"/>
      <c r="D79" s="53">
        <v>1801004</v>
      </c>
      <c r="E79" s="311" t="s">
        <v>742</v>
      </c>
      <c r="F79" s="311" t="s">
        <v>743</v>
      </c>
      <c r="G79" s="311" t="s">
        <v>744</v>
      </c>
      <c r="H79" s="54" t="s">
        <v>745</v>
      </c>
      <c r="I79" s="54" t="s">
        <v>746</v>
      </c>
      <c r="J79" s="54" t="s">
        <v>762</v>
      </c>
      <c r="K79" s="53" t="s">
        <v>763</v>
      </c>
      <c r="L79" s="308">
        <v>1</v>
      </c>
      <c r="M79" s="309">
        <v>40678</v>
      </c>
      <c r="N79" s="309">
        <v>40755</v>
      </c>
      <c r="O79" s="310">
        <f t="shared" si="21"/>
        <v>11</v>
      </c>
      <c r="P79" s="53">
        <v>1</v>
      </c>
      <c r="Q79" s="93">
        <f aca="true" t="shared" si="25" ref="Q79:Q98">+IF(P79/L79&gt;1,1,+P79/L79)</f>
        <v>1</v>
      </c>
      <c r="R79" s="88">
        <f t="shared" si="22"/>
        <v>11</v>
      </c>
      <c r="S79" s="89">
        <f t="shared" si="23"/>
        <v>11</v>
      </c>
      <c r="T79" s="88">
        <f t="shared" si="24"/>
        <v>11</v>
      </c>
      <c r="U79" s="245" t="s">
        <v>741</v>
      </c>
      <c r="V79" s="130"/>
      <c r="W79" s="54"/>
      <c r="X79" s="53"/>
      <c r="Y79" s="54"/>
      <c r="Z79" s="91"/>
      <c r="AA79" s="142"/>
      <c r="AB79" s="54" t="s">
        <v>97</v>
      </c>
      <c r="AC79" s="132"/>
      <c r="AD79" s="125">
        <v>1</v>
      </c>
      <c r="AE79" s="113" t="s">
        <v>249</v>
      </c>
    </row>
    <row r="80" spans="1:31" s="145" customFormat="1" ht="180" customHeight="1">
      <c r="A80" s="230">
        <v>37</v>
      </c>
      <c r="B80" s="53">
        <v>3</v>
      </c>
      <c r="C80" s="91"/>
      <c r="D80" s="53">
        <v>1801003</v>
      </c>
      <c r="E80" s="54" t="s">
        <v>764</v>
      </c>
      <c r="F80" s="54" t="s">
        <v>765</v>
      </c>
      <c r="G80" s="54" t="s">
        <v>766</v>
      </c>
      <c r="H80" s="54" t="s">
        <v>767</v>
      </c>
      <c r="I80" s="312" t="s">
        <v>30</v>
      </c>
      <c r="J80" s="2" t="s">
        <v>739</v>
      </c>
      <c r="K80" s="1" t="s">
        <v>740</v>
      </c>
      <c r="L80" s="263">
        <v>1</v>
      </c>
      <c r="M80" s="8">
        <v>40678</v>
      </c>
      <c r="N80" s="8">
        <v>40755</v>
      </c>
      <c r="O80" s="9">
        <f t="shared" si="21"/>
        <v>11</v>
      </c>
      <c r="P80" s="1">
        <v>1</v>
      </c>
      <c r="Q80" s="4">
        <f>+IF(P80/L80&gt;1,1,+P80/L80)</f>
        <v>1</v>
      </c>
      <c r="R80" s="7">
        <f>+O80*Q80</f>
        <v>11</v>
      </c>
      <c r="S80" s="5">
        <f>+IF(N80&lt;=$Q$11,R80,0)</f>
        <v>11</v>
      </c>
      <c r="T80" s="7">
        <f>+IF($Q$11&gt;=N80,O80,0)</f>
        <v>11</v>
      </c>
      <c r="U80" s="231" t="s">
        <v>741</v>
      </c>
      <c r="V80" s="235"/>
      <c r="W80" s="2"/>
      <c r="X80" s="1"/>
      <c r="Y80" s="2"/>
      <c r="Z80" s="67"/>
      <c r="AA80" s="136"/>
      <c r="AB80" s="2" t="s">
        <v>35</v>
      </c>
      <c r="AC80" s="132"/>
      <c r="AD80" s="125">
        <v>1</v>
      </c>
      <c r="AE80" s="113" t="s">
        <v>249</v>
      </c>
    </row>
    <row r="81" spans="1:31" s="145" customFormat="1" ht="133.5" customHeight="1">
      <c r="A81" s="395">
        <v>38</v>
      </c>
      <c r="B81" s="368">
        <v>4</v>
      </c>
      <c r="C81" s="91"/>
      <c r="D81" s="368">
        <v>1905001</v>
      </c>
      <c r="E81" s="369" t="s">
        <v>768</v>
      </c>
      <c r="F81" s="368" t="s">
        <v>769</v>
      </c>
      <c r="G81" s="368" t="s">
        <v>770</v>
      </c>
      <c r="H81" s="368" t="s">
        <v>771</v>
      </c>
      <c r="I81" s="368" t="s">
        <v>772</v>
      </c>
      <c r="J81" s="54" t="s">
        <v>773</v>
      </c>
      <c r="K81" s="53" t="s">
        <v>775</v>
      </c>
      <c r="L81" s="53">
        <v>1</v>
      </c>
      <c r="M81" s="309">
        <v>40678</v>
      </c>
      <c r="N81" s="309">
        <v>40724</v>
      </c>
      <c r="O81" s="310">
        <f t="shared" si="21"/>
        <v>6.571428571428571</v>
      </c>
      <c r="P81" s="53">
        <v>1</v>
      </c>
      <c r="Q81" s="93">
        <f t="shared" si="25"/>
        <v>1</v>
      </c>
      <c r="R81" s="88">
        <f t="shared" si="22"/>
        <v>6.571428571428571</v>
      </c>
      <c r="S81" s="89">
        <f t="shared" si="23"/>
        <v>6.571428571428571</v>
      </c>
      <c r="T81" s="88">
        <f t="shared" si="24"/>
        <v>6.571428571428571</v>
      </c>
      <c r="U81" s="245" t="s">
        <v>747</v>
      </c>
      <c r="V81" s="130"/>
      <c r="W81" s="54"/>
      <c r="X81" s="53"/>
      <c r="Y81" s="54"/>
      <c r="Z81" s="91"/>
      <c r="AA81" s="142"/>
      <c r="AB81" s="54" t="s">
        <v>53</v>
      </c>
      <c r="AC81" s="132"/>
      <c r="AD81" s="125">
        <v>1</v>
      </c>
      <c r="AE81" s="113" t="s">
        <v>247</v>
      </c>
    </row>
    <row r="82" spans="1:31" s="145" customFormat="1" ht="129" customHeight="1">
      <c r="A82" s="395"/>
      <c r="B82" s="368"/>
      <c r="C82" s="91"/>
      <c r="D82" s="368"/>
      <c r="E82" s="370"/>
      <c r="F82" s="368"/>
      <c r="G82" s="368"/>
      <c r="H82" s="368"/>
      <c r="I82" s="368"/>
      <c r="J82" s="54" t="s">
        <v>774</v>
      </c>
      <c r="K82" s="53" t="s">
        <v>776</v>
      </c>
      <c r="L82" s="53">
        <v>1</v>
      </c>
      <c r="M82" s="309">
        <v>40678</v>
      </c>
      <c r="N82" s="309">
        <v>40739</v>
      </c>
      <c r="O82" s="310">
        <f t="shared" si="21"/>
        <v>8.714285714285714</v>
      </c>
      <c r="P82" s="53">
        <v>0</v>
      </c>
      <c r="Q82" s="93">
        <f t="shared" si="25"/>
        <v>0</v>
      </c>
      <c r="R82" s="88">
        <f t="shared" si="22"/>
        <v>0</v>
      </c>
      <c r="S82" s="89">
        <f t="shared" si="23"/>
        <v>0</v>
      </c>
      <c r="T82" s="88">
        <f t="shared" si="24"/>
        <v>8.714285714285714</v>
      </c>
      <c r="U82" s="245" t="s">
        <v>747</v>
      </c>
      <c r="V82" s="130"/>
      <c r="W82" s="54"/>
      <c r="X82" s="53"/>
      <c r="Y82" s="54"/>
      <c r="Z82" s="91"/>
      <c r="AA82" s="142"/>
      <c r="AB82" s="54" t="s">
        <v>591</v>
      </c>
      <c r="AC82" s="132"/>
      <c r="AD82" s="125">
        <v>1</v>
      </c>
      <c r="AE82" s="113" t="s">
        <v>249</v>
      </c>
    </row>
    <row r="83" spans="1:31" s="145" customFormat="1" ht="133.5" customHeight="1">
      <c r="A83" s="230">
        <v>39</v>
      </c>
      <c r="B83" s="53">
        <v>6</v>
      </c>
      <c r="C83" s="53">
        <v>6</v>
      </c>
      <c r="D83" s="53">
        <v>1405001</v>
      </c>
      <c r="E83" s="54" t="s">
        <v>577</v>
      </c>
      <c r="F83" s="53" t="s">
        <v>578</v>
      </c>
      <c r="G83" s="53" t="s">
        <v>579</v>
      </c>
      <c r="H83" s="54" t="s">
        <v>717</v>
      </c>
      <c r="I83" s="54" t="s">
        <v>718</v>
      </c>
      <c r="J83" s="54" t="s">
        <v>719</v>
      </c>
      <c r="K83" s="54" t="s">
        <v>720</v>
      </c>
      <c r="L83" s="313">
        <v>1</v>
      </c>
      <c r="M83" s="309">
        <v>40658</v>
      </c>
      <c r="N83" s="309">
        <v>40724</v>
      </c>
      <c r="O83" s="310">
        <f t="shared" si="21"/>
        <v>9.428571428571429</v>
      </c>
      <c r="P83" s="53"/>
      <c r="Q83" s="93">
        <f t="shared" si="25"/>
        <v>0</v>
      </c>
      <c r="R83" s="88">
        <f t="shared" si="22"/>
        <v>0</v>
      </c>
      <c r="S83" s="89">
        <f t="shared" si="23"/>
        <v>0</v>
      </c>
      <c r="T83" s="88">
        <f t="shared" si="24"/>
        <v>9.428571428571429</v>
      </c>
      <c r="U83" s="245" t="s">
        <v>627</v>
      </c>
      <c r="V83" s="130"/>
      <c r="W83" s="54"/>
      <c r="X83" s="53"/>
      <c r="Y83" s="54"/>
      <c r="Z83" s="91"/>
      <c r="AA83" s="142"/>
      <c r="AB83" s="54" t="s">
        <v>672</v>
      </c>
      <c r="AC83" s="132"/>
      <c r="AD83" s="125">
        <v>1</v>
      </c>
      <c r="AE83" s="113" t="s">
        <v>247</v>
      </c>
    </row>
    <row r="84" spans="1:31" s="145" customFormat="1" ht="243" customHeight="1">
      <c r="A84" s="230">
        <v>40</v>
      </c>
      <c r="B84" s="1">
        <v>7</v>
      </c>
      <c r="C84" s="1">
        <v>7</v>
      </c>
      <c r="D84" s="1">
        <v>1905001</v>
      </c>
      <c r="E84" s="2" t="s">
        <v>251</v>
      </c>
      <c r="F84" s="2" t="s">
        <v>252</v>
      </c>
      <c r="G84" s="2" t="s">
        <v>253</v>
      </c>
      <c r="H84" s="2" t="s">
        <v>254</v>
      </c>
      <c r="I84" s="2" t="s">
        <v>255</v>
      </c>
      <c r="J84" s="2" t="s">
        <v>256</v>
      </c>
      <c r="K84" s="1" t="s">
        <v>257</v>
      </c>
      <c r="L84" s="263">
        <v>1</v>
      </c>
      <c r="M84" s="8">
        <v>40658</v>
      </c>
      <c r="N84" s="8">
        <v>40785</v>
      </c>
      <c r="O84" s="9">
        <f t="shared" si="21"/>
        <v>18.142857142857142</v>
      </c>
      <c r="P84" s="1">
        <v>1</v>
      </c>
      <c r="Q84" s="4">
        <f t="shared" si="25"/>
        <v>1</v>
      </c>
      <c r="R84" s="7">
        <f t="shared" si="22"/>
        <v>18.142857142857142</v>
      </c>
      <c r="S84" s="5">
        <f t="shared" si="23"/>
        <v>18.142857142857142</v>
      </c>
      <c r="T84" s="7">
        <f t="shared" si="24"/>
        <v>18.142857142857142</v>
      </c>
      <c r="U84" s="231" t="s">
        <v>258</v>
      </c>
      <c r="V84" s="130"/>
      <c r="W84" s="54"/>
      <c r="X84" s="53"/>
      <c r="Y84" s="54"/>
      <c r="Z84" s="91"/>
      <c r="AA84" s="142"/>
      <c r="AB84" s="54"/>
      <c r="AC84" s="132"/>
      <c r="AD84" s="125"/>
      <c r="AE84" s="113"/>
    </row>
    <row r="85" spans="1:31" s="145" customFormat="1" ht="133.5" customHeight="1">
      <c r="A85" s="230">
        <v>41</v>
      </c>
      <c r="B85" s="53">
        <v>8</v>
      </c>
      <c r="C85" s="91"/>
      <c r="D85" s="53">
        <v>1903001</v>
      </c>
      <c r="E85" s="54" t="s">
        <v>721</v>
      </c>
      <c r="F85" s="53" t="s">
        <v>722</v>
      </c>
      <c r="G85" s="54" t="s">
        <v>331</v>
      </c>
      <c r="H85" s="54" t="s">
        <v>332</v>
      </c>
      <c r="I85" s="54" t="s">
        <v>333</v>
      </c>
      <c r="J85" s="54" t="s">
        <v>334</v>
      </c>
      <c r="K85" s="313" t="s">
        <v>335</v>
      </c>
      <c r="L85" s="313">
        <v>1</v>
      </c>
      <c r="M85" s="309">
        <v>40678</v>
      </c>
      <c r="N85" s="309">
        <v>40724</v>
      </c>
      <c r="O85" s="310">
        <f t="shared" si="21"/>
        <v>6.571428571428571</v>
      </c>
      <c r="P85" s="53"/>
      <c r="Q85" s="93">
        <f t="shared" si="25"/>
        <v>0</v>
      </c>
      <c r="R85" s="88">
        <f t="shared" si="22"/>
        <v>0</v>
      </c>
      <c r="S85" s="89">
        <f t="shared" si="23"/>
        <v>0</v>
      </c>
      <c r="T85" s="88">
        <f t="shared" si="24"/>
        <v>6.571428571428571</v>
      </c>
      <c r="U85" s="245" t="s">
        <v>336</v>
      </c>
      <c r="V85" s="130"/>
      <c r="W85" s="54"/>
      <c r="X85" s="53"/>
      <c r="Y85" s="54"/>
      <c r="Z85" s="91"/>
      <c r="AA85" s="142"/>
      <c r="AB85" s="54" t="s">
        <v>672</v>
      </c>
      <c r="AC85" s="132"/>
      <c r="AD85" s="125">
        <v>1</v>
      </c>
      <c r="AE85" s="113" t="s">
        <v>247</v>
      </c>
    </row>
    <row r="86" spans="1:253" s="145" customFormat="1" ht="133.5" customHeight="1">
      <c r="A86" s="230">
        <v>42</v>
      </c>
      <c r="B86" s="53">
        <v>12</v>
      </c>
      <c r="C86" s="53"/>
      <c r="D86" s="53">
        <v>1904001</v>
      </c>
      <c r="E86" s="311" t="s">
        <v>531</v>
      </c>
      <c r="F86" s="311" t="s">
        <v>568</v>
      </c>
      <c r="G86" s="311" t="s">
        <v>569</v>
      </c>
      <c r="H86" s="54" t="s">
        <v>715</v>
      </c>
      <c r="I86" s="54" t="s">
        <v>716</v>
      </c>
      <c r="J86" s="313" t="s">
        <v>560</v>
      </c>
      <c r="K86" s="313" t="s">
        <v>681</v>
      </c>
      <c r="L86" s="93">
        <v>1</v>
      </c>
      <c r="M86" s="309">
        <v>40658</v>
      </c>
      <c r="N86" s="309">
        <v>40908</v>
      </c>
      <c r="O86" s="310">
        <f t="shared" si="21"/>
        <v>35.714285714285715</v>
      </c>
      <c r="P86" s="53">
        <v>0</v>
      </c>
      <c r="Q86" s="93">
        <f t="shared" si="25"/>
        <v>0</v>
      </c>
      <c r="R86" s="88">
        <f t="shared" si="22"/>
        <v>0</v>
      </c>
      <c r="S86" s="89">
        <f t="shared" si="23"/>
        <v>0</v>
      </c>
      <c r="T86" s="88">
        <f t="shared" si="24"/>
        <v>0</v>
      </c>
      <c r="U86" s="245" t="s">
        <v>336</v>
      </c>
      <c r="V86" s="130"/>
      <c r="W86" s="53"/>
      <c r="X86" s="53"/>
      <c r="Y86" s="53"/>
      <c r="Z86" s="53"/>
      <c r="AA86" s="184"/>
      <c r="AB86" s="54" t="s">
        <v>672</v>
      </c>
      <c r="AC86" s="133"/>
      <c r="AD86" s="128">
        <v>1</v>
      </c>
      <c r="AE86" s="113" t="s">
        <v>249</v>
      </c>
      <c r="AF86" s="130"/>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53"/>
      <c r="GM86" s="53"/>
      <c r="GN86" s="53"/>
      <c r="GO86" s="53"/>
      <c r="GP86" s="53"/>
      <c r="GQ86" s="53"/>
      <c r="GR86" s="53"/>
      <c r="GS86" s="53"/>
      <c r="GT86" s="53"/>
      <c r="GU86" s="53"/>
      <c r="GV86" s="53"/>
      <c r="GW86" s="53"/>
      <c r="GX86" s="53"/>
      <c r="GY86" s="53"/>
      <c r="GZ86" s="53"/>
      <c r="HA86" s="53"/>
      <c r="HB86" s="53"/>
      <c r="HC86" s="53"/>
      <c r="HD86" s="53"/>
      <c r="HE86" s="53"/>
      <c r="HF86" s="53"/>
      <c r="HG86" s="53"/>
      <c r="HH86" s="53"/>
      <c r="HI86" s="53"/>
      <c r="HJ86" s="53"/>
      <c r="HK86" s="53"/>
      <c r="HL86" s="53"/>
      <c r="HM86" s="53"/>
      <c r="HN86" s="53"/>
      <c r="HO86" s="53"/>
      <c r="HP86" s="53"/>
      <c r="HQ86" s="53"/>
      <c r="HR86" s="53"/>
      <c r="HS86" s="53"/>
      <c r="HT86" s="53"/>
      <c r="HU86" s="53"/>
      <c r="HV86" s="53"/>
      <c r="HW86" s="53"/>
      <c r="HX86" s="53"/>
      <c r="HY86" s="53"/>
      <c r="HZ86" s="53"/>
      <c r="IA86" s="53"/>
      <c r="IB86" s="53"/>
      <c r="IC86" s="53"/>
      <c r="ID86" s="53"/>
      <c r="IE86" s="53"/>
      <c r="IF86" s="53"/>
      <c r="IG86" s="53"/>
      <c r="IH86" s="53"/>
      <c r="II86" s="53"/>
      <c r="IJ86" s="53"/>
      <c r="IK86" s="53"/>
      <c r="IL86" s="53"/>
      <c r="IM86" s="53"/>
      <c r="IN86" s="53"/>
      <c r="IO86" s="53"/>
      <c r="IP86" s="53"/>
      <c r="IQ86" s="53"/>
      <c r="IR86" s="53"/>
      <c r="IS86" s="53"/>
    </row>
    <row r="87" spans="1:31" s="145" customFormat="1" ht="70.5" customHeight="1">
      <c r="A87" s="230"/>
      <c r="B87" s="348" t="s">
        <v>561</v>
      </c>
      <c r="C87" s="348"/>
      <c r="D87" s="348"/>
      <c r="E87" s="348"/>
      <c r="F87" s="348"/>
      <c r="G87" s="348"/>
      <c r="H87" s="348"/>
      <c r="I87" s="348"/>
      <c r="J87" s="348"/>
      <c r="K87" s="348"/>
      <c r="L87" s="5"/>
      <c r="M87" s="5"/>
      <c r="N87" s="5"/>
      <c r="O87" s="5"/>
      <c r="P87" s="5"/>
      <c r="Q87" s="4"/>
      <c r="R87" s="5"/>
      <c r="S87" s="5"/>
      <c r="T87" s="5"/>
      <c r="U87" s="248"/>
      <c r="V87" s="235"/>
      <c r="W87" s="2"/>
      <c r="X87" s="1"/>
      <c r="Y87" s="10"/>
      <c r="Z87" s="67"/>
      <c r="AA87" s="138"/>
      <c r="AB87" s="10"/>
      <c r="AC87" s="135"/>
      <c r="AD87" s="33"/>
      <c r="AE87" s="113"/>
    </row>
    <row r="88" spans="1:31" s="145" customFormat="1" ht="187.5" customHeight="1">
      <c r="A88" s="395">
        <v>43</v>
      </c>
      <c r="B88" s="374">
        <v>6</v>
      </c>
      <c r="C88" s="86"/>
      <c r="D88" s="340">
        <v>1101002</v>
      </c>
      <c r="E88" s="396" t="s">
        <v>167</v>
      </c>
      <c r="F88" s="346" t="s">
        <v>46</v>
      </c>
      <c r="G88" s="346" t="s">
        <v>127</v>
      </c>
      <c r="H88" s="2" t="s">
        <v>47</v>
      </c>
      <c r="I88" s="2" t="s">
        <v>357</v>
      </c>
      <c r="J88" s="2" t="s">
        <v>139</v>
      </c>
      <c r="K88" s="2" t="s">
        <v>143</v>
      </c>
      <c r="L88" s="1">
        <v>5</v>
      </c>
      <c r="M88" s="8">
        <v>40725</v>
      </c>
      <c r="N88" s="8">
        <v>40908</v>
      </c>
      <c r="O88" s="9">
        <f aca="true" t="shared" si="26" ref="O88:O104">(+N88-M88)/7</f>
        <v>26.142857142857142</v>
      </c>
      <c r="P88" s="5">
        <v>2</v>
      </c>
      <c r="Q88" s="4">
        <f t="shared" si="25"/>
        <v>0.4</v>
      </c>
      <c r="R88" s="7">
        <f>+O88*Q88</f>
        <v>10.457142857142857</v>
      </c>
      <c r="S88" s="5">
        <f>+IF(N88&lt;=$Q$11,R88,0)</f>
        <v>0</v>
      </c>
      <c r="T88" s="7">
        <f>+IF($Q$11&gt;=N88,O88,0)</f>
        <v>0</v>
      </c>
      <c r="U88" s="231" t="s">
        <v>146</v>
      </c>
      <c r="V88" s="235"/>
      <c r="W88" s="2"/>
      <c r="X88" s="1"/>
      <c r="Y88" s="10"/>
      <c r="Z88" s="67"/>
      <c r="AA88" s="138"/>
      <c r="AB88" s="2" t="s">
        <v>526</v>
      </c>
      <c r="AC88" s="133"/>
      <c r="AD88" s="128">
        <v>1</v>
      </c>
      <c r="AE88" s="113" t="s">
        <v>249</v>
      </c>
    </row>
    <row r="89" spans="1:31" s="145" customFormat="1" ht="153" customHeight="1">
      <c r="A89" s="395"/>
      <c r="B89" s="375"/>
      <c r="C89" s="86"/>
      <c r="D89" s="341"/>
      <c r="E89" s="397"/>
      <c r="F89" s="346"/>
      <c r="G89" s="346"/>
      <c r="H89" s="343" t="s">
        <v>354</v>
      </c>
      <c r="I89" s="343" t="s">
        <v>358</v>
      </c>
      <c r="J89" s="343" t="s">
        <v>140</v>
      </c>
      <c r="K89" s="340" t="s">
        <v>144</v>
      </c>
      <c r="L89" s="349">
        <v>1</v>
      </c>
      <c r="M89" s="351">
        <v>40725</v>
      </c>
      <c r="N89" s="351">
        <v>40908</v>
      </c>
      <c r="O89" s="354">
        <f t="shared" si="26"/>
        <v>26.142857142857142</v>
      </c>
      <c r="P89" s="349">
        <v>0.29</v>
      </c>
      <c r="Q89" s="349">
        <f t="shared" si="25"/>
        <v>0.29</v>
      </c>
      <c r="R89" s="363">
        <f>+O89*Q89</f>
        <v>7.581428571428571</v>
      </c>
      <c r="S89" s="365">
        <f>+IF(N89&lt;=$Q$11,R89,0)</f>
        <v>0</v>
      </c>
      <c r="T89" s="363">
        <f>+IF($Q$11&gt;=N89,O89,0)</f>
        <v>0</v>
      </c>
      <c r="U89" s="361" t="s">
        <v>146</v>
      </c>
      <c r="V89" s="235"/>
      <c r="W89" s="2"/>
      <c r="X89" s="1"/>
      <c r="Y89" s="10"/>
      <c r="Z89" s="67"/>
      <c r="AA89" s="359"/>
      <c r="AB89" s="2" t="s">
        <v>528</v>
      </c>
      <c r="AC89" s="132"/>
      <c r="AD89" s="125">
        <v>1</v>
      </c>
      <c r="AE89" s="113" t="s">
        <v>249</v>
      </c>
    </row>
    <row r="90" spans="1:34" s="145" customFormat="1" ht="186" customHeight="1">
      <c r="A90" s="395"/>
      <c r="B90" s="375"/>
      <c r="C90" s="86"/>
      <c r="D90" s="341"/>
      <c r="E90" s="398"/>
      <c r="F90" s="346"/>
      <c r="G90" s="346"/>
      <c r="H90" s="344"/>
      <c r="I90" s="344"/>
      <c r="J90" s="344"/>
      <c r="K90" s="342"/>
      <c r="L90" s="350"/>
      <c r="M90" s="352"/>
      <c r="N90" s="352"/>
      <c r="O90" s="355"/>
      <c r="P90" s="350"/>
      <c r="Q90" s="350"/>
      <c r="R90" s="364"/>
      <c r="S90" s="366"/>
      <c r="T90" s="364"/>
      <c r="U90" s="362"/>
      <c r="V90" s="235"/>
      <c r="W90" s="2"/>
      <c r="X90" s="1"/>
      <c r="Y90" s="10"/>
      <c r="Z90" s="67"/>
      <c r="AA90" s="360"/>
      <c r="AB90" s="2" t="s">
        <v>529</v>
      </c>
      <c r="AC90" s="132"/>
      <c r="AD90" s="125"/>
      <c r="AE90" s="113"/>
      <c r="AH90" s="146"/>
    </row>
    <row r="91" spans="1:31" s="145" customFormat="1" ht="124.5" customHeight="1">
      <c r="A91" s="395"/>
      <c r="B91" s="375"/>
      <c r="C91" s="86"/>
      <c r="D91" s="341"/>
      <c r="E91" s="340" t="s">
        <v>168</v>
      </c>
      <c r="F91" s="346"/>
      <c r="G91" s="346"/>
      <c r="H91" s="2" t="s">
        <v>355</v>
      </c>
      <c r="I91" s="2" t="s">
        <v>359</v>
      </c>
      <c r="J91" s="2" t="s">
        <v>141</v>
      </c>
      <c r="K91" s="2" t="s">
        <v>145</v>
      </c>
      <c r="L91" s="1">
        <v>3</v>
      </c>
      <c r="M91" s="8">
        <v>40725</v>
      </c>
      <c r="N91" s="8">
        <v>40908</v>
      </c>
      <c r="O91" s="9">
        <f t="shared" si="26"/>
        <v>26.142857142857142</v>
      </c>
      <c r="P91" s="5">
        <v>2</v>
      </c>
      <c r="Q91" s="4">
        <f t="shared" si="25"/>
        <v>0.6666666666666666</v>
      </c>
      <c r="R91" s="7">
        <f>+O91*Q91</f>
        <v>17.428571428571427</v>
      </c>
      <c r="S91" s="5">
        <f>+IF(N91&lt;=$Q$11,R91,0)</f>
        <v>0</v>
      </c>
      <c r="T91" s="7">
        <f>+IF($Q$11&gt;=N91,O91,0)</f>
        <v>0</v>
      </c>
      <c r="U91" s="231" t="s">
        <v>147</v>
      </c>
      <c r="V91" s="235"/>
      <c r="W91" s="2"/>
      <c r="X91" s="1"/>
      <c r="Y91" s="10"/>
      <c r="Z91" s="67"/>
      <c r="AA91" s="138"/>
      <c r="AB91" s="2" t="s">
        <v>595</v>
      </c>
      <c r="AC91" s="132"/>
      <c r="AD91" s="125">
        <v>1</v>
      </c>
      <c r="AE91" s="113" t="s">
        <v>249</v>
      </c>
    </row>
    <row r="92" spans="1:31" s="145" customFormat="1" ht="199.5" customHeight="1">
      <c r="A92" s="395"/>
      <c r="B92" s="375"/>
      <c r="C92" s="86"/>
      <c r="D92" s="341"/>
      <c r="E92" s="341"/>
      <c r="F92" s="346"/>
      <c r="G92" s="346"/>
      <c r="H92" s="343" t="s">
        <v>356</v>
      </c>
      <c r="I92" s="343" t="s">
        <v>138</v>
      </c>
      <c r="J92" s="340" t="s">
        <v>142</v>
      </c>
      <c r="K92" s="340" t="s">
        <v>144</v>
      </c>
      <c r="L92" s="349">
        <v>1</v>
      </c>
      <c r="M92" s="351">
        <v>40725</v>
      </c>
      <c r="N92" s="351">
        <v>40908</v>
      </c>
      <c r="O92" s="354">
        <f t="shared" si="26"/>
        <v>26.142857142857142</v>
      </c>
      <c r="P92" s="349">
        <v>0.61</v>
      </c>
      <c r="Q92" s="349">
        <f t="shared" si="25"/>
        <v>0.61</v>
      </c>
      <c r="R92" s="363">
        <f>+O92*Q92</f>
        <v>15.947142857142856</v>
      </c>
      <c r="S92" s="365">
        <f>+IF(N92&lt;=$Q$11,R92,0)</f>
        <v>0</v>
      </c>
      <c r="T92" s="363">
        <f>+IF($Q$11&gt;=N92,O92,0)</f>
        <v>0</v>
      </c>
      <c r="U92" s="361" t="s">
        <v>147</v>
      </c>
      <c r="V92" s="235"/>
      <c r="W92" s="2"/>
      <c r="X92" s="1"/>
      <c r="Y92" s="10"/>
      <c r="Z92" s="67"/>
      <c r="AA92" s="357"/>
      <c r="AB92" s="2" t="s">
        <v>596</v>
      </c>
      <c r="AC92" s="132"/>
      <c r="AD92" s="125">
        <v>1</v>
      </c>
      <c r="AE92" s="113" t="s">
        <v>249</v>
      </c>
    </row>
    <row r="93" spans="1:31" s="145" customFormat="1" ht="148.5" customHeight="1">
      <c r="A93" s="395"/>
      <c r="B93" s="376"/>
      <c r="C93" s="86"/>
      <c r="D93" s="342"/>
      <c r="E93" s="342"/>
      <c r="F93" s="2"/>
      <c r="G93" s="2"/>
      <c r="H93" s="344"/>
      <c r="I93" s="344"/>
      <c r="J93" s="342"/>
      <c r="K93" s="342"/>
      <c r="L93" s="350"/>
      <c r="M93" s="352"/>
      <c r="N93" s="352"/>
      <c r="O93" s="355"/>
      <c r="P93" s="350"/>
      <c r="Q93" s="350"/>
      <c r="R93" s="364"/>
      <c r="S93" s="366"/>
      <c r="T93" s="364"/>
      <c r="U93" s="362"/>
      <c r="V93" s="235"/>
      <c r="W93" s="2"/>
      <c r="X93" s="1"/>
      <c r="Y93" s="10"/>
      <c r="Z93" s="67"/>
      <c r="AA93" s="358"/>
      <c r="AB93" s="2" t="s">
        <v>597</v>
      </c>
      <c r="AC93" s="132"/>
      <c r="AD93" s="125"/>
      <c r="AE93" s="113"/>
    </row>
    <row r="94" spans="1:31" s="145" customFormat="1" ht="381" customHeight="1">
      <c r="A94" s="395"/>
      <c r="B94" s="53">
        <v>6</v>
      </c>
      <c r="C94" s="86"/>
      <c r="D94" s="1">
        <v>1101002</v>
      </c>
      <c r="E94" s="50" t="s">
        <v>199</v>
      </c>
      <c r="F94" s="2" t="s">
        <v>48</v>
      </c>
      <c r="G94" s="2" t="s">
        <v>515</v>
      </c>
      <c r="H94" s="2" t="s">
        <v>200</v>
      </c>
      <c r="I94" s="2" t="s">
        <v>201</v>
      </c>
      <c r="J94" s="2" t="s">
        <v>202</v>
      </c>
      <c r="K94" s="2" t="s">
        <v>203</v>
      </c>
      <c r="L94" s="1">
        <v>6</v>
      </c>
      <c r="M94" s="8">
        <v>40725</v>
      </c>
      <c r="N94" s="8">
        <v>40908</v>
      </c>
      <c r="O94" s="9">
        <f t="shared" si="26"/>
        <v>26.142857142857142</v>
      </c>
      <c r="P94" s="5">
        <v>0</v>
      </c>
      <c r="Q94" s="4">
        <f t="shared" si="25"/>
        <v>0</v>
      </c>
      <c r="R94" s="7">
        <f>+O94*Q94</f>
        <v>0</v>
      </c>
      <c r="S94" s="5">
        <f>+IF(N94&lt;=$Q$11,R94,0)</f>
        <v>0</v>
      </c>
      <c r="T94" s="7">
        <f>+IF($Q$11&gt;=N94,O94,0)</f>
        <v>0</v>
      </c>
      <c r="U94" s="231" t="s">
        <v>204</v>
      </c>
      <c r="V94" s="235"/>
      <c r="W94" s="2"/>
      <c r="X94" s="1"/>
      <c r="Y94" s="10"/>
      <c r="Z94" s="67"/>
      <c r="AA94" s="138"/>
      <c r="AB94" s="2" t="s">
        <v>586</v>
      </c>
      <c r="AC94" s="132"/>
      <c r="AD94" s="125">
        <v>1</v>
      </c>
      <c r="AE94" s="113" t="s">
        <v>249</v>
      </c>
    </row>
    <row r="95" spans="1:31" s="145" customFormat="1" ht="346.5" customHeight="1">
      <c r="A95" s="395"/>
      <c r="B95" s="53">
        <v>6</v>
      </c>
      <c r="C95" s="86"/>
      <c r="D95" s="1">
        <v>1101002</v>
      </c>
      <c r="E95" s="50" t="s">
        <v>310</v>
      </c>
      <c r="F95" s="2" t="s">
        <v>48</v>
      </c>
      <c r="G95" s="2" t="s">
        <v>515</v>
      </c>
      <c r="H95" s="2" t="s">
        <v>311</v>
      </c>
      <c r="I95" s="2" t="s">
        <v>312</v>
      </c>
      <c r="J95" s="2" t="s">
        <v>313</v>
      </c>
      <c r="K95" s="2" t="s">
        <v>314</v>
      </c>
      <c r="L95" s="1">
        <v>1</v>
      </c>
      <c r="M95" s="8">
        <v>40542</v>
      </c>
      <c r="N95" s="8">
        <v>40862</v>
      </c>
      <c r="O95" s="9">
        <f t="shared" si="26"/>
        <v>45.714285714285715</v>
      </c>
      <c r="P95" s="5">
        <v>0</v>
      </c>
      <c r="Q95" s="4">
        <f t="shared" si="25"/>
        <v>0</v>
      </c>
      <c r="R95" s="7">
        <f>+O95*Q95</f>
        <v>0</v>
      </c>
      <c r="S95" s="5">
        <f>+IF(N95&lt;=$Q$11,R95,0)</f>
        <v>0</v>
      </c>
      <c r="T95" s="7">
        <f>+IF($Q$11&gt;=N95,O95,0)</f>
        <v>0</v>
      </c>
      <c r="U95" s="231" t="s">
        <v>315</v>
      </c>
      <c r="V95" s="235"/>
      <c r="W95" s="2"/>
      <c r="X95" s="1"/>
      <c r="Y95" s="10"/>
      <c r="Z95" s="67"/>
      <c r="AA95" s="138"/>
      <c r="AB95" s="2" t="s">
        <v>240</v>
      </c>
      <c r="AC95" s="134"/>
      <c r="AD95" s="152">
        <v>1</v>
      </c>
      <c r="AE95" s="113" t="s">
        <v>249</v>
      </c>
    </row>
    <row r="96" spans="1:31" s="145" customFormat="1" ht="271.5" customHeight="1">
      <c r="A96" s="316">
        <v>44</v>
      </c>
      <c r="B96" s="317">
        <v>11</v>
      </c>
      <c r="C96" s="86"/>
      <c r="D96" s="185">
        <v>1905001</v>
      </c>
      <c r="E96" s="290" t="s">
        <v>192</v>
      </c>
      <c r="F96" s="2" t="s">
        <v>193</v>
      </c>
      <c r="G96" s="2" t="s">
        <v>194</v>
      </c>
      <c r="H96" s="2" t="s">
        <v>195</v>
      </c>
      <c r="I96" s="2" t="s">
        <v>196</v>
      </c>
      <c r="J96" s="2" t="s">
        <v>197</v>
      </c>
      <c r="K96" s="2" t="s">
        <v>61</v>
      </c>
      <c r="L96" s="4">
        <v>1</v>
      </c>
      <c r="M96" s="8">
        <v>40971</v>
      </c>
      <c r="N96" s="8">
        <v>41274</v>
      </c>
      <c r="O96" s="9">
        <f t="shared" si="26"/>
        <v>43.285714285714285</v>
      </c>
      <c r="P96" s="5">
        <v>0</v>
      </c>
      <c r="Q96" s="4">
        <f t="shared" si="25"/>
        <v>0</v>
      </c>
      <c r="R96" s="7">
        <f>+O96*Q96</f>
        <v>0</v>
      </c>
      <c r="S96" s="5">
        <f>+IF(N96&lt;=$Q$11,R96,0)</f>
        <v>0</v>
      </c>
      <c r="T96" s="7">
        <f>+IF($Q$11&gt;=N96,O96,0)</f>
        <v>0</v>
      </c>
      <c r="U96" s="231" t="s">
        <v>481</v>
      </c>
      <c r="V96" s="235"/>
      <c r="W96" s="2"/>
      <c r="X96" s="1"/>
      <c r="Y96" s="10"/>
      <c r="Z96" s="67"/>
      <c r="AA96" s="138"/>
      <c r="AB96" s="2" t="s">
        <v>186</v>
      </c>
      <c r="AC96" s="132">
        <v>1</v>
      </c>
      <c r="AD96" s="125">
        <v>1</v>
      </c>
      <c r="AE96" s="113" t="s">
        <v>249</v>
      </c>
    </row>
    <row r="97" spans="1:31" s="145" customFormat="1" ht="231" customHeight="1">
      <c r="A97" s="371">
        <v>45</v>
      </c>
      <c r="B97" s="374">
        <v>12</v>
      </c>
      <c r="C97" s="86"/>
      <c r="D97" s="1">
        <v>1908003</v>
      </c>
      <c r="E97" s="50" t="s">
        <v>62</v>
      </c>
      <c r="F97" s="2" t="s">
        <v>63</v>
      </c>
      <c r="G97" s="2" t="s">
        <v>472</v>
      </c>
      <c r="H97" s="2" t="s">
        <v>473</v>
      </c>
      <c r="I97" s="2" t="s">
        <v>475</v>
      </c>
      <c r="J97" s="2" t="s">
        <v>285</v>
      </c>
      <c r="K97" s="2" t="s">
        <v>329</v>
      </c>
      <c r="L97" s="5">
        <v>4</v>
      </c>
      <c r="M97" s="8">
        <v>40754</v>
      </c>
      <c r="N97" s="8">
        <v>41120</v>
      </c>
      <c r="O97" s="9">
        <f t="shared" si="26"/>
        <v>52.285714285714285</v>
      </c>
      <c r="P97" s="5">
        <v>1</v>
      </c>
      <c r="Q97" s="4">
        <f t="shared" si="25"/>
        <v>0.25</v>
      </c>
      <c r="R97" s="7">
        <f>+O97*Q97</f>
        <v>13.071428571428571</v>
      </c>
      <c r="S97" s="5">
        <f>+IF(N97&lt;=$Q$11,R97,0)</f>
        <v>0</v>
      </c>
      <c r="T97" s="7">
        <f>+IF($Q$11&gt;=N97,O97,0)</f>
        <v>0</v>
      </c>
      <c r="U97" s="231" t="s">
        <v>607</v>
      </c>
      <c r="V97" s="235"/>
      <c r="W97" s="2"/>
      <c r="X97" s="1"/>
      <c r="Y97" s="10"/>
      <c r="Z97" s="67"/>
      <c r="AA97" s="138"/>
      <c r="AB97" s="2" t="s">
        <v>587</v>
      </c>
      <c r="AC97" s="132">
        <v>1</v>
      </c>
      <c r="AD97" s="125">
        <v>1</v>
      </c>
      <c r="AE97" s="113" t="s">
        <v>249</v>
      </c>
    </row>
    <row r="98" spans="1:31" s="145" customFormat="1" ht="238.5" customHeight="1">
      <c r="A98" s="372"/>
      <c r="B98" s="375"/>
      <c r="C98" s="86"/>
      <c r="D98" s="49" t="s">
        <v>73</v>
      </c>
      <c r="E98" s="2" t="s">
        <v>261</v>
      </c>
      <c r="F98" s="2"/>
      <c r="G98" s="2"/>
      <c r="H98" s="2" t="s">
        <v>474</v>
      </c>
      <c r="I98" s="2" t="s">
        <v>476</v>
      </c>
      <c r="J98" s="2" t="s">
        <v>286</v>
      </c>
      <c r="K98" s="2" t="s">
        <v>330</v>
      </c>
      <c r="L98" s="4">
        <v>1</v>
      </c>
      <c r="M98" s="8">
        <v>40695</v>
      </c>
      <c r="N98" s="8">
        <v>41061</v>
      </c>
      <c r="O98" s="9">
        <f t="shared" si="26"/>
        <v>52.285714285714285</v>
      </c>
      <c r="P98" s="5">
        <v>0</v>
      </c>
      <c r="Q98" s="4">
        <f t="shared" si="25"/>
        <v>0</v>
      </c>
      <c r="R98" s="7">
        <f>+O98*Q98</f>
        <v>0</v>
      </c>
      <c r="S98" s="5">
        <f>+IF(N98&lt;=$Q$11,R98,0)</f>
        <v>0</v>
      </c>
      <c r="T98" s="7">
        <f>+IF($Q$11&gt;=N98,O98,0)</f>
        <v>0</v>
      </c>
      <c r="U98" s="231" t="s">
        <v>424</v>
      </c>
      <c r="V98" s="235"/>
      <c r="W98" s="2"/>
      <c r="X98" s="1"/>
      <c r="Y98" s="10"/>
      <c r="Z98" s="67"/>
      <c r="AA98" s="138"/>
      <c r="AB98" s="2" t="s">
        <v>586</v>
      </c>
      <c r="AC98" s="135"/>
      <c r="AD98" s="153">
        <v>1</v>
      </c>
      <c r="AE98" s="113" t="s">
        <v>249</v>
      </c>
    </row>
    <row r="99" spans="1:31" s="145" customFormat="1" ht="82.5" customHeight="1">
      <c r="A99" s="372"/>
      <c r="B99" s="375"/>
      <c r="C99" s="86"/>
      <c r="D99" s="394" t="s">
        <v>454</v>
      </c>
      <c r="E99" s="394"/>
      <c r="F99" s="394"/>
      <c r="G99" s="394"/>
      <c r="H99" s="86"/>
      <c r="I99" s="86"/>
      <c r="J99" s="86"/>
      <c r="K99" s="86"/>
      <c r="L99" s="5"/>
      <c r="M99" s="5"/>
      <c r="N99" s="5"/>
      <c r="O99" s="5"/>
      <c r="P99" s="5"/>
      <c r="Q99" s="4"/>
      <c r="R99" s="5"/>
      <c r="S99" s="5"/>
      <c r="T99" s="5"/>
      <c r="U99" s="248"/>
      <c r="V99" s="235"/>
      <c r="W99" s="2"/>
      <c r="X99" s="1"/>
      <c r="Y99" s="10"/>
      <c r="Z99" s="67"/>
      <c r="AA99" s="138"/>
      <c r="AB99" s="10"/>
      <c r="AC99" s="135"/>
      <c r="AD99" s="33"/>
      <c r="AE99" s="113"/>
    </row>
    <row r="100" spans="1:31" s="145" customFormat="1" ht="178.5" customHeight="1">
      <c r="A100" s="372"/>
      <c r="B100" s="375"/>
      <c r="C100" s="86"/>
      <c r="D100" s="49" t="s">
        <v>149</v>
      </c>
      <c r="E100" s="50" t="s">
        <v>777</v>
      </c>
      <c r="F100" s="75" t="s">
        <v>554</v>
      </c>
      <c r="G100" s="75" t="s">
        <v>259</v>
      </c>
      <c r="H100" s="75" t="s">
        <v>778</v>
      </c>
      <c r="I100" s="75" t="s">
        <v>779</v>
      </c>
      <c r="J100" s="75" t="s">
        <v>707</v>
      </c>
      <c r="K100" s="75" t="s">
        <v>708</v>
      </c>
      <c r="L100" s="277">
        <v>9</v>
      </c>
      <c r="M100" s="8">
        <v>40756</v>
      </c>
      <c r="N100" s="8">
        <v>40908</v>
      </c>
      <c r="O100" s="9">
        <f t="shared" si="26"/>
        <v>21.714285714285715</v>
      </c>
      <c r="P100" s="5">
        <v>0</v>
      </c>
      <c r="Q100" s="4">
        <f>+IF(P100/L100&gt;1,1,+P100/L100)</f>
        <v>0</v>
      </c>
      <c r="R100" s="7">
        <f>+O100*Q100</f>
        <v>0</v>
      </c>
      <c r="S100" s="5">
        <f>+IF(N100&lt;=$Q$11,R100,0)</f>
        <v>0</v>
      </c>
      <c r="T100" s="7">
        <f>+IF($Q$11&gt;=N100,O100,0)</f>
        <v>0</v>
      </c>
      <c r="U100" s="231" t="s">
        <v>709</v>
      </c>
      <c r="V100" s="235"/>
      <c r="W100" s="2"/>
      <c r="X100" s="1"/>
      <c r="Y100" s="10"/>
      <c r="Z100" s="67"/>
      <c r="AA100" s="138"/>
      <c r="AB100" s="2" t="s">
        <v>70</v>
      </c>
      <c r="AC100" s="132">
        <v>1</v>
      </c>
      <c r="AD100" s="125">
        <v>1</v>
      </c>
      <c r="AE100" s="113" t="s">
        <v>249</v>
      </c>
    </row>
    <row r="101" spans="1:31" s="145" customFormat="1" ht="124.5" customHeight="1">
      <c r="A101" s="372"/>
      <c r="B101" s="375"/>
      <c r="C101" s="86"/>
      <c r="D101" s="394" t="s">
        <v>150</v>
      </c>
      <c r="E101" s="353" t="s">
        <v>699</v>
      </c>
      <c r="F101" s="353" t="s">
        <v>260</v>
      </c>
      <c r="G101" s="353" t="s">
        <v>518</v>
      </c>
      <c r="H101" s="2" t="s">
        <v>297</v>
      </c>
      <c r="I101" s="2" t="s">
        <v>349</v>
      </c>
      <c r="J101" s="2" t="s">
        <v>296</v>
      </c>
      <c r="K101" s="2" t="s">
        <v>350</v>
      </c>
      <c r="L101" s="1">
        <v>1</v>
      </c>
      <c r="M101" s="3">
        <v>40725</v>
      </c>
      <c r="N101" s="3">
        <v>40816</v>
      </c>
      <c r="O101" s="9">
        <f t="shared" si="26"/>
        <v>13</v>
      </c>
      <c r="P101" s="5">
        <v>1</v>
      </c>
      <c r="Q101" s="4">
        <f>+IF(P101/L101&gt;1,1,+P101/L101)</f>
        <v>1</v>
      </c>
      <c r="R101" s="7">
        <f>+O101*Q101</f>
        <v>13</v>
      </c>
      <c r="S101" s="5">
        <f>+IF(N101&lt;=$Q$11,R101,0)</f>
        <v>13</v>
      </c>
      <c r="T101" s="7">
        <f>+IF($Q$11&gt;=N101,O101,0)</f>
        <v>13</v>
      </c>
      <c r="U101" s="231" t="s">
        <v>709</v>
      </c>
      <c r="V101" s="235"/>
      <c r="W101" s="2"/>
      <c r="X101" s="1"/>
      <c r="Y101" s="10"/>
      <c r="Z101" s="67"/>
      <c r="AA101" s="207"/>
      <c r="AB101" s="2" t="s">
        <v>239</v>
      </c>
      <c r="AC101" s="132">
        <v>1</v>
      </c>
      <c r="AD101" s="125">
        <v>1</v>
      </c>
      <c r="AE101" s="113" t="s">
        <v>249</v>
      </c>
    </row>
    <row r="102" spans="1:31" s="145" customFormat="1" ht="97.5" customHeight="1">
      <c r="A102" s="372"/>
      <c r="B102" s="375"/>
      <c r="C102" s="86"/>
      <c r="D102" s="394"/>
      <c r="E102" s="353"/>
      <c r="F102" s="353"/>
      <c r="G102" s="353"/>
      <c r="H102" s="2" t="s">
        <v>351</v>
      </c>
      <c r="I102" s="2" t="s">
        <v>349</v>
      </c>
      <c r="J102" s="2" t="s">
        <v>710</v>
      </c>
      <c r="K102" s="2" t="s">
        <v>352</v>
      </c>
      <c r="L102" s="11">
        <v>1</v>
      </c>
      <c r="M102" s="3">
        <v>40909</v>
      </c>
      <c r="N102" s="3">
        <v>41243</v>
      </c>
      <c r="O102" s="9">
        <f t="shared" si="26"/>
        <v>47.714285714285715</v>
      </c>
      <c r="P102" s="5">
        <v>0</v>
      </c>
      <c r="Q102" s="4">
        <f>+IF(P102/L102&gt;1,1,+P102/L102)</f>
        <v>0</v>
      </c>
      <c r="R102" s="7">
        <f>+O102*Q102</f>
        <v>0</v>
      </c>
      <c r="S102" s="5">
        <f>+IF(N102&lt;=$Q$11,R102,0)</f>
        <v>0</v>
      </c>
      <c r="T102" s="7">
        <f>+IF($Q$11&gt;=N102,O102,0)</f>
        <v>0</v>
      </c>
      <c r="U102" s="231" t="s">
        <v>709</v>
      </c>
      <c r="V102" s="235"/>
      <c r="W102" s="2"/>
      <c r="X102" s="1"/>
      <c r="Y102" s="10"/>
      <c r="Z102" s="67"/>
      <c r="AA102" s="138"/>
      <c r="AB102" s="2" t="s">
        <v>70</v>
      </c>
      <c r="AC102" s="132">
        <v>1</v>
      </c>
      <c r="AD102" s="125">
        <v>1</v>
      </c>
      <c r="AE102" s="113" t="s">
        <v>249</v>
      </c>
    </row>
    <row r="103" spans="1:31" s="145" customFormat="1" ht="286.5" customHeight="1">
      <c r="A103" s="372"/>
      <c r="B103" s="375"/>
      <c r="C103" s="86"/>
      <c r="D103" s="49" t="s">
        <v>151</v>
      </c>
      <c r="E103" s="2" t="s">
        <v>452</v>
      </c>
      <c r="F103" s="2" t="s">
        <v>234</v>
      </c>
      <c r="G103" s="2" t="s">
        <v>484</v>
      </c>
      <c r="H103" s="2" t="s">
        <v>652</v>
      </c>
      <c r="I103" s="2" t="s">
        <v>284</v>
      </c>
      <c r="J103" s="2" t="s">
        <v>563</v>
      </c>
      <c r="K103" s="2" t="s">
        <v>748</v>
      </c>
      <c r="L103" s="1">
        <v>12</v>
      </c>
      <c r="M103" s="3">
        <v>40725</v>
      </c>
      <c r="N103" s="3">
        <v>41090</v>
      </c>
      <c r="O103" s="9">
        <f t="shared" si="26"/>
        <v>52.142857142857146</v>
      </c>
      <c r="P103" s="5">
        <v>0</v>
      </c>
      <c r="Q103" s="4">
        <f>+IF(P103/L103&gt;1,1,+P103/L103)</f>
        <v>0</v>
      </c>
      <c r="R103" s="7">
        <f>+O103*Q103</f>
        <v>0</v>
      </c>
      <c r="S103" s="5">
        <f>+IF(N103&lt;=$Q$11,R103,0)</f>
        <v>0</v>
      </c>
      <c r="T103" s="7">
        <f>+IF($Q$11&gt;=N103,O103,0)</f>
        <v>0</v>
      </c>
      <c r="U103" s="231" t="s">
        <v>709</v>
      </c>
      <c r="V103" s="235"/>
      <c r="W103" s="2"/>
      <c r="X103" s="1"/>
      <c r="Y103" s="10"/>
      <c r="Z103" s="67"/>
      <c r="AA103" s="138"/>
      <c r="AB103" s="2" t="s">
        <v>71</v>
      </c>
      <c r="AC103" s="132">
        <v>1</v>
      </c>
      <c r="AD103" s="125">
        <v>1</v>
      </c>
      <c r="AE103" s="113" t="s">
        <v>249</v>
      </c>
    </row>
    <row r="104" spans="1:31" s="145" customFormat="1" ht="253.5" customHeight="1">
      <c r="A104" s="373"/>
      <c r="B104" s="376"/>
      <c r="C104" s="86"/>
      <c r="D104" s="49" t="s">
        <v>96</v>
      </c>
      <c r="E104" s="50" t="s">
        <v>564</v>
      </c>
      <c r="F104" s="2" t="s">
        <v>250</v>
      </c>
      <c r="G104" s="2" t="s">
        <v>185</v>
      </c>
      <c r="H104" s="75" t="s">
        <v>565</v>
      </c>
      <c r="I104" s="75" t="s">
        <v>566</v>
      </c>
      <c r="J104" s="75" t="s">
        <v>567</v>
      </c>
      <c r="K104" s="75" t="s">
        <v>463</v>
      </c>
      <c r="L104" s="4">
        <v>1</v>
      </c>
      <c r="M104" s="8">
        <v>40725</v>
      </c>
      <c r="N104" s="8">
        <v>41091</v>
      </c>
      <c r="O104" s="9">
        <f t="shared" si="26"/>
        <v>52.285714285714285</v>
      </c>
      <c r="P104" s="5">
        <v>0</v>
      </c>
      <c r="Q104" s="4">
        <f>+IF(P104/L104&gt;1,1,+P104/L104)</f>
        <v>0</v>
      </c>
      <c r="R104" s="7">
        <f>+O104*Q104</f>
        <v>0</v>
      </c>
      <c r="S104" s="5">
        <f>+IF(N104&lt;=$Q$11,R104,0)</f>
        <v>0</v>
      </c>
      <c r="T104" s="7">
        <f>+IF($Q$11&gt;=N104,O104,0)</f>
        <v>0</v>
      </c>
      <c r="U104" s="231" t="s">
        <v>607</v>
      </c>
      <c r="V104" s="235"/>
      <c r="W104" s="2"/>
      <c r="X104" s="1"/>
      <c r="Y104" s="10"/>
      <c r="Z104" s="67"/>
      <c r="AA104" s="138"/>
      <c r="AB104" s="2" t="s">
        <v>588</v>
      </c>
      <c r="AC104" s="132">
        <v>1</v>
      </c>
      <c r="AD104" s="125">
        <v>1</v>
      </c>
      <c r="AE104" s="113" t="s">
        <v>249</v>
      </c>
    </row>
    <row r="105" spans="1:31" s="145" customFormat="1" ht="75" customHeight="1">
      <c r="A105" s="230"/>
      <c r="B105" s="436" t="s">
        <v>51</v>
      </c>
      <c r="C105" s="436"/>
      <c r="D105" s="436"/>
      <c r="E105" s="436"/>
      <c r="F105" s="436"/>
      <c r="G105" s="436"/>
      <c r="H105" s="436"/>
      <c r="I105" s="436"/>
      <c r="J105" s="436"/>
      <c r="K105" s="436"/>
      <c r="L105" s="25"/>
      <c r="M105" s="3"/>
      <c r="N105" s="3"/>
      <c r="O105" s="9"/>
      <c r="P105" s="5"/>
      <c r="Q105" s="4"/>
      <c r="R105" s="7"/>
      <c r="S105" s="5"/>
      <c r="T105" s="7"/>
      <c r="U105" s="231"/>
      <c r="V105" s="235"/>
      <c r="W105" s="2"/>
      <c r="X105" s="1"/>
      <c r="Y105" s="10"/>
      <c r="Z105" s="67"/>
      <c r="AA105" s="138"/>
      <c r="AB105" s="10"/>
      <c r="AC105" s="134"/>
      <c r="AD105" s="33"/>
      <c r="AE105" s="113"/>
    </row>
    <row r="106" spans="1:31" s="145" customFormat="1" ht="189" customHeight="1">
      <c r="A106" s="318">
        <v>46</v>
      </c>
      <c r="B106" s="266">
        <v>3</v>
      </c>
      <c r="C106" s="319"/>
      <c r="D106" s="155" t="s">
        <v>495</v>
      </c>
      <c r="E106" s="185" t="s">
        <v>108</v>
      </c>
      <c r="F106" s="185" t="s">
        <v>110</v>
      </c>
      <c r="G106" s="185" t="s">
        <v>112</v>
      </c>
      <c r="H106" s="185" t="s">
        <v>114</v>
      </c>
      <c r="I106" s="185" t="s">
        <v>116</v>
      </c>
      <c r="J106" s="185" t="s">
        <v>118</v>
      </c>
      <c r="K106" s="185" t="s">
        <v>120</v>
      </c>
      <c r="L106" s="320">
        <v>12</v>
      </c>
      <c r="M106" s="314">
        <v>40739</v>
      </c>
      <c r="N106" s="314">
        <v>41105</v>
      </c>
      <c r="O106" s="315">
        <f>(+N106-M106)/7</f>
        <v>52.285714285714285</v>
      </c>
      <c r="P106" s="321">
        <v>1</v>
      </c>
      <c r="Q106" s="322">
        <f>+IF(P106/L106&gt;1,1,+P106/L106)</f>
        <v>0.08333333333333333</v>
      </c>
      <c r="R106" s="7">
        <f>+O106*Q106</f>
        <v>4.357142857142857</v>
      </c>
      <c r="S106" s="5">
        <f>+IF(N106&lt;=$Q$11,R106,0)</f>
        <v>0</v>
      </c>
      <c r="T106" s="7">
        <f>+IF($Q$11&gt;=N106,O106,0)</f>
        <v>0</v>
      </c>
      <c r="U106" s="323" t="s">
        <v>121</v>
      </c>
      <c r="V106" s="236"/>
      <c r="W106" s="156"/>
      <c r="X106" s="155"/>
      <c r="Y106" s="186"/>
      <c r="Z106" s="187"/>
      <c r="AA106" s="154"/>
      <c r="AB106" s="2" t="s">
        <v>598</v>
      </c>
      <c r="AC106" s="134"/>
      <c r="AD106" s="152">
        <v>1</v>
      </c>
      <c r="AE106" s="151" t="s">
        <v>249</v>
      </c>
    </row>
    <row r="107" spans="1:38" s="91" customFormat="1" ht="199.5" customHeight="1" thickBot="1">
      <c r="A107" s="324">
        <v>47</v>
      </c>
      <c r="B107" s="325">
        <v>4</v>
      </c>
      <c r="C107" s="326"/>
      <c r="D107" s="327">
        <v>1404100</v>
      </c>
      <c r="E107" s="328" t="s">
        <v>109</v>
      </c>
      <c r="F107" s="328" t="s">
        <v>111</v>
      </c>
      <c r="G107" s="328" t="s">
        <v>113</v>
      </c>
      <c r="H107" s="328" t="s">
        <v>115</v>
      </c>
      <c r="I107" s="328" t="s">
        <v>117</v>
      </c>
      <c r="J107" s="328" t="s">
        <v>119</v>
      </c>
      <c r="K107" s="328" t="s">
        <v>681</v>
      </c>
      <c r="L107" s="329">
        <v>12</v>
      </c>
      <c r="M107" s="330">
        <v>40739</v>
      </c>
      <c r="N107" s="330">
        <v>41105</v>
      </c>
      <c r="O107" s="331">
        <f>(+N107-M107)/7</f>
        <v>52.285714285714285</v>
      </c>
      <c r="P107" s="332">
        <v>2</v>
      </c>
      <c r="Q107" s="333">
        <f>+IF(P107/L107&gt;1,1,+P107/L107)</f>
        <v>0.16666666666666666</v>
      </c>
      <c r="R107" s="334">
        <f>+O107*Q107</f>
        <v>8.714285714285714</v>
      </c>
      <c r="S107" s="332">
        <f>+IF(N107&lt;=$Q$11,R107,0)</f>
        <v>0</v>
      </c>
      <c r="T107" s="334">
        <f>+IF($Q$11&gt;=N107,O107,0)</f>
        <v>0</v>
      </c>
      <c r="U107" s="335" t="s">
        <v>122</v>
      </c>
      <c r="V107" s="236"/>
      <c r="W107" s="156"/>
      <c r="X107" s="155"/>
      <c r="Y107" s="186"/>
      <c r="Z107" s="187"/>
      <c r="AA107" s="154"/>
      <c r="AB107" s="156" t="s">
        <v>521</v>
      </c>
      <c r="AC107" s="134"/>
      <c r="AD107" s="151">
        <v>1</v>
      </c>
      <c r="AE107" s="151" t="s">
        <v>249</v>
      </c>
      <c r="AF107" s="188"/>
      <c r="AG107" s="188"/>
      <c r="AH107" s="188"/>
      <c r="AI107" s="188"/>
      <c r="AJ107" s="188"/>
      <c r="AK107" s="188"/>
      <c r="AL107" s="188"/>
    </row>
    <row r="108" spans="1:31" s="145" customFormat="1" ht="48" customHeight="1">
      <c r="A108" s="147"/>
      <c r="B108" s="147"/>
      <c r="C108" s="109"/>
      <c r="D108" s="68"/>
      <c r="E108" s="69"/>
      <c r="F108" s="69"/>
      <c r="G108" s="69"/>
      <c r="H108" s="69"/>
      <c r="I108" s="69"/>
      <c r="J108" s="69"/>
      <c r="K108" s="69"/>
      <c r="L108" s="237">
        <f>SUM(L14:L107)</f>
        <v>20716.5</v>
      </c>
      <c r="M108" s="237">
        <f aca="true" t="shared" si="27" ref="M108:T108">SUM(M14:M107)</f>
        <v>3120870</v>
      </c>
      <c r="N108" s="237">
        <f t="shared" si="27"/>
        <v>3098668</v>
      </c>
      <c r="O108" s="237">
        <f t="shared" si="27"/>
        <v>2561</v>
      </c>
      <c r="P108" s="237">
        <f t="shared" si="27"/>
        <v>20290.540000000005</v>
      </c>
      <c r="Q108" s="238">
        <f t="shared" si="27"/>
        <v>40.84154471544715</v>
      </c>
      <c r="R108" s="237">
        <f t="shared" si="27"/>
        <v>1076.5318815331013</v>
      </c>
      <c r="S108" s="237">
        <f t="shared" si="27"/>
        <v>872.0104529616725</v>
      </c>
      <c r="T108" s="237">
        <f t="shared" si="27"/>
        <v>1121.571428571429</v>
      </c>
      <c r="U108" s="69"/>
      <c r="V108" s="68"/>
      <c r="W108" s="69"/>
      <c r="X108" s="68"/>
      <c r="Y108" s="74"/>
      <c r="Z108" s="70"/>
      <c r="AA108" s="72"/>
      <c r="AB108" s="74"/>
      <c r="AC108" s="33"/>
      <c r="AD108" s="33"/>
      <c r="AE108" s="33"/>
    </row>
    <row r="109" spans="1:31" s="145" customFormat="1" ht="37.5" customHeight="1">
      <c r="A109" s="147"/>
      <c r="B109" s="147"/>
      <c r="C109" s="109"/>
      <c r="D109" s="232"/>
      <c r="E109" s="109"/>
      <c r="F109" s="109"/>
      <c r="G109" s="109"/>
      <c r="H109" s="109"/>
      <c r="I109" s="109"/>
      <c r="J109" s="109"/>
      <c r="K109" s="109"/>
      <c r="L109" s="71"/>
      <c r="M109" s="71"/>
      <c r="N109" s="71"/>
      <c r="O109" s="71"/>
      <c r="P109" s="71"/>
      <c r="Q109" s="218"/>
      <c r="R109" s="71"/>
      <c r="S109" s="71"/>
      <c r="T109" s="71"/>
      <c r="U109" s="131"/>
      <c r="V109" s="68"/>
      <c r="W109" s="69"/>
      <c r="X109" s="68"/>
      <c r="Y109" s="74"/>
      <c r="Z109" s="70"/>
      <c r="AA109" s="72"/>
      <c r="AB109" s="74"/>
      <c r="AC109" s="33"/>
      <c r="AD109" s="33"/>
      <c r="AE109" s="33"/>
    </row>
    <row r="110" spans="1:31" s="145" customFormat="1" ht="37.5" customHeight="1">
      <c r="A110" s="147"/>
      <c r="B110" s="147"/>
      <c r="C110" s="109"/>
      <c r="D110" s="232"/>
      <c r="E110" s="109"/>
      <c r="F110" s="109"/>
      <c r="G110" s="109"/>
      <c r="H110" s="109"/>
      <c r="I110" s="109"/>
      <c r="J110" s="109"/>
      <c r="K110" s="109"/>
      <c r="L110" s="71"/>
      <c r="M110" s="71"/>
      <c r="N110" s="71"/>
      <c r="O110" s="71"/>
      <c r="P110" s="71"/>
      <c r="Q110" s="218"/>
      <c r="R110" s="71"/>
      <c r="S110" s="71"/>
      <c r="T110" s="71"/>
      <c r="U110" s="131"/>
      <c r="V110" s="68"/>
      <c r="W110" s="69"/>
      <c r="X110" s="68"/>
      <c r="Y110" s="74"/>
      <c r="Z110" s="70"/>
      <c r="AA110" s="72"/>
      <c r="AB110" s="74"/>
      <c r="AC110" s="33"/>
      <c r="AD110" s="33"/>
      <c r="AE110" s="33"/>
    </row>
    <row r="111" spans="1:31" s="145" customFormat="1" ht="37.5" customHeight="1">
      <c r="A111" s="147"/>
      <c r="B111" s="147"/>
      <c r="C111" s="109"/>
      <c r="D111" s="232"/>
      <c r="E111" s="109"/>
      <c r="F111" s="109"/>
      <c r="G111" s="109"/>
      <c r="H111" s="109"/>
      <c r="I111" s="109"/>
      <c r="J111" s="109"/>
      <c r="K111" s="109"/>
      <c r="L111" s="71"/>
      <c r="M111" s="71"/>
      <c r="N111" s="71"/>
      <c r="O111" s="71"/>
      <c r="P111" s="71"/>
      <c r="Q111" s="218"/>
      <c r="R111" s="71"/>
      <c r="S111" s="71"/>
      <c r="T111" s="71"/>
      <c r="U111" s="131"/>
      <c r="V111" s="68"/>
      <c r="W111" s="69"/>
      <c r="X111" s="68"/>
      <c r="Y111" s="74"/>
      <c r="Z111" s="70"/>
      <c r="AA111" s="72"/>
      <c r="AB111" s="74"/>
      <c r="AC111" s="33"/>
      <c r="AD111" s="33"/>
      <c r="AE111" s="33"/>
    </row>
    <row r="112" spans="1:31" s="44" customFormat="1" ht="33.75" customHeight="1">
      <c r="A112" s="190"/>
      <c r="B112" s="12"/>
      <c r="C112" s="12"/>
      <c r="D112" s="12"/>
      <c r="E112" s="30"/>
      <c r="F112" s="22"/>
      <c r="G112" s="23"/>
      <c r="H112" s="432" t="s">
        <v>536</v>
      </c>
      <c r="I112" s="432"/>
      <c r="J112" s="432"/>
      <c r="K112" s="432"/>
      <c r="L112" s="32"/>
      <c r="M112" s="33"/>
      <c r="N112" s="33"/>
      <c r="O112" s="34"/>
      <c r="P112" s="33"/>
      <c r="Q112" s="219"/>
      <c r="R112" s="13"/>
      <c r="S112" s="13"/>
      <c r="T112" s="13"/>
      <c r="U112" s="30"/>
      <c r="V112" s="65"/>
      <c r="W112" s="66"/>
      <c r="X112" s="65"/>
      <c r="Y112" s="66"/>
      <c r="AA112" s="45"/>
      <c r="AB112" s="66"/>
      <c r="AC112" s="33"/>
      <c r="AD112" s="33"/>
      <c r="AE112" s="33"/>
    </row>
    <row r="113" spans="1:31" s="44" customFormat="1" ht="54.75" customHeight="1">
      <c r="A113" s="65"/>
      <c r="B113" s="14"/>
      <c r="C113" s="14"/>
      <c r="D113" s="15"/>
      <c r="E113" s="24"/>
      <c r="F113" s="22"/>
      <c r="G113" s="23"/>
      <c r="H113" s="413" t="s">
        <v>264</v>
      </c>
      <c r="I113" s="413"/>
      <c r="J113" s="204" t="s">
        <v>265</v>
      </c>
      <c r="K113" s="205">
        <f>+S108</f>
        <v>872.0104529616725</v>
      </c>
      <c r="L113" s="35"/>
      <c r="M113" s="31"/>
      <c r="N113" s="31"/>
      <c r="O113" s="36"/>
      <c r="P113" s="37"/>
      <c r="Q113" s="220"/>
      <c r="R113" s="17"/>
      <c r="S113" s="17"/>
      <c r="T113" s="17"/>
      <c r="U113" s="24"/>
      <c r="V113" s="65"/>
      <c r="W113" s="66"/>
      <c r="X113" s="65"/>
      <c r="Y113" s="66"/>
      <c r="AA113" s="45"/>
      <c r="AB113" s="66"/>
      <c r="AC113" s="33"/>
      <c r="AD113" s="33"/>
      <c r="AE113" s="33"/>
    </row>
    <row r="114" spans="1:31" s="44" customFormat="1" ht="57" customHeight="1">
      <c r="A114" s="65"/>
      <c r="B114" s="14"/>
      <c r="C114" s="14"/>
      <c r="D114" s="15"/>
      <c r="E114" s="24"/>
      <c r="F114" s="22"/>
      <c r="G114" s="23"/>
      <c r="H114" s="413" t="s">
        <v>266</v>
      </c>
      <c r="I114" s="413"/>
      <c r="J114" s="204" t="s">
        <v>267</v>
      </c>
      <c r="K114" s="205">
        <f>+O108</f>
        <v>2561</v>
      </c>
      <c r="L114" s="35"/>
      <c r="M114" s="31"/>
      <c r="N114" s="42"/>
      <c r="O114" s="36"/>
      <c r="P114" s="37"/>
      <c r="Q114" s="220"/>
      <c r="R114" s="17"/>
      <c r="S114" s="17"/>
      <c r="T114" s="17"/>
      <c r="U114" s="24"/>
      <c r="V114" s="65"/>
      <c r="W114" s="66"/>
      <c r="X114" s="65"/>
      <c r="Y114" s="66"/>
      <c r="AA114" s="45"/>
      <c r="AB114" s="66"/>
      <c r="AC114" s="33"/>
      <c r="AD114" s="33"/>
      <c r="AE114" s="33"/>
    </row>
    <row r="115" spans="1:31" s="44" customFormat="1" ht="51" customHeight="1">
      <c r="A115" s="65"/>
      <c r="B115" s="18"/>
      <c r="C115" s="18"/>
      <c r="D115" s="19"/>
      <c r="E115" s="20"/>
      <c r="F115" s="22"/>
      <c r="G115" s="23"/>
      <c r="H115" s="413" t="s">
        <v>230</v>
      </c>
      <c r="I115" s="413"/>
      <c r="J115" s="117" t="s">
        <v>38</v>
      </c>
      <c r="K115" s="206">
        <f>+IF(S108=0,0,+S108/K113)</f>
        <v>1</v>
      </c>
      <c r="L115" s="105"/>
      <c r="M115" s="106"/>
      <c r="N115" s="31"/>
      <c r="O115" s="36"/>
      <c r="P115" s="37"/>
      <c r="Q115" s="221"/>
      <c r="R115" s="21"/>
      <c r="S115" s="21"/>
      <c r="T115" s="21"/>
      <c r="U115" s="20"/>
      <c r="V115" s="65"/>
      <c r="W115" s="66"/>
      <c r="X115" s="65"/>
      <c r="Y115" s="66"/>
      <c r="AA115" s="45"/>
      <c r="AB115" s="66"/>
      <c r="AC115" s="33"/>
      <c r="AD115" s="33"/>
      <c r="AE115" s="33"/>
    </row>
    <row r="116" spans="1:31" s="44" customFormat="1" ht="45.75" customHeight="1">
      <c r="A116" s="65"/>
      <c r="B116" s="18"/>
      <c r="C116" s="18"/>
      <c r="D116" s="19"/>
      <c r="E116" s="20"/>
      <c r="F116" s="22"/>
      <c r="G116" s="37"/>
      <c r="H116" s="413" t="s">
        <v>755</v>
      </c>
      <c r="I116" s="413"/>
      <c r="J116" s="117" t="s">
        <v>37</v>
      </c>
      <c r="K116" s="206">
        <f>+IF(R108=0,0,+R108/K114)</f>
        <v>0.42035606463611924</v>
      </c>
      <c r="L116" s="105"/>
      <c r="M116" s="106"/>
      <c r="N116" s="31"/>
      <c r="O116" s="36"/>
      <c r="P116" s="37"/>
      <c r="Q116" s="221"/>
      <c r="R116" s="21"/>
      <c r="S116" s="21"/>
      <c r="T116" s="21"/>
      <c r="U116" s="20"/>
      <c r="V116" s="65"/>
      <c r="W116" s="66"/>
      <c r="X116" s="65"/>
      <c r="Y116" s="66"/>
      <c r="AA116" s="45"/>
      <c r="AB116" s="66"/>
      <c r="AC116" s="33"/>
      <c r="AD116" s="33"/>
      <c r="AE116" s="33"/>
    </row>
    <row r="117" spans="1:31" s="44" customFormat="1" ht="25.5">
      <c r="A117" s="65"/>
      <c r="B117" s="18"/>
      <c r="C117" s="18"/>
      <c r="D117" s="19"/>
      <c r="E117" s="20"/>
      <c r="F117" s="22"/>
      <c r="G117" s="37"/>
      <c r="H117" s="22"/>
      <c r="I117" s="23"/>
      <c r="J117" s="22"/>
      <c r="K117" s="31"/>
      <c r="L117" s="35"/>
      <c r="M117" s="31"/>
      <c r="N117" s="31"/>
      <c r="O117" s="36"/>
      <c r="P117" s="37"/>
      <c r="Q117" s="221"/>
      <c r="R117" s="21"/>
      <c r="S117" s="21"/>
      <c r="T117" s="21"/>
      <c r="U117" s="20"/>
      <c r="V117" s="65"/>
      <c r="W117" s="66"/>
      <c r="X117" s="65"/>
      <c r="Y117" s="66"/>
      <c r="AA117" s="45"/>
      <c r="AB117" s="66"/>
      <c r="AC117" s="33"/>
      <c r="AD117" s="33"/>
      <c r="AE117" s="33"/>
    </row>
    <row r="118" spans="1:31" s="44" customFormat="1" ht="25.5">
      <c r="A118" s="65"/>
      <c r="B118" s="18"/>
      <c r="C118" s="18"/>
      <c r="D118" s="19"/>
      <c r="E118" s="20"/>
      <c r="F118" s="22"/>
      <c r="G118" s="37"/>
      <c r="H118" s="22"/>
      <c r="I118" s="23"/>
      <c r="J118" s="22"/>
      <c r="K118" s="31"/>
      <c r="L118" s="35"/>
      <c r="M118" s="31"/>
      <c r="N118" s="31"/>
      <c r="O118" s="36"/>
      <c r="P118" s="37"/>
      <c r="Q118" s="221"/>
      <c r="R118" s="21"/>
      <c r="S118" s="21"/>
      <c r="T118" s="21"/>
      <c r="U118" s="20"/>
      <c r="V118" s="65"/>
      <c r="W118" s="66"/>
      <c r="X118" s="65"/>
      <c r="Y118" s="66"/>
      <c r="AA118" s="45"/>
      <c r="AB118" s="66"/>
      <c r="AC118" s="33"/>
      <c r="AD118" s="33"/>
      <c r="AE118" s="33"/>
    </row>
    <row r="119" spans="1:31" s="44" customFormat="1" ht="25.5">
      <c r="A119" s="65"/>
      <c r="B119" s="18"/>
      <c r="C119" s="18"/>
      <c r="D119" s="19"/>
      <c r="E119" s="20"/>
      <c r="F119" s="22"/>
      <c r="G119" s="38"/>
      <c r="H119" s="23"/>
      <c r="I119" s="38"/>
      <c r="J119" s="38"/>
      <c r="K119" s="31"/>
      <c r="L119" s="37"/>
      <c r="M119" s="31"/>
      <c r="N119" s="31"/>
      <c r="O119" s="31"/>
      <c r="P119" s="37"/>
      <c r="Q119" s="221"/>
      <c r="R119" s="21"/>
      <c r="S119" s="21"/>
      <c r="T119" s="21"/>
      <c r="U119" s="20"/>
      <c r="V119" s="65"/>
      <c r="W119" s="66"/>
      <c r="X119" s="65"/>
      <c r="Y119" s="66"/>
      <c r="AA119" s="45"/>
      <c r="AB119" s="66"/>
      <c r="AC119" s="33"/>
      <c r="AD119" s="33"/>
      <c r="AE119" s="33"/>
    </row>
    <row r="120" spans="1:31" s="44" customFormat="1" ht="30">
      <c r="A120" s="65"/>
      <c r="B120" s="14"/>
      <c r="C120" s="14"/>
      <c r="D120" s="15"/>
      <c r="E120" s="66"/>
      <c r="F120" s="29"/>
      <c r="G120" s="26"/>
      <c r="H120" s="26"/>
      <c r="I120" s="26"/>
      <c r="J120" s="26"/>
      <c r="K120" s="27"/>
      <c r="L120" s="28"/>
      <c r="M120" s="28"/>
      <c r="N120" s="16"/>
      <c r="O120" s="45"/>
      <c r="P120" s="45"/>
      <c r="Q120" s="222"/>
      <c r="R120" s="17"/>
      <c r="S120" s="17"/>
      <c r="T120" s="17"/>
      <c r="U120" s="24"/>
      <c r="V120" s="65"/>
      <c r="W120" s="66"/>
      <c r="X120" s="65"/>
      <c r="Y120" s="66"/>
      <c r="AA120" s="45"/>
      <c r="AB120" s="66"/>
      <c r="AC120" s="33"/>
      <c r="AD120" s="33"/>
      <c r="AE120" s="33"/>
    </row>
    <row r="121" spans="1:31" s="44" customFormat="1" ht="30.75" thickBot="1">
      <c r="A121" s="65"/>
      <c r="B121" s="51"/>
      <c r="C121" s="51"/>
      <c r="D121" s="51"/>
      <c r="E121" s="94"/>
      <c r="F121" s="56"/>
      <c r="G121" s="39"/>
      <c r="H121" s="39"/>
      <c r="I121" s="39"/>
      <c r="J121" s="39"/>
      <c r="K121" s="27"/>
      <c r="L121" s="28"/>
      <c r="M121" s="27"/>
      <c r="N121" s="46"/>
      <c r="O121" s="46"/>
      <c r="P121" s="46"/>
      <c r="Q121" s="223"/>
      <c r="R121" s="46"/>
      <c r="S121" s="46"/>
      <c r="T121" s="46"/>
      <c r="U121" s="66"/>
      <c r="V121" s="65"/>
      <c r="W121" s="202"/>
      <c r="X121" s="65"/>
      <c r="Y121" s="66"/>
      <c r="AA121" s="45"/>
      <c r="AB121" s="203"/>
      <c r="AC121" s="33"/>
      <c r="AD121" s="33"/>
      <c r="AE121" s="33"/>
    </row>
    <row r="122" spans="1:31" s="44" customFormat="1" ht="30">
      <c r="A122" s="65"/>
      <c r="B122" s="51"/>
      <c r="C122" s="51"/>
      <c r="D122" s="51"/>
      <c r="E122" s="435" t="s">
        <v>593</v>
      </c>
      <c r="F122" s="435"/>
      <c r="G122" s="435"/>
      <c r="H122" s="435"/>
      <c r="I122" s="435"/>
      <c r="J122" s="435"/>
      <c r="K122" s="27"/>
      <c r="L122" s="28"/>
      <c r="M122" s="27"/>
      <c r="N122" s="414" t="s">
        <v>231</v>
      </c>
      <c r="O122" s="414"/>
      <c r="P122" s="414"/>
      <c r="Q122" s="414"/>
      <c r="R122" s="414"/>
      <c r="S122" s="414"/>
      <c r="T122" s="414"/>
      <c r="U122" s="66"/>
      <c r="V122" s="65"/>
      <c r="W122" s="78"/>
      <c r="X122" s="65"/>
      <c r="Y122" s="66"/>
      <c r="AA122" s="45"/>
      <c r="AB122" s="148"/>
      <c r="AC122" s="33"/>
      <c r="AD122" s="33"/>
      <c r="AE122" s="33"/>
    </row>
    <row r="123" spans="1:31" s="44" customFormat="1" ht="71.25" customHeight="1">
      <c r="A123" s="65"/>
      <c r="B123" s="51"/>
      <c r="C123" s="51"/>
      <c r="D123" s="51"/>
      <c r="E123" s="415" t="s">
        <v>594</v>
      </c>
      <c r="F123" s="412"/>
      <c r="G123" s="412"/>
      <c r="H123" s="415"/>
      <c r="I123" s="415"/>
      <c r="J123" s="415"/>
      <c r="K123" s="27"/>
      <c r="L123" s="57"/>
      <c r="M123" s="27"/>
      <c r="N123" s="412" t="s">
        <v>447</v>
      </c>
      <c r="O123" s="412"/>
      <c r="P123" s="412"/>
      <c r="Q123" s="412"/>
      <c r="R123" s="412"/>
      <c r="S123" s="412"/>
      <c r="T123" s="412"/>
      <c r="U123" s="66"/>
      <c r="V123" s="65"/>
      <c r="W123" s="78"/>
      <c r="X123" s="65"/>
      <c r="Y123" s="66"/>
      <c r="AA123" s="45"/>
      <c r="AB123" s="148"/>
      <c r="AC123" s="33"/>
      <c r="AD123" s="33"/>
      <c r="AE123" s="33"/>
    </row>
    <row r="124" spans="1:31" s="44" customFormat="1" ht="71.25" customHeight="1">
      <c r="A124" s="65"/>
      <c r="B124" s="51"/>
      <c r="C124" s="51"/>
      <c r="D124" s="51"/>
      <c r="E124" s="107"/>
      <c r="F124" s="108"/>
      <c r="G124" s="108"/>
      <c r="H124" s="107"/>
      <c r="I124" s="107"/>
      <c r="J124" s="107"/>
      <c r="K124" s="27"/>
      <c r="L124" s="57"/>
      <c r="M124" s="27"/>
      <c r="N124" s="108"/>
      <c r="O124" s="108"/>
      <c r="P124" s="108"/>
      <c r="Q124" s="224"/>
      <c r="R124" s="108"/>
      <c r="S124" s="108"/>
      <c r="T124" s="108"/>
      <c r="U124" s="66"/>
      <c r="V124" s="65"/>
      <c r="W124" s="78"/>
      <c r="X124" s="65"/>
      <c r="Y124" s="66"/>
      <c r="AA124" s="45"/>
      <c r="AB124" s="148"/>
      <c r="AC124" s="33"/>
      <c r="AD124" s="33"/>
      <c r="AE124" s="33"/>
    </row>
    <row r="125" spans="1:31" s="44" customFormat="1" ht="89.25" customHeight="1">
      <c r="A125" s="65"/>
      <c r="B125" s="258"/>
      <c r="D125" s="45"/>
      <c r="J125" s="111"/>
      <c r="K125" s="111"/>
      <c r="L125" s="111"/>
      <c r="M125" s="111"/>
      <c r="N125" s="111"/>
      <c r="O125" s="111"/>
      <c r="P125" s="111"/>
      <c r="Q125" s="225"/>
      <c r="R125" s="108"/>
      <c r="S125" s="108"/>
      <c r="T125" s="108"/>
      <c r="U125" s="66"/>
      <c r="V125" s="65"/>
      <c r="W125" s="78"/>
      <c r="X125" s="65"/>
      <c r="Y125" s="66"/>
      <c r="AA125" s="45"/>
      <c r="AB125" s="148"/>
      <c r="AC125" s="33"/>
      <c r="AD125" s="33"/>
      <c r="AE125" s="33"/>
    </row>
    <row r="126" spans="1:33" ht="57" customHeight="1">
      <c r="A126" s="65"/>
      <c r="B126" s="259"/>
      <c r="I126" s="40"/>
      <c r="J126" s="40"/>
      <c r="K126" s="41"/>
      <c r="L126" s="58"/>
      <c r="M126" s="41"/>
      <c r="N126" s="41"/>
      <c r="O126" s="41"/>
      <c r="P126" s="41"/>
      <c r="Q126" s="226"/>
      <c r="R126" s="48"/>
      <c r="S126" s="48"/>
      <c r="T126" s="48"/>
      <c r="U126" s="47"/>
      <c r="V126" s="64"/>
      <c r="W126" s="78"/>
      <c r="X126" s="64"/>
      <c r="Y126" s="47"/>
      <c r="Z126" s="43"/>
      <c r="AA126" s="48"/>
      <c r="AB126" s="148"/>
      <c r="AC126" s="120"/>
      <c r="AD126" s="33"/>
      <c r="AE126" s="33"/>
      <c r="AF126" s="44"/>
      <c r="AG126" s="44"/>
    </row>
    <row r="127" spans="1:33" ht="30">
      <c r="A127" s="65"/>
      <c r="B127" s="259"/>
      <c r="AC127" s="120"/>
      <c r="AD127" s="33"/>
      <c r="AE127" s="33"/>
      <c r="AF127" s="44"/>
      <c r="AG127" s="44"/>
    </row>
    <row r="128" spans="1:33" ht="25.5">
      <c r="A128" s="65"/>
      <c r="AC128" s="120"/>
      <c r="AD128" s="33"/>
      <c r="AE128" s="33"/>
      <c r="AF128" s="44"/>
      <c r="AG128" s="44"/>
    </row>
    <row r="129" spans="1:33" ht="25.5">
      <c r="A129" s="65"/>
      <c r="AC129" s="120"/>
      <c r="AD129" s="33"/>
      <c r="AE129" s="33"/>
      <c r="AF129" s="44"/>
      <c r="AG129" s="44"/>
    </row>
    <row r="130" spans="1:33" ht="54" customHeight="1">
      <c r="A130" s="262"/>
      <c r="B130" s="336"/>
      <c r="C130" s="336"/>
      <c r="D130" s="336"/>
      <c r="E130" s="336"/>
      <c r="F130" s="336"/>
      <c r="G130" s="336"/>
      <c r="H130" s="336"/>
      <c r="I130" s="336"/>
      <c r="J130" s="336"/>
      <c r="K130" s="336"/>
      <c r="L130" s="336"/>
      <c r="AC130" s="120"/>
      <c r="AD130" s="33"/>
      <c r="AE130" s="33"/>
      <c r="AF130" s="44"/>
      <c r="AG130" s="44"/>
    </row>
    <row r="131" spans="1:33" ht="25.5">
      <c r="A131" s="65"/>
      <c r="AC131" s="120"/>
      <c r="AD131" s="33"/>
      <c r="AE131" s="33"/>
      <c r="AF131" s="44"/>
      <c r="AG131" s="44"/>
    </row>
    <row r="132" spans="1:33" ht="54.75" customHeight="1">
      <c r="A132" s="433"/>
      <c r="B132" s="433"/>
      <c r="C132" s="433"/>
      <c r="D132" s="433"/>
      <c r="E132" s="433"/>
      <c r="F132" s="434"/>
      <c r="G132" s="434"/>
      <c r="H132" s="433"/>
      <c r="I132" s="433"/>
      <c r="J132" s="104"/>
      <c r="K132" s="100"/>
      <c r="L132" s="112"/>
      <c r="M132" s="100"/>
      <c r="N132" s="100"/>
      <c r="O132" s="100"/>
      <c r="P132" s="100"/>
      <c r="Q132" s="228"/>
      <c r="R132" s="100"/>
      <c r="S132" s="100"/>
      <c r="T132" s="100"/>
      <c r="U132" s="103"/>
      <c r="V132" s="101"/>
      <c r="W132" s="102"/>
      <c r="X132" s="101"/>
      <c r="Y132" s="103"/>
      <c r="Z132" s="104"/>
      <c r="AA132" s="100"/>
      <c r="AB132" s="150"/>
      <c r="AC132" s="120"/>
      <c r="AD132" s="33"/>
      <c r="AE132" s="33"/>
      <c r="AF132" s="44"/>
      <c r="AG132" s="44"/>
    </row>
    <row r="133" spans="1:33" ht="27.75">
      <c r="A133" s="65"/>
      <c r="B133" s="172"/>
      <c r="C133" s="172"/>
      <c r="D133" s="195"/>
      <c r="E133" s="196"/>
      <c r="F133" s="197"/>
      <c r="G133" s="197"/>
      <c r="H133" s="197"/>
      <c r="I133" s="197"/>
      <c r="J133" s="96"/>
      <c r="K133" s="95"/>
      <c r="L133" s="97"/>
      <c r="M133" s="96"/>
      <c r="N133" s="98"/>
      <c r="O133" s="98"/>
      <c r="P133" s="99"/>
      <c r="Q133" s="99"/>
      <c r="R133" s="98"/>
      <c r="S133" s="98"/>
      <c r="T133" s="96"/>
      <c r="U133" s="47"/>
      <c r="V133" s="64"/>
      <c r="W133" s="78"/>
      <c r="X133" s="64"/>
      <c r="Y133" s="47"/>
      <c r="Z133" s="43"/>
      <c r="AA133" s="48"/>
      <c r="AB133" s="148"/>
      <c r="AC133" s="120"/>
      <c r="AD133" s="33"/>
      <c r="AE133" s="33"/>
      <c r="AF133" s="44"/>
      <c r="AG133" s="44"/>
    </row>
    <row r="134" spans="1:33" ht="141.75" customHeight="1">
      <c r="A134" s="431"/>
      <c r="B134" s="431"/>
      <c r="C134" s="431"/>
      <c r="D134" s="431"/>
      <c r="E134" s="431"/>
      <c r="F134" s="431"/>
      <c r="G134" s="431"/>
      <c r="H134" s="431"/>
      <c r="I134" s="197"/>
      <c r="J134" s="198"/>
      <c r="K134" s="197"/>
      <c r="L134" s="199"/>
      <c r="M134" s="198"/>
      <c r="N134" s="200"/>
      <c r="O134" s="200"/>
      <c r="P134" s="201"/>
      <c r="Q134" s="201"/>
      <c r="R134" s="200"/>
      <c r="S134" s="200"/>
      <c r="T134" s="198"/>
      <c r="U134" s="47"/>
      <c r="V134" s="64"/>
      <c r="W134" s="78"/>
      <c r="X134" s="64"/>
      <c r="Y134" s="47"/>
      <c r="Z134" s="43"/>
      <c r="AA134" s="48"/>
      <c r="AB134" s="148"/>
      <c r="AC134" s="120"/>
      <c r="AD134" s="33"/>
      <c r="AE134" s="33"/>
      <c r="AF134" s="44"/>
      <c r="AG134" s="44"/>
    </row>
    <row r="135" spans="1:33" ht="30">
      <c r="A135" s="65"/>
      <c r="B135" s="410"/>
      <c r="C135" s="410"/>
      <c r="D135" s="410"/>
      <c r="E135" s="410"/>
      <c r="F135" s="410"/>
      <c r="G135" s="410"/>
      <c r="H135" s="410"/>
      <c r="I135" s="410"/>
      <c r="J135" s="410"/>
      <c r="K135" s="410"/>
      <c r="L135" s="411"/>
      <c r="M135" s="410"/>
      <c r="N135" s="410"/>
      <c r="O135" s="410"/>
      <c r="P135" s="410"/>
      <c r="Q135" s="410"/>
      <c r="R135" s="410"/>
      <c r="S135" s="410"/>
      <c r="T135" s="410"/>
      <c r="U135" s="47"/>
      <c r="V135" s="64"/>
      <c r="W135" s="78"/>
      <c r="X135" s="64"/>
      <c r="Y135" s="47"/>
      <c r="Z135" s="43"/>
      <c r="AA135" s="48"/>
      <c r="AB135" s="148"/>
      <c r="AC135" s="120"/>
      <c r="AD135" s="33"/>
      <c r="AE135" s="33"/>
      <c r="AF135" s="44"/>
      <c r="AG135" s="44"/>
    </row>
    <row r="136" spans="1:33" ht="35.25">
      <c r="A136" s="65"/>
      <c r="B136" s="408"/>
      <c r="C136" s="408"/>
      <c r="D136" s="408"/>
      <c r="E136" s="408"/>
      <c r="F136" s="408"/>
      <c r="G136" s="408"/>
      <c r="H136" s="408"/>
      <c r="I136" s="408"/>
      <c r="J136" s="408"/>
      <c r="K136" s="408"/>
      <c r="L136" s="409"/>
      <c r="M136" s="408"/>
      <c r="N136" s="408"/>
      <c r="O136" s="408"/>
      <c r="P136" s="408"/>
      <c r="Q136" s="408"/>
      <c r="R136" s="408"/>
      <c r="S136" s="408"/>
      <c r="T136" s="408"/>
      <c r="U136" s="103"/>
      <c r="V136" s="101"/>
      <c r="W136" s="102"/>
      <c r="X136" s="101"/>
      <c r="Y136" s="103"/>
      <c r="Z136" s="104"/>
      <c r="AA136" s="100"/>
      <c r="AB136" s="150"/>
      <c r="AC136" s="120"/>
      <c r="AD136" s="33"/>
      <c r="AE136" s="33"/>
      <c r="AF136" s="44"/>
      <c r="AG136" s="44"/>
    </row>
    <row r="137" spans="1:33" ht="25.5">
      <c r="A137" s="65"/>
      <c r="B137" s="51"/>
      <c r="C137" s="51"/>
      <c r="D137" s="51"/>
      <c r="E137" s="191"/>
      <c r="F137" s="191"/>
      <c r="G137" s="192"/>
      <c r="H137" s="192"/>
      <c r="I137" s="192"/>
      <c r="J137" s="192"/>
      <c r="K137" s="193"/>
      <c r="L137" s="194"/>
      <c r="M137" s="193"/>
      <c r="N137" s="193"/>
      <c r="O137" s="193"/>
      <c r="P137" s="193"/>
      <c r="Q137" s="229"/>
      <c r="R137" s="193"/>
      <c r="S137" s="193"/>
      <c r="T137" s="193"/>
      <c r="AC137" s="120"/>
      <c r="AD137" s="33"/>
      <c r="AE137" s="33"/>
      <c r="AF137" s="44"/>
      <c r="AG137" s="44"/>
    </row>
    <row r="138" spans="1:33" ht="25.5">
      <c r="A138" s="65"/>
      <c r="B138" s="51"/>
      <c r="C138" s="51"/>
      <c r="D138" s="51"/>
      <c r="E138" s="191"/>
      <c r="F138" s="191"/>
      <c r="G138" s="192"/>
      <c r="H138" s="192"/>
      <c r="I138" s="192"/>
      <c r="J138" s="192"/>
      <c r="K138" s="193"/>
      <c r="L138" s="194"/>
      <c r="M138" s="193"/>
      <c r="N138" s="193"/>
      <c r="O138" s="193"/>
      <c r="P138" s="193"/>
      <c r="Q138" s="229"/>
      <c r="R138" s="193"/>
      <c r="S138" s="193"/>
      <c r="T138" s="193"/>
      <c r="AC138" s="120"/>
      <c r="AD138" s="33"/>
      <c r="AE138" s="33"/>
      <c r="AF138" s="44"/>
      <c r="AG138" s="44"/>
    </row>
    <row r="139" spans="1:33" ht="25.5">
      <c r="A139" s="65"/>
      <c r="B139" s="51"/>
      <c r="C139" s="51"/>
      <c r="D139" s="51"/>
      <c r="E139" s="191"/>
      <c r="F139" s="191"/>
      <c r="G139" s="192"/>
      <c r="H139" s="192"/>
      <c r="I139" s="192"/>
      <c r="J139" s="192"/>
      <c r="K139" s="193"/>
      <c r="L139" s="194"/>
      <c r="M139" s="193"/>
      <c r="N139" s="193"/>
      <c r="O139" s="193"/>
      <c r="P139" s="193"/>
      <c r="Q139" s="229"/>
      <c r="R139" s="193"/>
      <c r="S139" s="193"/>
      <c r="T139" s="193"/>
      <c r="AC139" s="120"/>
      <c r="AD139" s="33"/>
      <c r="AE139" s="33"/>
      <c r="AF139" s="44"/>
      <c r="AG139" s="44"/>
    </row>
    <row r="140" spans="1:33" ht="25.5">
      <c r="A140" s="65"/>
      <c r="B140" s="51"/>
      <c r="C140" s="51"/>
      <c r="D140" s="51"/>
      <c r="E140" s="191"/>
      <c r="F140" s="191"/>
      <c r="G140" s="192"/>
      <c r="H140" s="192"/>
      <c r="I140" s="192"/>
      <c r="J140" s="192"/>
      <c r="K140" s="193"/>
      <c r="L140" s="194"/>
      <c r="M140" s="193"/>
      <c r="N140" s="193"/>
      <c r="O140" s="193"/>
      <c r="P140" s="193"/>
      <c r="Q140" s="229"/>
      <c r="R140" s="193"/>
      <c r="S140" s="193"/>
      <c r="T140" s="193"/>
      <c r="AC140" s="120"/>
      <c r="AD140" s="33"/>
      <c r="AE140" s="33"/>
      <c r="AF140" s="44"/>
      <c r="AG140" s="44"/>
    </row>
    <row r="141" spans="1:33" ht="25.5">
      <c r="A141" s="65"/>
      <c r="B141" s="51"/>
      <c r="C141" s="51"/>
      <c r="D141" s="51"/>
      <c r="E141" s="191"/>
      <c r="F141" s="191"/>
      <c r="G141" s="192"/>
      <c r="H141" s="192"/>
      <c r="I141" s="192"/>
      <c r="J141" s="192"/>
      <c r="K141" s="193"/>
      <c r="L141" s="194"/>
      <c r="M141" s="193"/>
      <c r="N141" s="193"/>
      <c r="O141" s="193"/>
      <c r="P141" s="193"/>
      <c r="Q141" s="229"/>
      <c r="R141" s="193"/>
      <c r="S141" s="193"/>
      <c r="T141" s="193"/>
      <c r="AC141" s="120"/>
      <c r="AD141" s="33"/>
      <c r="AE141" s="33"/>
      <c r="AF141" s="44"/>
      <c r="AG141" s="44"/>
    </row>
    <row r="142" spans="1:33" ht="25.5">
      <c r="A142" s="65"/>
      <c r="B142" s="51"/>
      <c r="C142" s="51"/>
      <c r="D142" s="51"/>
      <c r="E142" s="191"/>
      <c r="F142" s="191"/>
      <c r="G142" s="192"/>
      <c r="H142" s="192"/>
      <c r="I142" s="192"/>
      <c r="J142" s="192"/>
      <c r="K142" s="193"/>
      <c r="L142" s="194"/>
      <c r="M142" s="193"/>
      <c r="N142" s="193"/>
      <c r="O142" s="193"/>
      <c r="P142" s="193"/>
      <c r="Q142" s="229"/>
      <c r="R142" s="193"/>
      <c r="S142" s="193"/>
      <c r="T142" s="193"/>
      <c r="AC142" s="120"/>
      <c r="AD142" s="33"/>
      <c r="AE142" s="33"/>
      <c r="AF142" s="44"/>
      <c r="AG142" s="44"/>
    </row>
    <row r="143" spans="1:33" ht="25.5">
      <c r="A143" s="65"/>
      <c r="B143" s="51"/>
      <c r="C143" s="51"/>
      <c r="D143" s="51"/>
      <c r="E143" s="191"/>
      <c r="F143" s="191"/>
      <c r="G143" s="192"/>
      <c r="H143" s="192"/>
      <c r="I143" s="192"/>
      <c r="J143" s="192"/>
      <c r="K143" s="193"/>
      <c r="L143" s="194"/>
      <c r="M143" s="193"/>
      <c r="N143" s="193"/>
      <c r="O143" s="193"/>
      <c r="P143" s="193"/>
      <c r="Q143" s="229"/>
      <c r="R143" s="193"/>
      <c r="S143" s="193"/>
      <c r="T143" s="193"/>
      <c r="AC143" s="120"/>
      <c r="AD143" s="33"/>
      <c r="AE143" s="33"/>
      <c r="AF143" s="44"/>
      <c r="AG143" s="44"/>
    </row>
    <row r="144" spans="1:33" ht="25.5">
      <c r="A144" s="65"/>
      <c r="B144" s="51"/>
      <c r="C144" s="51"/>
      <c r="D144" s="51"/>
      <c r="E144" s="191"/>
      <c r="F144" s="191"/>
      <c r="G144" s="192"/>
      <c r="H144" s="192"/>
      <c r="I144" s="192"/>
      <c r="J144" s="192"/>
      <c r="K144" s="193"/>
      <c r="L144" s="194"/>
      <c r="M144" s="193"/>
      <c r="N144" s="193"/>
      <c r="O144" s="193"/>
      <c r="P144" s="193"/>
      <c r="Q144" s="229"/>
      <c r="R144" s="193"/>
      <c r="S144" s="193"/>
      <c r="T144" s="193"/>
      <c r="AC144" s="120"/>
      <c r="AD144" s="33"/>
      <c r="AE144" s="33"/>
      <c r="AF144" s="44"/>
      <c r="AG144" s="44"/>
    </row>
    <row r="145" spans="1:33" ht="25.5">
      <c r="A145" s="65"/>
      <c r="B145" s="51"/>
      <c r="C145" s="51"/>
      <c r="D145" s="51"/>
      <c r="E145" s="191"/>
      <c r="F145" s="191"/>
      <c r="G145" s="192"/>
      <c r="H145" s="192"/>
      <c r="I145" s="192"/>
      <c r="J145" s="192"/>
      <c r="K145" s="193"/>
      <c r="L145" s="194"/>
      <c r="M145" s="193"/>
      <c r="N145" s="193"/>
      <c r="O145" s="193"/>
      <c r="P145" s="193"/>
      <c r="Q145" s="229"/>
      <c r="R145" s="193"/>
      <c r="S145" s="193"/>
      <c r="T145" s="193"/>
      <c r="AC145" s="120"/>
      <c r="AD145" s="33"/>
      <c r="AE145" s="33"/>
      <c r="AF145" s="44"/>
      <c r="AG145" s="44"/>
    </row>
    <row r="146" spans="1:33" ht="25.5">
      <c r="A146" s="65"/>
      <c r="B146" s="51"/>
      <c r="C146" s="51"/>
      <c r="D146" s="51"/>
      <c r="E146" s="191"/>
      <c r="F146" s="191"/>
      <c r="G146" s="192"/>
      <c r="H146" s="192"/>
      <c r="I146" s="192"/>
      <c r="J146" s="192"/>
      <c r="K146" s="193"/>
      <c r="L146" s="194"/>
      <c r="M146" s="193"/>
      <c r="N146" s="193"/>
      <c r="O146" s="193"/>
      <c r="P146" s="193"/>
      <c r="Q146" s="229"/>
      <c r="R146" s="193"/>
      <c r="S146" s="193"/>
      <c r="T146" s="193"/>
      <c r="AC146" s="120"/>
      <c r="AD146" s="33"/>
      <c r="AE146" s="33"/>
      <c r="AF146" s="44"/>
      <c r="AG146" s="44"/>
    </row>
    <row r="147" spans="1:33" ht="25.5">
      <c r="A147" s="65"/>
      <c r="B147" s="51"/>
      <c r="C147" s="51"/>
      <c r="D147" s="51"/>
      <c r="E147" s="191"/>
      <c r="F147" s="191"/>
      <c r="G147" s="192"/>
      <c r="H147" s="192"/>
      <c r="I147" s="192"/>
      <c r="J147" s="192"/>
      <c r="K147" s="193"/>
      <c r="L147" s="194"/>
      <c r="M147" s="193"/>
      <c r="N147" s="193"/>
      <c r="O147" s="193"/>
      <c r="P147" s="193"/>
      <c r="Q147" s="229"/>
      <c r="R147" s="193"/>
      <c r="S147" s="193"/>
      <c r="T147" s="193"/>
      <c r="AC147" s="120"/>
      <c r="AD147" s="33"/>
      <c r="AE147" s="33"/>
      <c r="AF147" s="44"/>
      <c r="AG147" s="44"/>
    </row>
    <row r="148" spans="1:33" ht="25.5">
      <c r="A148" s="65"/>
      <c r="B148" s="51"/>
      <c r="C148" s="51"/>
      <c r="D148" s="51"/>
      <c r="E148" s="191"/>
      <c r="F148" s="191"/>
      <c r="G148" s="192"/>
      <c r="H148" s="192"/>
      <c r="I148" s="192"/>
      <c r="J148" s="192"/>
      <c r="K148" s="193"/>
      <c r="L148" s="194"/>
      <c r="M148" s="193"/>
      <c r="N148" s="193"/>
      <c r="O148" s="193"/>
      <c r="P148" s="193"/>
      <c r="Q148" s="229"/>
      <c r="R148" s="193"/>
      <c r="S148" s="193"/>
      <c r="T148" s="193"/>
      <c r="AC148" s="120"/>
      <c r="AD148" s="33"/>
      <c r="AE148" s="33"/>
      <c r="AF148" s="44"/>
      <c r="AG148" s="44"/>
    </row>
    <row r="149" spans="1:33" ht="25.5">
      <c r="A149" s="65"/>
      <c r="B149" s="51"/>
      <c r="C149" s="51"/>
      <c r="D149" s="51"/>
      <c r="E149" s="191"/>
      <c r="F149" s="191"/>
      <c r="G149" s="192"/>
      <c r="H149" s="192"/>
      <c r="I149" s="192"/>
      <c r="J149" s="192"/>
      <c r="K149" s="193"/>
      <c r="L149" s="194"/>
      <c r="M149" s="193"/>
      <c r="N149" s="193"/>
      <c r="O149" s="193"/>
      <c r="P149" s="193"/>
      <c r="Q149" s="229"/>
      <c r="R149" s="193"/>
      <c r="S149" s="193"/>
      <c r="T149" s="193"/>
      <c r="AC149" s="120"/>
      <c r="AD149" s="33"/>
      <c r="AE149" s="33"/>
      <c r="AF149" s="44"/>
      <c r="AG149" s="44"/>
    </row>
    <row r="150" spans="1:33" ht="25.5">
      <c r="A150" s="65"/>
      <c r="B150" s="51"/>
      <c r="C150" s="51"/>
      <c r="D150" s="51"/>
      <c r="E150" s="191"/>
      <c r="F150" s="191"/>
      <c r="G150" s="192"/>
      <c r="H150" s="192"/>
      <c r="I150" s="192"/>
      <c r="J150" s="192"/>
      <c r="K150" s="193"/>
      <c r="L150" s="194"/>
      <c r="M150" s="193"/>
      <c r="N150" s="193"/>
      <c r="O150" s="193"/>
      <c r="P150" s="193"/>
      <c r="Q150" s="229"/>
      <c r="R150" s="193"/>
      <c r="S150" s="193"/>
      <c r="T150" s="193"/>
      <c r="AC150" s="120"/>
      <c r="AD150" s="33"/>
      <c r="AE150" s="33"/>
      <c r="AF150" s="44"/>
      <c r="AG150" s="44"/>
    </row>
    <row r="151" spans="1:33" ht="25.5">
      <c r="A151" s="65"/>
      <c r="B151" s="51"/>
      <c r="C151" s="51"/>
      <c r="D151" s="51"/>
      <c r="E151" s="191"/>
      <c r="F151" s="191"/>
      <c r="G151" s="192"/>
      <c r="H151" s="192"/>
      <c r="I151" s="192"/>
      <c r="J151" s="192"/>
      <c r="K151" s="193"/>
      <c r="L151" s="194"/>
      <c r="M151" s="193"/>
      <c r="N151" s="193"/>
      <c r="O151" s="193"/>
      <c r="P151" s="193"/>
      <c r="Q151" s="229"/>
      <c r="R151" s="193"/>
      <c r="S151" s="193"/>
      <c r="T151" s="193"/>
      <c r="AC151" s="120"/>
      <c r="AD151" s="33"/>
      <c r="AE151" s="33"/>
      <c r="AF151" s="44"/>
      <c r="AG151" s="44"/>
    </row>
    <row r="152" spans="1:33" ht="25.5">
      <c r="A152" s="65"/>
      <c r="B152" s="51"/>
      <c r="C152" s="51"/>
      <c r="D152" s="51"/>
      <c r="E152" s="191"/>
      <c r="F152" s="191"/>
      <c r="G152" s="192"/>
      <c r="H152" s="192"/>
      <c r="I152" s="192"/>
      <c r="J152" s="192"/>
      <c r="K152" s="193"/>
      <c r="L152" s="194"/>
      <c r="M152" s="193"/>
      <c r="N152" s="193"/>
      <c r="O152" s="193"/>
      <c r="P152" s="193"/>
      <c r="Q152" s="229"/>
      <c r="R152" s="193"/>
      <c r="S152" s="193"/>
      <c r="T152" s="193"/>
      <c r="AC152" s="120"/>
      <c r="AD152" s="33"/>
      <c r="AE152" s="33"/>
      <c r="AF152" s="44"/>
      <c r="AG152" s="44"/>
    </row>
    <row r="153" spans="1:31" ht="25.5">
      <c r="A153" s="65"/>
      <c r="B153" s="51"/>
      <c r="C153" s="51"/>
      <c r="D153" s="51"/>
      <c r="E153" s="191"/>
      <c r="F153" s="191"/>
      <c r="G153" s="192"/>
      <c r="H153" s="192"/>
      <c r="I153" s="192"/>
      <c r="J153" s="192"/>
      <c r="K153" s="193"/>
      <c r="L153" s="194"/>
      <c r="M153" s="193"/>
      <c r="N153" s="193"/>
      <c r="O153" s="193"/>
      <c r="P153" s="193"/>
      <c r="Q153" s="229"/>
      <c r="R153" s="193"/>
      <c r="S153" s="193"/>
      <c r="T153" s="193"/>
      <c r="AC153" s="120"/>
      <c r="AD153" s="120"/>
      <c r="AE153" s="119"/>
    </row>
    <row r="154" spans="1:30" ht="25.5">
      <c r="A154" s="65"/>
      <c r="B154" s="51"/>
      <c r="C154" s="51"/>
      <c r="D154" s="51"/>
      <c r="E154" s="191"/>
      <c r="F154" s="191"/>
      <c r="G154" s="192"/>
      <c r="H154" s="192"/>
      <c r="I154" s="192"/>
      <c r="J154" s="192"/>
      <c r="K154" s="193"/>
      <c r="L154" s="194"/>
      <c r="M154" s="193"/>
      <c r="N154" s="193"/>
      <c r="O154" s="193"/>
      <c r="P154" s="193"/>
      <c r="Q154" s="229"/>
      <c r="R154" s="193"/>
      <c r="S154" s="193"/>
      <c r="T154" s="193"/>
      <c r="AC154" s="120"/>
      <c r="AD154" s="120"/>
    </row>
    <row r="155" spans="1:30" ht="25.5">
      <c r="A155" s="65"/>
      <c r="B155" s="51"/>
      <c r="C155" s="51"/>
      <c r="D155" s="51"/>
      <c r="E155" s="191"/>
      <c r="F155" s="191"/>
      <c r="G155" s="192"/>
      <c r="H155" s="192"/>
      <c r="I155" s="192"/>
      <c r="J155" s="192"/>
      <c r="K155" s="193"/>
      <c r="L155" s="194"/>
      <c r="M155" s="193"/>
      <c r="N155" s="193"/>
      <c r="O155" s="193"/>
      <c r="P155" s="193"/>
      <c r="Q155" s="229"/>
      <c r="R155" s="193"/>
      <c r="S155" s="193"/>
      <c r="T155" s="193"/>
      <c r="AC155" s="120"/>
      <c r="AD155" s="120"/>
    </row>
    <row r="156" spans="1:30" ht="25.5">
      <c r="A156" s="65"/>
      <c r="B156" s="51"/>
      <c r="C156" s="51"/>
      <c r="D156" s="51"/>
      <c r="E156" s="191"/>
      <c r="F156" s="191"/>
      <c r="G156" s="192"/>
      <c r="H156" s="192"/>
      <c r="I156" s="192"/>
      <c r="J156" s="192"/>
      <c r="K156" s="193"/>
      <c r="L156" s="194"/>
      <c r="M156" s="193"/>
      <c r="N156" s="193"/>
      <c r="O156" s="193"/>
      <c r="P156" s="193"/>
      <c r="Q156" s="229"/>
      <c r="R156" s="193"/>
      <c r="S156" s="193"/>
      <c r="T156" s="193"/>
      <c r="AC156" s="120"/>
      <c r="AD156" s="120"/>
    </row>
    <row r="157" spans="1:30" ht="25.5">
      <c r="A157" s="65"/>
      <c r="B157" s="51"/>
      <c r="C157" s="51"/>
      <c r="D157" s="51"/>
      <c r="E157" s="191"/>
      <c r="F157" s="191"/>
      <c r="G157" s="192"/>
      <c r="H157" s="192"/>
      <c r="I157" s="192"/>
      <c r="J157" s="192"/>
      <c r="K157" s="193"/>
      <c r="L157" s="194"/>
      <c r="M157" s="193"/>
      <c r="N157" s="193"/>
      <c r="O157" s="193"/>
      <c r="P157" s="193"/>
      <c r="Q157" s="229"/>
      <c r="R157" s="193"/>
      <c r="S157" s="193"/>
      <c r="T157" s="193"/>
      <c r="AC157" s="120"/>
      <c r="AD157" s="120"/>
    </row>
    <row r="158" spans="1:30" ht="25.5">
      <c r="A158" s="65"/>
      <c r="B158" s="51"/>
      <c r="C158" s="51"/>
      <c r="D158" s="51"/>
      <c r="E158" s="191"/>
      <c r="F158" s="191"/>
      <c r="G158" s="192"/>
      <c r="H158" s="192"/>
      <c r="I158" s="192"/>
      <c r="J158" s="192"/>
      <c r="K158" s="193"/>
      <c r="L158" s="194"/>
      <c r="M158" s="193"/>
      <c r="N158" s="193"/>
      <c r="O158" s="193"/>
      <c r="P158" s="193"/>
      <c r="Q158" s="229"/>
      <c r="R158" s="193"/>
      <c r="S158" s="193"/>
      <c r="T158" s="193"/>
      <c r="AC158" s="120"/>
      <c r="AD158" s="120"/>
    </row>
    <row r="159" spans="1:30" ht="25.5">
      <c r="A159" s="65"/>
      <c r="B159" s="51"/>
      <c r="C159" s="51"/>
      <c r="D159" s="51"/>
      <c r="E159" s="191"/>
      <c r="F159" s="191"/>
      <c r="G159" s="192"/>
      <c r="H159" s="192"/>
      <c r="I159" s="192"/>
      <c r="J159" s="192"/>
      <c r="K159" s="193"/>
      <c r="L159" s="194"/>
      <c r="M159" s="193"/>
      <c r="N159" s="193"/>
      <c r="O159" s="193"/>
      <c r="P159" s="193"/>
      <c r="Q159" s="229"/>
      <c r="R159" s="193"/>
      <c r="S159" s="193"/>
      <c r="T159" s="193"/>
      <c r="AC159" s="120"/>
      <c r="AD159" s="120"/>
    </row>
    <row r="160" spans="1:30" ht="25.5">
      <c r="A160" s="65"/>
      <c r="B160" s="51"/>
      <c r="C160" s="51"/>
      <c r="D160" s="51"/>
      <c r="E160" s="191"/>
      <c r="F160" s="191"/>
      <c r="G160" s="192"/>
      <c r="H160" s="192"/>
      <c r="I160" s="192"/>
      <c r="J160" s="192"/>
      <c r="K160" s="193"/>
      <c r="L160" s="194"/>
      <c r="M160" s="193"/>
      <c r="N160" s="193"/>
      <c r="O160" s="193"/>
      <c r="P160" s="193"/>
      <c r="Q160" s="229"/>
      <c r="R160" s="193"/>
      <c r="S160" s="193"/>
      <c r="T160" s="193"/>
      <c r="AC160" s="120"/>
      <c r="AD160" s="120"/>
    </row>
    <row r="161" spans="1:30" ht="25.5">
      <c r="A161" s="65"/>
      <c r="B161" s="51"/>
      <c r="C161" s="51"/>
      <c r="D161" s="51"/>
      <c r="E161" s="191"/>
      <c r="F161" s="191"/>
      <c r="G161" s="192"/>
      <c r="H161" s="192"/>
      <c r="I161" s="192"/>
      <c r="J161" s="192"/>
      <c r="K161" s="193"/>
      <c r="L161" s="194"/>
      <c r="M161" s="193"/>
      <c r="N161" s="193"/>
      <c r="O161" s="193"/>
      <c r="P161" s="193"/>
      <c r="Q161" s="229"/>
      <c r="R161" s="193"/>
      <c r="S161" s="193"/>
      <c r="T161" s="193"/>
      <c r="AC161" s="120"/>
      <c r="AD161" s="120"/>
    </row>
    <row r="162" spans="1:30" ht="25.5">
      <c r="A162" s="65"/>
      <c r="B162" s="51"/>
      <c r="C162" s="51"/>
      <c r="D162" s="51"/>
      <c r="E162" s="191"/>
      <c r="F162" s="191"/>
      <c r="G162" s="192"/>
      <c r="H162" s="192"/>
      <c r="I162" s="192"/>
      <c r="J162" s="192"/>
      <c r="K162" s="193"/>
      <c r="L162" s="194"/>
      <c r="M162" s="193"/>
      <c r="N162" s="193"/>
      <c r="O162" s="193"/>
      <c r="P162" s="193"/>
      <c r="Q162" s="229"/>
      <c r="R162" s="193"/>
      <c r="S162" s="193"/>
      <c r="T162" s="193"/>
      <c r="AC162" s="120"/>
      <c r="AD162" s="120"/>
    </row>
    <row r="163" spans="1:30" ht="25.5">
      <c r="A163" s="65"/>
      <c r="B163" s="51"/>
      <c r="C163" s="51"/>
      <c r="D163" s="51"/>
      <c r="E163" s="191"/>
      <c r="F163" s="191"/>
      <c r="G163" s="192"/>
      <c r="H163" s="192"/>
      <c r="I163" s="192"/>
      <c r="J163" s="192"/>
      <c r="K163" s="193"/>
      <c r="L163" s="194"/>
      <c r="M163" s="193"/>
      <c r="N163" s="193"/>
      <c r="O163" s="193"/>
      <c r="P163" s="193"/>
      <c r="Q163" s="229"/>
      <c r="R163" s="193"/>
      <c r="S163" s="193"/>
      <c r="T163" s="193"/>
      <c r="AC163" s="120"/>
      <c r="AD163" s="120"/>
    </row>
    <row r="164" spans="1:30" ht="25.5">
      <c r="A164" s="65"/>
      <c r="B164" s="51"/>
      <c r="C164" s="51"/>
      <c r="D164" s="51"/>
      <c r="E164" s="191"/>
      <c r="F164" s="191"/>
      <c r="G164" s="192"/>
      <c r="H164" s="192"/>
      <c r="I164" s="192"/>
      <c r="J164" s="192"/>
      <c r="K164" s="193"/>
      <c r="L164" s="194"/>
      <c r="M164" s="193"/>
      <c r="N164" s="193"/>
      <c r="O164" s="193"/>
      <c r="P164" s="193"/>
      <c r="Q164" s="229"/>
      <c r="R164" s="193"/>
      <c r="S164" s="193"/>
      <c r="T164" s="193"/>
      <c r="AC164" s="120"/>
      <c r="AD164" s="120"/>
    </row>
    <row r="165" spans="1:30" ht="25.5">
      <c r="A165" s="65"/>
      <c r="B165" s="51"/>
      <c r="C165" s="51"/>
      <c r="D165" s="51"/>
      <c r="E165" s="191"/>
      <c r="F165" s="191"/>
      <c r="G165" s="192"/>
      <c r="H165" s="192"/>
      <c r="I165" s="192"/>
      <c r="J165" s="192"/>
      <c r="K165" s="193"/>
      <c r="L165" s="194"/>
      <c r="M165" s="193"/>
      <c r="N165" s="193"/>
      <c r="O165" s="193"/>
      <c r="P165" s="193"/>
      <c r="Q165" s="229"/>
      <c r="R165" s="193"/>
      <c r="S165" s="193"/>
      <c r="T165" s="193"/>
      <c r="AC165" s="120"/>
      <c r="AD165" s="120"/>
    </row>
    <row r="166" spans="1:30" ht="25.5">
      <c r="A166" s="65"/>
      <c r="B166" s="51"/>
      <c r="C166" s="51"/>
      <c r="D166" s="51"/>
      <c r="E166" s="191"/>
      <c r="F166" s="191"/>
      <c r="G166" s="192"/>
      <c r="H166" s="192"/>
      <c r="I166" s="192"/>
      <c r="J166" s="192"/>
      <c r="K166" s="193"/>
      <c r="L166" s="194"/>
      <c r="M166" s="193"/>
      <c r="N166" s="193"/>
      <c r="O166" s="193"/>
      <c r="P166" s="193"/>
      <c r="Q166" s="229"/>
      <c r="R166" s="193"/>
      <c r="S166" s="193"/>
      <c r="T166" s="193"/>
      <c r="AC166" s="120"/>
      <c r="AD166" s="120"/>
    </row>
    <row r="167" spans="1:30" ht="25.5">
      <c r="A167" s="65"/>
      <c r="B167" s="51"/>
      <c r="C167" s="51"/>
      <c r="D167" s="51"/>
      <c r="E167" s="191"/>
      <c r="F167" s="191"/>
      <c r="G167" s="192"/>
      <c r="H167" s="192"/>
      <c r="I167" s="192"/>
      <c r="J167" s="192"/>
      <c r="K167" s="193"/>
      <c r="L167" s="194"/>
      <c r="M167" s="193"/>
      <c r="N167" s="193"/>
      <c r="O167" s="193"/>
      <c r="P167" s="193"/>
      <c r="Q167" s="229"/>
      <c r="R167" s="193"/>
      <c r="S167" s="193"/>
      <c r="T167" s="193"/>
      <c r="AC167" s="120"/>
      <c r="AD167" s="120"/>
    </row>
    <row r="168" spans="1:30" ht="25.5">
      <c r="A168" s="65"/>
      <c r="B168" s="51"/>
      <c r="C168" s="51"/>
      <c r="D168" s="51"/>
      <c r="E168" s="191"/>
      <c r="F168" s="191"/>
      <c r="G168" s="192"/>
      <c r="H168" s="192"/>
      <c r="I168" s="192"/>
      <c r="J168" s="192"/>
      <c r="K168" s="193"/>
      <c r="L168" s="194"/>
      <c r="M168" s="193"/>
      <c r="N168" s="193"/>
      <c r="O168" s="193"/>
      <c r="P168" s="193"/>
      <c r="Q168" s="229"/>
      <c r="R168" s="193"/>
      <c r="S168" s="193"/>
      <c r="T168" s="193"/>
      <c r="AC168" s="120"/>
      <c r="AD168" s="120"/>
    </row>
    <row r="169" spans="1:30" ht="25.5">
      <c r="A169" s="65"/>
      <c r="B169" s="51"/>
      <c r="C169" s="51"/>
      <c r="D169" s="51"/>
      <c r="E169" s="191"/>
      <c r="F169" s="191"/>
      <c r="G169" s="192"/>
      <c r="H169" s="192"/>
      <c r="I169" s="192"/>
      <c r="J169" s="192"/>
      <c r="K169" s="193"/>
      <c r="L169" s="194"/>
      <c r="M169" s="193"/>
      <c r="N169" s="193"/>
      <c r="O169" s="193"/>
      <c r="P169" s="193"/>
      <c r="Q169" s="229"/>
      <c r="R169" s="193"/>
      <c r="S169" s="193"/>
      <c r="T169" s="193"/>
      <c r="AC169" s="120"/>
      <c r="AD169" s="120"/>
    </row>
    <row r="170" spans="1:30" ht="25.5">
      <c r="A170" s="189"/>
      <c r="AC170" s="120"/>
      <c r="AD170" s="120"/>
    </row>
    <row r="171" spans="29:30" ht="25.5">
      <c r="AC171" s="120"/>
      <c r="AD171" s="120"/>
    </row>
    <row r="172" spans="29:30" ht="25.5">
      <c r="AC172" s="120"/>
      <c r="AD172" s="120"/>
    </row>
    <row r="173" spans="29:30" ht="25.5">
      <c r="AC173" s="120"/>
      <c r="AD173" s="120"/>
    </row>
    <row r="174" spans="29:30" ht="25.5">
      <c r="AC174" s="120"/>
      <c r="AD174" s="120"/>
    </row>
    <row r="175" spans="29:30" ht="25.5">
      <c r="AC175" s="120"/>
      <c r="AD175" s="120"/>
    </row>
    <row r="176" spans="29:30" ht="25.5">
      <c r="AC176" s="120"/>
      <c r="AD176" s="120"/>
    </row>
    <row r="177" spans="29:30" ht="25.5">
      <c r="AC177" s="120"/>
      <c r="AD177" s="120"/>
    </row>
    <row r="178" spans="29:30" ht="25.5">
      <c r="AC178" s="120"/>
      <c r="AD178" s="120"/>
    </row>
    <row r="179" spans="29:30" ht="25.5">
      <c r="AC179" s="120"/>
      <c r="AD179" s="120"/>
    </row>
    <row r="180" spans="29:30" ht="25.5">
      <c r="AC180" s="120"/>
      <c r="AD180" s="120"/>
    </row>
    <row r="181" spans="29:30" ht="25.5">
      <c r="AC181" s="120"/>
      <c r="AD181" s="120"/>
    </row>
    <row r="182" spans="29:30" ht="25.5">
      <c r="AC182" s="120"/>
      <c r="AD182" s="120"/>
    </row>
    <row r="183" spans="29:30" ht="25.5">
      <c r="AC183" s="120"/>
      <c r="AD183" s="120"/>
    </row>
    <row r="184" spans="29:30" ht="25.5">
      <c r="AC184" s="120"/>
      <c r="AD184" s="120"/>
    </row>
    <row r="185" spans="29:30" ht="25.5">
      <c r="AC185" s="120"/>
      <c r="AD185" s="120"/>
    </row>
    <row r="186" spans="29:30" ht="25.5">
      <c r="AC186" s="120"/>
      <c r="AD186" s="120"/>
    </row>
    <row r="187" spans="29:30" ht="25.5">
      <c r="AC187" s="120"/>
      <c r="AD187" s="120"/>
    </row>
    <row r="188" spans="29:30" ht="25.5">
      <c r="AC188" s="120"/>
      <c r="AD188" s="120"/>
    </row>
    <row r="189" spans="29:30" ht="25.5">
      <c r="AC189" s="120"/>
      <c r="AD189" s="120"/>
    </row>
    <row r="190" spans="29:30" ht="25.5">
      <c r="AC190" s="120"/>
      <c r="AD190" s="120"/>
    </row>
    <row r="191" spans="29:30" ht="25.5">
      <c r="AC191" s="120"/>
      <c r="AD191" s="120"/>
    </row>
    <row r="192" spans="29:30" ht="25.5">
      <c r="AC192" s="120"/>
      <c r="AD192" s="120"/>
    </row>
    <row r="193" spans="29:30" ht="25.5">
      <c r="AC193" s="120"/>
      <c r="AD193" s="120"/>
    </row>
    <row r="194" spans="29:30" ht="25.5">
      <c r="AC194" s="120"/>
      <c r="AD194" s="120"/>
    </row>
    <row r="195" spans="29:30" ht="25.5">
      <c r="AC195" s="120"/>
      <c r="AD195" s="120"/>
    </row>
    <row r="196" spans="29:30" ht="25.5">
      <c r="AC196" s="120"/>
      <c r="AD196" s="120"/>
    </row>
    <row r="197" spans="29:30" ht="25.5">
      <c r="AC197" s="120"/>
      <c r="AD197" s="120"/>
    </row>
    <row r="198" spans="29:30" ht="25.5">
      <c r="AC198" s="120"/>
      <c r="AD198" s="120"/>
    </row>
    <row r="199" spans="29:30" ht="25.5">
      <c r="AC199" s="120"/>
      <c r="AD199" s="120"/>
    </row>
    <row r="200" spans="29:30" ht="25.5">
      <c r="AC200" s="120"/>
      <c r="AD200" s="120"/>
    </row>
    <row r="201" spans="29:30" ht="25.5">
      <c r="AC201" s="120"/>
      <c r="AD201" s="120"/>
    </row>
    <row r="202" spans="29:30" ht="25.5">
      <c r="AC202" s="120"/>
      <c r="AD202" s="120"/>
    </row>
    <row r="203" spans="29:30" ht="25.5">
      <c r="AC203" s="120"/>
      <c r="AD203" s="120"/>
    </row>
    <row r="204" spans="29:30" ht="25.5">
      <c r="AC204" s="120"/>
      <c r="AD204" s="120"/>
    </row>
    <row r="205" spans="29:30" ht="25.5">
      <c r="AC205" s="120"/>
      <c r="AD205" s="120"/>
    </row>
    <row r="206" spans="29:30" ht="25.5">
      <c r="AC206" s="120"/>
      <c r="AD206" s="120"/>
    </row>
    <row r="207" spans="29:30" ht="25.5">
      <c r="AC207" s="120"/>
      <c r="AD207" s="120"/>
    </row>
    <row r="208" spans="29:30" ht="25.5">
      <c r="AC208" s="120"/>
      <c r="AD208" s="120"/>
    </row>
    <row r="209" spans="29:30" ht="25.5">
      <c r="AC209" s="120"/>
      <c r="AD209" s="120"/>
    </row>
    <row r="210" spans="29:30" ht="25.5">
      <c r="AC210" s="120"/>
      <c r="AD210" s="120"/>
    </row>
    <row r="211" spans="29:30" ht="25.5">
      <c r="AC211" s="120"/>
      <c r="AD211" s="120"/>
    </row>
    <row r="212" spans="29:30" ht="25.5">
      <c r="AC212" s="120"/>
      <c r="AD212" s="120"/>
    </row>
    <row r="213" spans="29:30" ht="25.5">
      <c r="AC213" s="120"/>
      <c r="AD213" s="120"/>
    </row>
    <row r="214" spans="29:30" ht="25.5">
      <c r="AC214" s="120"/>
      <c r="AD214" s="120"/>
    </row>
    <row r="215" spans="29:30" ht="25.5">
      <c r="AC215" s="120"/>
      <c r="AD215" s="120"/>
    </row>
    <row r="216" spans="29:30" ht="25.5">
      <c r="AC216" s="120"/>
      <c r="AD216" s="120"/>
    </row>
    <row r="217" spans="29:30" ht="25.5">
      <c r="AC217" s="120"/>
      <c r="AD217" s="120"/>
    </row>
    <row r="218" spans="29:30" ht="25.5">
      <c r="AC218" s="120"/>
      <c r="AD218" s="120"/>
    </row>
    <row r="219" spans="29:30" ht="25.5">
      <c r="AC219" s="120"/>
      <c r="AD219" s="120"/>
    </row>
    <row r="220" spans="29:30" ht="25.5">
      <c r="AC220" s="120"/>
      <c r="AD220" s="120"/>
    </row>
    <row r="221" spans="29:30" ht="25.5">
      <c r="AC221" s="120"/>
      <c r="AD221" s="120"/>
    </row>
    <row r="222" spans="29:30" ht="25.5">
      <c r="AC222" s="120"/>
      <c r="AD222" s="120"/>
    </row>
    <row r="223" spans="29:30" ht="25.5">
      <c r="AC223" s="120"/>
      <c r="AD223" s="120"/>
    </row>
    <row r="224" spans="29:30" ht="25.5">
      <c r="AC224" s="120"/>
      <c r="AD224" s="120"/>
    </row>
    <row r="225" spans="29:30" ht="25.5">
      <c r="AC225" s="120"/>
      <c r="AD225" s="120"/>
    </row>
    <row r="226" spans="29:30" ht="25.5">
      <c r="AC226" s="120"/>
      <c r="AD226" s="120"/>
    </row>
    <row r="227" spans="29:30" ht="25.5">
      <c r="AC227" s="120"/>
      <c r="AD227" s="120"/>
    </row>
    <row r="228" spans="29:30" ht="25.5">
      <c r="AC228" s="120"/>
      <c r="AD228" s="120"/>
    </row>
    <row r="229" spans="29:30" ht="25.5">
      <c r="AC229" s="120"/>
      <c r="AD229" s="120"/>
    </row>
    <row r="230" spans="29:30" ht="25.5">
      <c r="AC230" s="120"/>
      <c r="AD230" s="120"/>
    </row>
  </sheetData>
  <sheetProtection/>
  <autoFilter ref="A12:AE152"/>
  <mergeCells count="265">
    <mergeCell ref="N18:N19"/>
    <mergeCell ref="I18:I19"/>
    <mergeCell ref="R18:R19"/>
    <mergeCell ref="D99:G99"/>
    <mergeCell ref="B20:I20"/>
    <mergeCell ref="F18:F19"/>
    <mergeCell ref="G18:G19"/>
    <mergeCell ref="H22:H24"/>
    <mergeCell ref="Q65:Q67"/>
    <mergeCell ref="E58:E59"/>
    <mergeCell ref="AE18:AE19"/>
    <mergeCell ref="AF18:AF19"/>
    <mergeCell ref="W18:W19"/>
    <mergeCell ref="O18:O19"/>
    <mergeCell ref="V18:V19"/>
    <mergeCell ref="U18:U19"/>
    <mergeCell ref="P18:P19"/>
    <mergeCell ref="Q18:Q19"/>
    <mergeCell ref="F101:F102"/>
    <mergeCell ref="G101:G102"/>
    <mergeCell ref="G81:G82"/>
    <mergeCell ref="B105:K105"/>
    <mergeCell ref="D101:D102"/>
    <mergeCell ref="I81:I82"/>
    <mergeCell ref="A134:H134"/>
    <mergeCell ref="A81:A82"/>
    <mergeCell ref="B87:K87"/>
    <mergeCell ref="H114:I114"/>
    <mergeCell ref="H113:I113"/>
    <mergeCell ref="H112:K112"/>
    <mergeCell ref="A132:I132"/>
    <mergeCell ref="B81:B82"/>
    <mergeCell ref="E101:E102"/>
    <mergeCell ref="E122:J122"/>
    <mergeCell ref="A54:A55"/>
    <mergeCell ref="A60:A67"/>
    <mergeCell ref="A75:A76"/>
    <mergeCell ref="A56:A57"/>
    <mergeCell ref="A58:A59"/>
    <mergeCell ref="A69:A70"/>
    <mergeCell ref="A72:A73"/>
    <mergeCell ref="A32:A34"/>
    <mergeCell ref="A18:A19"/>
    <mergeCell ref="A46:A47"/>
    <mergeCell ref="A40:A41"/>
    <mergeCell ref="A42:A44"/>
    <mergeCell ref="A29:A31"/>
    <mergeCell ref="A22:A24"/>
    <mergeCell ref="A25:A26"/>
    <mergeCell ref="P65:P67"/>
    <mergeCell ref="H65:H67"/>
    <mergeCell ref="N65:N67"/>
    <mergeCell ref="O65:O67"/>
    <mergeCell ref="J65:J67"/>
    <mergeCell ref="K65:K67"/>
    <mergeCell ref="L65:L67"/>
    <mergeCell ref="M65:M67"/>
    <mergeCell ref="B13:I13"/>
    <mergeCell ref="N11:P11"/>
    <mergeCell ref="B17:K17"/>
    <mergeCell ref="B18:B19"/>
    <mergeCell ref="M18:M19"/>
    <mergeCell ref="L18:L19"/>
    <mergeCell ref="D18:D19"/>
    <mergeCell ref="J18:J19"/>
    <mergeCell ref="K18:K19"/>
    <mergeCell ref="H18:H19"/>
    <mergeCell ref="B9:U9"/>
    <mergeCell ref="B5:U5"/>
    <mergeCell ref="B6:U6"/>
    <mergeCell ref="B7:U7"/>
    <mergeCell ref="B8:U8"/>
    <mergeCell ref="B1:U1"/>
    <mergeCell ref="B2:U2"/>
    <mergeCell ref="B3:U3"/>
    <mergeCell ref="B4:U4"/>
    <mergeCell ref="E42:E44"/>
    <mergeCell ref="E32:E34"/>
    <mergeCell ref="D32:D34"/>
    <mergeCell ref="B32:B34"/>
    <mergeCell ref="E40:E41"/>
    <mergeCell ref="B40:B41"/>
    <mergeCell ref="D40:D41"/>
    <mergeCell ref="D42:D44"/>
    <mergeCell ref="B42:B44"/>
    <mergeCell ref="D46:D47"/>
    <mergeCell ref="D72:D73"/>
    <mergeCell ref="B46:B47"/>
    <mergeCell ref="B54:B55"/>
    <mergeCell ref="E72:E73"/>
    <mergeCell ref="E54:E55"/>
    <mergeCell ref="D56:D57"/>
    <mergeCell ref="E56:E57"/>
    <mergeCell ref="D60:D64"/>
    <mergeCell ref="M60:M64"/>
    <mergeCell ref="N60:N64"/>
    <mergeCell ref="B136:T136"/>
    <mergeCell ref="B135:T135"/>
    <mergeCell ref="N123:T123"/>
    <mergeCell ref="H115:I115"/>
    <mergeCell ref="N122:T122"/>
    <mergeCell ref="E123:J123"/>
    <mergeCell ref="H116:I116"/>
    <mergeCell ref="R60:R64"/>
    <mergeCell ref="G72:G73"/>
    <mergeCell ref="G60:G64"/>
    <mergeCell ref="F65:F67"/>
    <mergeCell ref="G65:G67"/>
    <mergeCell ref="F72:F73"/>
    <mergeCell ref="F69:F70"/>
    <mergeCell ref="F60:F64"/>
    <mergeCell ref="H60:H64"/>
    <mergeCell ref="B69:B70"/>
    <mergeCell ref="F75:F76"/>
    <mergeCell ref="D69:D70"/>
    <mergeCell ref="E75:E76"/>
    <mergeCell ref="B65:B67"/>
    <mergeCell ref="D65:D67"/>
    <mergeCell ref="B60:B64"/>
    <mergeCell ref="D75:D76"/>
    <mergeCell ref="G69:G70"/>
    <mergeCell ref="B75:B76"/>
    <mergeCell ref="F32:F34"/>
    <mergeCell ref="F29:F31"/>
    <mergeCell ref="G32:G34"/>
    <mergeCell ref="G75:G76"/>
    <mergeCell ref="G54:G55"/>
    <mergeCell ref="F40:F41"/>
    <mergeCell ref="F42:F44"/>
    <mergeCell ref="F46:F47"/>
    <mergeCell ref="B49:I49"/>
    <mergeCell ref="R65:R67"/>
    <mergeCell ref="Y18:Y19"/>
    <mergeCell ref="X18:X19"/>
    <mergeCell ref="T18:T19"/>
    <mergeCell ref="S18:S19"/>
    <mergeCell ref="W65:W67"/>
    <mergeCell ref="U65:U67"/>
    <mergeCell ref="U56:U57"/>
    <mergeCell ref="U54:U55"/>
    <mergeCell ref="U60:U64"/>
    <mergeCell ref="Y60:Y64"/>
    <mergeCell ref="X65:X67"/>
    <mergeCell ref="S65:S67"/>
    <mergeCell ref="T65:T67"/>
    <mergeCell ref="S60:S64"/>
    <mergeCell ref="T60:T64"/>
    <mergeCell ref="V65:V67"/>
    <mergeCell ref="Q60:Q64"/>
    <mergeCell ref="I60:I64"/>
    <mergeCell ref="I54:I55"/>
    <mergeCell ref="H54:H55"/>
    <mergeCell ref="H56:H57"/>
    <mergeCell ref="P60:P64"/>
    <mergeCell ref="O60:O64"/>
    <mergeCell ref="L60:L64"/>
    <mergeCell ref="H58:H59"/>
    <mergeCell ref="J60:J64"/>
    <mergeCell ref="I46:I47"/>
    <mergeCell ref="G46:G47"/>
    <mergeCell ref="H46:H47"/>
    <mergeCell ref="I43:I44"/>
    <mergeCell ref="G42:G44"/>
    <mergeCell ref="G29:G31"/>
    <mergeCell ref="I40:I41"/>
    <mergeCell ref="G40:G41"/>
    <mergeCell ref="I25:I26"/>
    <mergeCell ref="I29:I31"/>
    <mergeCell ref="G25:G26"/>
    <mergeCell ref="E25:E26"/>
    <mergeCell ref="E23:E24"/>
    <mergeCell ref="F22:F23"/>
    <mergeCell ref="B25:B26"/>
    <mergeCell ref="D25:D26"/>
    <mergeCell ref="B22:B24"/>
    <mergeCell ref="D22:D24"/>
    <mergeCell ref="F25:F26"/>
    <mergeCell ref="A88:A95"/>
    <mergeCell ref="B88:B93"/>
    <mergeCell ref="D88:D93"/>
    <mergeCell ref="E91:E93"/>
    <mergeCell ref="E88:E90"/>
    <mergeCell ref="F54:F55"/>
    <mergeCell ref="G58:G59"/>
    <mergeCell ref="AD18:AD19"/>
    <mergeCell ref="AD54:AD55"/>
    <mergeCell ref="AC54:AC55"/>
    <mergeCell ref="AA23:AA24"/>
    <mergeCell ref="I58:I59"/>
    <mergeCell ref="G56:G57"/>
    <mergeCell ref="F56:F57"/>
    <mergeCell ref="I22:I23"/>
    <mergeCell ref="AC65:AC67"/>
    <mergeCell ref="AC56:AC57"/>
    <mergeCell ref="AD56:AD57"/>
    <mergeCell ref="AC18:AC19"/>
    <mergeCell ref="AC60:AC64"/>
    <mergeCell ref="AA60:AA64"/>
    <mergeCell ref="AA65:AA67"/>
    <mergeCell ref="AB65:AB67"/>
    <mergeCell ref="AB60:AB64"/>
    <mergeCell ref="A97:A104"/>
    <mergeCell ref="B97:B104"/>
    <mergeCell ref="AE60:AE64"/>
    <mergeCell ref="AD60:AD64"/>
    <mergeCell ref="AD65:AD67"/>
    <mergeCell ref="F88:F92"/>
    <mergeCell ref="G88:G92"/>
    <mergeCell ref="H92:H93"/>
    <mergeCell ref="H89:H90"/>
    <mergeCell ref="Y65:Y67"/>
    <mergeCell ref="P89:P90"/>
    <mergeCell ref="R92:R93"/>
    <mergeCell ref="S92:S93"/>
    <mergeCell ref="T92:T93"/>
    <mergeCell ref="Q89:Q90"/>
    <mergeCell ref="Q92:Q93"/>
    <mergeCell ref="P92:P93"/>
    <mergeCell ref="I69:I70"/>
    <mergeCell ref="I65:I67"/>
    <mergeCell ref="K89:K90"/>
    <mergeCell ref="B77:K77"/>
    <mergeCell ref="H75:H76"/>
    <mergeCell ref="H72:H73"/>
    <mergeCell ref="D81:D82"/>
    <mergeCell ref="E81:E82"/>
    <mergeCell ref="F81:F82"/>
    <mergeCell ref="H81:H82"/>
    <mergeCell ref="AA92:AA93"/>
    <mergeCell ref="AA89:AA90"/>
    <mergeCell ref="U89:U90"/>
    <mergeCell ref="R89:R90"/>
    <mergeCell ref="S89:S90"/>
    <mergeCell ref="T89:T90"/>
    <mergeCell ref="U92:U93"/>
    <mergeCell ref="O92:O93"/>
    <mergeCell ref="M92:M93"/>
    <mergeCell ref="B56:B57"/>
    <mergeCell ref="B58:B59"/>
    <mergeCell ref="J92:J93"/>
    <mergeCell ref="K60:K64"/>
    <mergeCell ref="E69:E70"/>
    <mergeCell ref="B72:B73"/>
    <mergeCell ref="O89:O90"/>
    <mergeCell ref="I89:I90"/>
    <mergeCell ref="F58:F59"/>
    <mergeCell ref="K92:K93"/>
    <mergeCell ref="L92:L93"/>
    <mergeCell ref="N92:N93"/>
    <mergeCell ref="J89:J90"/>
    <mergeCell ref="I75:I76"/>
    <mergeCell ref="L89:L90"/>
    <mergeCell ref="M89:M90"/>
    <mergeCell ref="N89:N90"/>
    <mergeCell ref="I72:I73"/>
    <mergeCell ref="B130:L130"/>
    <mergeCell ref="B29:B31"/>
    <mergeCell ref="D29:D31"/>
    <mergeCell ref="E29:E31"/>
    <mergeCell ref="I92:I93"/>
    <mergeCell ref="D58:D59"/>
    <mergeCell ref="D54:D55"/>
    <mergeCell ref="E46:E47"/>
    <mergeCell ref="I56:I57"/>
    <mergeCell ref="B53:G53"/>
  </mergeCells>
  <dataValidations count="3">
    <dataValidation type="whole" operator="greaterThanOrEqual" allowBlank="1" showInputMessage="1" showErrorMessage="1" sqref="L106:L107 L100:L103 L88:L96 M50:M53 L37:L49 L24 L32:L35 P45 L70">
      <formula1>1</formula1>
    </dataValidation>
    <dataValidation type="whole" operator="greaterThanOrEqual" allowBlank="1" showInputMessage="1" showErrorMessage="1" sqref="P40:P44 P49:P50 P29:P38 P46:P47">
      <formula1>0</formula1>
    </dataValidation>
    <dataValidation type="decimal" operator="greaterThan" allowBlank="1" showInputMessage="1" showErrorMessage="1" sqref="P12:P13">
      <formula1>0</formula1>
    </dataValidation>
  </dataValidations>
  <printOptions/>
  <pageMargins left="1.1" right="0.1968503937007874" top="0.2362204724409449" bottom="0.2362204724409449" header="0" footer="0"/>
  <pageSetup horizontalDpi="300" verticalDpi="300" orientation="landscape" paperSize="5" scale="34" r:id="rId3"/>
  <headerFooter alignWithMargins="0">
    <oddFooter>&amp;C&amp;16&amp;P DE &amp;N</oddFooter>
  </headerFooter>
  <rowBreaks count="16" manualBreakCount="16">
    <brk id="16" max="32" man="1"/>
    <brk id="21" max="255" man="1"/>
    <brk id="26" max="255" man="1"/>
    <brk id="28" max="255" man="1"/>
    <brk id="39" max="255" man="1"/>
    <brk id="45" max="32" man="1"/>
    <brk id="55" max="255" man="1"/>
    <brk id="59" max="255" man="1"/>
    <brk id="64" max="255" man="1"/>
    <brk id="68" max="255" man="1"/>
    <brk id="73" max="255" man="1"/>
    <brk id="80" max="32" man="1"/>
    <brk id="85" max="32" man="1"/>
    <brk id="90" max="32" man="1"/>
    <brk id="93" max="32" man="1"/>
    <brk id="106" max="32" man="1"/>
  </rowBreaks>
  <legacyDrawing r:id="rId2"/>
</worksheet>
</file>

<file path=xl/worksheets/sheet2.xml><?xml version="1.0" encoding="utf-8"?>
<worksheet xmlns="http://schemas.openxmlformats.org/spreadsheetml/2006/main" xmlns:r="http://schemas.openxmlformats.org/officeDocument/2006/relationships">
  <sheetPr>
    <tabColor indexed="40"/>
  </sheetPr>
  <dimension ref="C5:H10"/>
  <sheetViews>
    <sheetView zoomScalePageLayoutView="0" workbookViewId="0" topLeftCell="A1">
      <selection activeCell="F18" sqref="F18"/>
    </sheetView>
  </sheetViews>
  <sheetFormatPr defaultColWidth="11.421875" defaultRowHeight="12.75"/>
  <cols>
    <col min="3" max="3" width="10.7109375" style="0" customWidth="1"/>
    <col min="4" max="4" width="10.421875" style="0" customWidth="1"/>
    <col min="7" max="7" width="18.57421875" style="0" customWidth="1"/>
    <col min="8" max="8" width="14.140625" style="0" customWidth="1"/>
  </cols>
  <sheetData>
    <row r="4" ht="13.5" thickBot="1"/>
    <row r="5" spans="3:8" ht="12.75">
      <c r="C5" s="451" t="s">
        <v>677</v>
      </c>
      <c r="D5" s="452"/>
      <c r="E5" s="452"/>
      <c r="F5" s="452"/>
      <c r="G5" s="452"/>
      <c r="H5" s="453"/>
    </row>
    <row r="6" spans="3:8" ht="12.75">
      <c r="C6" s="454" t="s">
        <v>678</v>
      </c>
      <c r="D6" s="455"/>
      <c r="E6" s="455"/>
      <c r="F6" s="455"/>
      <c r="G6" s="455"/>
      <c r="H6" s="456"/>
    </row>
    <row r="7" spans="3:8" ht="22.5" customHeight="1">
      <c r="C7" s="462" t="s">
        <v>64</v>
      </c>
      <c r="D7" s="446" t="s">
        <v>679</v>
      </c>
      <c r="E7" s="446" t="s">
        <v>67</v>
      </c>
      <c r="F7" s="446"/>
      <c r="G7" s="446" t="s">
        <v>675</v>
      </c>
      <c r="H7" s="461" t="s">
        <v>676</v>
      </c>
    </row>
    <row r="8" spans="3:8" ht="25.5">
      <c r="C8" s="462"/>
      <c r="D8" s="446"/>
      <c r="E8" s="260" t="s">
        <v>65</v>
      </c>
      <c r="F8" s="260" t="s">
        <v>66</v>
      </c>
      <c r="G8" s="446"/>
      <c r="H8" s="461"/>
    </row>
    <row r="9" spans="3:8" ht="24" customHeight="1">
      <c r="C9" s="448">
        <v>47</v>
      </c>
      <c r="D9" s="450">
        <v>20</v>
      </c>
      <c r="E9" s="261">
        <v>12</v>
      </c>
      <c r="F9" s="261">
        <v>15</v>
      </c>
      <c r="G9" s="457">
        <v>1</v>
      </c>
      <c r="H9" s="459">
        <v>0.42</v>
      </c>
    </row>
    <row r="10" spans="3:8" ht="25.5" customHeight="1" thickBot="1">
      <c r="C10" s="449"/>
      <c r="D10" s="447"/>
      <c r="E10" s="447">
        <v>27</v>
      </c>
      <c r="F10" s="447"/>
      <c r="G10" s="458"/>
      <c r="H10" s="460"/>
    </row>
  </sheetData>
  <sheetProtection/>
  <mergeCells count="12">
    <mergeCell ref="C7:C8"/>
    <mergeCell ref="D7:D8"/>
    <mergeCell ref="E7:F7"/>
    <mergeCell ref="E10:F10"/>
    <mergeCell ref="C9:C10"/>
    <mergeCell ref="D9:D10"/>
    <mergeCell ref="C5:H5"/>
    <mergeCell ref="C6:H6"/>
    <mergeCell ref="G9:G10"/>
    <mergeCell ref="H9:H10"/>
    <mergeCell ref="G7:G8"/>
    <mergeCell ref="H7:H8"/>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Del Interior Y De Justicia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JOSMENC</dc:creator>
  <cp:keywords/>
  <dc:description/>
  <cp:lastModifiedBy>IMELDA ORTIZ FORERO</cp:lastModifiedBy>
  <cp:lastPrinted>2011-10-31T20:08:00Z</cp:lastPrinted>
  <dcterms:created xsi:type="dcterms:W3CDTF">2009-07-14T17:20:08Z</dcterms:created>
  <dcterms:modified xsi:type="dcterms:W3CDTF">2013-05-16T20:27:43Z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2TV4CCKVFCYA-1167877901-112</vt:lpwstr>
  </property>
  <property fmtid="{D5CDD505-2E9C-101B-9397-08002B2CF9AE}" pid="4" name="_dlc_DocIdItemGu">
    <vt:lpwstr>03627281-b5fd-415c-8838-d2f12f1673c3</vt:lpwstr>
  </property>
  <property fmtid="{D5CDD505-2E9C-101B-9397-08002B2CF9AE}" pid="5" name="_dlc_DocIdU">
    <vt:lpwstr>https://www.minjusticia.gov.co/ministerio/_layouts/15/DocIdRedir.aspx?ID=2TV4CCKVFCYA-1167877901-112, 2TV4CCKVFCYA-1167877901-112</vt:lpwstr>
  </property>
</Properties>
</file>