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charts/chart2.xml" ContentType="application/vnd.openxmlformats-officedocument.drawingml.char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hart1.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xl/externalLinks/externalLink1.xml" ContentType="application/vnd.openxmlformats-officedocument.spreadsheetml.externalLink+xml"/>
  <Override PartName="/xl/charts/style2.xml" ContentType="application/vnd.ms-office.chart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0" windowWidth="20730" windowHeight="8775"/>
  </bookViews>
  <sheets>
    <sheet name="Consolidado" sheetId="6" r:id="rId1"/>
    <sheet name="Resultados" sheetId="3" state="hidden" r:id="rId2"/>
    <sheet name="Grafica" sheetId="7" state="hidden" r:id="rId3"/>
    <sheet name="Hoja2" sheetId="9" state="hidden" r:id="rId4"/>
  </sheets>
  <externalReferences>
    <externalReference r:id="rId5"/>
  </externalReferences>
  <definedNames>
    <definedName name="_xlnm._FilterDatabase" localSheetId="0" hidden="1">Consolidado!$I$5:$J$140</definedName>
    <definedName name="_xlnm._FilterDatabase" localSheetId="1" hidden="1">Resultados!$A$3:$L$94</definedName>
  </definedNames>
  <calcPr calcId="145621" iterate="1"/>
  <fileRecoveryPr repairLoad="1"/>
</workbook>
</file>

<file path=xl/calcChain.xml><?xml version="1.0" encoding="utf-8"?>
<calcChain xmlns="http://schemas.openxmlformats.org/spreadsheetml/2006/main">
  <c r="L2" i="3" l="1"/>
  <c r="J2" i="3"/>
  <c r="C28" i="7" l="1"/>
  <c r="E4" i="7" l="1"/>
  <c r="F3" i="7"/>
  <c r="I86" i="3" l="1"/>
  <c r="J72" i="3"/>
  <c r="I77" i="3"/>
  <c r="I72" i="3"/>
  <c r="AQ87" i="6"/>
  <c r="AK87" i="6"/>
  <c r="AF87" i="6"/>
  <c r="I53" i="3"/>
  <c r="AF92" i="6"/>
  <c r="AJ92" i="6" s="1"/>
  <c r="AF88" i="6"/>
  <c r="AJ88" i="6" s="1"/>
  <c r="AF89" i="6"/>
  <c r="AF90" i="6"/>
  <c r="AF91" i="6"/>
  <c r="AJ89" i="6"/>
  <c r="AJ90" i="6"/>
  <c r="AJ91" i="6"/>
  <c r="AK75" i="6"/>
  <c r="I54" i="3" s="1"/>
  <c r="I56" i="3"/>
  <c r="I55" i="3"/>
  <c r="I51" i="3"/>
  <c r="C4" i="7" l="1"/>
  <c r="AQ6" i="6" l="1"/>
  <c r="M7" i="9" l="1"/>
  <c r="B7" i="3" l="1"/>
  <c r="H24" i="3"/>
  <c r="H15" i="3"/>
  <c r="H13" i="3"/>
  <c r="H8" i="3"/>
  <c r="H5" i="3"/>
  <c r="H4" i="3" s="1"/>
  <c r="H77" i="3"/>
  <c r="H72" i="3"/>
  <c r="H64" i="3"/>
  <c r="H57" i="3"/>
  <c r="H37" i="3"/>
  <c r="AF12" i="6"/>
  <c r="AF110" i="6"/>
  <c r="AA110" i="6"/>
  <c r="AC110" i="6"/>
  <c r="AA111" i="6"/>
  <c r="AC111" i="6"/>
  <c r="AA112" i="6"/>
  <c r="AC112" i="6"/>
  <c r="AA113" i="6"/>
  <c r="AC113" i="6"/>
  <c r="AA114" i="6"/>
  <c r="AC114" i="6"/>
  <c r="AA115" i="6"/>
  <c r="AC115" i="6"/>
  <c r="AA116" i="6"/>
  <c r="AC116" i="6"/>
  <c r="AA117" i="6"/>
  <c r="AC117" i="6"/>
  <c r="AA118" i="6"/>
  <c r="AC118" i="6"/>
  <c r="AA119" i="6"/>
  <c r="AC119" i="6"/>
  <c r="AA120" i="6"/>
  <c r="AC120" i="6"/>
  <c r="AA121" i="6"/>
  <c r="AC121" i="6"/>
  <c r="AA122" i="6"/>
  <c r="AC122" i="6"/>
  <c r="AA123" i="6"/>
  <c r="AC123" i="6"/>
  <c r="AA124" i="6"/>
  <c r="AC124" i="6"/>
  <c r="AA125" i="6"/>
  <c r="AC125" i="6"/>
  <c r="AA126" i="6"/>
  <c r="AC126" i="6"/>
  <c r="AA127" i="6"/>
  <c r="AC127" i="6"/>
  <c r="AA128" i="6"/>
  <c r="AC128" i="6"/>
  <c r="AA129" i="6"/>
  <c r="AC129" i="6"/>
  <c r="AA130" i="6"/>
  <c r="AC130" i="6"/>
  <c r="AA131" i="6"/>
  <c r="AC131" i="6"/>
  <c r="AA132" i="6"/>
  <c r="AC132" i="6"/>
  <c r="AA133" i="6"/>
  <c r="AC133" i="6"/>
  <c r="AA134" i="6"/>
  <c r="AC134" i="6"/>
  <c r="AA135" i="6"/>
  <c r="AC135" i="6"/>
  <c r="AA136" i="6"/>
  <c r="AC136" i="6"/>
  <c r="AA137" i="6"/>
  <c r="AC137" i="6"/>
  <c r="AA138" i="6"/>
  <c r="AC138" i="6"/>
  <c r="AA139" i="6"/>
  <c r="AC139" i="6"/>
  <c r="AA140" i="6"/>
  <c r="AC140" i="6"/>
  <c r="AL110" i="6"/>
  <c r="AJ110" i="6"/>
  <c r="AM110" i="6"/>
  <c r="AN110" i="6"/>
  <c r="AO110" i="6"/>
  <c r="AP110" i="6" l="1"/>
  <c r="H7" i="3"/>
  <c r="AL111" i="6" l="1"/>
  <c r="AF111" i="6"/>
  <c r="AL130" i="6"/>
  <c r="AM130" i="6"/>
  <c r="AN130" i="6"/>
  <c r="AO130" i="6"/>
  <c r="AL131" i="6"/>
  <c r="AM131" i="6"/>
  <c r="AN131" i="6"/>
  <c r="AO131" i="6"/>
  <c r="AL132" i="6"/>
  <c r="AM132" i="6"/>
  <c r="AN132" i="6"/>
  <c r="AO132" i="6"/>
  <c r="AL133" i="6"/>
  <c r="AM133" i="6"/>
  <c r="AN133" i="6"/>
  <c r="AO133" i="6"/>
  <c r="AL134" i="6"/>
  <c r="AM134" i="6"/>
  <c r="AN134" i="6"/>
  <c r="AO134" i="6"/>
  <c r="AL135" i="6"/>
  <c r="AM135" i="6"/>
  <c r="AN135" i="6"/>
  <c r="AO135" i="6"/>
  <c r="AL136" i="6"/>
  <c r="AM136" i="6"/>
  <c r="AN136" i="6"/>
  <c r="AO136" i="6"/>
  <c r="AL137" i="6"/>
  <c r="AM137" i="6"/>
  <c r="AN137" i="6"/>
  <c r="AO137" i="6"/>
  <c r="AL138" i="6"/>
  <c r="AM138" i="6"/>
  <c r="AN138" i="6"/>
  <c r="AO138" i="6"/>
  <c r="AL139" i="6"/>
  <c r="AM139" i="6"/>
  <c r="AN139" i="6"/>
  <c r="AO139" i="6"/>
  <c r="AL140" i="6"/>
  <c r="AM140" i="6"/>
  <c r="AN140" i="6"/>
  <c r="AO140" i="6"/>
  <c r="AF130" i="6"/>
  <c r="AF131" i="6"/>
  <c r="AF132" i="6"/>
  <c r="AF133" i="6"/>
  <c r="AF134" i="6"/>
  <c r="AF135" i="6"/>
  <c r="AF136" i="6"/>
  <c r="AF137" i="6"/>
  <c r="AF138" i="6"/>
  <c r="AF139" i="6"/>
  <c r="AF140" i="6"/>
  <c r="AP132" i="6" l="1"/>
  <c r="AP130" i="6"/>
  <c r="AP136" i="6"/>
  <c r="AP140" i="6"/>
  <c r="AP131" i="6"/>
  <c r="AP135" i="6"/>
  <c r="AP134" i="6"/>
  <c r="AP133" i="6"/>
  <c r="AP139" i="6"/>
  <c r="AP138" i="6"/>
  <c r="AP137" i="6"/>
  <c r="AL7" i="6" l="1"/>
  <c r="AM7" i="6"/>
  <c r="AN7" i="6"/>
  <c r="AO7" i="6"/>
  <c r="AL8" i="6"/>
  <c r="AM8" i="6"/>
  <c r="AN8" i="6"/>
  <c r="AO8" i="6"/>
  <c r="AL9" i="6"/>
  <c r="AM9" i="6"/>
  <c r="AN9" i="6"/>
  <c r="AO9" i="6"/>
  <c r="AL10" i="6"/>
  <c r="AM10" i="6"/>
  <c r="AN10" i="6"/>
  <c r="AO10" i="6"/>
  <c r="AL11" i="6"/>
  <c r="AM11" i="6"/>
  <c r="AN11" i="6"/>
  <c r="AO11" i="6"/>
  <c r="AL12" i="6"/>
  <c r="AM12" i="6"/>
  <c r="AN12" i="6"/>
  <c r="AO12" i="6"/>
  <c r="AL13" i="6"/>
  <c r="AM13" i="6"/>
  <c r="AN13" i="6"/>
  <c r="AO13" i="6"/>
  <c r="AL14" i="6"/>
  <c r="AM14" i="6"/>
  <c r="AN14" i="6"/>
  <c r="AO14" i="6"/>
  <c r="AL15" i="6"/>
  <c r="AM15" i="6"/>
  <c r="AN15" i="6"/>
  <c r="AO15" i="6"/>
  <c r="AL16" i="6"/>
  <c r="AM16" i="6"/>
  <c r="AN16" i="6"/>
  <c r="AO16" i="6"/>
  <c r="AL17" i="6"/>
  <c r="AM17" i="6"/>
  <c r="AN17" i="6"/>
  <c r="AO17" i="6"/>
  <c r="AL18" i="6"/>
  <c r="AM18" i="6"/>
  <c r="AN18" i="6"/>
  <c r="AO18" i="6"/>
  <c r="AL19" i="6"/>
  <c r="AM19" i="6"/>
  <c r="AN19" i="6"/>
  <c r="AO19" i="6"/>
  <c r="AL20" i="6"/>
  <c r="AM20" i="6"/>
  <c r="AN20" i="6"/>
  <c r="AO20" i="6"/>
  <c r="AL21" i="6"/>
  <c r="AM21" i="6"/>
  <c r="AN21" i="6"/>
  <c r="AO21" i="6"/>
  <c r="AL22" i="6"/>
  <c r="AM22" i="6"/>
  <c r="AN22" i="6"/>
  <c r="AO22" i="6"/>
  <c r="AL23" i="6"/>
  <c r="AM23" i="6"/>
  <c r="AN23" i="6"/>
  <c r="AO23" i="6"/>
  <c r="AL24" i="6"/>
  <c r="AM24" i="6"/>
  <c r="AN24" i="6"/>
  <c r="AO24" i="6"/>
  <c r="AL25" i="6"/>
  <c r="AM25" i="6"/>
  <c r="AN25" i="6"/>
  <c r="AO25" i="6"/>
  <c r="AL26" i="6"/>
  <c r="AM26" i="6"/>
  <c r="AN26" i="6"/>
  <c r="AO26" i="6"/>
  <c r="AL27" i="6"/>
  <c r="AM27" i="6"/>
  <c r="AN27" i="6"/>
  <c r="AO27" i="6"/>
  <c r="AL28" i="6"/>
  <c r="AM28" i="6"/>
  <c r="AN28" i="6"/>
  <c r="AO28" i="6"/>
  <c r="AL29" i="6"/>
  <c r="AM29" i="6"/>
  <c r="AN29" i="6"/>
  <c r="AO29" i="6"/>
  <c r="AL30" i="6"/>
  <c r="AM30" i="6"/>
  <c r="AN30" i="6"/>
  <c r="AO30" i="6"/>
  <c r="AL31" i="6"/>
  <c r="AM31" i="6"/>
  <c r="AN31" i="6"/>
  <c r="AO31" i="6"/>
  <c r="AL32" i="6"/>
  <c r="AM32" i="6"/>
  <c r="AN32" i="6"/>
  <c r="AO32" i="6"/>
  <c r="AL33" i="6"/>
  <c r="AM33" i="6"/>
  <c r="AN33" i="6"/>
  <c r="AO33" i="6"/>
  <c r="AL34" i="6"/>
  <c r="AM34" i="6"/>
  <c r="AN34" i="6"/>
  <c r="AO34" i="6"/>
  <c r="AL35" i="6"/>
  <c r="AM35" i="6"/>
  <c r="AN35" i="6"/>
  <c r="AO35" i="6"/>
  <c r="AL36" i="6"/>
  <c r="AM36" i="6"/>
  <c r="AN36" i="6"/>
  <c r="AO36" i="6"/>
  <c r="AL37" i="6"/>
  <c r="AM37" i="6"/>
  <c r="AN37" i="6"/>
  <c r="AO37" i="6"/>
  <c r="AL38" i="6"/>
  <c r="AM38" i="6"/>
  <c r="AN38" i="6"/>
  <c r="AO38" i="6"/>
  <c r="AL39" i="6"/>
  <c r="AM39" i="6"/>
  <c r="AN39" i="6"/>
  <c r="AO39" i="6"/>
  <c r="AL40" i="6"/>
  <c r="AM40" i="6"/>
  <c r="AN40" i="6"/>
  <c r="AO40" i="6"/>
  <c r="AL41" i="6"/>
  <c r="AM41" i="6"/>
  <c r="AN41" i="6"/>
  <c r="AO41" i="6"/>
  <c r="AL42" i="6"/>
  <c r="AM42" i="6"/>
  <c r="AN42" i="6"/>
  <c r="AO42" i="6"/>
  <c r="AL43" i="6"/>
  <c r="AM43" i="6"/>
  <c r="AN43" i="6"/>
  <c r="AO43" i="6"/>
  <c r="AL44" i="6"/>
  <c r="AM44" i="6"/>
  <c r="AN44" i="6"/>
  <c r="AO44" i="6"/>
  <c r="AL45" i="6"/>
  <c r="AM45" i="6"/>
  <c r="AN45" i="6"/>
  <c r="AO45" i="6"/>
  <c r="AL46" i="6"/>
  <c r="AM46" i="6"/>
  <c r="AN46" i="6"/>
  <c r="AO46" i="6"/>
  <c r="AL47" i="6"/>
  <c r="AM47" i="6"/>
  <c r="AN47" i="6"/>
  <c r="AO47" i="6"/>
  <c r="AL48" i="6"/>
  <c r="AM48" i="6"/>
  <c r="AN48" i="6"/>
  <c r="AO48" i="6"/>
  <c r="AL49" i="6"/>
  <c r="AM49" i="6"/>
  <c r="AN49" i="6"/>
  <c r="AO49" i="6"/>
  <c r="AL50" i="6"/>
  <c r="AM50" i="6"/>
  <c r="AN50" i="6"/>
  <c r="AO50" i="6"/>
  <c r="AL51" i="6"/>
  <c r="AM51" i="6"/>
  <c r="AN51" i="6"/>
  <c r="AO51" i="6"/>
  <c r="AL52" i="6"/>
  <c r="AM52" i="6"/>
  <c r="AN52" i="6"/>
  <c r="AO52" i="6"/>
  <c r="AL53" i="6"/>
  <c r="AM53" i="6"/>
  <c r="AN53" i="6"/>
  <c r="AO53" i="6"/>
  <c r="AL54" i="6"/>
  <c r="AM54" i="6"/>
  <c r="AN54" i="6"/>
  <c r="AO54" i="6"/>
  <c r="AL55" i="6"/>
  <c r="AM55" i="6"/>
  <c r="AN55" i="6"/>
  <c r="AO55" i="6"/>
  <c r="AL56" i="6"/>
  <c r="AM56" i="6"/>
  <c r="AN56" i="6"/>
  <c r="AO56" i="6"/>
  <c r="AL57" i="6"/>
  <c r="AM57" i="6"/>
  <c r="AN57" i="6"/>
  <c r="AO57" i="6"/>
  <c r="AL58" i="6"/>
  <c r="AM58" i="6"/>
  <c r="AN58" i="6"/>
  <c r="AO58" i="6"/>
  <c r="AL59" i="6"/>
  <c r="AM59" i="6"/>
  <c r="AN59" i="6"/>
  <c r="AO59" i="6"/>
  <c r="AL60" i="6"/>
  <c r="AM60" i="6"/>
  <c r="AN60" i="6"/>
  <c r="AO60" i="6"/>
  <c r="AL61" i="6"/>
  <c r="AM61" i="6"/>
  <c r="AN61" i="6"/>
  <c r="AO61" i="6"/>
  <c r="AL62" i="6"/>
  <c r="AM62" i="6"/>
  <c r="AN62" i="6"/>
  <c r="AO62" i="6"/>
  <c r="AL63" i="6"/>
  <c r="AM63" i="6"/>
  <c r="AN63" i="6"/>
  <c r="AO63" i="6"/>
  <c r="AL64" i="6"/>
  <c r="AM64" i="6"/>
  <c r="AN64" i="6"/>
  <c r="AO64" i="6"/>
  <c r="AL65" i="6"/>
  <c r="AM65" i="6"/>
  <c r="AN65" i="6"/>
  <c r="AO65" i="6"/>
  <c r="AL66" i="6"/>
  <c r="AM66" i="6"/>
  <c r="AN66" i="6"/>
  <c r="AO66" i="6"/>
  <c r="AL67" i="6"/>
  <c r="AM67" i="6"/>
  <c r="AN67" i="6"/>
  <c r="AO67" i="6"/>
  <c r="AL68" i="6"/>
  <c r="AM68" i="6"/>
  <c r="AN68" i="6"/>
  <c r="AO68" i="6"/>
  <c r="AL69" i="6"/>
  <c r="AM69" i="6"/>
  <c r="AN69" i="6"/>
  <c r="AO69" i="6"/>
  <c r="AL70" i="6"/>
  <c r="AM70" i="6"/>
  <c r="AN70" i="6"/>
  <c r="AO70" i="6"/>
  <c r="AL71" i="6"/>
  <c r="AM71" i="6"/>
  <c r="AN71" i="6"/>
  <c r="AO71" i="6"/>
  <c r="AL72" i="6"/>
  <c r="AM72" i="6"/>
  <c r="AN72" i="6"/>
  <c r="AO72" i="6"/>
  <c r="AL73" i="6"/>
  <c r="AM73" i="6"/>
  <c r="AN73" i="6"/>
  <c r="AO73" i="6"/>
  <c r="AL74" i="6"/>
  <c r="AM74" i="6"/>
  <c r="AN74" i="6"/>
  <c r="AO74" i="6"/>
  <c r="AL75" i="6"/>
  <c r="AM75" i="6"/>
  <c r="AN75" i="6"/>
  <c r="AO75" i="6"/>
  <c r="AL76" i="6"/>
  <c r="AM76" i="6"/>
  <c r="AN76" i="6"/>
  <c r="AO76" i="6"/>
  <c r="AL77" i="6"/>
  <c r="AM77" i="6"/>
  <c r="AN77" i="6"/>
  <c r="AO77" i="6"/>
  <c r="AL78" i="6"/>
  <c r="AM78" i="6"/>
  <c r="AN78" i="6"/>
  <c r="AO78" i="6"/>
  <c r="AL79" i="6"/>
  <c r="AM79" i="6"/>
  <c r="AN79" i="6"/>
  <c r="AO79" i="6"/>
  <c r="AL80" i="6"/>
  <c r="AM80" i="6"/>
  <c r="AN80" i="6"/>
  <c r="AO80" i="6"/>
  <c r="AL81" i="6"/>
  <c r="AM81" i="6"/>
  <c r="AN81" i="6"/>
  <c r="AO81" i="6"/>
  <c r="AL82" i="6"/>
  <c r="AM82" i="6"/>
  <c r="AN82" i="6"/>
  <c r="AO82" i="6"/>
  <c r="AL83" i="6"/>
  <c r="AM83" i="6"/>
  <c r="AN83" i="6"/>
  <c r="AO83" i="6"/>
  <c r="AL84" i="6"/>
  <c r="AM84" i="6"/>
  <c r="AN84" i="6"/>
  <c r="AO84" i="6"/>
  <c r="AL85" i="6"/>
  <c r="AM85" i="6"/>
  <c r="AN85" i="6"/>
  <c r="AO85" i="6"/>
  <c r="AL86" i="6"/>
  <c r="AM86" i="6"/>
  <c r="AN86" i="6"/>
  <c r="AO86" i="6"/>
  <c r="AL87" i="6"/>
  <c r="AM87" i="6"/>
  <c r="AN87" i="6"/>
  <c r="AO87" i="6"/>
  <c r="AL88" i="6"/>
  <c r="AM88" i="6"/>
  <c r="AN88" i="6"/>
  <c r="AO88" i="6"/>
  <c r="AL89" i="6"/>
  <c r="AM89" i="6"/>
  <c r="AN89" i="6"/>
  <c r="AO89" i="6"/>
  <c r="AL90" i="6"/>
  <c r="AM90" i="6"/>
  <c r="AN90" i="6"/>
  <c r="AO90" i="6"/>
  <c r="AL91" i="6"/>
  <c r="AM91" i="6"/>
  <c r="AN91" i="6"/>
  <c r="AO91" i="6"/>
  <c r="AL92" i="6"/>
  <c r="AM92" i="6"/>
  <c r="AN92" i="6"/>
  <c r="AO92" i="6"/>
  <c r="AL93" i="6"/>
  <c r="AM93" i="6"/>
  <c r="AN93" i="6"/>
  <c r="AO93" i="6"/>
  <c r="AL94" i="6"/>
  <c r="AM94" i="6"/>
  <c r="AN94" i="6"/>
  <c r="AO94" i="6"/>
  <c r="AL95" i="6"/>
  <c r="AM95" i="6"/>
  <c r="AN95" i="6"/>
  <c r="AO95" i="6"/>
  <c r="AL96" i="6"/>
  <c r="AM96" i="6"/>
  <c r="AN96" i="6"/>
  <c r="AO96" i="6"/>
  <c r="AL97" i="6"/>
  <c r="AM97" i="6"/>
  <c r="AN97" i="6"/>
  <c r="AO97" i="6"/>
  <c r="AL98" i="6"/>
  <c r="AM98" i="6"/>
  <c r="AN98" i="6"/>
  <c r="AO98" i="6"/>
  <c r="AL99" i="6"/>
  <c r="AM99" i="6"/>
  <c r="AN99" i="6"/>
  <c r="AO99" i="6"/>
  <c r="AL100" i="6"/>
  <c r="AM100" i="6"/>
  <c r="AN100" i="6"/>
  <c r="AO100" i="6"/>
  <c r="AL101" i="6"/>
  <c r="AM101" i="6"/>
  <c r="AN101" i="6"/>
  <c r="AO101" i="6"/>
  <c r="AL102" i="6"/>
  <c r="AM102" i="6"/>
  <c r="AN102" i="6"/>
  <c r="AO102" i="6"/>
  <c r="AL103" i="6"/>
  <c r="AM103" i="6"/>
  <c r="AN103" i="6"/>
  <c r="AO103" i="6"/>
  <c r="AL104" i="6"/>
  <c r="AM104" i="6"/>
  <c r="AN104" i="6"/>
  <c r="AO104" i="6"/>
  <c r="AL105" i="6"/>
  <c r="AM105" i="6"/>
  <c r="AN105" i="6"/>
  <c r="AO105" i="6"/>
  <c r="AL106" i="6"/>
  <c r="AM106" i="6"/>
  <c r="AN106" i="6"/>
  <c r="AO106" i="6"/>
  <c r="AL107" i="6"/>
  <c r="AM107" i="6"/>
  <c r="AN107" i="6"/>
  <c r="AO107" i="6"/>
  <c r="AL108" i="6"/>
  <c r="AM108" i="6"/>
  <c r="AN108" i="6"/>
  <c r="AO108" i="6"/>
  <c r="AL109" i="6"/>
  <c r="AM109" i="6"/>
  <c r="AN109" i="6"/>
  <c r="AO109" i="6"/>
  <c r="AM111" i="6"/>
  <c r="AN111" i="6"/>
  <c r="AO111" i="6"/>
  <c r="AL112" i="6"/>
  <c r="AM112" i="6"/>
  <c r="AN112" i="6"/>
  <c r="AO112" i="6"/>
  <c r="AL113" i="6"/>
  <c r="AM113" i="6"/>
  <c r="AN113" i="6"/>
  <c r="AO113" i="6"/>
  <c r="AL114" i="6"/>
  <c r="AM114" i="6"/>
  <c r="AN114" i="6"/>
  <c r="AO114" i="6"/>
  <c r="AL115" i="6"/>
  <c r="AM115" i="6"/>
  <c r="AN115" i="6"/>
  <c r="AO115" i="6"/>
  <c r="AL116" i="6"/>
  <c r="AM116" i="6"/>
  <c r="AN116" i="6"/>
  <c r="AO116" i="6"/>
  <c r="AL117" i="6"/>
  <c r="AM117" i="6"/>
  <c r="AN117" i="6"/>
  <c r="AO117" i="6"/>
  <c r="AL118" i="6"/>
  <c r="AM118" i="6"/>
  <c r="AN118" i="6"/>
  <c r="AO118" i="6"/>
  <c r="AL119" i="6"/>
  <c r="AM119" i="6"/>
  <c r="AN119" i="6"/>
  <c r="AO119" i="6"/>
  <c r="AL120" i="6"/>
  <c r="AM120" i="6"/>
  <c r="AN120" i="6"/>
  <c r="AO120" i="6"/>
  <c r="AL121" i="6"/>
  <c r="AM121" i="6"/>
  <c r="AN121" i="6"/>
  <c r="AO121" i="6"/>
  <c r="AL122" i="6"/>
  <c r="AM122" i="6"/>
  <c r="AN122" i="6"/>
  <c r="AO122" i="6"/>
  <c r="AL123" i="6"/>
  <c r="AM123" i="6"/>
  <c r="AN123" i="6"/>
  <c r="AO123" i="6"/>
  <c r="AL124" i="6"/>
  <c r="AM124" i="6"/>
  <c r="AN124" i="6"/>
  <c r="AO124" i="6"/>
  <c r="AL125" i="6"/>
  <c r="AM125" i="6"/>
  <c r="AN125" i="6"/>
  <c r="AO125" i="6"/>
  <c r="AL126" i="6"/>
  <c r="AM126" i="6"/>
  <c r="AN126" i="6"/>
  <c r="AO126" i="6"/>
  <c r="AL127" i="6"/>
  <c r="AM127" i="6"/>
  <c r="AN127" i="6"/>
  <c r="AO127" i="6"/>
  <c r="AL128" i="6"/>
  <c r="AM128" i="6"/>
  <c r="AN128" i="6"/>
  <c r="AO128" i="6"/>
  <c r="AL129" i="6"/>
  <c r="AM129" i="6"/>
  <c r="AN129" i="6"/>
  <c r="AO129" i="6"/>
  <c r="AF7" i="6"/>
  <c r="AJ7" i="6" s="1"/>
  <c r="AF8" i="6"/>
  <c r="AJ8" i="6" s="1"/>
  <c r="AF9" i="6"/>
  <c r="AJ9" i="6" s="1"/>
  <c r="AF10" i="6"/>
  <c r="AJ10" i="6" s="1"/>
  <c r="AF11" i="6"/>
  <c r="AJ11" i="6" s="1"/>
  <c r="AJ12" i="6"/>
  <c r="AF13" i="6"/>
  <c r="AG13" i="6"/>
  <c r="AH13" i="6"/>
  <c r="AI13" i="6"/>
  <c r="AF14" i="6"/>
  <c r="AG14" i="6"/>
  <c r="AH14" i="6"/>
  <c r="AI14" i="6"/>
  <c r="AF15" i="6"/>
  <c r="AG15" i="6"/>
  <c r="AH15" i="6"/>
  <c r="AI15" i="6"/>
  <c r="AF16" i="6"/>
  <c r="AJ16" i="6" s="1"/>
  <c r="AF17" i="6"/>
  <c r="AJ17" i="6" s="1"/>
  <c r="AF18" i="6"/>
  <c r="AJ18" i="6" s="1"/>
  <c r="AF19" i="6"/>
  <c r="AJ19" i="6" s="1"/>
  <c r="AF20" i="6"/>
  <c r="AJ20" i="6" s="1"/>
  <c r="AF21" i="6"/>
  <c r="AJ21" i="6" s="1"/>
  <c r="AK21" i="6" s="1"/>
  <c r="I16" i="3" s="1"/>
  <c r="J16" i="3" s="1"/>
  <c r="AF22" i="6"/>
  <c r="AJ22" i="6" s="1"/>
  <c r="AF23" i="6"/>
  <c r="AJ23" i="6" s="1"/>
  <c r="AF24" i="6"/>
  <c r="AJ24" i="6" s="1"/>
  <c r="AF25" i="6"/>
  <c r="AJ25" i="6" s="1"/>
  <c r="AF26" i="6"/>
  <c r="AJ26" i="6" s="1"/>
  <c r="AF27" i="6"/>
  <c r="AJ27" i="6" s="1"/>
  <c r="AF28" i="6"/>
  <c r="AJ28" i="6" s="1"/>
  <c r="AF29" i="6"/>
  <c r="AJ29" i="6" s="1"/>
  <c r="AF30" i="6"/>
  <c r="AJ30" i="6" s="1"/>
  <c r="AF31" i="6"/>
  <c r="AJ31" i="6" s="1"/>
  <c r="AK31" i="6" s="1"/>
  <c r="I20" i="3" s="1"/>
  <c r="J20" i="3" s="1"/>
  <c r="AF32" i="6"/>
  <c r="AJ32" i="6" s="1"/>
  <c r="AF33" i="6"/>
  <c r="AJ33" i="6" s="1"/>
  <c r="AF34" i="6"/>
  <c r="AJ34" i="6" s="1"/>
  <c r="AF35" i="6"/>
  <c r="AJ35" i="6" s="1"/>
  <c r="AK35" i="6" s="1"/>
  <c r="I22" i="3" s="1"/>
  <c r="J22" i="3" s="1"/>
  <c r="AF36" i="6"/>
  <c r="AJ36" i="6" s="1"/>
  <c r="AK36" i="6" s="1"/>
  <c r="I23" i="3" s="1"/>
  <c r="J23" i="3" s="1"/>
  <c r="AF37" i="6"/>
  <c r="AJ37" i="6" s="1"/>
  <c r="AF38" i="6"/>
  <c r="AJ38" i="6" s="1"/>
  <c r="AF39" i="6"/>
  <c r="AJ39" i="6" s="1"/>
  <c r="AF40" i="6"/>
  <c r="AJ40" i="6" s="1"/>
  <c r="AF41" i="6"/>
  <c r="AJ41" i="6" s="1"/>
  <c r="AF42" i="6"/>
  <c r="AJ42" i="6" s="1"/>
  <c r="AF43" i="6"/>
  <c r="AJ43" i="6" s="1"/>
  <c r="AF44" i="6"/>
  <c r="AJ44" i="6" s="1"/>
  <c r="AF45" i="6"/>
  <c r="AJ45" i="6" s="1"/>
  <c r="AF46" i="6"/>
  <c r="AJ46" i="6" s="1"/>
  <c r="AF47" i="6"/>
  <c r="AJ47" i="6" s="1"/>
  <c r="AK47" i="6" s="1"/>
  <c r="I28" i="3" s="1"/>
  <c r="J28" i="3" s="1"/>
  <c r="AF48" i="6"/>
  <c r="AJ48" i="6" s="1"/>
  <c r="AK48" i="6" s="1"/>
  <c r="I29" i="3" s="1"/>
  <c r="J29" i="3" s="1"/>
  <c r="AF49" i="6"/>
  <c r="AJ49" i="6" s="1"/>
  <c r="AK49" i="6" s="1"/>
  <c r="I30" i="3" s="1"/>
  <c r="J30" i="3" s="1"/>
  <c r="AF50" i="6"/>
  <c r="AJ50" i="6" s="1"/>
  <c r="AF51" i="6"/>
  <c r="AJ51" i="6" s="1"/>
  <c r="AF52" i="6"/>
  <c r="AJ52" i="6" s="1"/>
  <c r="AK52" i="6" s="1"/>
  <c r="I32" i="3" s="1"/>
  <c r="J32" i="3" s="1"/>
  <c r="AF53" i="6"/>
  <c r="AJ53" i="6" s="1"/>
  <c r="AK53" i="6" s="1"/>
  <c r="I33" i="3" s="1"/>
  <c r="J33" i="3" s="1"/>
  <c r="AF54" i="6"/>
  <c r="AJ54" i="6" s="1"/>
  <c r="AK54" i="6" s="1"/>
  <c r="I34" i="3" s="1"/>
  <c r="J34" i="3" s="1"/>
  <c r="AF55" i="6"/>
  <c r="AJ55" i="6" s="1"/>
  <c r="AF56" i="6"/>
  <c r="AJ56" i="6" s="1"/>
  <c r="AK56" i="6" s="1"/>
  <c r="I36" i="3" s="1"/>
  <c r="J36" i="3" s="1"/>
  <c r="AF57" i="6"/>
  <c r="AJ57" i="6" s="1"/>
  <c r="AF58" i="6"/>
  <c r="AJ58" i="6" s="1"/>
  <c r="AF59" i="6"/>
  <c r="AJ59" i="6" s="1"/>
  <c r="AF60" i="6"/>
  <c r="AJ60" i="6" s="1"/>
  <c r="AF61" i="6"/>
  <c r="AJ61" i="6" s="1"/>
  <c r="AF62" i="6"/>
  <c r="AJ62" i="6" s="1"/>
  <c r="AF63" i="6"/>
  <c r="AJ63" i="6" s="1"/>
  <c r="AF64" i="6"/>
  <c r="AJ64" i="6" s="1"/>
  <c r="AF65" i="6"/>
  <c r="AJ65" i="6" s="1"/>
  <c r="AF66" i="6"/>
  <c r="AJ66" i="6" s="1"/>
  <c r="AF67" i="6"/>
  <c r="AJ67" i="6" s="1"/>
  <c r="AF68" i="6"/>
  <c r="AJ68" i="6" s="1"/>
  <c r="AF69" i="6"/>
  <c r="AJ69" i="6" s="1"/>
  <c r="AF70" i="6"/>
  <c r="AJ70" i="6" s="1"/>
  <c r="AK70" i="6" s="1"/>
  <c r="I47" i="3" s="1"/>
  <c r="J47" i="3" s="1"/>
  <c r="AF71" i="6"/>
  <c r="AJ71" i="6" s="1"/>
  <c r="AK71" i="6" s="1"/>
  <c r="I49" i="3" s="1"/>
  <c r="AF72" i="6"/>
  <c r="AJ72" i="6" s="1"/>
  <c r="AF73" i="6"/>
  <c r="AJ73" i="6" s="1"/>
  <c r="AF74" i="6"/>
  <c r="AJ74" i="6" s="1"/>
  <c r="AF75" i="6"/>
  <c r="AJ75" i="6" s="1"/>
  <c r="AF76" i="6"/>
  <c r="AJ76" i="6" s="1"/>
  <c r="AF77" i="6"/>
  <c r="AJ77" i="6" s="1"/>
  <c r="AF78" i="6"/>
  <c r="AJ78" i="6" s="1"/>
  <c r="AF79" i="6"/>
  <c r="AJ79" i="6"/>
  <c r="AF80" i="6"/>
  <c r="AJ80" i="6" s="1"/>
  <c r="AF81" i="6"/>
  <c r="AJ81" i="6" s="1"/>
  <c r="AF82" i="6"/>
  <c r="AJ82" i="6" s="1"/>
  <c r="AF83" i="6"/>
  <c r="AJ83" i="6" s="1"/>
  <c r="AF84" i="6"/>
  <c r="AJ84" i="6" s="1"/>
  <c r="AF85" i="6"/>
  <c r="AJ85" i="6" s="1"/>
  <c r="AF86" i="6"/>
  <c r="AJ86" i="6" s="1"/>
  <c r="AJ87" i="6"/>
  <c r="AF93" i="6"/>
  <c r="AJ93" i="6" s="1"/>
  <c r="AF94" i="6"/>
  <c r="AJ94" i="6"/>
  <c r="AF95" i="6"/>
  <c r="AJ95" i="6" s="1"/>
  <c r="AF96" i="6"/>
  <c r="AJ96" i="6" s="1"/>
  <c r="AF97" i="6"/>
  <c r="AJ97" i="6" s="1"/>
  <c r="AF98" i="6"/>
  <c r="AJ98" i="6" s="1"/>
  <c r="AF99" i="6"/>
  <c r="AJ99" i="6" s="1"/>
  <c r="AF100" i="6"/>
  <c r="AJ100" i="6" s="1"/>
  <c r="AF101" i="6"/>
  <c r="AJ101" i="6" s="1"/>
  <c r="AF102" i="6"/>
  <c r="AJ102" i="6" s="1"/>
  <c r="AF103" i="6"/>
  <c r="AJ103" i="6" s="1"/>
  <c r="AF104" i="6"/>
  <c r="AJ104" i="6" s="1"/>
  <c r="AF105" i="6"/>
  <c r="AJ105" i="6" s="1"/>
  <c r="AF106" i="6"/>
  <c r="AJ106" i="6" s="1"/>
  <c r="AK106" i="6" s="1"/>
  <c r="I70" i="3" s="1"/>
  <c r="J70" i="3" s="1"/>
  <c r="AF107" i="6"/>
  <c r="AJ107" i="6" s="1"/>
  <c r="AF108" i="6"/>
  <c r="AJ108" i="6" s="1"/>
  <c r="AK108" i="6" s="1"/>
  <c r="I73" i="3" s="1"/>
  <c r="J73" i="3" s="1"/>
  <c r="AF109" i="6"/>
  <c r="AJ109" i="6" s="1"/>
  <c r="AK109" i="6" s="1"/>
  <c r="I74" i="3" s="1"/>
  <c r="J74" i="3" s="1"/>
  <c r="AJ111" i="6"/>
  <c r="AF112" i="6"/>
  <c r="AJ112" i="6" s="1"/>
  <c r="AK112" i="6" s="1"/>
  <c r="I76" i="3" s="1"/>
  <c r="J76" i="3" s="1"/>
  <c r="AF113" i="6"/>
  <c r="AJ113" i="6" s="1"/>
  <c r="AF114" i="6"/>
  <c r="AJ114" i="6" s="1"/>
  <c r="AF115" i="6"/>
  <c r="AJ115" i="6" s="1"/>
  <c r="AF116" i="6"/>
  <c r="AJ116" i="6" s="1"/>
  <c r="AF117" i="6"/>
  <c r="AJ117" i="6" s="1"/>
  <c r="AF118" i="6"/>
  <c r="AJ118" i="6" s="1"/>
  <c r="AK118" i="6" s="1"/>
  <c r="I79" i="3" s="1"/>
  <c r="J79" i="3" s="1"/>
  <c r="AF119" i="6"/>
  <c r="AJ119" i="6" s="1"/>
  <c r="AF120" i="6"/>
  <c r="AJ120" i="6" s="1"/>
  <c r="AF121" i="6"/>
  <c r="AJ121" i="6" s="1"/>
  <c r="AK121" i="6" s="1"/>
  <c r="I81" i="3" s="1"/>
  <c r="J81" i="3" s="1"/>
  <c r="AF122" i="6"/>
  <c r="AJ122" i="6" s="1"/>
  <c r="AK122" i="6" s="1"/>
  <c r="I82" i="3" s="1"/>
  <c r="J82" i="3" s="1"/>
  <c r="AF123" i="6"/>
  <c r="AJ123" i="6" s="1"/>
  <c r="AK123" i="6" s="1"/>
  <c r="I83" i="3" s="1"/>
  <c r="J83" i="3" s="1"/>
  <c r="AF124" i="6"/>
  <c r="AJ124" i="6" s="1"/>
  <c r="AF125" i="6"/>
  <c r="AJ125" i="6" s="1"/>
  <c r="AF126" i="6"/>
  <c r="AJ126" i="6" s="1"/>
  <c r="AF127" i="6"/>
  <c r="AJ127" i="6" s="1"/>
  <c r="AF128" i="6"/>
  <c r="AJ128" i="6" s="1"/>
  <c r="AF129" i="6"/>
  <c r="AJ129" i="6" s="1"/>
  <c r="AJ130" i="6"/>
  <c r="AJ131" i="6"/>
  <c r="AJ132" i="6"/>
  <c r="AJ133" i="6"/>
  <c r="AJ134" i="6"/>
  <c r="AJ135" i="6"/>
  <c r="AK135" i="6" s="1"/>
  <c r="I92" i="3" s="1"/>
  <c r="J92" i="3" s="1"/>
  <c r="AJ136" i="6"/>
  <c r="AJ137" i="6"/>
  <c r="AJ138" i="6"/>
  <c r="AJ139" i="6"/>
  <c r="AJ140" i="6"/>
  <c r="AO6" i="6"/>
  <c r="AN6" i="6"/>
  <c r="AM6" i="6"/>
  <c r="AL6" i="6"/>
  <c r="AF6" i="6"/>
  <c r="AJ6" i="6" s="1"/>
  <c r="AP15" i="6" l="1"/>
  <c r="AQ15" i="6" s="1"/>
  <c r="K12" i="3" s="1"/>
  <c r="L12" i="3" s="1"/>
  <c r="AK68" i="6"/>
  <c r="I45" i="3" s="1"/>
  <c r="J45" i="3" s="1"/>
  <c r="AP106" i="6"/>
  <c r="AQ106" i="6" s="1"/>
  <c r="K70" i="3" s="1"/>
  <c r="L70" i="3" s="1"/>
  <c r="AP74" i="6"/>
  <c r="AK110" i="6"/>
  <c r="I75" i="3" s="1"/>
  <c r="J75" i="3" s="1"/>
  <c r="AP54" i="6"/>
  <c r="AQ54" i="6" s="1"/>
  <c r="L34" i="3" s="1"/>
  <c r="AP46" i="6"/>
  <c r="AP44" i="6"/>
  <c r="AK124" i="6"/>
  <c r="I84" i="3" s="1"/>
  <c r="J84" i="3" s="1"/>
  <c r="AP45" i="6"/>
  <c r="AP37" i="6"/>
  <c r="AP22" i="6"/>
  <c r="AK98" i="6"/>
  <c r="I66" i="3" s="1"/>
  <c r="J66" i="3" s="1"/>
  <c r="AK11" i="6"/>
  <c r="I9" i="3" s="1"/>
  <c r="J9" i="3" s="1"/>
  <c r="AP82" i="6"/>
  <c r="AP70" i="6"/>
  <c r="AQ70" i="6" s="1"/>
  <c r="K47" i="3" s="1"/>
  <c r="L47" i="3" s="1"/>
  <c r="L46" i="3" s="1"/>
  <c r="AP69" i="6"/>
  <c r="AP61" i="6"/>
  <c r="AP60" i="6"/>
  <c r="AK37" i="6"/>
  <c r="I25" i="3" s="1"/>
  <c r="J25" i="3" s="1"/>
  <c r="AK16" i="6"/>
  <c r="I14" i="3" s="1"/>
  <c r="J14" i="3" s="1"/>
  <c r="J13" i="3" s="1"/>
  <c r="AJ13" i="6"/>
  <c r="AK13" i="6" s="1"/>
  <c r="I10" i="3" s="1"/>
  <c r="J10" i="3" s="1"/>
  <c r="AP90" i="6"/>
  <c r="AP87" i="6"/>
  <c r="AP50" i="6"/>
  <c r="AP122" i="6"/>
  <c r="AQ122" i="6" s="1"/>
  <c r="K82" i="3" s="1"/>
  <c r="L82" i="3" s="1"/>
  <c r="AP121" i="6"/>
  <c r="AQ121" i="6" s="1"/>
  <c r="K81" i="3" s="1"/>
  <c r="L81" i="3" s="1"/>
  <c r="AP120" i="6"/>
  <c r="AP116" i="6"/>
  <c r="AP102" i="6"/>
  <c r="AP101" i="6"/>
  <c r="AP100" i="6"/>
  <c r="AP63" i="6"/>
  <c r="AP59" i="6"/>
  <c r="AP30" i="6"/>
  <c r="AK96" i="6"/>
  <c r="I65" i="3" s="1"/>
  <c r="J65" i="3" s="1"/>
  <c r="AP95" i="6"/>
  <c r="AP91" i="6"/>
  <c r="AP83" i="6"/>
  <c r="AP49" i="6"/>
  <c r="AQ49" i="6" s="1"/>
  <c r="K30" i="3" s="1"/>
  <c r="L30" i="3" s="1"/>
  <c r="AK119" i="6"/>
  <c r="I80" i="3" s="1"/>
  <c r="J80" i="3" s="1"/>
  <c r="AP126" i="6"/>
  <c r="AP125" i="6"/>
  <c r="AP66" i="6"/>
  <c r="AP65" i="6"/>
  <c r="AP62" i="6"/>
  <c r="AP39" i="6"/>
  <c r="AP35" i="6"/>
  <c r="AQ35" i="6" s="1"/>
  <c r="K22" i="3" s="1"/>
  <c r="L22" i="3" s="1"/>
  <c r="AK136" i="6"/>
  <c r="I94" i="3" s="1"/>
  <c r="J94" i="3" s="1"/>
  <c r="AK129" i="6"/>
  <c r="I88" i="3" s="1"/>
  <c r="J88" i="3" s="1"/>
  <c r="AK39" i="6"/>
  <c r="I26" i="3" s="1"/>
  <c r="J26" i="3" s="1"/>
  <c r="AK26" i="6"/>
  <c r="I18" i="3" s="1"/>
  <c r="J18" i="3" s="1"/>
  <c r="AP98" i="6"/>
  <c r="AP92" i="6"/>
  <c r="AP42" i="6"/>
  <c r="AP41" i="6"/>
  <c r="AP36" i="6"/>
  <c r="AQ36" i="6" s="1"/>
  <c r="K23" i="3" s="1"/>
  <c r="L23" i="3" s="1"/>
  <c r="AP34" i="6"/>
  <c r="AP6" i="6"/>
  <c r="AK127" i="6"/>
  <c r="I85" i="3" s="1"/>
  <c r="J85" i="3" s="1"/>
  <c r="AK100" i="6"/>
  <c r="I67" i="3" s="1"/>
  <c r="J67" i="3" s="1"/>
  <c r="I60" i="3"/>
  <c r="J60" i="3" s="1"/>
  <c r="AK64" i="6"/>
  <c r="I43" i="3" s="1"/>
  <c r="AK41" i="6"/>
  <c r="I27" i="3" s="1"/>
  <c r="J27" i="3" s="1"/>
  <c r="AK32" i="6"/>
  <c r="I21" i="3" s="1"/>
  <c r="J21" i="3" s="1"/>
  <c r="AP119" i="6"/>
  <c r="AP115" i="6"/>
  <c r="AP114" i="6"/>
  <c r="AP107" i="6"/>
  <c r="AP55" i="6"/>
  <c r="AQ55" i="6" s="1"/>
  <c r="K35" i="3" s="1"/>
  <c r="L35" i="3" s="1"/>
  <c r="AP38" i="6"/>
  <c r="AP10" i="6"/>
  <c r="AP7" i="6"/>
  <c r="AP96" i="6"/>
  <c r="AP40" i="6"/>
  <c r="AK104" i="6"/>
  <c r="AK50" i="6"/>
  <c r="I31" i="3" s="1"/>
  <c r="J31" i="3" s="1"/>
  <c r="AP129" i="6"/>
  <c r="AP128" i="6"/>
  <c r="AP124" i="6"/>
  <c r="AP78" i="6"/>
  <c r="AP77" i="6"/>
  <c r="AP73" i="6"/>
  <c r="AP72" i="6"/>
  <c r="AP68" i="6"/>
  <c r="AQ68" i="6" s="1"/>
  <c r="K45" i="3" s="1"/>
  <c r="AP64" i="6"/>
  <c r="AP58" i="6"/>
  <c r="AP26" i="6"/>
  <c r="AP25" i="6"/>
  <c r="AP21" i="6"/>
  <c r="AP20" i="6"/>
  <c r="AP18" i="6"/>
  <c r="AP17" i="6"/>
  <c r="AP16" i="6"/>
  <c r="AP13" i="6"/>
  <c r="AQ13" i="6" s="1"/>
  <c r="AK113" i="6"/>
  <c r="I78" i="3" s="1"/>
  <c r="J78" i="3" s="1"/>
  <c r="AK79" i="6"/>
  <c r="J55" i="3" s="1"/>
  <c r="AK22" i="6"/>
  <c r="I17" i="3" s="1"/>
  <c r="J17" i="3" s="1"/>
  <c r="AP118" i="6"/>
  <c r="AQ118" i="6" s="1"/>
  <c r="K79" i="3" s="1"/>
  <c r="L79" i="3" s="1"/>
  <c r="AP117" i="6"/>
  <c r="AP113" i="6"/>
  <c r="AP112" i="6"/>
  <c r="AQ112" i="6" s="1"/>
  <c r="K76" i="3" s="1"/>
  <c r="L76" i="3" s="1"/>
  <c r="AP108" i="6"/>
  <c r="AQ108" i="6" s="1"/>
  <c r="K73" i="3" s="1"/>
  <c r="L73" i="3" s="1"/>
  <c r="AP103" i="6"/>
  <c r="AP97" i="6"/>
  <c r="AP94" i="6"/>
  <c r="AP89" i="6"/>
  <c r="AP88" i="6"/>
  <c r="AP84" i="6"/>
  <c r="AP79" i="6"/>
  <c r="AP75" i="6"/>
  <c r="AP57" i="6"/>
  <c r="AP56" i="6"/>
  <c r="AQ56" i="6" s="1"/>
  <c r="AP51" i="6"/>
  <c r="AP47" i="6"/>
  <c r="AQ47" i="6" s="1"/>
  <c r="K28" i="3" s="1"/>
  <c r="L28" i="3" s="1"/>
  <c r="AP33" i="6"/>
  <c r="AP32" i="6"/>
  <c r="AP27" i="6"/>
  <c r="AP23" i="6"/>
  <c r="AP14" i="6"/>
  <c r="AQ14" i="6" s="1"/>
  <c r="K11" i="3" s="1"/>
  <c r="L11" i="3" s="1"/>
  <c r="AJ15" i="6"/>
  <c r="AK15" i="6" s="1"/>
  <c r="I12" i="3" s="1"/>
  <c r="J12" i="3" s="1"/>
  <c r="AJ14" i="6"/>
  <c r="AK14" i="6" s="1"/>
  <c r="AP127" i="6"/>
  <c r="AQ127" i="6" s="1"/>
  <c r="K85" i="3" s="1"/>
  <c r="L85" i="3" s="1"/>
  <c r="AP123" i="6"/>
  <c r="AQ123" i="6" s="1"/>
  <c r="K83" i="3" s="1"/>
  <c r="L83" i="3" s="1"/>
  <c r="AP109" i="6"/>
  <c r="AQ109" i="6" s="1"/>
  <c r="K74" i="3" s="1"/>
  <c r="L74" i="3" s="1"/>
  <c r="AP105" i="6"/>
  <c r="AP104" i="6"/>
  <c r="AP99" i="6"/>
  <c r="AP86" i="6"/>
  <c r="AP85" i="6"/>
  <c r="K58" i="3" s="1"/>
  <c r="L58" i="3" s="1"/>
  <c r="AP81" i="6"/>
  <c r="AP80" i="6"/>
  <c r="AP76" i="6"/>
  <c r="AP71" i="6"/>
  <c r="AQ71" i="6" s="1"/>
  <c r="K49" i="3" s="1"/>
  <c r="L49" i="3" s="1"/>
  <c r="L48" i="3" s="1"/>
  <c r="AP67" i="6"/>
  <c r="AP53" i="6"/>
  <c r="AQ53" i="6" s="1"/>
  <c r="K33" i="3" s="1"/>
  <c r="L33" i="3" s="1"/>
  <c r="AP52" i="6"/>
  <c r="AQ52" i="6" s="1"/>
  <c r="K32" i="3" s="1"/>
  <c r="L32" i="3" s="1"/>
  <c r="AP48" i="6"/>
  <c r="AQ48" i="6" s="1"/>
  <c r="K29" i="3" s="1"/>
  <c r="L29" i="3" s="1"/>
  <c r="AP43" i="6"/>
  <c r="AP29" i="6"/>
  <c r="AP28" i="6"/>
  <c r="AP24" i="6"/>
  <c r="AP19" i="6"/>
  <c r="AP9" i="6"/>
  <c r="AP111" i="6"/>
  <c r="AP93" i="6"/>
  <c r="AP11" i="6"/>
  <c r="AP12" i="6"/>
  <c r="AP8" i="6"/>
  <c r="AP31" i="6"/>
  <c r="AQ31" i="6" s="1"/>
  <c r="K20" i="3" s="1"/>
  <c r="L20" i="3" s="1"/>
  <c r="AK6" i="6"/>
  <c r="AC72" i="6"/>
  <c r="AD72" i="6" s="1"/>
  <c r="AC73" i="6"/>
  <c r="AC74" i="6"/>
  <c r="AC75" i="6"/>
  <c r="AC76" i="6"/>
  <c r="AC77" i="6"/>
  <c r="AC78" i="6"/>
  <c r="AC79" i="6"/>
  <c r="AC80" i="6"/>
  <c r="AC81" i="6"/>
  <c r="AC82" i="6"/>
  <c r="AC83" i="6"/>
  <c r="AC84" i="6"/>
  <c r="AC85" i="6"/>
  <c r="AC86" i="6"/>
  <c r="AC87" i="6"/>
  <c r="AC88" i="6"/>
  <c r="AC89" i="6"/>
  <c r="AC90" i="6"/>
  <c r="AC91" i="6"/>
  <c r="AC92" i="6"/>
  <c r="AC93" i="6"/>
  <c r="AC94" i="6"/>
  <c r="AC95" i="6"/>
  <c r="AC96" i="6"/>
  <c r="AC97" i="6"/>
  <c r="AC98" i="6"/>
  <c r="AC99" i="6"/>
  <c r="AC100" i="6"/>
  <c r="AC101" i="6"/>
  <c r="AC102" i="6"/>
  <c r="AC103" i="6"/>
  <c r="AC104" i="6"/>
  <c r="AC105" i="6"/>
  <c r="AC106" i="6"/>
  <c r="AC107" i="6"/>
  <c r="AC108" i="6"/>
  <c r="AC109" i="6"/>
  <c r="AC71" i="6"/>
  <c r="AA67" i="6"/>
  <c r="AA68" i="6"/>
  <c r="AA69" i="6"/>
  <c r="AA70" i="6"/>
  <c r="AA71" i="6"/>
  <c r="AA72" i="6"/>
  <c r="AA73" i="6"/>
  <c r="AA74" i="6"/>
  <c r="AA75" i="6"/>
  <c r="AA76" i="6"/>
  <c r="AA77" i="6"/>
  <c r="AA78" i="6"/>
  <c r="AA79" i="6"/>
  <c r="AA80" i="6"/>
  <c r="AA81" i="6"/>
  <c r="AA82" i="6"/>
  <c r="AA83" i="6"/>
  <c r="AA84" i="6"/>
  <c r="AA85" i="6"/>
  <c r="AA86" i="6"/>
  <c r="AA87" i="6"/>
  <c r="AA88" i="6"/>
  <c r="AA89" i="6"/>
  <c r="AA90" i="6"/>
  <c r="AA91" i="6"/>
  <c r="AA92" i="6"/>
  <c r="AA93" i="6"/>
  <c r="AA94" i="6"/>
  <c r="AA95" i="6"/>
  <c r="AA96" i="6"/>
  <c r="AA97" i="6"/>
  <c r="AA98" i="6"/>
  <c r="AA99" i="6"/>
  <c r="AA100" i="6"/>
  <c r="AA101" i="6"/>
  <c r="AA102" i="6"/>
  <c r="AA103" i="6"/>
  <c r="AA104" i="6"/>
  <c r="AA105" i="6"/>
  <c r="AA106" i="6"/>
  <c r="AA107" i="6"/>
  <c r="AA108" i="6"/>
  <c r="AA109" i="6"/>
  <c r="AQ72" i="6" l="1"/>
  <c r="K52" i="3" s="1"/>
  <c r="AQ124" i="6"/>
  <c r="K84" i="3" s="1"/>
  <c r="L84" i="3" s="1"/>
  <c r="AQ37" i="6"/>
  <c r="K25" i="3" s="1"/>
  <c r="L25" i="3" s="1"/>
  <c r="AQ110" i="6"/>
  <c r="K75" i="3" s="1"/>
  <c r="L75" i="3" s="1"/>
  <c r="L72" i="3" s="1"/>
  <c r="AQ96" i="6"/>
  <c r="K65" i="3" s="1"/>
  <c r="L65" i="3" s="1"/>
  <c r="AQ119" i="6"/>
  <c r="K80" i="3" s="1"/>
  <c r="L80" i="3" s="1"/>
  <c r="AQ50" i="6"/>
  <c r="K31" i="3" s="1"/>
  <c r="L31" i="3" s="1"/>
  <c r="J77" i="3"/>
  <c r="AQ26" i="6"/>
  <c r="K18" i="3" s="1"/>
  <c r="L18" i="3" s="1"/>
  <c r="AQ104" i="6"/>
  <c r="K69" i="3" s="1"/>
  <c r="L69" i="3" s="1"/>
  <c r="AQ22" i="6"/>
  <c r="K17" i="3" s="1"/>
  <c r="L17" i="3" s="1"/>
  <c r="K60" i="3"/>
  <c r="L60" i="3" s="1"/>
  <c r="AQ39" i="6"/>
  <c r="K26" i="3" s="1"/>
  <c r="L26" i="3" s="1"/>
  <c r="AQ100" i="6"/>
  <c r="K67" i="3" s="1"/>
  <c r="L67" i="3" s="1"/>
  <c r="AQ136" i="6"/>
  <c r="K94" i="3" s="1"/>
  <c r="L94" i="3" s="1"/>
  <c r="K10" i="3"/>
  <c r="L10" i="3" s="1"/>
  <c r="I11" i="3"/>
  <c r="J11" i="3" s="1"/>
  <c r="J8" i="3" s="1"/>
  <c r="AQ41" i="6"/>
  <c r="K27" i="3" s="1"/>
  <c r="L27" i="3" s="1"/>
  <c r="AQ79" i="6"/>
  <c r="K55" i="3" s="1"/>
  <c r="L55" i="3" s="1"/>
  <c r="AQ32" i="6"/>
  <c r="K21" i="3" s="1"/>
  <c r="L21" i="3" s="1"/>
  <c r="K34" i="3"/>
  <c r="K36" i="3"/>
  <c r="L36" i="3" s="1"/>
  <c r="AQ113" i="6"/>
  <c r="K78" i="3" s="1"/>
  <c r="L78" i="3" s="1"/>
  <c r="AQ16" i="6"/>
  <c r="K14" i="3" s="1"/>
  <c r="L14" i="3" s="1"/>
  <c r="L13" i="3" s="1"/>
  <c r="AQ129" i="6"/>
  <c r="K88" i="3" s="1"/>
  <c r="L88" i="3" s="1"/>
  <c r="AQ98" i="6"/>
  <c r="K66" i="3" s="1"/>
  <c r="L66" i="3" s="1"/>
  <c r="AQ11" i="6"/>
  <c r="K9" i="3" s="1"/>
  <c r="AK107" i="6"/>
  <c r="I71" i="3" s="1"/>
  <c r="J71" i="3" s="1"/>
  <c r="AC68" i="6"/>
  <c r="AC69" i="6"/>
  <c r="AC70" i="6"/>
  <c r="AC67" i="6"/>
  <c r="AA66" i="6"/>
  <c r="AC66" i="6"/>
  <c r="L77" i="3" l="1"/>
  <c r="L24" i="3"/>
  <c r="AK82" i="6"/>
  <c r="J56" i="3" s="1"/>
  <c r="AQ64" i="6"/>
  <c r="K43" i="3" s="1"/>
  <c r="J54" i="3"/>
  <c r="H15" i="9"/>
  <c r="H13" i="9"/>
  <c r="H8" i="9"/>
  <c r="H7" i="9"/>
  <c r="H4" i="9"/>
  <c r="K94" i="9"/>
  <c r="L94" i="9" s="1"/>
  <c r="L93" i="9" s="1"/>
  <c r="I94" i="9"/>
  <c r="J94" i="9" s="1"/>
  <c r="J93" i="9" s="1"/>
  <c r="H94" i="9"/>
  <c r="K93" i="9"/>
  <c r="H93" i="9"/>
  <c r="C93" i="9"/>
  <c r="K92" i="9"/>
  <c r="I92" i="9"/>
  <c r="H92" i="9"/>
  <c r="C91" i="9"/>
  <c r="K90" i="9"/>
  <c r="L90" i="9" s="1"/>
  <c r="L89" i="9" s="1"/>
  <c r="K89" i="9" s="1"/>
  <c r="I90" i="9"/>
  <c r="H90" i="9"/>
  <c r="H89" i="9"/>
  <c r="C89" i="9"/>
  <c r="K88" i="9"/>
  <c r="I88" i="9"/>
  <c r="H88" i="9"/>
  <c r="C87" i="9"/>
  <c r="B86" i="9"/>
  <c r="K85" i="9"/>
  <c r="I85" i="9"/>
  <c r="J85" i="9" s="1"/>
  <c r="H85" i="9"/>
  <c r="B85" i="9"/>
  <c r="D85" i="9" s="1"/>
  <c r="K84" i="9"/>
  <c r="I84" i="9"/>
  <c r="H84" i="9"/>
  <c r="B84" i="9"/>
  <c r="D84" i="9" s="1"/>
  <c r="K83" i="9"/>
  <c r="I83" i="9"/>
  <c r="J83" i="9" s="1"/>
  <c r="H83" i="9"/>
  <c r="B83" i="9"/>
  <c r="D83" i="9" s="1"/>
  <c r="K82" i="9"/>
  <c r="I82" i="9"/>
  <c r="H82" i="9"/>
  <c r="B82" i="9"/>
  <c r="D82" i="9" s="1"/>
  <c r="K81" i="9"/>
  <c r="I81" i="9"/>
  <c r="J81" i="9" s="1"/>
  <c r="H81" i="9"/>
  <c r="K80" i="9"/>
  <c r="I80" i="9"/>
  <c r="H80" i="9"/>
  <c r="J80" i="9" s="1"/>
  <c r="K79" i="9"/>
  <c r="I79" i="9"/>
  <c r="J79" i="9" s="1"/>
  <c r="H79" i="9"/>
  <c r="L79" i="9" s="1"/>
  <c r="B79" i="9"/>
  <c r="D79" i="9" s="1"/>
  <c r="K78" i="9"/>
  <c r="I78" i="9"/>
  <c r="H78" i="9"/>
  <c r="B78" i="9"/>
  <c r="D78" i="9" s="1"/>
  <c r="H77" i="9"/>
  <c r="C77" i="9"/>
  <c r="K76" i="9"/>
  <c r="L76" i="9" s="1"/>
  <c r="I76" i="9"/>
  <c r="H76" i="9"/>
  <c r="D76" i="9"/>
  <c r="K75" i="9"/>
  <c r="I75" i="9"/>
  <c r="J75" i="9" s="1"/>
  <c r="H75" i="9"/>
  <c r="K74" i="9"/>
  <c r="I74" i="9"/>
  <c r="H74" i="9"/>
  <c r="K73" i="9"/>
  <c r="I73" i="9"/>
  <c r="H73" i="9"/>
  <c r="C72" i="9"/>
  <c r="K71" i="9"/>
  <c r="L71" i="9" s="1"/>
  <c r="I71" i="9"/>
  <c r="H71" i="9"/>
  <c r="D71" i="9"/>
  <c r="K70" i="9"/>
  <c r="I70" i="9"/>
  <c r="J70" i="9" s="1"/>
  <c r="H70" i="9"/>
  <c r="D70" i="9"/>
  <c r="K69" i="9"/>
  <c r="L69" i="9" s="1"/>
  <c r="I69" i="9"/>
  <c r="J69" i="9" s="1"/>
  <c r="H69" i="9"/>
  <c r="D69" i="9"/>
  <c r="K68" i="9"/>
  <c r="I68" i="9"/>
  <c r="J68" i="9" s="1"/>
  <c r="H68" i="9"/>
  <c r="D68" i="9"/>
  <c r="K67" i="9"/>
  <c r="L67" i="9" s="1"/>
  <c r="I67" i="9"/>
  <c r="H67" i="9"/>
  <c r="D67" i="9"/>
  <c r="K66" i="9"/>
  <c r="I66" i="9"/>
  <c r="H66" i="9"/>
  <c r="D66" i="9"/>
  <c r="K65" i="9"/>
  <c r="L65" i="9" s="1"/>
  <c r="I65" i="9"/>
  <c r="J65" i="9" s="1"/>
  <c r="H65" i="9"/>
  <c r="C64" i="9"/>
  <c r="B64" i="9"/>
  <c r="B65" i="9" s="1"/>
  <c r="D65" i="9" s="1"/>
  <c r="K63" i="9"/>
  <c r="I63" i="9"/>
  <c r="H63" i="9"/>
  <c r="D63" i="9"/>
  <c r="K62" i="9"/>
  <c r="L62" i="9" s="1"/>
  <c r="I62" i="9"/>
  <c r="J62" i="9" s="1"/>
  <c r="H62" i="9"/>
  <c r="D62" i="9"/>
  <c r="K61" i="9"/>
  <c r="I61" i="9"/>
  <c r="H61" i="9"/>
  <c r="K60" i="9"/>
  <c r="J60" i="9"/>
  <c r="I60" i="9"/>
  <c r="H60" i="9"/>
  <c r="D60" i="9"/>
  <c r="K59" i="9"/>
  <c r="L59" i="9" s="1"/>
  <c r="M59" i="9" s="1"/>
  <c r="I59" i="9"/>
  <c r="H59" i="9"/>
  <c r="D59" i="9"/>
  <c r="K58" i="9"/>
  <c r="I58" i="9"/>
  <c r="H58" i="9"/>
  <c r="D58" i="9"/>
  <c r="C57" i="9"/>
  <c r="B57" i="9"/>
  <c r="B61" i="9" s="1"/>
  <c r="D61" i="9" s="1"/>
  <c r="K56" i="9"/>
  <c r="I56" i="9"/>
  <c r="H56" i="9"/>
  <c r="J56" i="9" s="1"/>
  <c r="B56" i="9"/>
  <c r="D56" i="9" s="1"/>
  <c r="K55" i="9"/>
  <c r="I55" i="9"/>
  <c r="J55" i="9" s="1"/>
  <c r="H55" i="9"/>
  <c r="B55" i="9"/>
  <c r="D55" i="9" s="1"/>
  <c r="K54" i="9"/>
  <c r="L54" i="9" s="1"/>
  <c r="I54" i="9"/>
  <c r="H54" i="9"/>
  <c r="J54" i="9" s="1"/>
  <c r="J53" i="9" s="1"/>
  <c r="B54" i="9"/>
  <c r="D54" i="9" s="1"/>
  <c r="H53" i="9"/>
  <c r="C53" i="9"/>
  <c r="B53" i="9"/>
  <c r="K52" i="9"/>
  <c r="L52" i="9" s="1"/>
  <c r="L51" i="9" s="1"/>
  <c r="K51" i="9" s="1"/>
  <c r="I52" i="9"/>
  <c r="J52" i="9" s="1"/>
  <c r="J51" i="9" s="1"/>
  <c r="I51" i="9" s="1"/>
  <c r="H52" i="9"/>
  <c r="D52" i="9"/>
  <c r="H51" i="9"/>
  <c r="D51" i="9"/>
  <c r="C51" i="9"/>
  <c r="B51" i="9"/>
  <c r="B52" i="9" s="1"/>
  <c r="B50" i="9"/>
  <c r="B77" i="9" s="1"/>
  <c r="B81" i="9" s="1"/>
  <c r="D81" i="9" s="1"/>
  <c r="K49" i="9"/>
  <c r="L49" i="9" s="1"/>
  <c r="L48" i="9" s="1"/>
  <c r="K48" i="9" s="1"/>
  <c r="I49" i="9"/>
  <c r="H49" i="9"/>
  <c r="H48" i="9"/>
  <c r="C48" i="9"/>
  <c r="B48" i="9"/>
  <c r="B49" i="9" s="1"/>
  <c r="D49" i="9" s="1"/>
  <c r="K47" i="9"/>
  <c r="I47" i="9"/>
  <c r="H47" i="9"/>
  <c r="J47" i="9" s="1"/>
  <c r="J46" i="9" s="1"/>
  <c r="C46" i="9"/>
  <c r="K45" i="9"/>
  <c r="L45" i="9" s="1"/>
  <c r="I45" i="9"/>
  <c r="J45" i="9" s="1"/>
  <c r="J44" i="9" s="1"/>
  <c r="I44" i="9" s="1"/>
  <c r="H45" i="9"/>
  <c r="H44" i="9"/>
  <c r="C44" i="9"/>
  <c r="K43" i="9"/>
  <c r="I43" i="9"/>
  <c r="J43" i="9" s="1"/>
  <c r="J42" i="9" s="1"/>
  <c r="H43" i="9"/>
  <c r="H42" i="9"/>
  <c r="C42" i="9"/>
  <c r="B41" i="9"/>
  <c r="K40" i="9"/>
  <c r="L40" i="9" s="1"/>
  <c r="I40" i="9"/>
  <c r="H40" i="9"/>
  <c r="K39" i="9"/>
  <c r="I39" i="9"/>
  <c r="J39" i="9" s="1"/>
  <c r="H39" i="9"/>
  <c r="K38" i="9"/>
  <c r="I38" i="9"/>
  <c r="H38" i="9"/>
  <c r="C37" i="9"/>
  <c r="K36" i="9"/>
  <c r="L36" i="9" s="1"/>
  <c r="I36" i="9"/>
  <c r="H36" i="9"/>
  <c r="K35" i="9"/>
  <c r="L35" i="9" s="1"/>
  <c r="I35" i="9"/>
  <c r="J35" i="9" s="1"/>
  <c r="H35" i="9"/>
  <c r="K34" i="9"/>
  <c r="L34" i="9" s="1"/>
  <c r="I34" i="9"/>
  <c r="J34" i="9" s="1"/>
  <c r="H34" i="9"/>
  <c r="K33" i="9"/>
  <c r="L33" i="9" s="1"/>
  <c r="I33" i="9"/>
  <c r="J33" i="9" s="1"/>
  <c r="H33" i="9"/>
  <c r="K32" i="9"/>
  <c r="L32" i="9" s="1"/>
  <c r="I32" i="9"/>
  <c r="J32" i="9" s="1"/>
  <c r="H32" i="9"/>
  <c r="K31" i="9"/>
  <c r="L31" i="9" s="1"/>
  <c r="I31" i="9"/>
  <c r="J31" i="9" s="1"/>
  <c r="H31" i="9"/>
  <c r="K30" i="9"/>
  <c r="L30" i="9" s="1"/>
  <c r="I30" i="9"/>
  <c r="J30" i="9" s="1"/>
  <c r="H30" i="9"/>
  <c r="K29" i="9"/>
  <c r="I29" i="9"/>
  <c r="H29" i="9"/>
  <c r="K28" i="9"/>
  <c r="I28" i="9"/>
  <c r="J28" i="9" s="1"/>
  <c r="H28" i="9"/>
  <c r="K27" i="9"/>
  <c r="I27" i="9"/>
  <c r="J27" i="9" s="1"/>
  <c r="H27" i="9"/>
  <c r="K26" i="9"/>
  <c r="L26" i="9" s="1"/>
  <c r="I26" i="9"/>
  <c r="H26" i="9"/>
  <c r="K25" i="9"/>
  <c r="I25" i="9"/>
  <c r="H25" i="9"/>
  <c r="C24" i="9"/>
  <c r="K23" i="9"/>
  <c r="L23" i="9" s="1"/>
  <c r="I23" i="9"/>
  <c r="J23" i="9" s="1"/>
  <c r="H23" i="9"/>
  <c r="K22" i="9"/>
  <c r="L22" i="9" s="1"/>
  <c r="I22" i="9"/>
  <c r="J22" i="9" s="1"/>
  <c r="H22" i="9"/>
  <c r="K21" i="9"/>
  <c r="L21" i="9" s="1"/>
  <c r="I21" i="9"/>
  <c r="J21" i="9" s="1"/>
  <c r="H21" i="9"/>
  <c r="K20" i="9"/>
  <c r="L20" i="9" s="1"/>
  <c r="I20" i="9"/>
  <c r="H20" i="9"/>
  <c r="K19" i="9"/>
  <c r="L19" i="9" s="1"/>
  <c r="I19" i="9"/>
  <c r="H19" i="9"/>
  <c r="K18" i="9"/>
  <c r="L18" i="9" s="1"/>
  <c r="I18" i="9"/>
  <c r="H18" i="9"/>
  <c r="D18" i="9"/>
  <c r="K17" i="9"/>
  <c r="L17" i="9" s="1"/>
  <c r="I17" i="9"/>
  <c r="J17" i="9" s="1"/>
  <c r="H17" i="9"/>
  <c r="K16" i="9"/>
  <c r="L16" i="9" s="1"/>
  <c r="I16" i="9"/>
  <c r="H16" i="9"/>
  <c r="C15" i="9"/>
  <c r="K14" i="9"/>
  <c r="L14" i="9" s="1"/>
  <c r="I14" i="9"/>
  <c r="H14" i="9"/>
  <c r="C13" i="9"/>
  <c r="K12" i="9"/>
  <c r="L12" i="9" s="1"/>
  <c r="I12" i="9"/>
  <c r="H12" i="9"/>
  <c r="K11" i="9"/>
  <c r="I11" i="9"/>
  <c r="H11" i="9"/>
  <c r="J11" i="9" s="1"/>
  <c r="K10" i="9"/>
  <c r="I10" i="9"/>
  <c r="J10" i="9" s="1"/>
  <c r="H10" i="9"/>
  <c r="D10" i="9"/>
  <c r="K9" i="9"/>
  <c r="I9" i="9"/>
  <c r="H9" i="9"/>
  <c r="C8" i="9"/>
  <c r="B7" i="9"/>
  <c r="K6" i="9"/>
  <c r="L6" i="9" s="1"/>
  <c r="L5" i="9" s="1"/>
  <c r="K5" i="9" s="1"/>
  <c r="I6" i="9"/>
  <c r="J6" i="9" s="1"/>
  <c r="J5" i="9" s="1"/>
  <c r="H6" i="9"/>
  <c r="H5" i="9"/>
  <c r="C5" i="9"/>
  <c r="C4" i="9"/>
  <c r="B4" i="9"/>
  <c r="D4" i="9" s="1"/>
  <c r="L10" i="9" l="1"/>
  <c r="J26" i="9"/>
  <c r="J76" i="9"/>
  <c r="J61" i="9"/>
  <c r="J63" i="9"/>
  <c r="M23" i="9"/>
  <c r="J29" i="9"/>
  <c r="M30" i="9"/>
  <c r="J78" i="9"/>
  <c r="M79" i="9"/>
  <c r="M69" i="9"/>
  <c r="M26" i="9"/>
  <c r="L28" i="9"/>
  <c r="M28" i="9" s="1"/>
  <c r="L60" i="9"/>
  <c r="M60" i="9" s="1"/>
  <c r="M5" i="9"/>
  <c r="J20" i="9"/>
  <c r="M20" i="9" s="1"/>
  <c r="L27" i="9"/>
  <c r="M27" i="9" s="1"/>
  <c r="J38" i="9"/>
  <c r="J49" i="9"/>
  <c r="J48" i="9" s="1"/>
  <c r="I48" i="9" s="1"/>
  <c r="M51" i="9"/>
  <c r="L70" i="9"/>
  <c r="J74" i="9"/>
  <c r="J82" i="9"/>
  <c r="L83" i="9"/>
  <c r="M83" i="9" s="1"/>
  <c r="J18" i="9"/>
  <c r="M18" i="9" s="1"/>
  <c r="L55" i="9"/>
  <c r="M55" i="9" s="1"/>
  <c r="M62" i="9"/>
  <c r="L68" i="9"/>
  <c r="M68" i="9" s="1"/>
  <c r="L75" i="9"/>
  <c r="M75" i="9" s="1"/>
  <c r="J84" i="9"/>
  <c r="L85" i="9"/>
  <c r="M85" i="9" s="1"/>
  <c r="J92" i="9"/>
  <c r="J91" i="9" s="1"/>
  <c r="I91" i="9" s="1"/>
  <c r="M70" i="9"/>
  <c r="M94" i="9"/>
  <c r="L4" i="9"/>
  <c r="K4" i="9" s="1"/>
  <c r="J12" i="9"/>
  <c r="M12" i="9" s="1"/>
  <c r="M17" i="9"/>
  <c r="J25" i="9"/>
  <c r="M31" i="9"/>
  <c r="M34" i="9"/>
  <c r="M35" i="9"/>
  <c r="L39" i="9"/>
  <c r="M39" i="9" s="1"/>
  <c r="J40" i="9"/>
  <c r="M40" i="9" s="1"/>
  <c r="L43" i="9"/>
  <c r="L42" i="9" s="1"/>
  <c r="K42" i="9" s="1"/>
  <c r="J73" i="9"/>
  <c r="J72" i="9" s="1"/>
  <c r="I72" i="9" s="1"/>
  <c r="L81" i="9"/>
  <c r="M81" i="9" s="1"/>
  <c r="J88" i="9"/>
  <c r="J87" i="9" s="1"/>
  <c r="B37" i="9"/>
  <c r="D37" i="9" s="1"/>
  <c r="B15" i="9"/>
  <c r="B8" i="9"/>
  <c r="B13" i="9"/>
  <c r="B24" i="9"/>
  <c r="J9" i="9"/>
  <c r="L13" i="9"/>
  <c r="D15" i="9"/>
  <c r="C7" i="9"/>
  <c r="M10" i="9"/>
  <c r="L15" i="9"/>
  <c r="I42" i="9"/>
  <c r="J4" i="9"/>
  <c r="I5" i="9"/>
  <c r="L9" i="9"/>
  <c r="J16" i="9"/>
  <c r="M16" i="9" s="1"/>
  <c r="M21" i="9"/>
  <c r="M22" i="9"/>
  <c r="M32" i="9"/>
  <c r="I46" i="9"/>
  <c r="M42" i="9"/>
  <c r="L63" i="9"/>
  <c r="M63" i="9" s="1"/>
  <c r="L73" i="9"/>
  <c r="L88" i="9"/>
  <c r="L92" i="9"/>
  <c r="B5" i="9"/>
  <c r="B6" i="9" s="1"/>
  <c r="D6" i="9" s="1"/>
  <c r="L11" i="9"/>
  <c r="M11" i="9" s="1"/>
  <c r="L25" i="9"/>
  <c r="L29" i="9"/>
  <c r="M29" i="9" s="1"/>
  <c r="M33" i="9"/>
  <c r="L38" i="9"/>
  <c r="B42" i="9"/>
  <c r="B43" i="9" s="1"/>
  <c r="D43" i="9" s="1"/>
  <c r="B46" i="9"/>
  <c r="B47" i="9" s="1"/>
  <c r="D47" i="9" s="1"/>
  <c r="C41" i="9"/>
  <c r="H46" i="9"/>
  <c r="M52" i="9"/>
  <c r="I53" i="9"/>
  <c r="L74" i="9"/>
  <c r="D24" i="9"/>
  <c r="H37" i="9"/>
  <c r="D41" i="9"/>
  <c r="B44" i="9"/>
  <c r="D48" i="9"/>
  <c r="M49" i="9"/>
  <c r="M54" i="9"/>
  <c r="D57" i="9"/>
  <c r="H72" i="9"/>
  <c r="M76" i="9"/>
  <c r="B91" i="9"/>
  <c r="B92" i="9" s="1"/>
  <c r="D92" i="9" s="1"/>
  <c r="B87" i="9"/>
  <c r="B88" i="9" s="1"/>
  <c r="D88" i="9" s="1"/>
  <c r="B89" i="9"/>
  <c r="B93" i="9"/>
  <c r="H87" i="9"/>
  <c r="H86" i="9" s="1"/>
  <c r="H91" i="9"/>
  <c r="M93" i="9"/>
  <c r="I93" i="9"/>
  <c r="M6" i="9"/>
  <c r="J14" i="9"/>
  <c r="J13" i="9" s="1"/>
  <c r="I13" i="9" s="1"/>
  <c r="J19" i="9"/>
  <c r="M19" i="9" s="1"/>
  <c r="H24" i="9"/>
  <c r="L44" i="9"/>
  <c r="M45" i="9"/>
  <c r="L47" i="9"/>
  <c r="D53" i="9"/>
  <c r="C50" i="9"/>
  <c r="D50" i="9" s="1"/>
  <c r="M65" i="9"/>
  <c r="D77" i="9"/>
  <c r="B80" i="9"/>
  <c r="D80" i="9" s="1"/>
  <c r="L56" i="9"/>
  <c r="M56" i="9" s="1"/>
  <c r="H57" i="9"/>
  <c r="J57" i="9"/>
  <c r="L61" i="9"/>
  <c r="M61" i="9" s="1"/>
  <c r="H64" i="9"/>
  <c r="L66" i="9"/>
  <c r="J71" i="9"/>
  <c r="M71" i="9" s="1"/>
  <c r="L78" i="9"/>
  <c r="L80" i="9"/>
  <c r="M80" i="9" s="1"/>
  <c r="L82" i="9"/>
  <c r="L84" i="9"/>
  <c r="C86" i="9"/>
  <c r="D86" i="9" s="1"/>
  <c r="J36" i="9"/>
  <c r="M36" i="9" s="1"/>
  <c r="H41" i="9"/>
  <c r="L58" i="9"/>
  <c r="D64" i="9"/>
  <c r="J66" i="9"/>
  <c r="J67" i="9"/>
  <c r="M67" i="9" s="1"/>
  <c r="J90" i="9"/>
  <c r="D91" i="9"/>
  <c r="B72" i="9"/>
  <c r="M66" i="9" l="1"/>
  <c r="J77" i="9"/>
  <c r="I77" i="9" s="1"/>
  <c r="M43" i="9"/>
  <c r="J8" i="9"/>
  <c r="M82" i="9"/>
  <c r="M4" i="9"/>
  <c r="J37" i="9"/>
  <c r="I37" i="9" s="1"/>
  <c r="M74" i="9"/>
  <c r="J41" i="9"/>
  <c r="I41" i="9" s="1"/>
  <c r="M48" i="9"/>
  <c r="J64" i="9"/>
  <c r="I64" i="9" s="1"/>
  <c r="L53" i="9"/>
  <c r="M53" i="9" s="1"/>
  <c r="M84" i="9"/>
  <c r="K13" i="9"/>
  <c r="M13" i="9"/>
  <c r="B14" i="9"/>
  <c r="D14" i="9" s="1"/>
  <c r="D13" i="9"/>
  <c r="I57" i="9"/>
  <c r="J50" i="9"/>
  <c r="I50" i="9" s="1"/>
  <c r="K53" i="9"/>
  <c r="M92" i="9"/>
  <c r="L91" i="9"/>
  <c r="D87" i="9"/>
  <c r="B74" i="9"/>
  <c r="D74" i="9" s="1"/>
  <c r="B75" i="9"/>
  <c r="D75" i="9" s="1"/>
  <c r="B73" i="9"/>
  <c r="D73" i="9" s="1"/>
  <c r="D72" i="9"/>
  <c r="L64" i="9"/>
  <c r="B90" i="9"/>
  <c r="D90" i="9" s="1"/>
  <c r="D89" i="9"/>
  <c r="D42" i="9"/>
  <c r="M38" i="9"/>
  <c r="L37" i="9"/>
  <c r="M73" i="9"/>
  <c r="L72" i="9"/>
  <c r="J24" i="9"/>
  <c r="I24" i="9" s="1"/>
  <c r="J15" i="9"/>
  <c r="I15" i="9" s="1"/>
  <c r="D5" i="9"/>
  <c r="B36" i="9"/>
  <c r="D36" i="9" s="1"/>
  <c r="B35" i="9"/>
  <c r="D35" i="9" s="1"/>
  <c r="B34" i="9"/>
  <c r="D34" i="9" s="1"/>
  <c r="B33" i="9"/>
  <c r="D33" i="9" s="1"/>
  <c r="B32" i="9"/>
  <c r="D32" i="9" s="1"/>
  <c r="B31" i="9"/>
  <c r="D31" i="9" s="1"/>
  <c r="B30" i="9"/>
  <c r="D30" i="9" s="1"/>
  <c r="B26" i="9"/>
  <c r="D26" i="9" s="1"/>
  <c r="B27" i="9"/>
  <c r="D27" i="9" s="1"/>
  <c r="B28" i="9"/>
  <c r="D28" i="9" s="1"/>
  <c r="B29" i="9"/>
  <c r="D29" i="9" s="1"/>
  <c r="B25" i="9"/>
  <c r="D25" i="9" s="1"/>
  <c r="B20" i="9"/>
  <c r="D20" i="9" s="1"/>
  <c r="B19" i="9"/>
  <c r="D19" i="9" s="1"/>
  <c r="B22" i="9"/>
  <c r="D22" i="9" s="1"/>
  <c r="B23" i="9"/>
  <c r="D23" i="9" s="1"/>
  <c r="B16" i="9"/>
  <c r="D16" i="9" s="1"/>
  <c r="B17" i="9"/>
  <c r="D17" i="9" s="1"/>
  <c r="I87" i="9"/>
  <c r="K44" i="9"/>
  <c r="M44" i="9"/>
  <c r="L8" i="9"/>
  <c r="M9" i="9"/>
  <c r="B40" i="9"/>
  <c r="D40" i="9" s="1"/>
  <c r="B38" i="9"/>
  <c r="D38" i="9" s="1"/>
  <c r="B39" i="9"/>
  <c r="D39" i="9" s="1"/>
  <c r="J89" i="9"/>
  <c r="M90" i="9"/>
  <c r="L57" i="9"/>
  <c r="M58" i="9"/>
  <c r="D46" i="9"/>
  <c r="K15" i="9"/>
  <c r="H2" i="9"/>
  <c r="B9" i="9"/>
  <c r="D9" i="9" s="1"/>
  <c r="B12" i="9"/>
  <c r="D12" i="9" s="1"/>
  <c r="D8" i="9"/>
  <c r="B11" i="9"/>
  <c r="D11" i="9" s="1"/>
  <c r="M78" i="9"/>
  <c r="L77" i="9"/>
  <c r="H50" i="9"/>
  <c r="M47" i="9"/>
  <c r="L46" i="9"/>
  <c r="L41" i="9" s="1"/>
  <c r="B94" i="9"/>
  <c r="D94" i="9" s="1"/>
  <c r="D93" i="9"/>
  <c r="B45" i="9"/>
  <c r="D45" i="9" s="1"/>
  <c r="D44" i="9"/>
  <c r="M25" i="9"/>
  <c r="L24" i="9"/>
  <c r="M88" i="9"/>
  <c r="L87" i="9"/>
  <c r="I4" i="9"/>
  <c r="C2" i="9"/>
  <c r="I8" i="9"/>
  <c r="D7" i="9"/>
  <c r="M14" i="9"/>
  <c r="M15" i="9" l="1"/>
  <c r="M77" i="9"/>
  <c r="K77" i="9"/>
  <c r="K87" i="9"/>
  <c r="L86" i="9"/>
  <c r="M87" i="9"/>
  <c r="K46" i="9"/>
  <c r="M46" i="9"/>
  <c r="K37" i="9"/>
  <c r="M37" i="9"/>
  <c r="M91" i="9"/>
  <c r="K91" i="9"/>
  <c r="J7" i="9"/>
  <c r="K24" i="9"/>
  <c r="M24" i="9"/>
  <c r="M57" i="9"/>
  <c r="K57" i="9"/>
  <c r="M72" i="9"/>
  <c r="K72" i="9"/>
  <c r="K64" i="9"/>
  <c r="M64" i="9"/>
  <c r="K41" i="9"/>
  <c r="M41" i="9"/>
  <c r="L50" i="9"/>
  <c r="I89" i="9"/>
  <c r="M89" i="9"/>
  <c r="J86" i="9"/>
  <c r="I86" i="9" s="1"/>
  <c r="M8" i="9"/>
  <c r="L7" i="9"/>
  <c r="K8" i="9"/>
  <c r="K7" i="9" l="1"/>
  <c r="L2" i="9"/>
  <c r="I7" i="9"/>
  <c r="I2" i="9" s="1"/>
  <c r="J2" i="9"/>
  <c r="M50" i="9"/>
  <c r="K50" i="9"/>
  <c r="K86" i="9"/>
  <c r="M86" i="9"/>
  <c r="J46" i="3" l="1"/>
  <c r="AA65" i="6"/>
  <c r="AC65" i="6"/>
  <c r="AA64" i="6"/>
  <c r="AC64" i="6"/>
  <c r="AA38" i="6"/>
  <c r="AB16" i="6"/>
  <c r="AB17" i="6" s="1"/>
  <c r="AB18" i="6" s="1"/>
  <c r="AB19" i="6" s="1"/>
  <c r="AB20" i="6" s="1"/>
  <c r="AB21" i="6" s="1"/>
  <c r="AB22" i="6" s="1"/>
  <c r="AB23" i="6" s="1"/>
  <c r="AB24" i="6" s="1"/>
  <c r="AB25" i="6" s="1"/>
  <c r="AB26" i="6" s="1"/>
  <c r="AB27" i="6" s="1"/>
  <c r="AB28" i="6" s="1"/>
  <c r="AB29" i="6" s="1"/>
  <c r="AB30" i="6" s="1"/>
  <c r="AB31" i="6" s="1"/>
  <c r="AB32" i="6" s="1"/>
  <c r="AB33" i="6" s="1"/>
  <c r="AB34" i="6" s="1"/>
  <c r="AB35" i="6" s="1"/>
  <c r="AB36" i="6" s="1"/>
  <c r="AB37" i="6" s="1"/>
  <c r="AB38" i="6" s="1"/>
  <c r="AB39" i="6" s="1"/>
  <c r="AB40" i="6" s="1"/>
  <c r="AB41" i="6" s="1"/>
  <c r="AB42" i="6" s="1"/>
  <c r="AB43" i="6" s="1"/>
  <c r="AB44" i="6" s="1"/>
  <c r="AB45" i="6" s="1"/>
  <c r="AB46" i="6" s="1"/>
  <c r="AB47" i="6" s="1"/>
  <c r="AB48" i="6" s="1"/>
  <c r="AB49" i="6" s="1"/>
  <c r="AB50" i="6" s="1"/>
  <c r="AB51" i="6" s="1"/>
  <c r="AB52" i="6" s="1"/>
  <c r="AB53" i="6" s="1"/>
  <c r="AB54" i="6" s="1"/>
  <c r="AB55" i="6" s="1"/>
  <c r="AB56" i="6" s="1"/>
  <c r="AB57" i="6" s="1"/>
  <c r="AB58" i="6" s="1"/>
  <c r="AB59" i="6" s="1"/>
  <c r="AB60" i="6" s="1"/>
  <c r="AB61" i="6" s="1"/>
  <c r="AB62" i="6" s="1"/>
  <c r="AB63" i="6" s="1"/>
  <c r="AB64" i="6" s="1"/>
  <c r="AB65" i="6" s="1"/>
  <c r="AB66" i="6" s="1"/>
  <c r="AB67" i="6" s="1"/>
  <c r="AB68" i="6" s="1"/>
  <c r="AB69" i="6" s="1"/>
  <c r="AB70" i="6" s="1"/>
  <c r="AB71" i="6" s="1"/>
  <c r="AB72" i="6" s="1"/>
  <c r="AB73" i="6" s="1"/>
  <c r="AB74" i="6" s="1"/>
  <c r="AB75" i="6" s="1"/>
  <c r="AB76" i="6" s="1"/>
  <c r="AB77" i="6" s="1"/>
  <c r="AB78" i="6" s="1"/>
  <c r="AB79" i="6" s="1"/>
  <c r="AB80" i="6" s="1"/>
  <c r="AB81" i="6" s="1"/>
  <c r="AB82" i="6" s="1"/>
  <c r="AB83" i="6" s="1"/>
  <c r="AB84" i="6" s="1"/>
  <c r="AB85" i="6" s="1"/>
  <c r="AB86" i="6" s="1"/>
  <c r="AB87" i="6" s="1"/>
  <c r="AB88" i="6" s="1"/>
  <c r="AB89" i="6" s="1"/>
  <c r="AB90" i="6" s="1"/>
  <c r="AB91" i="6" s="1"/>
  <c r="AB92" i="6" s="1"/>
  <c r="AB93" i="6" s="1"/>
  <c r="AB94" i="6" s="1"/>
  <c r="AB95" i="6" s="1"/>
  <c r="AB96" i="6" s="1"/>
  <c r="AB97" i="6" s="1"/>
  <c r="AB98" i="6" s="1"/>
  <c r="AB99" i="6" s="1"/>
  <c r="AB100" i="6" s="1"/>
  <c r="AB101" i="6" s="1"/>
  <c r="AB102" i="6" s="1"/>
  <c r="AB103" i="6" s="1"/>
  <c r="AB104" i="6" s="1"/>
  <c r="AB105" i="6" s="1"/>
  <c r="AB106" i="6" s="1"/>
  <c r="AB107" i="6" s="1"/>
  <c r="AB108" i="6" s="1"/>
  <c r="AB109" i="6" s="1"/>
  <c r="AB110" i="6" s="1"/>
  <c r="AB111" i="6" s="1"/>
  <c r="AC38" i="6"/>
  <c r="AC16" i="6"/>
  <c r="AD16" i="6" s="1"/>
  <c r="AC17" i="6"/>
  <c r="AC18" i="6"/>
  <c r="AC19" i="6"/>
  <c r="AC20" i="6"/>
  <c r="AC21" i="6"/>
  <c r="AC22" i="6"/>
  <c r="AC23" i="6"/>
  <c r="AC24" i="6"/>
  <c r="AC25" i="6"/>
  <c r="AC26" i="6"/>
  <c r="AC27" i="6"/>
  <c r="AC28" i="6"/>
  <c r="AC29" i="6"/>
  <c r="AC30" i="6"/>
  <c r="AC31" i="6"/>
  <c r="AC32" i="6"/>
  <c r="AC33" i="6"/>
  <c r="AC34" i="6"/>
  <c r="AC35" i="6"/>
  <c r="AC36" i="6"/>
  <c r="AC37" i="6"/>
  <c r="AA39" i="6"/>
  <c r="AC39" i="6"/>
  <c r="AA40" i="6"/>
  <c r="AC40" i="6"/>
  <c r="AA41" i="6"/>
  <c r="AC41" i="6"/>
  <c r="AA42" i="6"/>
  <c r="AC42" i="6"/>
  <c r="AA43" i="6"/>
  <c r="AC43" i="6"/>
  <c r="AA44" i="6"/>
  <c r="AC44" i="6"/>
  <c r="AA45" i="6"/>
  <c r="AC45" i="6"/>
  <c r="AA46" i="6"/>
  <c r="AC46" i="6"/>
  <c r="AA47" i="6"/>
  <c r="AC47" i="6"/>
  <c r="AA48" i="6"/>
  <c r="AC48" i="6"/>
  <c r="AA49" i="6"/>
  <c r="AC49" i="6"/>
  <c r="AA50" i="6"/>
  <c r="AC50" i="6"/>
  <c r="AA51" i="6"/>
  <c r="AC51" i="6"/>
  <c r="AA52" i="6"/>
  <c r="AC52" i="6"/>
  <c r="AA53" i="6"/>
  <c r="AC53" i="6"/>
  <c r="AA54" i="6"/>
  <c r="AC54" i="6"/>
  <c r="AA55" i="6"/>
  <c r="AC55" i="6"/>
  <c r="AA56" i="6"/>
  <c r="AC56" i="6"/>
  <c r="AA57" i="6"/>
  <c r="AC57" i="6"/>
  <c r="AA58" i="6"/>
  <c r="AC58" i="6"/>
  <c r="AA59" i="6"/>
  <c r="AC59" i="6"/>
  <c r="AA60" i="6"/>
  <c r="AC60" i="6"/>
  <c r="AA61" i="6"/>
  <c r="AC61" i="6"/>
  <c r="AA62" i="6"/>
  <c r="AC62" i="6"/>
  <c r="AA63" i="6"/>
  <c r="AC63" i="6"/>
  <c r="AA37" i="6"/>
  <c r="AA22" i="6"/>
  <c r="AA23" i="6"/>
  <c r="AA24" i="6"/>
  <c r="AA25" i="6"/>
  <c r="AA26" i="6"/>
  <c r="AA27" i="6"/>
  <c r="AA28" i="6"/>
  <c r="AA29" i="6"/>
  <c r="AA30" i="6"/>
  <c r="AA31" i="6"/>
  <c r="AA32" i="6"/>
  <c r="AA33" i="6"/>
  <c r="AA34" i="6"/>
  <c r="AA35" i="6"/>
  <c r="AA36" i="6"/>
  <c r="AA21" i="6"/>
  <c r="AA20" i="6"/>
  <c r="AA19" i="6"/>
  <c r="AA18" i="6"/>
  <c r="AC9" i="6"/>
  <c r="AC6" i="6"/>
  <c r="AD6" i="6" s="1"/>
  <c r="AC7" i="6"/>
  <c r="AC8" i="6"/>
  <c r="AC10" i="6"/>
  <c r="AC11" i="6"/>
  <c r="AC12" i="6"/>
  <c r="AC13" i="6"/>
  <c r="AC14" i="6"/>
  <c r="AB6" i="6"/>
  <c r="AB7" i="6" s="1"/>
  <c r="AA17" i="6"/>
  <c r="AA6" i="6"/>
  <c r="AC15" i="6"/>
  <c r="AA11" i="6"/>
  <c r="AA16" i="6"/>
  <c r="AA7" i="6"/>
  <c r="AA8" i="6"/>
  <c r="AA9" i="6"/>
  <c r="AA10" i="6"/>
  <c r="AD73" i="6"/>
  <c r="AD74" i="6" s="1"/>
  <c r="AA15" i="6"/>
  <c r="AA14" i="6"/>
  <c r="AA13" i="6"/>
  <c r="AA12" i="6"/>
  <c r="AK102" i="6"/>
  <c r="AK134" i="6"/>
  <c r="D58" i="3"/>
  <c r="H93" i="3"/>
  <c r="H91" i="3"/>
  <c r="H89" i="3"/>
  <c r="H87" i="3"/>
  <c r="H53" i="3"/>
  <c r="H51" i="3"/>
  <c r="H50" i="3" s="1"/>
  <c r="H48" i="3"/>
  <c r="H46" i="3"/>
  <c r="H44" i="3"/>
  <c r="H42" i="3"/>
  <c r="C93" i="3"/>
  <c r="C91" i="3"/>
  <c r="C89" i="3"/>
  <c r="C87" i="3"/>
  <c r="C53" i="3"/>
  <c r="C51" i="3"/>
  <c r="C48" i="3"/>
  <c r="C46" i="3"/>
  <c r="C44" i="3"/>
  <c r="C42" i="3"/>
  <c r="C37" i="3"/>
  <c r="C13" i="3"/>
  <c r="C5" i="3"/>
  <c r="C4" i="3" s="1"/>
  <c r="C15" i="3"/>
  <c r="C8" i="3"/>
  <c r="C57" i="3"/>
  <c r="B13" i="3"/>
  <c r="B14" i="3" s="1"/>
  <c r="B86" i="3"/>
  <c r="B93" i="3" s="1"/>
  <c r="B94" i="3" s="1"/>
  <c r="D94" i="3" s="1"/>
  <c r="B41" i="3"/>
  <c r="B42" i="3" s="1"/>
  <c r="B43" i="3" s="1"/>
  <c r="D43" i="3" s="1"/>
  <c r="B4" i="3"/>
  <c r="B5" i="3" s="1"/>
  <c r="B6" i="3" s="1"/>
  <c r="B50" i="3"/>
  <c r="B77" i="3" s="1"/>
  <c r="B81" i="3" s="1"/>
  <c r="D81" i="3" s="1"/>
  <c r="B48" i="3"/>
  <c r="B49" i="3" s="1"/>
  <c r="D49" i="3" s="1"/>
  <c r="D63" i="3"/>
  <c r="D59" i="3"/>
  <c r="D62" i="3"/>
  <c r="D61" i="3"/>
  <c r="D71" i="3"/>
  <c r="C77" i="3"/>
  <c r="C24" i="3"/>
  <c r="C72" i="3"/>
  <c r="C64" i="3"/>
  <c r="AK85" i="6"/>
  <c r="I58" i="3" s="1"/>
  <c r="J58" i="3" s="1"/>
  <c r="AK86" i="6"/>
  <c r="I59" i="3" s="1"/>
  <c r="J59" i="3" s="1"/>
  <c r="AK93" i="6"/>
  <c r="I61" i="3" s="1"/>
  <c r="J61" i="3" s="1"/>
  <c r="AK94" i="6"/>
  <c r="I62" i="3" s="1"/>
  <c r="J62" i="3" s="1"/>
  <c r="AK95" i="6"/>
  <c r="I63" i="3" s="1"/>
  <c r="J63" i="3" s="1"/>
  <c r="J87" i="3"/>
  <c r="I87" i="3" s="1"/>
  <c r="J93" i="3"/>
  <c r="I90" i="3" l="1"/>
  <c r="J90" i="3" s="1"/>
  <c r="J89" i="3" s="1"/>
  <c r="I89" i="3" s="1"/>
  <c r="AB112" i="6"/>
  <c r="H41" i="3"/>
  <c r="H86" i="3"/>
  <c r="B44" i="3"/>
  <c r="B45" i="3" s="1"/>
  <c r="D45" i="3" s="1"/>
  <c r="AE16" i="6"/>
  <c r="J57" i="3"/>
  <c r="I57" i="3" s="1"/>
  <c r="I69" i="3"/>
  <c r="J69" i="3" s="1"/>
  <c r="I68" i="3"/>
  <c r="J68" i="3" s="1"/>
  <c r="B46" i="3"/>
  <c r="D46" i="3" s="1"/>
  <c r="B15" i="3"/>
  <c r="B64" i="3"/>
  <c r="B69" i="3" s="1"/>
  <c r="D69" i="3" s="1"/>
  <c r="B87" i="3"/>
  <c r="B88" i="3" s="1"/>
  <c r="D88" i="3" s="1"/>
  <c r="B24" i="3"/>
  <c r="B28" i="3" s="1"/>
  <c r="D28" i="3" s="1"/>
  <c r="B57" i="3"/>
  <c r="B60" i="3" s="1"/>
  <c r="D60" i="3" s="1"/>
  <c r="B53" i="3"/>
  <c r="B54" i="3" s="1"/>
  <c r="D54" i="3" s="1"/>
  <c r="B37" i="3"/>
  <c r="B38" i="3" s="1"/>
  <c r="D38" i="3" s="1"/>
  <c r="B91" i="3"/>
  <c r="B92" i="3" s="1"/>
  <c r="D92" i="3" s="1"/>
  <c r="B51" i="3"/>
  <c r="B52" i="3" s="1"/>
  <c r="D52" i="3" s="1"/>
  <c r="B72" i="3"/>
  <c r="B89" i="3"/>
  <c r="B90" i="3" s="1"/>
  <c r="D90" i="3" s="1"/>
  <c r="B8" i="3"/>
  <c r="D9" i="3" s="1"/>
  <c r="D4" i="3"/>
  <c r="D13" i="3"/>
  <c r="B85" i="3"/>
  <c r="D85" i="3" s="1"/>
  <c r="B78" i="3"/>
  <c r="D78" i="3" s="1"/>
  <c r="D77" i="3"/>
  <c r="B80" i="3"/>
  <c r="D80" i="3" s="1"/>
  <c r="D5" i="3"/>
  <c r="D48" i="3"/>
  <c r="B83" i="3"/>
  <c r="D83" i="3" s="1"/>
  <c r="D6" i="3"/>
  <c r="D14" i="3"/>
  <c r="D93" i="3"/>
  <c r="C41" i="3"/>
  <c r="D41" i="3" s="1"/>
  <c r="D42" i="3"/>
  <c r="I93" i="3"/>
  <c r="C86" i="3"/>
  <c r="D86" i="3" s="1"/>
  <c r="C7" i="3"/>
  <c r="D7" i="3" s="1"/>
  <c r="C50" i="3"/>
  <c r="D50" i="3" s="1"/>
  <c r="B84" i="3"/>
  <c r="D84" i="3" s="1"/>
  <c r="B79" i="3"/>
  <c r="D79" i="3" s="1"/>
  <c r="B82" i="3"/>
  <c r="D82" i="3" s="1"/>
  <c r="I46" i="3"/>
  <c r="N79" i="3"/>
  <c r="AQ94" i="6"/>
  <c r="N84" i="3"/>
  <c r="AQ86" i="6"/>
  <c r="AQ95" i="6"/>
  <c r="AQ107" i="6"/>
  <c r="M81" i="3"/>
  <c r="M85" i="3"/>
  <c r="M82" i="3"/>
  <c r="J44" i="3"/>
  <c r="I44" i="3" s="1"/>
  <c r="N83" i="3"/>
  <c r="AE6" i="6"/>
  <c r="N70" i="3"/>
  <c r="N80" i="3"/>
  <c r="AQ134" i="6"/>
  <c r="AQ93" i="6"/>
  <c r="AK63" i="6"/>
  <c r="I40" i="3" s="1"/>
  <c r="J40" i="3" s="1"/>
  <c r="AQ63" i="6"/>
  <c r="K40" i="3" s="1"/>
  <c r="L40" i="3" s="1"/>
  <c r="J49" i="3"/>
  <c r="J48" i="3" s="1"/>
  <c r="I48" i="3" s="1"/>
  <c r="J43" i="3"/>
  <c r="J42" i="3" s="1"/>
  <c r="AQ135" i="6"/>
  <c r="K92" i="3" s="1"/>
  <c r="L92" i="3" s="1"/>
  <c r="AQ85" i="6"/>
  <c r="M58" i="3" s="1"/>
  <c r="AD75" i="6"/>
  <c r="AE74" i="6"/>
  <c r="AE72" i="6"/>
  <c r="AE73" i="6"/>
  <c r="AK55" i="6"/>
  <c r="I35" i="3" s="1"/>
  <c r="J35" i="3" s="1"/>
  <c r="AD7" i="6"/>
  <c r="AD8" i="6" s="1"/>
  <c r="AD9" i="6" s="1"/>
  <c r="AD10" i="6" s="1"/>
  <c r="AQ21" i="6"/>
  <c r="K16" i="3" s="1"/>
  <c r="L16" i="3" s="1"/>
  <c r="M79" i="3"/>
  <c r="J53" i="3"/>
  <c r="AB8" i="6"/>
  <c r="AD17" i="6"/>
  <c r="AB113" i="6" l="1"/>
  <c r="K90" i="3"/>
  <c r="L90" i="3" s="1"/>
  <c r="M90" i="3" s="1"/>
  <c r="D44" i="3"/>
  <c r="B30" i="3"/>
  <c r="D30" i="3" s="1"/>
  <c r="B35" i="3"/>
  <c r="D35" i="3" s="1"/>
  <c r="B27" i="3"/>
  <c r="D27" i="3" s="1"/>
  <c r="D91" i="3"/>
  <c r="B31" i="3"/>
  <c r="D31" i="3" s="1"/>
  <c r="B73" i="3"/>
  <c r="D73" i="3" s="1"/>
  <c r="B66" i="3"/>
  <c r="D66" i="3" s="1"/>
  <c r="B65" i="3"/>
  <c r="D65" i="3" s="1"/>
  <c r="B19" i="3"/>
  <c r="D19" i="3" s="1"/>
  <c r="B23" i="3"/>
  <c r="D23" i="3" s="1"/>
  <c r="B20" i="3"/>
  <c r="D20" i="3" s="1"/>
  <c r="B17" i="3"/>
  <c r="D17" i="3" s="1"/>
  <c r="B21" i="3"/>
  <c r="D21" i="3" s="1"/>
  <c r="B16" i="3"/>
  <c r="D16" i="3" s="1"/>
  <c r="B18" i="3"/>
  <c r="D18" i="3" s="1"/>
  <c r="B22" i="3"/>
  <c r="D22" i="3" s="1"/>
  <c r="K71" i="3"/>
  <c r="L71" i="3" s="1"/>
  <c r="M71" i="3" s="1"/>
  <c r="K59" i="3"/>
  <c r="L59" i="3" s="1"/>
  <c r="K63" i="3"/>
  <c r="L63" i="3" s="1"/>
  <c r="M63" i="3" s="1"/>
  <c r="K62" i="3"/>
  <c r="L62" i="3" s="1"/>
  <c r="M62" i="3" s="1"/>
  <c r="K61" i="3"/>
  <c r="L61" i="3" s="1"/>
  <c r="M61" i="3" s="1"/>
  <c r="B36" i="3"/>
  <c r="D36" i="3" s="1"/>
  <c r="D11" i="3"/>
  <c r="B26" i="3"/>
  <c r="D26" i="3" s="1"/>
  <c r="B29" i="3"/>
  <c r="D29" i="3" s="1"/>
  <c r="B33" i="3"/>
  <c r="D33" i="3" s="1"/>
  <c r="B32" i="3"/>
  <c r="D32" i="3" s="1"/>
  <c r="D8" i="3"/>
  <c r="D15" i="3"/>
  <c r="D10" i="3"/>
  <c r="D12" i="3"/>
  <c r="B68" i="3"/>
  <c r="D68" i="3" s="1"/>
  <c r="B47" i="3"/>
  <c r="D47" i="3" s="1"/>
  <c r="D64" i="3"/>
  <c r="B76" i="3"/>
  <c r="D76" i="3" s="1"/>
  <c r="D87" i="3"/>
  <c r="B67" i="3"/>
  <c r="D67" i="3" s="1"/>
  <c r="D57" i="3"/>
  <c r="B74" i="3"/>
  <c r="D74" i="3" s="1"/>
  <c r="B25" i="3"/>
  <c r="D25" i="3" s="1"/>
  <c r="D24" i="3"/>
  <c r="B34" i="3"/>
  <c r="D34" i="3" s="1"/>
  <c r="D51" i="3"/>
  <c r="D53" i="3"/>
  <c r="B70" i="3"/>
  <c r="D70" i="3" s="1"/>
  <c r="D89" i="3"/>
  <c r="B55" i="3"/>
  <c r="D55" i="3" s="1"/>
  <c r="B56" i="3"/>
  <c r="D56" i="3" s="1"/>
  <c r="D72" i="3"/>
  <c r="B40" i="3"/>
  <c r="D40" i="3" s="1"/>
  <c r="D37" i="3"/>
  <c r="B75" i="3"/>
  <c r="D75" i="3" s="1"/>
  <c r="B39" i="3"/>
  <c r="D39" i="3" s="1"/>
  <c r="H2" i="3"/>
  <c r="C2" i="3"/>
  <c r="J64" i="3"/>
  <c r="I64" i="3" s="1"/>
  <c r="AQ82" i="6"/>
  <c r="M66" i="3"/>
  <c r="M84" i="3"/>
  <c r="AQ75" i="6"/>
  <c r="K54" i="3" s="1"/>
  <c r="L54" i="3" s="1"/>
  <c r="N81" i="3"/>
  <c r="AQ102" i="6"/>
  <c r="N85" i="3"/>
  <c r="M67" i="3"/>
  <c r="M33" i="3"/>
  <c r="N69" i="3"/>
  <c r="N66" i="3"/>
  <c r="N82" i="3"/>
  <c r="N34" i="3"/>
  <c r="M83" i="3"/>
  <c r="L89" i="3"/>
  <c r="M89" i="3" s="1"/>
  <c r="AQ60" i="6"/>
  <c r="K39" i="3" s="1"/>
  <c r="L39" i="3" s="1"/>
  <c r="AK29" i="6"/>
  <c r="I19" i="3" s="1"/>
  <c r="J19" i="3" s="1"/>
  <c r="J15" i="3" s="1"/>
  <c r="AE7" i="6"/>
  <c r="N88" i="3"/>
  <c r="AK60" i="6"/>
  <c r="I39" i="3" s="1"/>
  <c r="J39" i="3" s="1"/>
  <c r="M32" i="3"/>
  <c r="M35" i="3"/>
  <c r="N36" i="3"/>
  <c r="M26" i="3"/>
  <c r="I13" i="3"/>
  <c r="M22" i="3"/>
  <c r="L93" i="3"/>
  <c r="K93" i="3" s="1"/>
  <c r="N93" i="3" s="1"/>
  <c r="L9" i="3"/>
  <c r="L8" i="3" s="1"/>
  <c r="AQ29" i="6"/>
  <c r="K19" i="3" s="1"/>
  <c r="L19" i="3" s="1"/>
  <c r="L15" i="3" s="1"/>
  <c r="N22" i="3"/>
  <c r="M34" i="3"/>
  <c r="M70" i="3"/>
  <c r="N11" i="3"/>
  <c r="M55" i="3"/>
  <c r="AK72" i="6"/>
  <c r="I6" i="3"/>
  <c r="M36" i="3"/>
  <c r="AQ57" i="6"/>
  <c r="K38" i="3" s="1"/>
  <c r="L38" i="3" s="1"/>
  <c r="J41" i="3"/>
  <c r="I41" i="3" s="1"/>
  <c r="C5" i="7" s="1"/>
  <c r="AK57" i="6"/>
  <c r="I38" i="3" s="1"/>
  <c r="J38" i="3" s="1"/>
  <c r="J37" i="3" s="1"/>
  <c r="N32" i="3"/>
  <c r="N35" i="3"/>
  <c r="N45" i="3"/>
  <c r="N27" i="3"/>
  <c r="N33" i="3"/>
  <c r="I42" i="3"/>
  <c r="M23" i="3"/>
  <c r="N47" i="3"/>
  <c r="N58" i="3"/>
  <c r="AE75" i="6"/>
  <c r="AD76" i="6"/>
  <c r="N43" i="3"/>
  <c r="N16" i="3"/>
  <c r="M21" i="3"/>
  <c r="M20" i="3"/>
  <c r="N23" i="3"/>
  <c r="N20" i="3"/>
  <c r="K6" i="3"/>
  <c r="AD18" i="6"/>
  <c r="AE17" i="6"/>
  <c r="AD11" i="6"/>
  <c r="AE8" i="6"/>
  <c r="AB9" i="6"/>
  <c r="M16" i="3"/>
  <c r="L37" i="3" l="1"/>
  <c r="N90" i="3"/>
  <c r="M59" i="3"/>
  <c r="L57" i="3"/>
  <c r="AB114" i="6"/>
  <c r="N71" i="3"/>
  <c r="M38" i="3"/>
  <c r="N62" i="3"/>
  <c r="K68" i="3"/>
  <c r="L68" i="3" s="1"/>
  <c r="N59" i="3"/>
  <c r="K56" i="3"/>
  <c r="L56" i="3" s="1"/>
  <c r="M56" i="3" s="1"/>
  <c r="N61" i="3"/>
  <c r="N63" i="3"/>
  <c r="I52" i="3"/>
  <c r="J52" i="3" s="1"/>
  <c r="J51" i="3" s="1"/>
  <c r="N75" i="3"/>
  <c r="M75" i="3"/>
  <c r="N60" i="3"/>
  <c r="M60" i="3"/>
  <c r="M76" i="3"/>
  <c r="N76" i="3"/>
  <c r="M74" i="3"/>
  <c r="N74" i="3"/>
  <c r="N73" i="3"/>
  <c r="M73" i="3"/>
  <c r="N65" i="3"/>
  <c r="L52" i="3"/>
  <c r="L51" i="3" s="1"/>
  <c r="N78" i="3"/>
  <c r="M78" i="3"/>
  <c r="M69" i="3"/>
  <c r="M25" i="3"/>
  <c r="N6" i="3"/>
  <c r="M11" i="3"/>
  <c r="M88" i="3"/>
  <c r="N67" i="3"/>
  <c r="M17" i="3"/>
  <c r="M19" i="3"/>
  <c r="N12" i="3"/>
  <c r="N25" i="3"/>
  <c r="N39" i="3"/>
  <c r="N54" i="3"/>
  <c r="I37" i="3"/>
  <c r="M93" i="3"/>
  <c r="K89" i="3"/>
  <c r="N89" i="3" s="1"/>
  <c r="N55" i="3"/>
  <c r="N14" i="3"/>
  <c r="I15" i="3"/>
  <c r="M31" i="3"/>
  <c r="N21" i="3"/>
  <c r="N38" i="3"/>
  <c r="N19" i="3"/>
  <c r="M94" i="3"/>
  <c r="M80" i="3"/>
  <c r="M27" i="3"/>
  <c r="N94" i="3"/>
  <c r="M12" i="3"/>
  <c r="N49" i="3"/>
  <c r="L45" i="3"/>
  <c r="N18" i="3"/>
  <c r="M47" i="3"/>
  <c r="N31" i="3"/>
  <c r="M18" i="3"/>
  <c r="AD77" i="6"/>
  <c r="AE76" i="6"/>
  <c r="M49" i="3"/>
  <c r="L43" i="3"/>
  <c r="L42" i="3" s="1"/>
  <c r="N40" i="3"/>
  <c r="M40" i="3"/>
  <c r="M30" i="3"/>
  <c r="N30" i="3"/>
  <c r="L6" i="3"/>
  <c r="N9" i="3"/>
  <c r="M28" i="3"/>
  <c r="N28" i="3"/>
  <c r="N17" i="3"/>
  <c r="N29" i="3"/>
  <c r="M29" i="3"/>
  <c r="M9" i="3"/>
  <c r="N26" i="3"/>
  <c r="K48" i="3"/>
  <c r="N48" i="3" s="1"/>
  <c r="M48" i="3"/>
  <c r="AE18" i="6"/>
  <c r="AD19" i="6"/>
  <c r="N10" i="3"/>
  <c r="AD12" i="6"/>
  <c r="AB10" i="6"/>
  <c r="AE9" i="6"/>
  <c r="L53" i="3" l="1"/>
  <c r="AB115" i="6"/>
  <c r="M68" i="3"/>
  <c r="L64" i="3"/>
  <c r="K42" i="3"/>
  <c r="N42" i="3" s="1"/>
  <c r="N68" i="3"/>
  <c r="N52" i="3"/>
  <c r="N56" i="3"/>
  <c r="K53" i="3"/>
  <c r="N53" i="3" s="1"/>
  <c r="M54" i="3"/>
  <c r="K51" i="3"/>
  <c r="N51" i="3" s="1"/>
  <c r="M52" i="3"/>
  <c r="M65" i="3"/>
  <c r="K72" i="3"/>
  <c r="N72" i="3" s="1"/>
  <c r="K57" i="3"/>
  <c r="N57" i="3" s="1"/>
  <c r="K77" i="3"/>
  <c r="N77" i="3" s="1"/>
  <c r="L87" i="3"/>
  <c r="L5" i="3"/>
  <c r="L4" i="3" s="1"/>
  <c r="M14" i="3"/>
  <c r="M15" i="3"/>
  <c r="M43" i="3"/>
  <c r="L44" i="3"/>
  <c r="L41" i="3" s="1"/>
  <c r="M45" i="3"/>
  <c r="K24" i="3"/>
  <c r="J24" i="3"/>
  <c r="I24" i="3" s="1"/>
  <c r="J50" i="3"/>
  <c r="AD78" i="6"/>
  <c r="AE77" i="6"/>
  <c r="M42" i="3"/>
  <c r="AD20" i="6"/>
  <c r="AE19" i="6"/>
  <c r="K13" i="3"/>
  <c r="N13" i="3" s="1"/>
  <c r="M13" i="3"/>
  <c r="AB11" i="6"/>
  <c r="AE10" i="6"/>
  <c r="AD13" i="6"/>
  <c r="M10" i="3"/>
  <c r="L50" i="3" l="1"/>
  <c r="K50" i="3" s="1"/>
  <c r="D6" i="7" s="1"/>
  <c r="F6" i="7" s="1"/>
  <c r="M64" i="3"/>
  <c r="AB116" i="6"/>
  <c r="M87" i="3"/>
  <c r="L7" i="3"/>
  <c r="M72" i="3"/>
  <c r="M53" i="3"/>
  <c r="M51" i="3"/>
  <c r="M57" i="3"/>
  <c r="M77" i="3"/>
  <c r="I50" i="3"/>
  <c r="C6" i="7" s="1"/>
  <c r="K64" i="3"/>
  <c r="N64" i="3" s="1"/>
  <c r="K87" i="3"/>
  <c r="N87" i="3" s="1"/>
  <c r="K5" i="3"/>
  <c r="M39" i="3"/>
  <c r="K41" i="3"/>
  <c r="D5" i="7" s="1"/>
  <c r="M24" i="3"/>
  <c r="M44" i="3"/>
  <c r="K44" i="3"/>
  <c r="N44" i="3" s="1"/>
  <c r="K15" i="3"/>
  <c r="N15" i="3" s="1"/>
  <c r="N24" i="3"/>
  <c r="M46" i="3"/>
  <c r="K46" i="3"/>
  <c r="N46" i="3" s="1"/>
  <c r="AD79" i="6"/>
  <c r="AE78" i="6"/>
  <c r="K37" i="3"/>
  <c r="N37" i="3" s="1"/>
  <c r="M37" i="3"/>
  <c r="AD21" i="6"/>
  <c r="AE20" i="6"/>
  <c r="K4" i="3"/>
  <c r="D3" i="7" s="1"/>
  <c r="AD14" i="6"/>
  <c r="AB12" i="6"/>
  <c r="AE11" i="6"/>
  <c r="K8" i="3"/>
  <c r="AB117" i="6" l="1"/>
  <c r="E6" i="7"/>
  <c r="C30" i="7" s="1"/>
  <c r="F5" i="7"/>
  <c r="C14" i="7" s="1"/>
  <c r="E5" i="7"/>
  <c r="N41" i="3"/>
  <c r="N50" i="3"/>
  <c r="M50" i="3"/>
  <c r="M41" i="3"/>
  <c r="K7" i="3"/>
  <c r="D4" i="7" s="1"/>
  <c r="F4" i="7" s="1"/>
  <c r="AD80" i="6"/>
  <c r="AE79" i="6"/>
  <c r="AD22" i="6"/>
  <c r="AE21" i="6"/>
  <c r="AB13" i="6"/>
  <c r="AE12" i="6"/>
  <c r="AD15" i="6"/>
  <c r="C15" i="7"/>
  <c r="AB118" i="6" l="1"/>
  <c r="C29" i="7"/>
  <c r="C13" i="7"/>
  <c r="AD81" i="6"/>
  <c r="AE80" i="6"/>
  <c r="AB14" i="6"/>
  <c r="AE13" i="6"/>
  <c r="AE22" i="6"/>
  <c r="AD23" i="6"/>
  <c r="C12" i="7"/>
  <c r="AB119" i="6" l="1"/>
  <c r="AD82" i="6"/>
  <c r="AE81" i="6"/>
  <c r="AD24" i="6"/>
  <c r="AE23" i="6"/>
  <c r="AB15" i="6"/>
  <c r="AE15" i="6" s="1"/>
  <c r="AE14" i="6"/>
  <c r="AB120" i="6" l="1"/>
  <c r="AD83" i="6"/>
  <c r="AE82" i="6"/>
  <c r="AE24" i="6"/>
  <c r="AD25" i="6"/>
  <c r="AB121" i="6" l="1"/>
  <c r="AD84" i="6"/>
  <c r="AE83" i="6"/>
  <c r="AD26" i="6"/>
  <c r="AE25" i="6"/>
  <c r="AB122" i="6" l="1"/>
  <c r="AD85" i="6"/>
  <c r="AE84" i="6"/>
  <c r="AE26" i="6"/>
  <c r="AD27" i="6"/>
  <c r="AB123" i="6" l="1"/>
  <c r="AD86" i="6"/>
  <c r="AE85" i="6"/>
  <c r="AD28" i="6"/>
  <c r="AE27" i="6"/>
  <c r="AB124" i="6" l="1"/>
  <c r="AD87" i="6"/>
  <c r="AE86" i="6"/>
  <c r="AE28" i="6"/>
  <c r="AD29" i="6"/>
  <c r="AB125" i="6" l="1"/>
  <c r="AD88" i="6"/>
  <c r="AE87" i="6"/>
  <c r="AD30" i="6"/>
  <c r="AE29" i="6"/>
  <c r="AB126" i="6" l="1"/>
  <c r="AD89" i="6"/>
  <c r="AE88" i="6"/>
  <c r="AD31" i="6"/>
  <c r="AE30" i="6"/>
  <c r="AB127" i="6" l="1"/>
  <c r="AD90" i="6"/>
  <c r="AE89" i="6"/>
  <c r="AD32" i="6"/>
  <c r="AE31" i="6"/>
  <c r="AB128" i="6" l="1"/>
  <c r="AD91" i="6"/>
  <c r="AE90" i="6"/>
  <c r="AE32" i="6"/>
  <c r="AD33" i="6"/>
  <c r="AB129" i="6" l="1"/>
  <c r="AD92" i="6"/>
  <c r="AE91" i="6"/>
  <c r="AD34" i="6"/>
  <c r="AE33" i="6"/>
  <c r="AB130" i="6" l="1"/>
  <c r="AD93" i="6"/>
  <c r="AE92" i="6"/>
  <c r="AE34" i="6"/>
  <c r="AD35" i="6"/>
  <c r="AB131" i="6" l="1"/>
  <c r="AD94" i="6"/>
  <c r="AE93" i="6"/>
  <c r="AD36" i="6"/>
  <c r="AE35" i="6"/>
  <c r="AB132" i="6" l="1"/>
  <c r="AD95" i="6"/>
  <c r="AE94" i="6"/>
  <c r="AE36" i="6"/>
  <c r="AD37" i="6"/>
  <c r="AB133" i="6" l="1"/>
  <c r="AD96" i="6"/>
  <c r="AE95" i="6"/>
  <c r="AD38" i="6"/>
  <c r="AE37" i="6"/>
  <c r="AB134" i="6" l="1"/>
  <c r="AD97" i="6"/>
  <c r="AE96" i="6"/>
  <c r="AE38" i="6"/>
  <c r="AD39" i="6"/>
  <c r="AB135" i="6" l="1"/>
  <c r="AD98" i="6"/>
  <c r="AE97" i="6"/>
  <c r="AD40" i="6"/>
  <c r="AE39" i="6"/>
  <c r="AB136" i="6" l="1"/>
  <c r="AD99" i="6"/>
  <c r="AE98" i="6"/>
  <c r="AD41" i="6"/>
  <c r="AE40" i="6"/>
  <c r="AB137" i="6" l="1"/>
  <c r="AD100" i="6"/>
  <c r="AE99" i="6"/>
  <c r="AE41" i="6"/>
  <c r="AD42" i="6"/>
  <c r="AB138" i="6" l="1"/>
  <c r="AD101" i="6"/>
  <c r="AE100" i="6"/>
  <c r="AE42" i="6"/>
  <c r="AD43" i="6"/>
  <c r="AB139" i="6" l="1"/>
  <c r="AD102" i="6"/>
  <c r="AE101" i="6"/>
  <c r="AE43" i="6"/>
  <c r="AD44" i="6"/>
  <c r="AB140" i="6" l="1"/>
  <c r="AD103" i="6"/>
  <c r="AE102" i="6"/>
  <c r="AE44" i="6"/>
  <c r="AD45" i="6"/>
  <c r="AD104" i="6" l="1"/>
  <c r="AE103" i="6"/>
  <c r="AE45" i="6"/>
  <c r="AD46" i="6"/>
  <c r="AD105" i="6" l="1"/>
  <c r="AE104" i="6"/>
  <c r="AE46" i="6"/>
  <c r="AD47" i="6"/>
  <c r="AD106" i="6" l="1"/>
  <c r="AE105" i="6"/>
  <c r="AD48" i="6"/>
  <c r="AE47" i="6"/>
  <c r="AD107" i="6" l="1"/>
  <c r="AE106" i="6"/>
  <c r="AD49" i="6"/>
  <c r="AE48" i="6"/>
  <c r="AD108" i="6" l="1"/>
  <c r="AE107" i="6"/>
  <c r="AE49" i="6"/>
  <c r="AD50" i="6"/>
  <c r="AD109" i="6" l="1"/>
  <c r="AD110" i="6" s="1"/>
  <c r="AE108" i="6"/>
  <c r="AE50" i="6"/>
  <c r="AD51" i="6"/>
  <c r="AE110" i="6" l="1"/>
  <c r="AD111" i="6"/>
  <c r="AE109" i="6"/>
  <c r="AE51" i="6"/>
  <c r="AD52" i="6"/>
  <c r="AD112" i="6" l="1"/>
  <c r="AE111" i="6"/>
  <c r="AE52" i="6"/>
  <c r="AD53" i="6"/>
  <c r="AD113" i="6" l="1"/>
  <c r="AE112" i="6"/>
  <c r="AE53" i="6"/>
  <c r="AD54" i="6"/>
  <c r="AD114" i="6" l="1"/>
  <c r="AE113" i="6"/>
  <c r="AE54" i="6"/>
  <c r="AD55" i="6"/>
  <c r="AD115" i="6" l="1"/>
  <c r="AE114" i="6"/>
  <c r="AD56" i="6"/>
  <c r="AE55" i="6"/>
  <c r="AD116" i="6" l="1"/>
  <c r="AE115" i="6"/>
  <c r="AD57" i="6"/>
  <c r="AE56" i="6"/>
  <c r="AD117" i="6" l="1"/>
  <c r="AE116" i="6"/>
  <c r="AE57" i="6"/>
  <c r="AD58" i="6"/>
  <c r="AD118" i="6" l="1"/>
  <c r="AE117" i="6"/>
  <c r="AE58" i="6"/>
  <c r="AD59" i="6"/>
  <c r="AD119" i="6" l="1"/>
  <c r="AE118" i="6"/>
  <c r="AE59" i="6"/>
  <c r="AD60" i="6"/>
  <c r="AD120" i="6" l="1"/>
  <c r="AE119" i="6"/>
  <c r="AE60" i="6"/>
  <c r="AD61" i="6"/>
  <c r="AD121" i="6" l="1"/>
  <c r="AE120" i="6"/>
  <c r="AE61" i="6"/>
  <c r="AD62" i="6"/>
  <c r="AD122" i="6" l="1"/>
  <c r="AE121" i="6"/>
  <c r="AE62" i="6"/>
  <c r="AD63" i="6"/>
  <c r="AD123" i="6" l="1"/>
  <c r="AE122" i="6"/>
  <c r="AE63" i="6"/>
  <c r="AD64" i="6"/>
  <c r="AD124" i="6" l="1"/>
  <c r="AE123" i="6"/>
  <c r="AE64" i="6"/>
  <c r="AD65" i="6"/>
  <c r="AD125" i="6" l="1"/>
  <c r="AE124" i="6"/>
  <c r="AE65" i="6"/>
  <c r="AD66" i="6"/>
  <c r="AD126" i="6" l="1"/>
  <c r="AE125" i="6"/>
  <c r="AE66" i="6"/>
  <c r="AD67" i="6"/>
  <c r="AD127" i="6" l="1"/>
  <c r="AE126" i="6"/>
  <c r="AE67" i="6"/>
  <c r="AD68" i="6"/>
  <c r="AD128" i="6" l="1"/>
  <c r="AE127" i="6"/>
  <c r="AD69" i="6"/>
  <c r="AE68" i="6"/>
  <c r="AD129" i="6" l="1"/>
  <c r="AE128" i="6"/>
  <c r="AD70" i="6"/>
  <c r="AE69" i="6"/>
  <c r="AD130" i="6" l="1"/>
  <c r="AE129" i="6"/>
  <c r="AD71" i="6"/>
  <c r="AE71" i="6" s="1"/>
  <c r="AE70" i="6"/>
  <c r="AD131" i="6" l="1"/>
  <c r="AE130" i="6"/>
  <c r="M8" i="3"/>
  <c r="I8" i="3"/>
  <c r="N8" i="3" s="1"/>
  <c r="J7" i="3"/>
  <c r="I7" i="3" s="1"/>
  <c r="AD132" i="6" l="1"/>
  <c r="AE131" i="6"/>
  <c r="M7" i="3"/>
  <c r="AD133" i="6" l="1"/>
  <c r="AE132" i="6"/>
  <c r="N7" i="3"/>
  <c r="M6" i="3"/>
  <c r="J5" i="3"/>
  <c r="M5" i="3" s="1"/>
  <c r="AD134" i="6" l="1"/>
  <c r="AE133" i="6"/>
  <c r="I5" i="3"/>
  <c r="N5" i="3" s="1"/>
  <c r="J4" i="3"/>
  <c r="I4" i="3" s="1"/>
  <c r="AD135" i="6" l="1"/>
  <c r="AE134" i="6"/>
  <c r="M4" i="3"/>
  <c r="AD136" i="6" l="1"/>
  <c r="AE135" i="6"/>
  <c r="C3" i="7"/>
  <c r="N4" i="3"/>
  <c r="N92" i="3"/>
  <c r="J91" i="3"/>
  <c r="AD137" i="6" l="1"/>
  <c r="AE136" i="6"/>
  <c r="L91" i="3"/>
  <c r="L86" i="3" s="1"/>
  <c r="J86" i="3"/>
  <c r="I2" i="3" s="1"/>
  <c r="I91" i="3"/>
  <c r="AD138" i="6" l="1"/>
  <c r="AE137" i="6"/>
  <c r="M91" i="3"/>
  <c r="K91" i="3"/>
  <c r="N91" i="3" s="1"/>
  <c r="M92" i="3"/>
  <c r="AD139" i="6" l="1"/>
  <c r="AE138" i="6"/>
  <c r="M86" i="3"/>
  <c r="K86" i="3"/>
  <c r="D7" i="7" s="1"/>
  <c r="F7" i="7" s="1"/>
  <c r="C7" i="7"/>
  <c r="AD140" i="6" l="1"/>
  <c r="AE140" i="6" s="1"/>
  <c r="AE139" i="6"/>
  <c r="E7" i="7"/>
  <c r="C31" i="7" s="1"/>
  <c r="N86" i="3"/>
  <c r="C16" i="7"/>
</calcChain>
</file>

<file path=xl/comments1.xml><?xml version="1.0" encoding="utf-8"?>
<comments xmlns="http://schemas.openxmlformats.org/spreadsheetml/2006/main">
  <authors>
    <author>PEDRO PABLO SALGUERO LIZARAZO</author>
    <author>YEIMMY ALEXANDRA ORTEGA ARDILA</author>
    <author>LUIS EDUARDO VEGA RODRIGUEZ</author>
  </authors>
  <commentList>
    <comment ref="A4" authorId="0">
      <text>
        <r>
          <rPr>
            <b/>
            <sz val="12"/>
            <color indexed="81"/>
            <rFont val="Calibri Light"/>
            <family val="2"/>
          </rPr>
          <t>Políticas de Desarrollo Administrativo/Decreto 2482 de 2012</t>
        </r>
      </text>
    </comment>
    <comment ref="B4" authorId="1">
      <text>
        <r>
          <rPr>
            <b/>
            <sz val="12"/>
            <color indexed="81"/>
            <rFont val="Calibri Light"/>
            <family val="2"/>
          </rPr>
          <t>Área encargada de orientar y consolidar la información del MIPG</t>
        </r>
        <r>
          <rPr>
            <sz val="9"/>
            <color indexed="81"/>
            <rFont val="Tahoma"/>
            <family val="2"/>
          </rPr>
          <t xml:space="preserve">
</t>
        </r>
      </text>
    </comment>
    <comment ref="C4" authorId="0">
      <text>
        <r>
          <rPr>
            <b/>
            <sz val="12"/>
            <color indexed="81"/>
            <rFont val="Calibri Light"/>
            <family val="2"/>
          </rPr>
          <t>Políticas de Desarrollo Administrativo/Decreto 2482 de 2012</t>
        </r>
        <r>
          <rPr>
            <sz val="9"/>
            <color indexed="81"/>
            <rFont val="Tahoma"/>
            <family val="2"/>
          </rPr>
          <t xml:space="preserve">
</t>
        </r>
      </text>
    </comment>
    <comment ref="D4" authorId="0">
      <text>
        <r>
          <rPr>
            <b/>
            <sz val="12"/>
            <color indexed="81"/>
            <rFont val="Calibri Light"/>
            <family val="2"/>
          </rPr>
          <t>Políticas de Desarrollo Administrativo/Decreto 2482 de 2012</t>
        </r>
      </text>
    </comment>
    <comment ref="E4" authorId="2">
      <text>
        <r>
          <rPr>
            <b/>
            <sz val="12"/>
            <color indexed="81"/>
            <rFont val="Calibri Light"/>
            <family val="2"/>
          </rPr>
          <t>Forma mediante la cual se dearrolla el requerimiento / componente / política</t>
        </r>
      </text>
    </comment>
    <comment ref="F4" authorId="0">
      <text>
        <r>
          <rPr>
            <b/>
            <sz val="9"/>
            <color indexed="81"/>
            <rFont val="Tahoma"/>
            <family val="2"/>
          </rPr>
          <t>Porcentaje de contribución de cada accion en relación al requerimiento correspondiente</t>
        </r>
        <r>
          <rPr>
            <sz val="9"/>
            <color indexed="81"/>
            <rFont val="Tahoma"/>
            <family val="2"/>
          </rPr>
          <t xml:space="preserve">
</t>
        </r>
      </text>
    </comment>
    <comment ref="G5" authorId="2">
      <text>
        <r>
          <rPr>
            <b/>
            <sz val="9"/>
            <color indexed="81"/>
            <rFont val="Tahoma"/>
            <family val="2"/>
          </rPr>
          <t>Descripción de las tareas que se deben llevar a cabo, durante cada trimestre, para cumplir con la acción</t>
        </r>
      </text>
    </comment>
    <comment ref="H5" authorId="1">
      <text>
        <r>
          <rPr>
            <sz val="12"/>
            <color indexed="81"/>
            <rFont val="Calibri Light"/>
            <family val="2"/>
          </rPr>
          <t>Áreas encargadas de ejecutar las actividades del requerimiento</t>
        </r>
        <r>
          <rPr>
            <sz val="9"/>
            <color indexed="81"/>
            <rFont val="Tahoma"/>
            <family val="2"/>
          </rPr>
          <t xml:space="preserve">
</t>
        </r>
      </text>
    </comment>
    <comment ref="I5" authorId="2">
      <text>
        <r>
          <rPr>
            <b/>
            <sz val="9"/>
            <color indexed="81"/>
            <rFont val="Tahoma"/>
            <family val="2"/>
          </rPr>
          <t>Corresponde al porcentaje de avance de la ACCION programada para el trimestre (peso porcentual de cada actividad frente a la accón)</t>
        </r>
      </text>
    </comment>
    <comment ref="J5" authorId="2">
      <text>
        <r>
          <rPr>
            <b/>
            <sz val="9"/>
            <color indexed="81"/>
            <rFont val="Tahoma"/>
            <family val="2"/>
          </rPr>
          <t>Corresponde al porcentaje de avance de la ACCION  para el trimestre (peso porcentual de cada actividad frente a la accón)</t>
        </r>
      </text>
    </comment>
    <comment ref="K5" authorId="2">
      <text>
        <r>
          <rPr>
            <b/>
            <sz val="9"/>
            <color indexed="81"/>
            <rFont val="Tahoma"/>
            <family val="2"/>
          </rPr>
          <t>Indique modo y tiempo de las actividades realizadas, que soportan el % ejecutado que se reporta</t>
        </r>
      </text>
    </comment>
    <comment ref="L5" authorId="2">
      <text>
        <r>
          <rPr>
            <b/>
            <sz val="9"/>
            <color indexed="81"/>
            <rFont val="Tahoma"/>
            <family val="2"/>
          </rPr>
          <t>Descripción de las tareas que se deben llevar a cabo, durante cada trimestre, para cumplir con la acción</t>
        </r>
      </text>
    </comment>
    <comment ref="N5" authorId="2">
      <text>
        <r>
          <rPr>
            <b/>
            <sz val="9"/>
            <color indexed="81"/>
            <rFont val="Tahoma"/>
            <family val="2"/>
          </rPr>
          <t>Corresponde al porcentaje de avance de la ACCION programada para el trimestre (peso porcentual de cada actividad frente a la accón)</t>
        </r>
      </text>
    </comment>
    <comment ref="O5" authorId="2">
      <text>
        <r>
          <rPr>
            <b/>
            <sz val="9"/>
            <color indexed="81"/>
            <rFont val="Tahoma"/>
            <family val="2"/>
          </rPr>
          <t>Corresponde al porcentaje de avance de la ACCION  para el trimestre (peso porcentual de cada actividad frente a la accón)</t>
        </r>
      </text>
    </comment>
    <comment ref="P5" authorId="2">
      <text>
        <r>
          <rPr>
            <b/>
            <sz val="9"/>
            <color indexed="81"/>
            <rFont val="Tahoma"/>
            <family val="2"/>
          </rPr>
          <t>Indique modo y tiempo de las actividades realizadas, que soportan el % ejecutado que se reporta</t>
        </r>
      </text>
    </comment>
    <comment ref="Q5" authorId="2">
      <text>
        <r>
          <rPr>
            <b/>
            <sz val="9"/>
            <color indexed="81"/>
            <rFont val="Tahoma"/>
            <family val="2"/>
          </rPr>
          <t>Descripción de las tareas que se deben llevar a cabo, durante cada trimestre, para cumplir con la acción</t>
        </r>
      </text>
    </comment>
    <comment ref="S5" authorId="2">
      <text>
        <r>
          <rPr>
            <b/>
            <sz val="9"/>
            <color indexed="81"/>
            <rFont val="Tahoma"/>
            <family val="2"/>
          </rPr>
          <t>Corresponde al porcentaje de avance de la ACCION programada para el trimestre (peso porcentual de cada actividad frente a la accón)</t>
        </r>
      </text>
    </comment>
    <comment ref="T5" authorId="2">
      <text>
        <r>
          <rPr>
            <b/>
            <sz val="9"/>
            <color indexed="81"/>
            <rFont val="Tahoma"/>
            <family val="2"/>
          </rPr>
          <t>Corresponde al porcentaje de avance de la ACCION  para el trimestre (peso porcentual de cada actividad frente a la accón)</t>
        </r>
      </text>
    </comment>
    <comment ref="U5" authorId="2">
      <text>
        <r>
          <rPr>
            <b/>
            <sz val="9"/>
            <color indexed="81"/>
            <rFont val="Tahoma"/>
            <family val="2"/>
          </rPr>
          <t>Indique modo y tiempo de las actividades realizadas, que soportan el % ejecutado que se reporta</t>
        </r>
      </text>
    </comment>
    <comment ref="V5" authorId="2">
      <text>
        <r>
          <rPr>
            <b/>
            <sz val="9"/>
            <color indexed="81"/>
            <rFont val="Tahoma"/>
            <family val="2"/>
          </rPr>
          <t>Descripción de las tareas que se deben llevar a cabo, durante cada trimestre, para cumplir con la acción</t>
        </r>
      </text>
    </comment>
    <comment ref="X5" authorId="2">
      <text>
        <r>
          <rPr>
            <b/>
            <sz val="9"/>
            <color indexed="81"/>
            <rFont val="Tahoma"/>
            <family val="2"/>
          </rPr>
          <t>Corresponde al porcentaje de avance de la ACCION programada para el trimestre (peso porcentual de cada actividad frente a la accón)</t>
        </r>
      </text>
    </comment>
    <comment ref="Y5" authorId="2">
      <text>
        <r>
          <rPr>
            <b/>
            <sz val="9"/>
            <color indexed="81"/>
            <rFont val="Tahoma"/>
            <family val="2"/>
          </rPr>
          <t>Corresponde al porcentaje de avance de la ACCION  para el trimestre (peso porcentual de cada actividad frente a la accón)</t>
        </r>
      </text>
    </comment>
    <comment ref="Z5" authorId="2">
      <text>
        <r>
          <rPr>
            <b/>
            <sz val="9"/>
            <color indexed="81"/>
            <rFont val="Tahoma"/>
            <family val="2"/>
          </rPr>
          <t>Indique modo y tiempo de las actividades realizadas, que soportan el % ejecutado que se reporta</t>
        </r>
      </text>
    </comment>
    <comment ref="K57" authorId="1">
      <text>
        <r>
          <rPr>
            <sz val="14"/>
            <color indexed="81"/>
            <rFont val="Tahoma"/>
            <family val="2"/>
          </rPr>
          <t xml:space="preserve">Indicar la cantidad de cpacitaciones realizadas solo se realaciona la del 15 de marzo 
</t>
        </r>
      </text>
    </comment>
    <comment ref="K59" authorId="1">
      <text>
        <r>
          <rPr>
            <b/>
            <sz val="16"/>
            <color indexed="81"/>
            <rFont val="Tahoma"/>
            <family val="2"/>
          </rPr>
          <t>Actividad 2:</t>
        </r>
        <r>
          <rPr>
            <sz val="16"/>
            <color indexed="81"/>
            <rFont val="Tahoma"/>
            <family val="2"/>
          </rPr>
          <t xml:space="preserve"> </t>
        </r>
        <r>
          <rPr>
            <i/>
            <sz val="16"/>
            <color indexed="81"/>
            <rFont val="Tahoma"/>
            <family val="2"/>
          </rPr>
          <t>(sintetizar)</t>
        </r>
        <r>
          <rPr>
            <sz val="16"/>
            <color indexed="81"/>
            <rFont val="Tahoma"/>
            <family val="2"/>
          </rPr>
          <t>es necesario incluir los resultados, cuantos ciudadanos fueron atendidos y áreas que participaron en el evento</t>
        </r>
      </text>
    </comment>
  </commentList>
</comments>
</file>

<file path=xl/sharedStrings.xml><?xml version="1.0" encoding="utf-8"?>
<sst xmlns="http://schemas.openxmlformats.org/spreadsheetml/2006/main" count="2050" uniqueCount="693">
  <si>
    <t>POLITICA</t>
  </si>
  <si>
    <t>COMPONENTE</t>
  </si>
  <si>
    <t>REQUERIMIENTO</t>
  </si>
  <si>
    <t>1. GESTIÓN MISIONAL Y DE GOBIERNO</t>
  </si>
  <si>
    <t>1. Indicadores y Metas de Gobierno</t>
  </si>
  <si>
    <t>Oficina Asesora de Planeación</t>
  </si>
  <si>
    <t>2. TRANSPARENCIA, PARTICIPACIÓN Y SERVICIO AL CIUDADANO</t>
  </si>
  <si>
    <t>1. Plan Anticorrupción y de Atención al Ciudadano</t>
  </si>
  <si>
    <t>1. Mapa de riesgos de corrupción y las medidas para mitigarlos,</t>
  </si>
  <si>
    <t>2. Racionalización de trámites</t>
  </si>
  <si>
    <t>Este requerimiento se reportará en la política 4: Eficiencia Administrativa, componente 3: Racionalización de Trámites</t>
  </si>
  <si>
    <t>3. Rendición de cuentas</t>
  </si>
  <si>
    <t>4. Servicio al Ciudadano</t>
  </si>
  <si>
    <t>2. Transparencia y Acceso a la Información Pública</t>
  </si>
  <si>
    <t>Oficina de Información en Justicia</t>
  </si>
  <si>
    <t>3. Participación Ciudadana en la Gestión</t>
  </si>
  <si>
    <t>1. Identificación del nivel de participación ciudadana en la gestión de la entidad</t>
  </si>
  <si>
    <t>2. Formulación participativa de las políticas públicas, planes y programas institucionales</t>
  </si>
  <si>
    <t>3. Uso de medios electrónicos y presenciales en el proceso de elaboración de normatividad</t>
  </si>
  <si>
    <t>4. Uso de medios electrónicos y presenciales en el proceso de planeación y formulación de políticas de la entidad</t>
  </si>
  <si>
    <t>5. Consulta en línea para la solución de problemas</t>
  </si>
  <si>
    <t>6. Definición de los programas y servicios que pueden ser administrados y ejecutados por la comunidad</t>
  </si>
  <si>
    <t>7. Inclusión de normas sobre participación ciudadana relacionadas directamente con la entidad, en su normograma</t>
  </si>
  <si>
    <t>8. Identificación de experiencias y buenas practicas de participación ciudadana en la entidad</t>
  </si>
  <si>
    <t>4. Rendición de cuentas a la ciudadanía</t>
  </si>
  <si>
    <t>1. Identificación de las necesidades de información de la población objetivo de la entidad</t>
  </si>
  <si>
    <t>2. Acciones de Información a través de la utilización de medios de comunicación masivos, regionales y locales o comunitarios para facilitar el acceso a la misma</t>
  </si>
  <si>
    <t>Grupo de Comunicaciones</t>
  </si>
  <si>
    <t>3. Acciones de Información por medio de la utilización de tecnologías de la información y comunicación para facilitar el acceso a ésta</t>
  </si>
  <si>
    <t>4. Implementación Apertura de Datos</t>
  </si>
  <si>
    <t>5. Definición de metodología de diálogo presencial que permita la participación de los grupos de interés caracterizados</t>
  </si>
  <si>
    <t>6. Acciones de Diálogo a través del uso de medios electrónicos en los espacios de rendición de cuentas</t>
  </si>
  <si>
    <t>7. Acciones de Incentivos</t>
  </si>
  <si>
    <t>8. Cronograma del conjunto de acciones seleccionadas</t>
  </si>
  <si>
    <t>9. Realización de la Convocatoria a eventos definidos</t>
  </si>
  <si>
    <t>10. Elaboración y publicación de memorias (Principales conclusiones y compromisos) de los eventos de rendición de cuentas</t>
  </si>
  <si>
    <t>11. Evaluación individual de las acciones de Rendición de Cuentas</t>
  </si>
  <si>
    <t>12. Elaboración del documento de evaluación del proceso de Rendición de Cuentas</t>
  </si>
  <si>
    <t>5. Servicio al Ciudadano</t>
  </si>
  <si>
    <t>1. Esquemas de atención por múltiples canales no electrónicos</t>
  </si>
  <si>
    <t>Grupo de Servicio al Ciudadano</t>
  </si>
  <si>
    <t>2. Esquemas de atención por múltiples canales electrónicos</t>
  </si>
  <si>
    <t>3. Gestión de peticiones, quejas, reclamos, sugerencias y denuncias</t>
  </si>
  <si>
    <t>1. Plan Estratégico de Recursos Humanos</t>
  </si>
  <si>
    <t xml:space="preserve">2. Plan Anual de Vacantes </t>
  </si>
  <si>
    <t>3. Capacitación</t>
  </si>
  <si>
    <t>4. Bienestar e Incentivos</t>
  </si>
  <si>
    <t>4. EFICIENCIA ADMINISTRATIVA</t>
  </si>
  <si>
    <t>1. Gestión de la Calidad</t>
  </si>
  <si>
    <t>1. Implementación y Mantenimiento del Sistema de Gestión de la Calidad</t>
  </si>
  <si>
    <t>2. Eficiencia Administrativa y Cero Papel</t>
  </si>
  <si>
    <t>1. Implementación de buenas prácticas para reducir consumo de papel</t>
  </si>
  <si>
    <t>Subdirección de Sistemas</t>
  </si>
  <si>
    <t>2. Elaboración de documentos electrónicos</t>
  </si>
  <si>
    <t>3. Procesos y procedimientos internos electrónicos</t>
  </si>
  <si>
    <t>3. Racionalización de Trámites</t>
  </si>
  <si>
    <t>1. Identificación de Trámites</t>
  </si>
  <si>
    <t>2. Priorización de trámites a intervenir</t>
  </si>
  <si>
    <t>4. Elaboración de certificaciones y constancias en línea</t>
  </si>
  <si>
    <t>5. Elaboración de formularios para descarga</t>
  </si>
  <si>
    <t>6. Interoperabilidad</t>
  </si>
  <si>
    <t>4. Modernización Institucional</t>
  </si>
  <si>
    <t>1. Solicitud de asesoría para acompañar el proceso de reforma organizacional</t>
  </si>
  <si>
    <t>2. Elaboración del Estudio Técnico para la reforma organizacional</t>
  </si>
  <si>
    <t>3. Elaboración de memoria justificativa</t>
  </si>
  <si>
    <t>4. Solicitud de concepto técnico favorable frente a la reforma organizacional</t>
  </si>
  <si>
    <t>5. Solicitud de concepto de viabilidad presupuestal</t>
  </si>
  <si>
    <t>6. Registro en el SIGEP de la reforma organizacional</t>
  </si>
  <si>
    <t>7. Justificación técnica de reformas salariales</t>
  </si>
  <si>
    <t>5. Gestión de Tecnologías de información</t>
  </si>
  <si>
    <t>1. Revisión del plan de ajuste tecnológico</t>
  </si>
  <si>
    <t>2. Elaboración del Protocolo de Internet IPv6</t>
  </si>
  <si>
    <t>3. Implementación de un sistema de gestión de seguridad de la información</t>
  </si>
  <si>
    <t>4. Implementación de servicios de intercambio de información – RAVEC-</t>
  </si>
  <si>
    <t>6. Gestión Documental</t>
  </si>
  <si>
    <t>1. Planeación documental</t>
  </si>
  <si>
    <t>2. Producción documental</t>
  </si>
  <si>
    <t>3. Gestión y trámite</t>
  </si>
  <si>
    <t>4. Organización documental</t>
  </si>
  <si>
    <t>5. Transferencia documental</t>
  </si>
  <si>
    <t>6. Disposición de documentos</t>
  </si>
  <si>
    <t>7. Preservación documental a largo plazo</t>
  </si>
  <si>
    <t>8. Valoración documental</t>
  </si>
  <si>
    <t>5. GESTIÓN FINANCIERA</t>
  </si>
  <si>
    <t>1. Programación y Ejecución Presupuestal</t>
  </si>
  <si>
    <t>2. Programa Anual Mensualizado de Caja - PAC</t>
  </si>
  <si>
    <t>3. Formulación y seguimiento a Proyectos de Inversión</t>
  </si>
  <si>
    <t>4. Plan Anual de Adquisiciones (PAA)</t>
  </si>
  <si>
    <t>Acciones</t>
  </si>
  <si>
    <t>Actividades</t>
  </si>
  <si>
    <t>Planeado %</t>
  </si>
  <si>
    <t>Ejecutado %</t>
  </si>
  <si>
    <t>Avance cualitativo</t>
  </si>
  <si>
    <t>N/A</t>
  </si>
  <si>
    <t>%                          Participación de la acción</t>
  </si>
  <si>
    <t>NA</t>
  </si>
  <si>
    <t xml:space="preserve">COMPONENTE </t>
  </si>
  <si>
    <t xml:space="preserve">POLITICA </t>
  </si>
  <si>
    <t>1.1</t>
  </si>
  <si>
    <t>1.1.1</t>
  </si>
  <si>
    <t>2.1</t>
  </si>
  <si>
    <t>2.1.1</t>
  </si>
  <si>
    <t>2.1.2</t>
  </si>
  <si>
    <t>2.1.3</t>
  </si>
  <si>
    <t>2.1.4</t>
  </si>
  <si>
    <t>2.2</t>
  </si>
  <si>
    <t>2.2.1</t>
  </si>
  <si>
    <t xml:space="preserve"> Participación Ciudadana en la Gestión</t>
  </si>
  <si>
    <t>2.3</t>
  </si>
  <si>
    <t>2.3.1</t>
  </si>
  <si>
    <t>2.3.2</t>
  </si>
  <si>
    <t>2.3.3</t>
  </si>
  <si>
    <t>2.3.4</t>
  </si>
  <si>
    <t>2.3.5</t>
  </si>
  <si>
    <t>2.3.6</t>
  </si>
  <si>
    <t>2.3.7</t>
  </si>
  <si>
    <t>2.3.8</t>
  </si>
  <si>
    <t>Rendición de cuentas a la ciudadanía</t>
  </si>
  <si>
    <t>2.4</t>
  </si>
  <si>
    <t>2.4.1</t>
  </si>
  <si>
    <t>2.4.2</t>
  </si>
  <si>
    <t>2.4.3</t>
  </si>
  <si>
    <t>2.4.4</t>
  </si>
  <si>
    <t>2.4.5</t>
  </si>
  <si>
    <t>2.4.6</t>
  </si>
  <si>
    <t>2.4.7</t>
  </si>
  <si>
    <t>2.4.8</t>
  </si>
  <si>
    <t>2.4.9</t>
  </si>
  <si>
    <t>2.4.10</t>
  </si>
  <si>
    <t>2.4.11</t>
  </si>
  <si>
    <t>2.4.12</t>
  </si>
  <si>
    <t>2.5</t>
  </si>
  <si>
    <t>2.5.1</t>
  </si>
  <si>
    <t>2.5.2</t>
  </si>
  <si>
    <t>2.5.3</t>
  </si>
  <si>
    <t xml:space="preserve"> GESTIÓN DEL TALENTO HUMANO</t>
  </si>
  <si>
    <t>3.1</t>
  </si>
  <si>
    <t>3.1.1</t>
  </si>
  <si>
    <t>3.2</t>
  </si>
  <si>
    <t>3.2.1</t>
  </si>
  <si>
    <t>3.3</t>
  </si>
  <si>
    <t>3.3.1</t>
  </si>
  <si>
    <t>3.4</t>
  </si>
  <si>
    <t>3.4.1</t>
  </si>
  <si>
    <t>4.1</t>
  </si>
  <si>
    <t>4.1.1</t>
  </si>
  <si>
    <t>4.2</t>
  </si>
  <si>
    <t>4.2.1</t>
  </si>
  <si>
    <t>4.2.2</t>
  </si>
  <si>
    <t>4.2.3</t>
  </si>
  <si>
    <t>Racionalización de Trámites</t>
  </si>
  <si>
    <t>4.3</t>
  </si>
  <si>
    <t>4.3.1</t>
  </si>
  <si>
    <t>4.3.2</t>
  </si>
  <si>
    <t>4.3.3</t>
  </si>
  <si>
    <t>4.3.4</t>
  </si>
  <si>
    <t>4.3.5</t>
  </si>
  <si>
    <t>4.3.6</t>
  </si>
  <si>
    <t>4.4</t>
  </si>
  <si>
    <t>4.4.1</t>
  </si>
  <si>
    <t>4.5</t>
  </si>
  <si>
    <t>4.5.1</t>
  </si>
  <si>
    <t>4.4.2</t>
  </si>
  <si>
    <t>4.4.3</t>
  </si>
  <si>
    <t>4.4.4</t>
  </si>
  <si>
    <t>4.4.5</t>
  </si>
  <si>
    <t>4.4.6</t>
  </si>
  <si>
    <t>4.4.7</t>
  </si>
  <si>
    <t>4.6</t>
  </si>
  <si>
    <t>4.6.1</t>
  </si>
  <si>
    <t>4.6.2</t>
  </si>
  <si>
    <t>4.6.3</t>
  </si>
  <si>
    <t>4.6.4</t>
  </si>
  <si>
    <t>4.6.5</t>
  </si>
  <si>
    <t>4.6.6</t>
  </si>
  <si>
    <t>4.6.7</t>
  </si>
  <si>
    <t>4.6.8</t>
  </si>
  <si>
    <t>5.1</t>
  </si>
  <si>
    <t>5.1.1</t>
  </si>
  <si>
    <t>5.2</t>
  </si>
  <si>
    <t>5.2.1</t>
  </si>
  <si>
    <t>5.3.1</t>
  </si>
  <si>
    <t>5.3</t>
  </si>
  <si>
    <t>5.4</t>
  </si>
  <si>
    <t>5.4.1</t>
  </si>
  <si>
    <t>MIPG MJD 2016</t>
  </si>
  <si>
    <t>PESO %</t>
  </si>
  <si>
    <t>4.5.2</t>
  </si>
  <si>
    <t>4.5.3</t>
  </si>
  <si>
    <t>4.5.4</t>
  </si>
  <si>
    <t>CALCULO</t>
  </si>
  <si>
    <t>PRUEBA</t>
  </si>
  <si>
    <t>I</t>
  </si>
  <si>
    <t>II</t>
  </si>
  <si>
    <t>III</t>
  </si>
  <si>
    <t>IV</t>
  </si>
  <si>
    <t>ACUMULADO</t>
  </si>
  <si>
    <t>ITEM</t>
  </si>
  <si>
    <t>DESCRIPCION</t>
  </si>
  <si>
    <t>AVANCE VS MIPG</t>
  </si>
  <si>
    <t>AVANCE DE CADA CONCEPTO</t>
  </si>
  <si>
    <t>POLITICA MIPG</t>
  </si>
  <si>
    <t>COMPONENTE MIPG</t>
  </si>
  <si>
    <t>REQUERIMIENTO MIPG</t>
  </si>
  <si>
    <t>REQUERIMIENTO QUE NO APLICA PARA SU DESARROLLO DURANTE LA VIGENCIA</t>
  </si>
  <si>
    <t>SEMAFORO</t>
  </si>
  <si>
    <t>AV. PLANEADO VS MIPG</t>
  </si>
  <si>
    <t>AVANCE DE ACUERDO CON LO PLANEADO</t>
  </si>
  <si>
    <t>AVANCE POR DEBAJO DE LO PLANEADO</t>
  </si>
  <si>
    <t>EJECUTADO</t>
  </si>
  <si>
    <t>CUMPLIMIENTO</t>
  </si>
  <si>
    <t>AVANCE ACUMULADO</t>
  </si>
  <si>
    <t>GESTIÓN MISIONAL Y DE GOBIERNO</t>
  </si>
  <si>
    <t>TRANSPARENCIA, PARTICIPACION Y SERVICIO AL CIUDADANO</t>
  </si>
  <si>
    <t>GESTIÓN DEL TALENTO HUMANO</t>
  </si>
  <si>
    <t>EFICIENCIA ADMINISTRATIVA</t>
  </si>
  <si>
    <t>GESTIÓN FINANCIERA</t>
  </si>
  <si>
    <t>CONVENCIONES</t>
  </si>
  <si>
    <t>1. Gestión Misional y de Gobierno</t>
  </si>
  <si>
    <t>Política</t>
  </si>
  <si>
    <t>Componente</t>
  </si>
  <si>
    <t>Requerimiento</t>
  </si>
  <si>
    <t>Primer Trimestre</t>
  </si>
  <si>
    <t>2. Transparencia, Participación y Servicio al Ciudadano</t>
  </si>
  <si>
    <t>Monitoreo y seguimiento a la información publicada  en el portal web institucional, de acuerdo con lo previsto en la Ley 1712 de 2014.</t>
  </si>
  <si>
    <t>Actualizar el Sistema de estadísticas en justicia</t>
  </si>
  <si>
    <t>Realizar los ajustes necesarios en el portal web www.minjusticia.gov.co, para cumplir con lo previsto en la Ley 1712 de 2014</t>
  </si>
  <si>
    <t>Realizar la actualización del sistema de estadísticas publicado en el portal institucional</t>
  </si>
  <si>
    <t xml:space="preserve">Responsables </t>
  </si>
  <si>
    <t>Áreas Misionales</t>
  </si>
  <si>
    <t>-</t>
  </si>
  <si>
    <t>Participar en Ferias Nacionales de Servicio al Ciudadano (Grupo de Servicio al Ciudadano y áreas misionales)</t>
  </si>
  <si>
    <t>Dirección de Política Criminal y Penitenciaria</t>
  </si>
  <si>
    <t>Subdirección de Control y Fiscalización de Sustancias Químicas y Estupefacientes</t>
  </si>
  <si>
    <t>Responsables</t>
  </si>
  <si>
    <t>Realizar reunión para la retroalimentación y consolidación de buenas prácticas de participación ciudadana de la entidad</t>
  </si>
  <si>
    <t>Entregar información oportuna y en lenguaje sencillo sobre temas de interés para la ciudadanía relacionados con las competencias del Ministerio de Justicia y del Derecho</t>
  </si>
  <si>
    <t>Sin programación</t>
  </si>
  <si>
    <t>2. Acciones de información a través de la utilización de medios de comunicación masivos, regionales y locales o comunitarios para facilitar el acceso a la misma</t>
  </si>
  <si>
    <t>Oficina de Información en Justicia
Áreas misionales</t>
  </si>
  <si>
    <t>Fomentar espacios de diálogo presencial para presentar resultados de la gestión realizada por el Ministerio de Justicia y del Derecho</t>
  </si>
  <si>
    <t>Grupo de Comunicaciones/Misionales/Grupo de Servicio al Ciudadano</t>
  </si>
  <si>
    <t>Generar incentivos a la ciudadanía en los ejercicios de rendición de cuentas de la entidad.</t>
  </si>
  <si>
    <t>Áreas misionales</t>
  </si>
  <si>
    <t xml:space="preserve">Evaluar de las acciones establecidas en la estrategia de Rendición de Cuentas </t>
  </si>
  <si>
    <t xml:space="preserve">Realizar una jornada de capacitación con los delegados de cada dependencia del Ministerio, relacionada con conceptos, el deber de cumplir con los términos legales y correcto diligenciamiento del formato de registro de PQRS en el cual se consolida la información. </t>
  </si>
  <si>
    <t>Realizar acciones para la implementación de prácticas para reducir el consumo de papel</t>
  </si>
  <si>
    <t>Implementar el uso de firmas digitales en el  manejo de la correspondencia  mediante el  SIGOB</t>
  </si>
  <si>
    <t>Grupo de Gestión Administrativa, Financiera y Contable</t>
  </si>
  <si>
    <t>Realización de  pruebas,  capacitacion e implementación</t>
  </si>
  <si>
    <t>Realizar seguimiento de la implementación</t>
  </si>
  <si>
    <t>Sin  programación</t>
  </si>
  <si>
    <t>Identificar indicador clave para la planeación, el seguimiento, la evaluación y el control de la implementación de la Política Cero Papel.</t>
  </si>
  <si>
    <t>Elaborar encuesta para obtener información acerca de la implementación de medidas para el uso adecudo de papel en la entidad.</t>
  </si>
  <si>
    <t>Aplicar el indicador formulado en el segundo trimestre.</t>
  </si>
  <si>
    <t>Analizar los resultados de la encuesta con el fin de evaluar la implementacion de las buenas practicas para el uso adecuado de papel.</t>
  </si>
  <si>
    <t>Grupo de Gestión Administrativa , Financiera y Contable</t>
  </si>
  <si>
    <t xml:space="preserve">Evaluar los resultados obtenidos del indicador formulado en el segundo trimestre </t>
  </si>
  <si>
    <t>Elaborar diagnostico consolidado de los resultados obtenidos durante la vigencia 2017 en la implementación de la politica cero papel en la entidad</t>
  </si>
  <si>
    <t>Implementar un servicio de carpetas publicas y privadas para  manejar y compartir  la informacion de las áreas</t>
  </si>
  <si>
    <t>Instalación de la servidor virtual</t>
  </si>
  <si>
    <t>Subdireccion de Sistemas</t>
  </si>
  <si>
    <t>Definición de la capacidad, politica de uso,  capacitación y utilización</t>
  </si>
  <si>
    <t xml:space="preserve">Seguimiento, control de backup y monitoreo </t>
  </si>
  <si>
    <t>Elaborar el Programa de normalización de formas y formularios electrónicos</t>
  </si>
  <si>
    <t>Realizar un diagnóstico para la elaboración Modelo de Requisitos para la gestión documentos electrónicos</t>
  </si>
  <si>
    <t>Realizar el estudio y estructuración del programa de normalización de formularios electrónicos  y gestión de documentos electrónicos.</t>
  </si>
  <si>
    <t>Subdirección de Sistemas
Grupo de Gestión Documental</t>
  </si>
  <si>
    <t>Presentar el Programa de normalización de formularios electrónicos y gestión de documentos electrónicos a la Secretaría General</t>
  </si>
  <si>
    <t>Elaborar el diagnóstico para el Modelo de Requisitos para la gestión documentos electrónicos</t>
  </si>
  <si>
    <t>Realizar reuniones con la Subdirección de Sistemas con el fin de concretar el proceso de elaboración del diagnóstico del Modelo de Requisitos</t>
  </si>
  <si>
    <r>
      <t>Realizar ajustes al procedimiento  "</t>
    </r>
    <r>
      <rPr>
        <i/>
        <sz val="14"/>
        <rFont val="Calibri Light"/>
        <family val="2"/>
      </rPr>
      <t>Implementación en Producción</t>
    </r>
    <r>
      <rPr>
        <sz val="14"/>
        <rFont val="Calibri Light"/>
        <family val="2"/>
      </rPr>
      <t>", para eliminar el uso de papel</t>
    </r>
  </si>
  <si>
    <t xml:space="preserve">Realizar ajustes al procedimiento y validación de planeación </t>
  </si>
  <si>
    <t>Realizar la instalación de la herramienta</t>
  </si>
  <si>
    <t>Definir las politicas de uso, implementación y realizar el proceso de apropiación de la herramienta</t>
  </si>
  <si>
    <t>Revisión del PETI y sus proyectos</t>
  </si>
  <si>
    <t>Evaluar el PETI  y el avance de los proyectos</t>
  </si>
  <si>
    <t>Documentar los proyectos utilizando  la metodologia establecida</t>
  </si>
  <si>
    <t>Realizar evaluacion y seguimiento a los proyectos</t>
  </si>
  <si>
    <t>Realizar estudio de mercado para evaluar los costos de la migración de IPV4 a IPV6</t>
  </si>
  <si>
    <t>Definicion del alcance y requerimientos</t>
  </si>
  <si>
    <t>Solicitar las cotizaciones</t>
  </si>
  <si>
    <t>Realizar el estudio de mercado y estudios previos para proceso de contratación</t>
  </si>
  <si>
    <t>Implementar los controles priorizados</t>
  </si>
  <si>
    <t>Apoyar tecnicamente en los servicios de intercambio de información entre los sistemas de información de la Entidad y con otras entidades</t>
  </si>
  <si>
    <t>Definir los servicios de intercambio de información requeridos y establecer la viabilidad de implementación</t>
  </si>
  <si>
    <t>No aplica</t>
  </si>
  <si>
    <t>Implementar en la plataforma SICOQ el estado de la solicitud del trámite.</t>
  </si>
  <si>
    <t>Dirección de Métodos Alternativos de Solución de Conflictos</t>
  </si>
  <si>
    <t>Realizar capacitación a  funcionarios de mesa de entrada de la DMASC.</t>
  </si>
  <si>
    <t>Realizar capacitación a funcionarios del grupo de conciliación en derecho</t>
  </si>
  <si>
    <t xml:space="preserve">Hacer pruebas de funcionalidad </t>
  </si>
  <si>
    <t>Puesta en marcha y funcionamiento en ambiente de producción de las solicitud en plataforma SICAAC</t>
  </si>
  <si>
    <t>Trámites: Otorgamiento de aval para
formación de conciliadores en conciliación extrajudicial de derecho y/o en insolvencia de
persona natural no comerciante. 1)   Implementar la solicitud del trámite por medio electrónico, a través de la plataforma SICAAC (Sistema de Información de la Conciliación, el Arbitraje y la Amigable Composición)</t>
  </si>
  <si>
    <t>Trámites:  Certificado de Carencia de
Informes por Tráfico de Estupefacientes primera vez,  Renovación del Certificado de Carencia de Informes por Tráfico de Estupefacientes, Sustitución del Certificado de Carencia de Informes por
Tráfico de Estupefacientes,  Autorizaciones extraordinarias para el manejo de sustancias
químicas controladas,                                                              1) Implementar en la plataforma tecnológica Sistema de información para el control de sustancias y productos químicos -
SICOQ, el pago para el trámite del Certificado de carencia a través de PSE.</t>
  </si>
  <si>
    <t>Implementar en la plataforma SICOQ la funcionalidad del pago por PSE.</t>
  </si>
  <si>
    <t>Validar el uso del botón de pagos por PSE</t>
  </si>
  <si>
    <t>Trámite -  Indulto:
1) Optimizar la interoperabilidad o uso del Sistema de Información Interinstitucional de Justicia Transicional - SIIJT-, por Entidades del estado colombiano.</t>
  </si>
  <si>
    <t>Elaboración de documentos para compartir información entre entidades (actividad del plan de acción 2017 de la Dirección de Justicia Transicional)</t>
  </si>
  <si>
    <t>Dirección de Justicia Transicional</t>
  </si>
  <si>
    <t>Elaboración de documentos para compartir información entre entidades
(actividad del plan de acción 2017 de la DJT)</t>
  </si>
  <si>
    <t>Implementación de soluciones tecnológicas para el intercambio de información
(actividad del plan de acción 2017 de la DJT)</t>
  </si>
  <si>
    <t>Interoperabilidad o uso del sistema por dos (2) entidades del estado colombiano
(actividad del plan de acción 2017 de la DJT)</t>
  </si>
  <si>
    <t>Trámite - Indulto:
2)  Gestionar convenios de intercambio de información con Entidades, que permita la consulta electrónica de datos necesarios para adelantar los trámites de la dependencia.</t>
  </si>
  <si>
    <t>Adelantar las acciones necesarias para gestionar convenios de intercambio de información con Entidades</t>
  </si>
  <si>
    <t>Trámites:  Certificado de Carencia de
Informes por Tráfico de Estupefacientes primera vez,  Renovación del Certificado de Carencia de Informes por Tráfico de Estupefacientes, Sustitución del Certificado de Carencia de Informes por
Tráfico de Estupefacientes,  Autorizaciones extraordinarias para el manejo de sustancias
químicas controladas,  1)  Implementar la opción dentro de la plataforma que le permita al usuario conocer el estado de su trámite</t>
  </si>
  <si>
    <t>Implementar las acciones correspondientes a los Instrumentos Archivísticos y desarrollo del Programa de Gestión Documental</t>
  </si>
  <si>
    <t>Establecer la linea base  de consumo actual de papel</t>
  </si>
  <si>
    <t>Actualizar el sistema de información SIGOB para el manejo de firmas digitales</t>
  </si>
  <si>
    <t>Implementar un sistema versionador de documentos para la Subdirección de Sistemas y la Oficina de Información en Justicia</t>
  </si>
  <si>
    <r>
      <t>Realizar ajustes al procedimiento  "</t>
    </r>
    <r>
      <rPr>
        <i/>
        <sz val="14"/>
        <rFont val="Calibri Light"/>
        <family val="2"/>
      </rPr>
      <t>Soporte a usuario</t>
    </r>
    <r>
      <rPr>
        <sz val="14"/>
        <rFont val="Calibri Light"/>
        <family val="2"/>
      </rPr>
      <t>", para eliminar el uso de papel</t>
    </r>
  </si>
  <si>
    <t>Realizar ajustes al procedimiento  "Soporte a usuario", para eliminar el uso de papel</t>
  </si>
  <si>
    <t>Realizar seguimiento a la implementación</t>
  </si>
  <si>
    <t>Trámites: Autorización para la creación
de Centros de Conciliación y/o Arbitraje o Autorización para conocer procedimientos
de Insolvencia de Persona Natural no Comerciante.  1 ) Implementar la solicitud del trámite por medio electrónico, a través de la plataforma SICAAC (Sistema de Información de la Conciliación, el Arbitraje y la Amigable
Composición)</t>
  </si>
  <si>
    <t>Realizar reuniones para la aprobación del Programa de Gestión Documental y el Plan Institucional de Archivos</t>
  </si>
  <si>
    <t>Grupo de Gestión Documental</t>
  </si>
  <si>
    <t>Elaborar la documentación para presentación del PINAR y PGD ante el Comité Institucional de Desarrollo Administrativo</t>
  </si>
  <si>
    <t>Socializar y publicar la versión final del PGD y PINAR</t>
  </si>
  <si>
    <t>Elaborar el Banco Terminológico de series y subseries documentales</t>
  </si>
  <si>
    <t>Actualizar y publicar el Banco Terminológico de series y subseries documentales</t>
  </si>
  <si>
    <t>Diseñar el Programa de Capacitación en SIGOB y Gestión Documental 
Realizar programación y citación a capacitaciones</t>
  </si>
  <si>
    <t>Implementar el Programa de Capacitación en SIGOB y Gestión Documental</t>
  </si>
  <si>
    <t>Diseñar una encuesta de percepción y uso del Aplicativo SIGOB</t>
  </si>
  <si>
    <t>Diseñar el instrumento de evaluación y seguimiento de evaluación de capacitaciones y de implementación de instrumentos archivísticos</t>
  </si>
  <si>
    <t>Sin programaciónAplicar el instrumento de evaluación y seguimiento de evaluación de capacitaciones y de implementación de instrumentos archivísticos</t>
  </si>
  <si>
    <t>Diseñar el Programa de Evaluación y Seguimiento a la Gestión Documental</t>
  </si>
  <si>
    <t>Verificar el cumplimiento de los lineamientos establecidos en la normatividad archivística por parte de las Dependencias del Minsiterio de Justicia y del Derecho</t>
  </si>
  <si>
    <t>Elaborar y Actualizar Procesos y Procedimientos correspondientes a la Gestión Documental</t>
  </si>
  <si>
    <t>Elaborar y actualizar los procesos y procedimientos con relación a los Instrumentos Archivísticos aprobados o convalidados para dar aplicación a ellos.</t>
  </si>
  <si>
    <t xml:space="preserve">Implementar el Módulo de Inventarios Documentales y préstamo de expedientes, y realizar la construcción de metadatos descriptivos </t>
  </si>
  <si>
    <t>Revisar las funcionalidades del Módulo de Inventarios y funcionalidades de control de préstamo de expedientes.</t>
  </si>
  <si>
    <t>Aprobar las funcionalidades del Módulo de Inventarios y funcionalidades de control de préstamo de expedientes.</t>
  </si>
  <si>
    <t>Implementar el Módulo de Inventarios y funcionalidades de control de préstamo de expedientes.</t>
  </si>
  <si>
    <t>Construcción de Metadatos para garantizar la interoperabilidad y conservación a largo plazo</t>
  </si>
  <si>
    <t>Realizar seguimiento a la organización 1.500 Metros Lineales de Archivo de Gestión</t>
  </si>
  <si>
    <t>Realizar la organización documental del archivo de gestión del Ministerio de Justicia y del Derecho</t>
  </si>
  <si>
    <t>Realizar un diagnóstico que permita identificar el volúmen documental a intervenir del Archivo de Gestión</t>
  </si>
  <si>
    <t>Realizar el Programa de Transferencias Documentales</t>
  </si>
  <si>
    <t>Elaborar el Programa de Transferencias Documentales</t>
  </si>
  <si>
    <t>Socializar e Implementar el Programa de Transferencias Documentales</t>
  </si>
  <si>
    <t>Realizar las Tablas de Control de Acceso</t>
  </si>
  <si>
    <t>Elaborar las Tablas de Control de Acceso</t>
  </si>
  <si>
    <t>Realizar la actividades correspondientes al Programa de Conservación y Preservación Documental, y Generar el Alistamiento de Información para desarrollal el Programa de Digitalización Documental</t>
  </si>
  <si>
    <t>Elaborar el Programa de Conservación y Preservación Documental</t>
  </si>
  <si>
    <t>Elaborar  el estudio del programa de digitalización con fines archivísticos</t>
  </si>
  <si>
    <t>Establecer características de los formatos y archivos a digitalizar para el alistamiento de información para desarrollar el programa de Digitalización Documental</t>
  </si>
  <si>
    <t>Organizar la información a digitalizar</t>
  </si>
  <si>
    <t>Digitar información y digitalizar la documentación</t>
  </si>
  <si>
    <t>Realizar el proceso de seguimiento a la convalidación de Tablas de Retención Documental y elaboración de Tablas de Retención Documental</t>
  </si>
  <si>
    <t>Realizar mesas de trabajo para lograr la convalidación de las Tablas de Retención Documental y el Cuadro de Clasificación Documental</t>
  </si>
  <si>
    <t>Realizar seguimiento a la elaboración de Tablas de Valoración Documental  y presentación al AGN para convalidación, de los fondos acumulados del Ministerio de Justicia y del Derecho</t>
  </si>
  <si>
    <t>Socializar la convalidación de las Tablas de Retención Documental y el Cuadro de Clasificación Documental a las dependencias del Ministerio de Justicia y del Derecho</t>
  </si>
  <si>
    <t>Hacer control  sobre la  planeación de  pagos solicitadas por las dependencias del Ministerio de Justicia y del Derecho</t>
  </si>
  <si>
    <t>1. Elaboración mensual del boletin presupuestal, en el cual se realiza un análisis de los movimientos presupuestales mes a mes en cuanto a compromisos, obligados y pagos. 
2. Elaboración del ranking presupuestal en el cual se visualiza la ejecución de recursos por dependencia, ubicando de mayor a menor que dependencia ha realizado la mejor ejecución de recursos.
3. Elaboración y presentación de los informes presupuestales para los comités sectoriales (entidades del sector justicia) y comités directivos (Ministerio).</t>
  </si>
  <si>
    <t xml:space="preserve">Consolidar el Plan Anual de Adquisiciones de la actual vigencia conforme a las necesidades planteadas por las Dependencias. </t>
  </si>
  <si>
    <t xml:space="preserve">Publicar el enlace que permite el acceso del Plan Anual de Adquisciones de la entidad a través del  portal de Colombia Compra Eficiente,  en el sitio WEB del Ministerio de Justicia, así como el archivo del Plan.   </t>
  </si>
  <si>
    <t xml:space="preserve">Consolidar y Presentar el Informe Bimestral de ejecución al Plan Anual de Adquisiciones de la vigencia actual. </t>
  </si>
  <si>
    <t xml:space="preserve">1. Verificar la pertinencia de las modificaciones a las necesidades de las Dependencias previo a su modificación.  
2. Consolidar la Información y Actualizar el Plan Anual de Adquisiciones oportunamente. 
3. Publicar en la Pagina WEB y en SECOP I y II las modificaciones y/o actualizaciones efectuadas al  Plan Anual de Adquisiciones de la vigencia actual. </t>
  </si>
  <si>
    <t xml:space="preserve">1. Solicitar a las dependencias del Ministerio el estado de la ejecución de los Proyectos de Funcionamiento e Inversión con respecto al PAA.  
2. Verificar la informacion y generacion de informes. 
3. Presentar el Informe a la Secretaria General. </t>
  </si>
  <si>
    <t>Publicar el Plan Anual de Adquisciones en el portal de Colombia compra eficiente SECOP I y II</t>
  </si>
  <si>
    <t xml:space="preserve">Realizar las  respectivas modificaciones solicitadas por la áreas al Plan Anual de Adquisiciones con su debida publicación en portal de Colombia compra eficiente y pagina WEB del Ministerio </t>
  </si>
  <si>
    <t>Grupo de Gestión Contractual</t>
  </si>
  <si>
    <t>1. Verificar la pertinencia de las modificaciones a las necesidades de las Dependencias previo a su modificación.  
2. Consolidar la Información y Actualizar el Plan Anual de Adquisiciones oportunamente. 
3. Publicar en la Pagina WEB y en SECOP I y II las modificaciones y/o actualizaciones efectuadas al  Plan Anual de Adquisiciones de la vigencia actual.</t>
  </si>
  <si>
    <t xml:space="preserve">1. Verificación de informacion reportada por las dependencias y generacion de informes. 
2. Presentacion del Informe a la Secretaria General. </t>
  </si>
  <si>
    <t>3. Gestión del Talento Humano</t>
  </si>
  <si>
    <t>4. Eficiencia Administrativa</t>
  </si>
  <si>
    <t>Realizar  seguimiento a la actualizacion del  Indice de Información clasificada y Reservada previsto en la Ley 1712 de 2014</t>
  </si>
  <si>
    <t xml:space="preserve">Actualizar el Esquema de Publicación de Información establecido en la Ley 1712 de 2014. </t>
  </si>
  <si>
    <t>Realizar el acompañamiento a las dependencias del Ministerio, para actualizar el Registro de Activos de Información</t>
  </si>
  <si>
    <t>Oficina de Información en Justicia
Áreas Misionales</t>
  </si>
  <si>
    <t>Realizar el acompañamiento a las dependencias del Ministerio para actualizar el Registro de Activos de Información</t>
  </si>
  <si>
    <t>Realizar el acompañamiento a las dependencias del Ministerio para actualizar la   información contenida en el  Indice de Información Clasificada y Reservada</t>
  </si>
  <si>
    <t xml:space="preserve">Realizar el acompañamiento y proyectar el acto administrativo para la adopción del registro de activos de información del Ministerio, de acuerdo con lo previsto en la Ley 1712 de 2014. </t>
  </si>
  <si>
    <t xml:space="preserve">Definir  y analizar el formato actual del Esquema de Publicación de Información </t>
  </si>
  <si>
    <t>Levantamiento de la información que permita actualizar el  Esquema de Publicación de Información.</t>
  </si>
  <si>
    <t xml:space="preserve">Consolidar la información del Esquema de Publicación de Información. </t>
  </si>
  <si>
    <t>Firma del acto administrativo que aprueba el Esquema de publicación de información y Publicación en la página web del Esquema de Publicación de Información y  del acto administrativo por el cual se adopta</t>
  </si>
  <si>
    <t xml:space="preserve">Consolidar los formatos para la actualización del Indice de   Información Clasificada y Reservada Y solicitar la actualización del Indice  a las dependencias del Ministerio. </t>
  </si>
  <si>
    <t>Realizar los ajustes necesarios en el portal web www.minjusticia.gov.co para cumplir con lo previsto en la Ley 1712 de 2014</t>
  </si>
  <si>
    <t>Administración de riesgos de corrupción</t>
  </si>
  <si>
    <t>Formular y realizar seguimiento al Plan Anticorrupción y de Atención al Ciudadano</t>
  </si>
  <si>
    <t>Formular el Plan Anticorrupción y de Atención al Ciudadano</t>
  </si>
  <si>
    <t>Realizar el seguimiento a las acciones incluidas en el Plan Anticorrupción y de Atención al Ciudadano con corte al 30 de abril</t>
  </si>
  <si>
    <t>Realizar el seguimiento a las acciones incluidas en el Plan Anticorrupción y de Atención al Ciudadano con corte al 31 de agosto</t>
  </si>
  <si>
    <t>Realizar el seguimiento a las acciones incluidas en el Plan Anticorrupción y de Atención al Ciudadano con corte al 31 de diciembre</t>
  </si>
  <si>
    <t>Publicar la matriz de riesgos</t>
  </si>
  <si>
    <t>Revisar, actualizar y hacer seguimiento a los riesgos de corrupción
Publicar la matriz de riesgos</t>
  </si>
  <si>
    <t>Ver actividades planeadas componente 3 de la política 4, para el primer trimestre de 2017</t>
  </si>
  <si>
    <t>Ver actividades planeadas componente 3 de la política 4, para el segundo trimestre de 2017</t>
  </si>
  <si>
    <t>Ver actividades planeadas componente 3 de la política 4, para el tercer trimestre de 2017</t>
  </si>
  <si>
    <t>Ver actividades planeadas componente 3 de la política 4, para el cuarto trimestre de 2017</t>
  </si>
  <si>
    <t>Este requerimiento se reportará en la política 2: Transparencia, Participación y Servicio al Ciudadano Componente 4: Rendición de Cuentas a la ciudadanía</t>
  </si>
  <si>
    <t>Ver actividades planeadas componente 4 de la politica 2 para el primer trimestre de 2017</t>
  </si>
  <si>
    <t>Ver actividades planeadas componente 4 de la politica 2 para el segundo trimestre de 2017</t>
  </si>
  <si>
    <t>Ver actividades planeadas componente 4 de la politica 2 para el tercer trimestre de 2017</t>
  </si>
  <si>
    <t>Ver actividades planeadas componente 4 de la politica 2 para el cuarto trimestre de 2017</t>
  </si>
  <si>
    <t>Este requerimiento se reportará en la política 2: Transparencia, Participación y Servicio al Ciudadano Componente 5: Servicio al Ciudadano</t>
  </si>
  <si>
    <t>Ver actividades planeadas componente 5 de la política 2 para el primer trimestre de 2017</t>
  </si>
  <si>
    <t>Ver actividades planeadas componente 5 de la política 2 para el segundo trimestre de 2017</t>
  </si>
  <si>
    <t>Ver actividades planeadas componente 5 de la política 2 para el tercer trimestre de 2017</t>
  </si>
  <si>
    <t>Ver actividades planeadas componente 5 de la política 2 para el cuarto trimestre de 2017</t>
  </si>
  <si>
    <t>Oficina de Información en Justicia (Grupo de Servicio al Ciudadano)</t>
  </si>
  <si>
    <t>Grupo de Gestión Humana</t>
  </si>
  <si>
    <t>Secretaría General</t>
  </si>
  <si>
    <t>Segundo Trimestre</t>
  </si>
  <si>
    <t>Tercer Trimestre</t>
  </si>
  <si>
    <t xml:space="preserve">Cuarto Trimestre </t>
  </si>
  <si>
    <t>Líder
Temático</t>
  </si>
  <si>
    <t>5. Gestión Financiera</t>
  </si>
  <si>
    <t xml:space="preserve">Realizar capacitación dirigida a los funcionarios y contratistas del Ministerio sobre manejo de residuos como buena practica para reducir el consumo de papel en el Ministerio      </t>
  </si>
  <si>
    <t>Realizar campaña de sensibilizacion: cultura de 0 papel, reciclaje, concursos</t>
  </si>
  <si>
    <t>Actualizar la documentación del Sistema Integrado de Gestión</t>
  </si>
  <si>
    <t>Realizar acciones de medición y seguimiento al Sistema Integrado de Gestión</t>
  </si>
  <si>
    <t>Apoyar a las dependencias en la actualización documentos 
Publicar en la página web de los documentos actualizados</t>
  </si>
  <si>
    <t>Realizar seguimiento a las acciones de mejoramiento</t>
  </si>
  <si>
    <t>Realizar seguimiento a indicadores, mapa de riesgos, producto no conforme</t>
  </si>
  <si>
    <t>Realizar seguimiento a las acciones de mejoramiento (acciones correctiva, preventivas y de mejora)</t>
  </si>
  <si>
    <t>Realizar la medición una vez iniciada la implementación de las buenas prácticas</t>
  </si>
  <si>
    <t>Elaborar el anteproyecto de presupuesto</t>
  </si>
  <si>
    <t>Elaborar y socializar mediante oficio un informe mensual a cada una de las entidades adascritas sobre su comportamiento presupuestal de los recursos apropiados en la presente vigencia.</t>
  </si>
  <si>
    <t>Propiciar una Justicia eficaz y eficiente en el marco de una atención integral</t>
  </si>
  <si>
    <t>Diseñar y coordinar mecanismos de justicia transicional para contribuir a la reconciliación nacional</t>
  </si>
  <si>
    <t>Focalizar los esfuerzos del Estado para la prevención, persecución del delito y resocialización del delincuente</t>
  </si>
  <si>
    <t>Fortalecer la política integral de drogas y su implementación en todo el país</t>
  </si>
  <si>
    <t>Gerencia efectiva y desarrollo institucional</t>
  </si>
  <si>
    <t>Cumplir con lo planeado en SINERGIA, proyectos de inversión y plan estratégico</t>
  </si>
  <si>
    <t>Cumplir con lo planeado en  plan estratégico</t>
  </si>
  <si>
    <t>Cumplir con lo planeado en pryectos de inversión y plan estratégico</t>
  </si>
  <si>
    <t>Cumplir con lo planeado en SINERGIA y proyectos de inversión</t>
  </si>
  <si>
    <t>Cumplir con lo planeado en proyectos de inversión y plan estratégico</t>
  </si>
  <si>
    <t>Prueba planeado</t>
  </si>
  <si>
    <t>Prueba 
%                          Participación de la acción</t>
  </si>
  <si>
    <t>Prueba
Planeado y Participacíón 
%</t>
  </si>
  <si>
    <t>Verificacion
 3</t>
  </si>
  <si>
    <t>% Planeación Trimestral</t>
  </si>
  <si>
    <t>% Ejecución Trimestral</t>
  </si>
  <si>
    <t>Acumulado por Requerimiento</t>
  </si>
  <si>
    <t>Identificar el nivel de participación ciudadana en la gestión de la entidad a través del seguimiento a la Estrategia de Participación Ciudadana</t>
  </si>
  <si>
    <t>Socializar información sobre la política criminal a grupos de interés y ciudadanía interesada</t>
  </si>
  <si>
    <t>Realizar conversatorios del Observatorio de Política Criminal sobre temas de interés para la Política Criminal y Penitenciaria</t>
  </si>
  <si>
    <t>Realizar conversatorio del Observatorio de Política Criminal sobre temas de interés para la Política Criminal y Penitenciaria</t>
  </si>
  <si>
    <t>Elaborar un documento técnico que contiene  recomendaciones de política pública basadas en ejercicios piloto realizados previamente en zonas  intervenidas, encaminadas al apoyo a la formalización de tierras y proyectos productivos  que propician la reducción de vulnerabilidades y la disminución de la oferta de drogas.</t>
  </si>
  <si>
    <t>Dirección de Política contra las Drogas y Actividades relacionadas</t>
  </si>
  <si>
    <t>Apoyar la elaboración de Un Plan de Vida  para fortalecer estructuras de gobierno indígenas y promover la incorporación de elementos de reducción de oferta de drogas que contribuyan a la implementación de una política territorial de drogas con enfoque diferencial.</t>
  </si>
  <si>
    <t>Dirección de Política contra las Drogas</t>
  </si>
  <si>
    <t>Realizar divulgación oportuna de las acciones, programas y rutas de acceso a la oferta, orientada a la implementación de la política pública en el marco de las competencias de la entidad</t>
  </si>
  <si>
    <t>Realizar divulgación de las piezas de comunicación relacionadas con la implementación de la política pública</t>
  </si>
  <si>
    <t>Articular las acciones que ejecuta la entidad en el marco de la política pública, con la estrategia de comunicaciones del SNARIV liderada por la Oficina de Comunicaciones de la Unidad</t>
  </si>
  <si>
    <t>Poner a disposición de la ciudadanía información relevante a la formulación de política, diseño de normas y planeación de la entidad con el fin de recibir retroalimentación e incentivar a la ciudadanía a participar</t>
  </si>
  <si>
    <t>Publicar los documentos o instrumentos de planeación institucional para la consulta y retroalimentación de la ciudadanía para fortalecer el proceso de planeación</t>
  </si>
  <si>
    <t>Publicar en la página web del Ministerio de Justicia y del Derecho el plan de acción institucional para recibir aportes de la ciudadanía.
Publicar el Plan Anticorrupción y de Atención al Ciudadano para recibir aportes de la ciudadanía</t>
  </si>
  <si>
    <t>Áreas Misionales / Oficina Asesora de Planeación / Grupo de Servicio al Ciudadano /Grupo de Comunicaciones</t>
  </si>
  <si>
    <t>Atender los requerimientos que generan los mensajes colocados en las redes sociales</t>
  </si>
  <si>
    <t>Orientar a mujeres víctimas de violencia sexual en el marco del conflicto armado para facilitar el acceso a la justicia</t>
  </si>
  <si>
    <t>Orientar personas LGBTI víctimas de la violencia sexual en el marco del conflicto armado para facilitar el acceso a la justicia</t>
  </si>
  <si>
    <t>Asesorar a los Entes Territoriales y a las Organizaciones interesadas en la Implementación de la Conciliación en Equidad en el Territorio Nacional</t>
  </si>
  <si>
    <t xml:space="preserve">Actualizar el normograma de la entidad para incluir normas sobre participación ciudadana </t>
  </si>
  <si>
    <t xml:space="preserve">Actualizar los normogramas de los procesos de la entidad para incluir normas sobre participación ciudadana </t>
  </si>
  <si>
    <t>Oficina de Información en Justicia
Oficina Asesora de Planeación</t>
  </si>
  <si>
    <t>Identificar buenas practicas de participación ciudadana incluidas en la Estrategia de Participación Ciudadana en el Ministerio de Justicia y del Derecho</t>
  </si>
  <si>
    <t xml:space="preserve"> Realizar el acompañamiento y seguimiento a la actualización del Registro de activos de información previsto en la Ley 1712 de 2014</t>
  </si>
  <si>
    <t>Identificar las necesidades de información de la ciudadanía para la Rendición de Cuentas</t>
  </si>
  <si>
    <t>Realizar propuesta de consulta de expectativas para RC Justicia Transicional</t>
  </si>
  <si>
    <t>Dirección de Justicia Transicional / Grupo de Servicio al Ciudadano / Grupo de Comunicaciones</t>
  </si>
  <si>
    <t>Realizar propuesta de consulta de expectativas para RC Minjusticia</t>
  </si>
  <si>
    <t>Grupo de Servicio al Ciudadano / Grupo de Comunicaciones</t>
  </si>
  <si>
    <t>Publicar información relacionada con la gestión de la Dirección de Justicia Transicional y Dirección de Justicia Formal y Jurisdiccional</t>
  </si>
  <si>
    <t>Publicar información relacionada con la gestión de Minjusticia</t>
  </si>
  <si>
    <t>Divulgar los informes de rendición pública de cuentas sobre la gestión adelantada por la entidad en el marco de sus competencias en la prevención, protección, atención, asistencia y reparación integral de las víctimas</t>
  </si>
  <si>
    <t>Realizar transmisión de las jornadas de rendición de cuentas</t>
  </si>
  <si>
    <t>Divulgar los informes de rendición pública de cuentas sobre la gestión adelantada por la entidad</t>
  </si>
  <si>
    <t>Realizar transmisión de Rendición de cuentas a través de medios electrónicos</t>
  </si>
  <si>
    <t>Áreas Misionales
Grupo de Comunicaciones</t>
  </si>
  <si>
    <t>Preparar y seleccionar la información a incluir en las redes sociales</t>
  </si>
  <si>
    <t xml:space="preserve">Generar  mensajes en las redes sociales </t>
  </si>
  <si>
    <t>Divulgar los informes de rendición pública de cuentas sobre la gestión adelantada por la entidad en el marco de sus competencias en la prevención, protección, atención, asistencia y reparación integral de las víctimas.</t>
  </si>
  <si>
    <t>Disponer de canales digitales para realización de rendición de cuentas e incentivar la participación ciudadana</t>
  </si>
  <si>
    <t>Recepcionar y resolver inquietudes a través de las redes como espacios de rendición de cuentas y participación ciudadana.</t>
  </si>
  <si>
    <t>Difundir permanente los aspectos más relevantes de la gestión del ministerio de Justicia a través de los medios electrónicos dispuestos por la entidad (Pagina web – Twitter – Facebook y Youtube).</t>
  </si>
  <si>
    <t>Áreas misionales
Grupo de Comunicaciones</t>
  </si>
  <si>
    <t>Generar mensajes en las redes sociales</t>
  </si>
  <si>
    <t>Áreas Misionales
Oficina de Información en Justicia</t>
  </si>
  <si>
    <t>Áreas misionales
Grupo de Comunicaciones
Grupo de Servicio al Ciudadano</t>
  </si>
  <si>
    <t>Fomentar espacios de diálogo presencial para presentar resultados de la gestión realizada por la Dirección de Justicia Transicional</t>
  </si>
  <si>
    <t>Áreas Misionales
Grupo de Comunicaciones
Grupo de Servicio al Ciudadano</t>
  </si>
  <si>
    <t>Habilitar canales de comunicación virtual para el ejercicio de rendición de cuentas</t>
  </si>
  <si>
    <t>Habilitar canales de comunicación virtual para el ejercicio de rendición de cuentas (streaming, hangout, chat, página web)</t>
  </si>
  <si>
    <t>Fortalecer la cultura de rendición de cuentas en el Ministerio de Justicia y del Derecho</t>
  </si>
  <si>
    <t>Definir incentivos para el ejercicio de Rendición de Cuentas de la Dirección de Justicia Formal y Jurisdiccional y Dirección de Justicia Transicional</t>
  </si>
  <si>
    <t>Realizar capacitación a funcionarios de la Dirección de Justicia formal y Jurisdiccional</t>
  </si>
  <si>
    <t>Áreas Misionales
Grupo de Servicio al Ciudadano</t>
  </si>
  <si>
    <t>Realizar capacitación a la Dirección de Justicia Transicional</t>
  </si>
  <si>
    <t>Entregar un certificado de asistencia a los ciudadanos que participan en los ejercicios de diálogo presencial de las direcciones
Capacitación a servidores públicos para fomentar la rendición de cuentas</t>
  </si>
  <si>
    <t>Realizar concurso entre los funcionarios sobre el conocimiento que tienen del Ministerio de Justicia y del Derecho</t>
  </si>
  <si>
    <t>Realizar seguimiento y control al conjunto de acciones definidas en la estrategia de participación ciudadana y rendición de cuentas</t>
  </si>
  <si>
    <t>Realizar seguimiento y control al conjunto de acciones definidas en la estrategia de participación ciudadana de la entidad y rendición de cuentas(Justicia Transicional</t>
  </si>
  <si>
    <t>Realizar seguimiento y control al conjunto de acciones definidas en la estrategia de participación ciudadana y rendición de cuentas del Ministerio de Justicia y del Derecho.</t>
  </si>
  <si>
    <t xml:space="preserve">Realizar convocatoria por distintos medios electrónicos y no electrónicos a la ciudadanía para participar en los ejercicios de Rendición de Cuentas
</t>
  </si>
  <si>
    <t>Realizar convocatoria por distintos medios electrónicos y no electrónicos a la ciudadanía para participar en los ejercicios de Rendición de Cuentas - Justicia Transicional</t>
  </si>
  <si>
    <t>Dirección de Justicia Transicional
Grupo de Comunicaciones
Grupo de Servicio al Ciudadano</t>
  </si>
  <si>
    <t>Realizar convocatoria por distintos medios electrónicos y no electrónicos a la ciudadanía para participar en los ejercicios de Rendición de Cuentas</t>
  </si>
  <si>
    <t>Recopilar información relevante para la elaboración del documento de memorias</t>
  </si>
  <si>
    <t>Áreas misionales
Grupo de Comunicaciones
Grupo de Servcio al Ciudadano</t>
  </si>
  <si>
    <t>Evaluar de las acciones de RC del ejercicio de Justicia Transicional</t>
  </si>
  <si>
    <t>Evaluar de las acciones de los ejercicios de Rendición de Cuentas del Ministerio de Justicia y del Derecho</t>
  </si>
  <si>
    <t>Elaborar documento de evaluación de los ejercicios de RC para su publicación</t>
  </si>
  <si>
    <t>Elaborar documento de evaluación del proceso de Rendición de Cuentas 2017</t>
  </si>
  <si>
    <t xml:space="preserve"> 5. Servicio al Ciudadano</t>
  </si>
  <si>
    <t>Implementar la herramienta tecnológica que permita la caracterización y seguimiento de las peticiones, quejas, reclamos y sugerencias (PQRS) tramitadas por las diferentes dependencias de la entidad. Sistema de registro.</t>
  </si>
  <si>
    <t>Poner en producción plataforma PQRS-SIGOB</t>
  </si>
  <si>
    <t>Realizar capacitación SIGOB Tipologías</t>
  </si>
  <si>
    <t>Realizar ajustes SIGOB según requerimientos generación reportes PQRS</t>
  </si>
  <si>
    <t>Realizar la atención oportuna a las inquietudes respecto al funcionamiento de la herramienta web LegalApp qué se reciben por medio del Menú Contáctenos</t>
  </si>
  <si>
    <t>Dirección de Justicia Formal y Jurisdiccional</t>
  </si>
  <si>
    <t>Responder las consultas y solicitudes que le lleguen a la DDDOJ  a través del contáctenos de SUIN-Juriscol</t>
  </si>
  <si>
    <t>Generar mecanismos que permitan realizar un seguimiento efectivo a las PQRS atendidas por las distintas áreas del Ministerio de Justicia y del Derecho</t>
  </si>
  <si>
    <t>Realizar jornadas de atención y orientación a víctimas de la violencia en el marco del conflicto armado, incluyendo municipios que tengan  énfasis en población indígena y comunidades negras.</t>
  </si>
  <si>
    <t>Definir directrices para hacer seguimiento a las peticiones, quejas, reclamos y sugerencias recibidas de las empresas y que son atendidas por la Subdirección de Control y fiscalización de Sustancias Químicas y Estupefacientes</t>
  </si>
  <si>
    <t>Realizar mesa de trabajo para definir estrategia en Feria de Servicio al Ciudadano 2017, participar en las Ferias de Servicio al Ciudadano de las cuales se apruebe la asistencia del MJD</t>
  </si>
  <si>
    <t>Generar acciones que permitan mejorar la gestión y trámite de las Peticiones, Quejas y reclamos presentados por la ciudadanía (Mesas de trabajo sectorial)</t>
  </si>
  <si>
    <t>Responder las consultas y solicitudes que le lleguen a la Dirección de Desarrollo del Derecho y Ordenamiento Jurídico  a través del contáctenos de SUIN-Juriscol</t>
  </si>
  <si>
    <t>Grupo de Servicio al Ciudadano/Subdirección de Control y Fiscalización de Sustancias Químicas y Estupefacientes</t>
  </si>
  <si>
    <t>Actualizar el procedimiento P-GISC-01 de atención a PQRS</t>
  </si>
  <si>
    <t>Socializar cronograma de Ferias de Servicio de Atención al Ciudadano en las que hará presencia el MJD - 2017
Realizar mesa de trabajo para definir estrategia en Feria de Servicio al Ciudadano 2017, participar en las Ferias de Servicio al Ciudadano de las cuales se apruebe la asistencia del MJD</t>
  </si>
  <si>
    <t>Dirección de Desarrollo del Derecho y Ordenamiento Jrídico</t>
  </si>
  <si>
    <t>Realizar labores técnicas para su desarrollo</t>
  </si>
  <si>
    <t xml:space="preserve">Matriz de Planeación y Seguimiento </t>
  </si>
  <si>
    <t>Código: F-DP-05-01</t>
  </si>
  <si>
    <t xml:space="preserve">Modelo Integrado de Planeación y Gestión </t>
  </si>
  <si>
    <t>Versión: 04</t>
  </si>
  <si>
    <r>
      <rPr>
        <sz val="22"/>
        <rFont val="Century Gothic"/>
        <family val="2"/>
      </rPr>
      <t>Fecha</t>
    </r>
    <r>
      <rPr>
        <b/>
        <sz val="22"/>
        <rFont val="Century Gothic"/>
        <family val="2"/>
      </rPr>
      <t xml:space="preserve">: </t>
    </r>
    <r>
      <rPr>
        <sz val="22"/>
        <rFont val="Century Gothic"/>
        <family val="2"/>
      </rPr>
      <t>19 abril 2017</t>
    </r>
  </si>
  <si>
    <t>Construir del Plan de Desarrollo del Talento Humano</t>
  </si>
  <si>
    <t>Coordinar la suscripción de los acuerdos de gestión.</t>
  </si>
  <si>
    <t>Realizar la capacitación o el envio del material (cuando estos no asistan a la capacitación) a los nuevos gerentes públicos sobre la suscripción, seguimiento y evaluación de los acuerdos de gestión.
Verificar la concertación y formalización(suscripción) de los acuerdos de gestión en el periodo correspondiente.
ACTIVIDAD POR DEMANDA</t>
  </si>
  <si>
    <t>Coordinar la realización de la  evaluación de desempeño laboral de los funcionarios de carrera administrativa del MJD</t>
  </si>
  <si>
    <t>Enviar  mediante correo institucional a los funcionarios de carrera los formatos para la suscripción y seguimiento de la evaluación del desempeño laboral.
Acompañamiento a evaluadores y evaluados en el proceso de evaluación del desempeño ordinaria o eventual que lo soliciten.
Recibir los formatos de suscripción y seguimiento de la evaluación del desempeño laboral.</t>
  </si>
  <si>
    <r>
      <t xml:space="preserve">Solicitar mediante oficio a la CNSC, nos indique el aporte que debe realizar el Ministerio de Justicia y del Derecho, para adelantar el proceso de selección para proveer 146 empleos vacantes
Incluir en el anteproyecto de presupuesto 2017, los recursos necesarion para realizar el concurso de meritos.
</t>
    </r>
    <r>
      <rPr>
        <sz val="14"/>
        <color rgb="FFFF0000"/>
        <rFont val="Calibri Light"/>
        <family val="2"/>
      </rPr>
      <t>NO APLICA, LA CNSC ES QUIEN AHORA LIDERA EL TEMA.</t>
    </r>
  </si>
  <si>
    <t>Realizar trámites ante la CNSC relacionados con la planeación del concurso de méritos y solicitar la inclusión dentro del anteproyecto de presupuesto año 2017, la partida necesaria para la realización de los concursos de mérito.</t>
  </si>
  <si>
    <t>Actualización del sistema SIGEP</t>
  </si>
  <si>
    <t>Generar los reportes solicitados por la administración  de la situación de la planta de personal para la toma de decisiones.
Nota: permanentemente se registran  todas las novedades de ingreso y retiro de funcionarios en el sistema SIGEP.
ACTIVIDAD POR DEMANDA</t>
  </si>
  <si>
    <t>Grupo de GestiónHumana</t>
  </si>
  <si>
    <t>Desarrollar el plan de capacitación 2017.</t>
  </si>
  <si>
    <t xml:space="preserve">Realizar las actividades de capacitación programadas de acuerdo con el Plan de Desarrollo de Talento Humano
Realizar las actividades de capacitación adicionales requeridas. </t>
  </si>
  <si>
    <t>Desarrollar el plan de Bienestar  2017.</t>
  </si>
  <si>
    <t xml:space="preserve">Realizar las actividades de bienestar programadas de acuerdo con el Plan de Desarrollo de Talento Humano
Realizar las actividades de bienestar adicionales requeridas.  </t>
  </si>
  <si>
    <t>Solicitar asesoria a la DAFP para prorrogar la planta temporal de conductores.</t>
  </si>
  <si>
    <t>Solicitar asesoria a la DAFP  para la modernización institucional.</t>
  </si>
  <si>
    <t>Elaborar la justificación de prorroga de la planta temporal de Conductores Mecánicos.</t>
  </si>
  <si>
    <t>Elaboración del estudio técnico para la modernización institucional.</t>
  </si>
  <si>
    <t xml:space="preserve">Elaborar el proyecto de acto administrativo para formalizar la prorroga de la planta temporal de Conductores Mecánicos. </t>
  </si>
  <si>
    <t xml:space="preserve"> Elaborar el proyecto de acto administrativo de modernización institucional</t>
  </si>
  <si>
    <t>N.A (actividad realizada en la vigencia anterior)</t>
  </si>
  <si>
    <t>Elaborar el proyecto de acto administrativo de modernización institucional</t>
  </si>
  <si>
    <t xml:space="preserve">NO APLICA  </t>
  </si>
  <si>
    <t xml:space="preserve">Enviar al DAFP justificación,  para tramitar la viabilidad técnica de la prorroga de la planta temporal de Conductores Mecánicos. </t>
  </si>
  <si>
    <t xml:space="preserve">Enviar al DAFP el estudio técnico,  para tramitar la viabilidad técnica  para  modernización institucional. </t>
  </si>
  <si>
    <t xml:space="preserve">Realizar seguimiento al trámite de viabilidad presupuestal solicitada por el DAFP al Ministerio de Hacienda y Crédito Público, para la prorroga de la planta temporal de  Conductores Mecánicos. </t>
  </si>
  <si>
    <t xml:space="preserve">Realizar seguimiento al trámite de viabilidad presupuestal solicitada por el DAFP al Ministerio de Hacienda y Crédito Público, para la creación de la Dirección de Técnologias de la Información. </t>
  </si>
  <si>
    <t>El registro de la reforma organizacional en el SIGEP, se realizara una vez se obtenga el Registro presupuestal expedido por la Dirección General de Presupuesto Público Nacional del Ministerio de Hacienda y Crédito Público y el decreto correspondiente expedido por la Presidencia de la República.</t>
  </si>
  <si>
    <t xml:space="preserve">Enviar al DAFP el estudio técnico,  para tramitar la viabilidad técnica de la prorroga de la planta temporal de Conductores Mecánicos. </t>
  </si>
  <si>
    <t>Atender las observaciones del DAFP frente al estudio tecnico de modernicación.</t>
  </si>
  <si>
    <t>Solicitar por correo electronico el estado del tramite.</t>
  </si>
  <si>
    <t>Realizaer el registro de la reforma organizacional en el SIGEP</t>
  </si>
  <si>
    <t xml:space="preserve">No se tenían programadas actividades para el primer trimestre </t>
  </si>
  <si>
    <t>En la plataforma SICOQ  se implementó una opción para que el usuario conozca en cualquier momento dentro del trámite de expedición del Certificado de Carencia el estado de su solicitud, de tal manera que en el primer semestre se ejecutó la acción dando celeridad a su implementación</t>
  </si>
  <si>
    <t>Se realizó la instalación del módulo en ambiente de prueba en los servidores de Policía Nacional</t>
  </si>
  <si>
    <t>Mediante Memorando MEM17-0002452 el  14 de marzo de 2017  se solicito  a la    a la oficina de Sistemas la colaboración para  definir la  fecha que  entra en producción el web service,  para la codificación de las solicitudes que se radiquen por el SICAAC,  una vez entre en produccion se  tiene  programado  la capacitación a todo el equipo de Conciliación para que  den respuesta por la plataforma a los diferentes tramites. en cuanto al servicio de Web entre SICCAC- SIGOB                                                                                                                                                         
tambien Se adelanto el modulo de solicitudes, donde cada profesional puede tramitar solicitudes como
Aprobación de reglamento-
Autorización de creación de centro
Autorización para Tramitar casos de insolvencia
aval para capacitar en conciliación derecho
aval para capacitar en Insolvencia
También se puedan aclarar dudas sobre la programación de visitas en la plataforma, registro del seguimiento a las investigaciones en la plataforma
Los ingenieros de la UIS nos capacitaran durante los días 24 y 25 de abril sobre el uso de la herramienta.
el 1er dia inicia 8 am y el segundo 9 am
sala de juntas piso 9 Vice Justicia</t>
  </si>
  <si>
    <t>Se hizo revisión al formato que se esta diseñando en conjunto con la Subdirección de Sistemas, Secretaria General, Grupo de Gestión Documental para recopilar la información de las áreas que permita registrar la información del Registro de Activos de Información y del Indice de Información Clasificada y Reservada de la Entidad</t>
  </si>
  <si>
    <t>Se hizo la revisión al formato que se está diseñando en conjunto con la Subdirección de Sistemas, Secretaria General, Grupo de Gestión Documental para recopilar la información de las áreas que permita registrar la información del Registro de Activos de Información y del Indice de Información Clasificada y Reservada de la Entidad</t>
  </si>
  <si>
    <t xml:space="preserve">Se diseño y analizó el formato del Esquema de Publicación de Información, para  consideración del Grupo de Comunicaciones y posterior actualización de la información. </t>
  </si>
  <si>
    <t>Se han realizado ajustes a la información publicada en el portal web www.minjusticia.gov.co los cuales se han escalado al web master para la aplicación de los ajustes correspondientes. Se ha revisado la visualización de  las modificaciones.</t>
  </si>
  <si>
    <t>Frente a la actualizacion del Sistemas de Estadisticas en Justicia (SEJ),  se realizaron reuniones  para la estructuración inicial de las líneas bases de Corrupción y DDHH, publicando los documentos de contextualizacion en la SEJ. De igual forma se ejecutó la actualizacion de los indicadores de las temáticas de Politica Criminal, Política contra las Drogas, Indicadores presupuestales, Rama Judical y Acceso a la Justicia, según los nuevos reportes de informacion entregados o generados por las fuentes de informacion</t>
  </si>
  <si>
    <r>
      <t xml:space="preserve">Durante el primer trimestre se realizaron las siguientes actividades para la implementación de la integración del sistema de PQRS-SIGOB:
</t>
    </r>
    <r>
      <rPr>
        <b/>
        <sz val="14"/>
        <rFont val="Calibri Light"/>
        <family val="2"/>
      </rPr>
      <t>Enero 25</t>
    </r>
    <r>
      <rPr>
        <sz val="14"/>
        <rFont val="Calibri Light"/>
        <family val="2"/>
      </rPr>
      <t xml:space="preserve"> se puso en producción la nueva plataforma de PQRS
</t>
    </r>
    <r>
      <rPr>
        <b/>
        <sz val="14"/>
        <rFont val="Calibri Light"/>
        <family val="2"/>
      </rPr>
      <t>Marzo 27</t>
    </r>
    <r>
      <rPr>
        <sz val="14"/>
        <rFont val="Calibri Light"/>
        <family val="2"/>
      </rPr>
      <t xml:space="preserve">, capacitación de sobre manejo de tipologías SIGOB dirigida al Grupo de Gestión Documental
</t>
    </r>
    <r>
      <rPr>
        <b/>
        <sz val="14"/>
        <rFont val="Calibri Light"/>
        <family val="2"/>
      </rPr>
      <t xml:space="preserve">Marzo 30 </t>
    </r>
    <r>
      <rPr>
        <sz val="14"/>
        <rFont val="Calibri Light"/>
        <family val="2"/>
      </rPr>
      <t xml:space="preserve">capacitación PQRS al Grupo de Gestión Documental,
</t>
    </r>
    <r>
      <rPr>
        <b/>
        <sz val="14"/>
        <rFont val="Calibri Light"/>
        <family val="2"/>
      </rPr>
      <t>Abril 01:</t>
    </r>
    <r>
      <rPr>
        <sz val="14"/>
        <rFont val="Calibri Light"/>
        <family val="2"/>
      </rPr>
      <t xml:space="preserve"> se comenzó la implementación del uso de las nuevas tipologías en SIGOB.</t>
    </r>
  </si>
  <si>
    <r>
      <t xml:space="preserve">Durante el mes de marzo se realizaron reuniones preferia donde se dió lineamientos a los funcionarios participantes de las áreas misionales con miras al la FNSC del </t>
    </r>
    <r>
      <rPr>
        <b/>
        <sz val="14"/>
        <rFont val="Calibri Light"/>
        <family val="2"/>
      </rPr>
      <t>25 de marzo</t>
    </r>
    <r>
      <rPr>
        <sz val="14"/>
        <rFont val="Calibri Light"/>
        <family val="2"/>
      </rPr>
      <t>, Municipio de Carmen de Bolivar, Bolivar.
El 25 de marzo el MJD participó en la FNSC de Carmen de Bolivar, Bolivar:
Dirección de Justicia Transicional (1)
Dirección de Justicia Formal y Jurisdiccional (1)
Dirección de Política Contra las Drogas (1)
Dirección de Métodos Alternativos de Solución de Conflictos (1)
Dirección De Desarrollo del Derecho y del Ordenamiento  Jurídico (1)
Dirección de Política Criminal y Penitenciaria (1)
Plan decenal (1)
Grupo de Servicio al Ciudadano (2)
159 participantes registrados</t>
    </r>
  </si>
  <si>
    <t>Se   realizaron  9 acuerdos de gestión vigencia  2017_2018, dado que la Oficina  de Información en Justicia aún tiene  jefe encargado.  El último acuerdo que corresponde a la Oficina de Asuntos Internacionales se  concertó y se  formalizó el 03/04/2017.  Con el nuevo Ministro Enrique Gil Botero. Con el último serian  10 acuerdos.</t>
  </si>
  <si>
    <r>
      <t xml:space="preserve">Realizar la capacitación o el envio del material (cuando estos no asistan a la capacitación) a los nuevos gerentes públicos sobre la suscripción, seguimiento y evaluación de los acuerdos de gestión.
Verificar la concertación y formalización(suscripción) de los acuerdos de gestión en el periodo correspondiente.
</t>
    </r>
    <r>
      <rPr>
        <b/>
        <sz val="14"/>
        <color rgb="FFFF0000"/>
        <rFont val="Calibri Light"/>
        <family val="2"/>
      </rPr>
      <t>ACTIVIDAD POR DEMANDA</t>
    </r>
  </si>
  <si>
    <t>Se evaluaron 108 funcionarios de Carrera Administrativa
Sé  realizaron Ochenta y un  (81) evaluaciones de libre  nombramiento y remoción.</t>
  </si>
  <si>
    <t xml:space="preserve">
NO APLICA, LA CNSC ES QUIEN AHORA LIDERA EL TEMA.</t>
  </si>
  <si>
    <r>
      <t xml:space="preserve">Generar los reportes solicitados por la administración  de la situación de la planta de personal para la toma de decisiones.
Nota: permanentemente se registran  todas las novedades de ingreso y retiro de funcionarios en el sistema SIGEP.
</t>
    </r>
    <r>
      <rPr>
        <b/>
        <sz val="14"/>
        <color rgb="FFFF0000"/>
        <rFont val="Calibri Light"/>
        <family val="2"/>
      </rPr>
      <t>ACTIVIDAD POR DEMANDA</t>
    </r>
  </si>
  <si>
    <t>Se genera el reporte solicitado por la administración con el fin de determinar la necesidad de personal</t>
  </si>
  <si>
    <t>El Departamento Administrativo de la Función Pública no ha dado los lineamientos requeridos para realizar esta actividad</t>
  </si>
  <si>
    <t>Durante el primer trimestre del año 2017 se estableció que la línea base de consumo de papel fue de 97,67 resmas (oficio / carta) en las dependencias del Ministerio de Justicia y del Derecho.</t>
  </si>
  <si>
    <t>Actividad ejecutada los dias 13, 14, 23 de marzo de 2017 acorde a certificación de capacitación "Manejo adecuado de residuos como buena practica para reducir el consumo de papel" expedida por la empresa Gestión Ambiental de Colombia SAS ESP, y acorde al cronograma y listados de asistencia.</t>
  </si>
  <si>
    <r>
      <t>Se envio por correo electronico a todos los funcionarios y contratistas la pieza grafica "</t>
    </r>
    <r>
      <rPr>
        <i/>
        <sz val="14"/>
        <rFont val="Calibri Light"/>
        <family val="2"/>
      </rPr>
      <t>Se nos está acabando</t>
    </r>
    <r>
      <rPr>
        <sz val="14"/>
        <rFont val="Calibri Light"/>
        <family val="2"/>
      </rPr>
      <t>" el dia 16 de febrero de 2017 y se hizo un protector de pantalla con el mismo tema del 17 de febrero al 13 de marzo, se hizo divulgación en la pantalla de los ascensores de la pieza audiovisual cero papel - genero urbano, del 22 de febrero al 1 de marzo y se hizo divulgación via intranet de la misma pieza del 22 de febrero al 1 de marzo de 2017</t>
    </r>
  </si>
  <si>
    <t>Aprovisionamiento de espacio para la creación de la maquina virtual en el 3PAR,</t>
  </si>
  <si>
    <t>Se realizó la actualizacion del sistema en el ambiente de pruebas</t>
  </si>
  <si>
    <t>Se habilitó un servidor con sistema versionador de documentos para la Subdirección de Sistemas  y la Oficina de Información en Justicia.(VM Subversión.ads.minjusticia.gov.co)</t>
  </si>
  <si>
    <t>Mediante Memorando MEM17-0002452 el  14 de marzo de 2017  se solicitó  a la    a la oficina de Sistemas la colaboración para  definir la  fecha que  entra en producción el web service,  para la codificación de las solicitudes que se radiquen por el SICAAC,  una vez entre en produccion se  tiene  programado  la capacitación a todo el equipo de Conciliación para que  den respuesta por la plataforma a los diferentes tramites. en cuanto al servicio de Web entre SICCAC- SIGOB                                                                                                                                                         
tambien Se adelanto el modulo de solicitudes, donde cada profesional puede tramitar solicitudes como
Aprobación de reglamento-
Autorización de creación de centro
Autorización para Tramitar casos de insolvencia
aval para capacitar en conciliación derecho
aval para capacitar en Insolvencia
También se puedan aclarar dudas sobre la programación de visitas en la plataforma, registro del seguimiento a las investigaciones en la plataforma
Los ingenieros de la UIS nos capacitaran durante los días 24 y 25 de abril sobre el uso de la herramienta.
el 1er dia inicia 8 am y el segundo 9 am
sala de juntas piso 9 Vice Justicia</t>
  </si>
  <si>
    <t>Se elaboraron los proyectos de decreto de modificación de estructura y de planta, para su envio al DAFP.</t>
  </si>
  <si>
    <t>Se revisaron todos los proyectos y a cada Ingeniero se le entrego uno para su correspondiente seguimiento</t>
  </si>
  <si>
    <t>Se realiza una infografía como diseño de las capacitaciones en el aplicativo SIGOB con el fin de llevar esta secuencia en las capacitaciones; adiconalmente, se publica el cronograma de capacitaciones mediante el MEM-0002327-SGH-4005</t>
  </si>
  <si>
    <t>Se realiza el diseño de encuesta de percepción la cual es aplicada al inicio de cada capacitación</t>
  </si>
  <si>
    <t>Se realiza avance en la elaboración del procedimiento de conformación de expedientes contractuales y actualización del procedimiento de recepción, registro, radicación y distribución de comunicaciones oficiales.</t>
  </si>
  <si>
    <t xml:space="preserve">En el mes de febrero se realizó la reunión para validar la funcionalidad del sistema de inventarios, en esa reunión​ estuvo presente el Informe del MJD quien hizo unas recomendaciones y requerimientos a 4-72 para poder empezar a realizar las pruebas de funcionabilidad del sotfware, dichos requerimientos no han sido ejecutados y no han entregado el programa para realizar la pruebas del mismo.
</t>
  </si>
  <si>
    <t>Se realizó el diagnóstico respectivo y se identificaron los 1500 metros lineales para iniciar intervención.</t>
  </si>
  <si>
    <t>Las características de los formatos y archivos se reflejan en el Programa de Digitalización de Documentos con fines archivísticos presentado por el contratista SPN 4/72</t>
  </si>
  <si>
    <t xml:space="preserve">Como parte del seguimiento a la elaboración de Tablas de Valoración Documental, el Contratista SPN 4/72 inició la revisión de los inventarios documentales  de los fondos a cargo del MJD, se inicia </t>
  </si>
  <si>
    <t xml:space="preserve">A pesar de los controles ejercidos por el Grupo de Gestión Administrativa , Financiera y Contable con cada Dependencia que solicita el PAC, no se logro el 100% para el primer trimestre debido los imprevistos de los supervisores quienes planean y ejecutan el PAC, en todo caso se puede observar que es un buen resultado de ejecucion frente a años anteriores. </t>
  </si>
  <si>
    <t>1. Las 15 Dependencias responsables de la ejecución presupuestal del Ministerio, remitieron al Grupo de Gestión Contractual el Plan Anual de Adquisiciones. 
2. El Grupo de Gestión Contractual consolidó en un único archivo el Plan Anual de Adquisiciones de la vigencia 2017, para el Ministerio de Justicia y del Derecho.</t>
  </si>
  <si>
    <t>1, Cargar la consolidación del Plan Anual de Adquisiciones en el SECOP I y II
2. Aprobación previa a la Publicación del Plan Anual de Adquisiciones en el portal de SECOP I y II</t>
  </si>
  <si>
    <t>1. Verificar la información suministrada  por las dependencias, respecto a los bienes, obras y/o servcicios a adquirir. 
2. Consolidar del Plan Anual de Adquisiciones</t>
  </si>
  <si>
    <t>1. Se publicó el Plan Anual de Adquisiciones de la entidad en el portal de Colombia Compra Eficiente SECOP I y II
2. El Secretario General y Ordenador del Gasto, aprobó el Plan Anual de Adquisiciones de la entidad.</t>
  </si>
  <si>
    <t xml:space="preserve">1. Publicar el Plan Anual de Adquisiciones como archivo en el sitio web  del Ministerio de Justicia y del Derecho
2. Generar el enlace de consulta al Portal SECOP II del Plan Anual de Adquisiciones en el sitio web del Ministerio </t>
  </si>
  <si>
    <t>1.  Se publicó el Plan Anual de Adquisiciones de la entidad en  la página Web del Ministerio como enlace al portal de Colombia Compra Eficiente SECOP I y II así como el archivo fisico.</t>
  </si>
  <si>
    <t xml:space="preserve">1. Verificar la pertinencia de las modificaciones a las necesidades de las Dependencias previo a su modificación.  
2. Consolidar la Información y Actualizar el Plan Anual de Adquisiciones oportunamente. 
3. Publicar en la Pagina WEB y en SECOP I y II las modificaciones y/o actualizaciones efectuadas al  Plan Anual de Adquisiciones de la vigencia actual. </t>
  </si>
  <si>
    <t>1. Las dependencias del Ministerio presentaron las modificaciones requeridas al Plan Anual de Adquisiciones.
2. El Grupo de Gestión Contractual consolidó y actualizó el plan anual de adquisiciones de la entidad, según las modificaciones presentadas y aprobadas.
3. Así mismo se cuenta con el Plan Anual de Adquisiciones para su respectiva actualización según la normtiva.</t>
  </si>
  <si>
    <t xml:space="preserve">1. Se solicitó mediante MEM17-0002231-SGC-4002 la presentación del Informe Bimestral.
2. Así mismo el Grupo de Gestión Contractual mediante MEM17-0002525-SGC-4002 remitió la consolidación del Informe Bimestral </t>
  </si>
  <si>
    <t>Elaborar el documento del plan de capacitación 2016
Elaborar el documento del plan de bienestar y estimulos
Elaborar el documento del plan de seguridad y salud en el trabajo.</t>
  </si>
  <si>
    <t>Se elaboró el documento Técnico Plan de Desarrollo de Talento Humano, Plan de Desarrollo del Talento Humano 2017 (PDTH). Componente Plan Institucional de Capacitación (PIC), de acuerdo con lo establecido en el artículo 16 de la Ley 909 de 2004</t>
  </si>
  <si>
    <t>Entregar el estudio técnico al DAFP y solicitar concepto técnico</t>
  </si>
  <si>
    <t xml:space="preserve">Se entregó el estudio tecnido al Departamento Administrativo de la Función  Pública (DAFP) y se solicitó el concepto </t>
  </si>
  <si>
    <t>Se realizaron mesas de trabajo internas para la corrección de las Tablas de Retención  Documental, las cuales fueron presentadas al Archivo General de la Nación</t>
  </si>
  <si>
    <t>Se realizaron reuniones con el contratista Servicios Postales Nacionales (SPN 4-72), con el fin de presentar los alcances y correcciones al PINAR y PGD para posterior aprobación por parte del Comité Institucional de Desarrollo Administrativo.</t>
  </si>
  <si>
    <t>Elaboración y socializacion de los informes del MJD correspondientes a los meses de diciembre 2016, enero y febrero 2017</t>
  </si>
  <si>
    <t>1. Elaboracion del cronograma
2. Solicitud de informacion a las dependencias del Ministerio de Justicia y del Derecho 
3. Revision y consolidacion de informacion
Elaboración, aprobación  y cargue del Anteproyecto</t>
  </si>
  <si>
    <t>1. Se elaboró el cronograma para la construcción del Anteproyecto de Presupuesto
2. Se solicitó a través de Memorando a las dependencias la información sobre los requerimientos en materia presupuestal para la vigencia 2018
3. Se elaboró y registró en el SIIF (Sistema Integrado de Información Financiera) las cifras del anteproyecto de presupuesto 2017 antes del 30 de marzo de 2016</t>
  </si>
  <si>
    <t>Elaborar y presentar el Marco de Gasto de Mediano Plazo</t>
  </si>
  <si>
    <t xml:space="preserve">1. Elaboracion del cronograma
2. Solicitud de informacion
3. Revision y consolidacion de informacion
4. Elaboración, presentación y aprobación del MGMP </t>
  </si>
  <si>
    <t>Elaborar y socializar en medio físico y  magnético en el Centro Dinámico de Información Estratégica  los reportes semanales y mensuales sobre el comportamiento presupuestal de la ejecución de los recursos apropiados en la presente vigencia, tanto del Ministerio de Justicia como de las entidades adscritas al Sector Justicia</t>
  </si>
  <si>
    <t>Se elaboraron y publicaron en el Centro Dinámico los informes de seguimiento a la ejecución presupuestal del Ministerio de Justicia y del Derecho  y entidades del sector de los meses diciembre de 2016 y enero y febrero de 2017</t>
  </si>
  <si>
    <t>Elaboración y socializacion de los informes del MJD  correspondientes a los meses de marzo, abril y mayo de 2017</t>
  </si>
  <si>
    <t>Elaboración y socializacion de los informes del MJD  correspondientes a los meses de junio, julio y agosto de 2017</t>
  </si>
  <si>
    <t>Elaboración y socializacion de los informes del MJD  correspondientes a los meses de septiembre, octubre y noviembre de 2017</t>
  </si>
  <si>
    <t>Elaborar y socializar mediante memorando el informe mensual "Estado y Análisis de la Ejecución Presupuestal" el cual esta compuesto por los siguientes 5 reportes: 1. Comparativo plan de usos VS ejecución presupuestal, 2. Análisis de ejecución presupuestal por dependencia, 3.Extracto evolución ejecución presupuestal, 4. Ejecución presupuestal 2015 VS 2016 y 5. Resumen de la ejecución por despacho de Ministro, Viceministerios y Secretaria General</t>
  </si>
  <si>
    <t xml:space="preserve">Se elaboraron y socializaron los informes de seguimiento presupuestal a las dependencias del Ministerio de Justicia y del Derecho  </t>
  </si>
  <si>
    <t>Elaboración y socializacion de los informes  del Ministerio de Justicia y del Derecho correspondientes a los meses de marzo, abril y mayo de 2017</t>
  </si>
  <si>
    <t>Elaboración y socializacion de los informes  del Ministerio de Justicia y del Derecho correspondientes a los meses de junio, julio y agosto de 2017</t>
  </si>
  <si>
    <t>Elaboración y socializacion de los informes del MJD  correspondientes a los meses  de septiembre, octubre y noviembre de 2016</t>
  </si>
  <si>
    <t>Elaboración y socializacion de los informes de las entidades que conforman el Sector administrativo de Justicia y del Derecho correspondientes a los meses de diciembre 2016, enero y febrero 2017</t>
  </si>
  <si>
    <t xml:space="preserve">
En febrero 14 se realizó un Comiité Sectorial con las aentidades adscritas para socializar los movimientos presupuestales correspondientes al cierre 2016 y enero de 2017 
Para el mes de febrero se elaboró y socializó a través de un Oficio el informe de seguimiento presupuestal a cada una de las entidades adscritas al sector justicia y del derecho correspondiente a los meses diciembre de 2016 y enero y febrero de 2017
</t>
  </si>
  <si>
    <t>Elaboración y socializacion de los informes de las entidades que conforman el sector administrativo de Justicia y del Derecho correspondientes a los  de junio, julio y agosto de 2017</t>
  </si>
  <si>
    <t>Elaboración y socializacion de los informes de las entidades que conforman el sector administrativo de Justicia y del Derecho correspondientes a los meses  de marzo, abril y mayo de 2017</t>
  </si>
  <si>
    <t>Elaboración y socializacion de los informes de las entidades que conforman el sector administrativo de Justicia y del Derecho correspondientes a los  meses de septiembre, octubre y noviembre de 2017</t>
  </si>
  <si>
    <t>Realizar planeación y seguimiento a los proyectos de inversión del MJD</t>
  </si>
  <si>
    <t>Realizar planeación y seguimiento a los proyectos de inversión del Ministerio de Justicia y del Derecho</t>
  </si>
  <si>
    <t>1. Revisar, actualizar y hacer seguimiento a los riesgos de corrupción
2.Publicar la matriz de riesgos</t>
  </si>
  <si>
    <t>1. El 20 de enero se realizó una convocatoria a todas las dependencias de la entidad para la consulta de los riesgos de la vigencia 2017
2. El 30 de enero de publicaron los mapas de riesgos de todos los procesos institucionales</t>
  </si>
  <si>
    <r>
      <t xml:space="preserve">Indicadores: </t>
    </r>
    <r>
      <rPr>
        <sz val="14"/>
        <rFont val="Calibri Light"/>
        <family val="2"/>
      </rPr>
      <t>se solicitó a los líderes de calidad el reporte de hoja de vida indicadores con fecha de corte 30 de marzo.</t>
    </r>
    <r>
      <rPr>
        <b/>
        <sz val="14"/>
        <rFont val="Calibri Light"/>
        <family val="2"/>
      </rPr>
      <t xml:space="preserve">
Mapa de riesgos: e</t>
    </r>
    <r>
      <rPr>
        <sz val="14"/>
        <rFont val="Calibri Light"/>
        <family val="2"/>
      </rPr>
      <t>l 20 de enero se realizó una convocatoria a todas las dependencias de la entidad para la consulta de los riesgos de la vigencia 2017; el 30 de enero de publicaron los mapas de riesgos de todos los procesos institucionales</t>
    </r>
    <r>
      <rPr>
        <b/>
        <sz val="14"/>
        <rFont val="Calibri Light"/>
        <family val="2"/>
      </rPr>
      <t xml:space="preserve">
Producto No Conforme: </t>
    </r>
    <r>
      <rPr>
        <sz val="14"/>
        <rFont val="Calibri Light"/>
        <family val="2"/>
      </rPr>
      <t>se solicitó la información del reporte de Producto No Conforme del último trismestre de 2016 y se consolido el informe del año 2016</t>
    </r>
  </si>
  <si>
    <t>Realizar seguimiento a las acciones de mejoramiento (acciones correctiva, preventivas y de mejora</t>
  </si>
  <si>
    <t>Se actualizó el seguimiento de los meses diciembre de 2016 y enero y febrero de 2017 de acuerdo a los reportes de las áreas. Se actualizó la matriz de acciones cerradas o no vigentes de acuerdo a los resultados de la auditoría de seguimiento del cuarto trimestre 2016. Se actualizaron los formatos para el seguimiento de la vigencia 2017. Se realizaron los informes de seguimiento según el reporte de las áreas de los meses diciembre de 2016 y enero y febrero de 2017 y se publicó en el Centro Dinámico de Información</t>
  </si>
  <si>
    <t>Se han presentado los siguientes avances:
-Elaboración de la primera versión de los  documentos técnicos para implementar dos servicios web con la Policía e Interpol.
-Recolección de la información para definir y documentar el alcance del servicio web con la Registraduría.
-Actualización de versión del SIIJT con mejoras funcionales para las entidades usuarias.
Evidencias:
1) Anexo Técnico - Interpol y Sioper  (1 word).
2) Correos intercambio de información Registraduría (1 carpeta digital).
3) CS-F-0006 Formato de Solicitud de cambio Ministerio Justicia (1 excel).</t>
  </si>
  <si>
    <t>Se han adelando acciones necesarias para gestionar convenios de intercambio de información con Entidades, así:
-Recolección de los documentos del Convenio Policía - Minjusticia para su revisión y ajustes.
-Evaluación de alternativas con la Oficina del  Alto Comisionado para la Paz con el fin de hacer un convenio para el uso del SIIJT.
1) Estudios previos. Revisado por Juridica DIJIN y OIJ (1 word).
2) Modelo de compromiso de confidencialidad - Convenio (1 word).
3) Alternativas sistema de información OACP (1 word).</t>
  </si>
  <si>
    <t>Durante el mes de marzo se realizaron reuniones preferia donde se dio lineamientos a los funcionarios participantes de las áreas misionales con miras al la FNSC del 25 de marzo, Municipio de Carmen de Bolivar, Bolivar.
El 25 de marzo el MJD participo en la FNSC de Carmen de Bolivar, Bolivar:
Dirección de Justicia Transicional (1)
Dirección de Justicia Formal y Jurisdiccional (1)
Dirección de Política Contra las Drogas (1)
Dirección de Métodos Alternativos de Solución de Conflictos (1)
Dirección De Desarrollo del Derecho y del Ordenamiento  Jurídico (1)
Dirección de Política Criminal y Penitenciaria (1)
Plan decenal (1)
Grupo de Servicio al Ciudadano (2)
159 ciudadanos atendidos</t>
  </si>
  <si>
    <t>Durante el primer trimestre se realizó capacitaciones a:
- Marzo 15, Lineamientos PQRS a la Subdirección de Control y fiscalización de Sustancias Quimicas y Estupefacientes,
- Febrero 15, Capacitación PQRS Despacho Viceministro de Promoción a la Justicia,
- Febrero 24, Capacitación PQRS dirigida a la Dirección de Métodos alternativos y de Solución de Conflictos,
- Marzo 30, Capacitación PQRS al Grupo de Gestión Documental</t>
  </si>
  <si>
    <t>En el primer trimestre de la vigencia 2017, se llevó a cabo el proceso de planeación de la programación 2018 de los proyectos de inversión;  para lo cual la se envio el memorando No MEM17-0001087-OAP-1300 del 31 de enero 2017, estableciendo las directrices a considerar por parte de las dependencias para la programación, así como, se realizó socialización de las mismas el día 7 de febrero en las instalaciones del Ministerio, con la presencia de directivos y formuladores de los diferentes proyectos. 
Por otra parte, se llevaron a cabo reuniones conjuntas entre las dependencias y el Departamento Nacional de Planeación, para dar a conocer los proyectos de inversión, y realizar los ajustes que se consideraran pertinentes.
Por último, el MinJusticia como cabeza de sector, envió comunicaciones a las diferentes  entidades adscritas el día 8 de febrero, dandoles las directrices correspondientes para el proceso de programación, así como llevó a cabo reuniones de cada entidad con el DNP, para la verificación de los proyectos de inversión a registrarse.</t>
  </si>
  <si>
    <t>1. Mapa de riesgos de corrupción y las medidas para mitigarlos</t>
  </si>
  <si>
    <t>PLANEADO I TRIM.</t>
  </si>
  <si>
    <t>1.</t>
  </si>
  <si>
    <t>2.</t>
  </si>
  <si>
    <r>
      <t xml:space="preserve">1. Esquemas de atención por múltiples canales </t>
    </r>
    <r>
      <rPr>
        <b/>
        <sz val="11"/>
        <rFont val="Calibri"/>
        <family val="2"/>
        <scheme val="minor"/>
      </rPr>
      <t>NO</t>
    </r>
    <r>
      <rPr>
        <sz val="11"/>
        <rFont val="Calibri"/>
        <family val="2"/>
        <scheme val="minor"/>
      </rPr>
      <t xml:space="preserve"> electrónicos</t>
    </r>
  </si>
  <si>
    <t>3.</t>
  </si>
  <si>
    <t>3. GESTIÓN DEL TALENTO HUMANO</t>
  </si>
  <si>
    <t>4.</t>
  </si>
  <si>
    <t>5.</t>
  </si>
  <si>
    <t>Actualizar el código de ética, de acuerdo Modelo de Gestión Ética para Entidades
del Estado - USAID</t>
  </si>
  <si>
    <t>1. Incorporar en el MIPG las actividades para realizar la actualización del código de ética del MJD de acuerdo a la metodologia de USAID y presentarlo en el comité de desarrollo administrativo.
2. Solicitar asesoria al INPEC, para la implementación del Modelo de Gestión Ética para Entidades
del Estado - USAID
3. Iniciar la aplicación de la metodologia  - Modelo de Gestión Ética para Entidades
del Estado - USAID</t>
  </si>
  <si>
    <t>1. Implementar la metodologia  - Modelo de Gestión Ética para Entidades
del Estado - USAID.
*Encuestas.
*Estructuración del código de buen gobierno.
*Estructuración del código de ética.</t>
  </si>
  <si>
    <t>1. Implementar la metodologia  - Modelo de Gestión Ética para Entidades
del Estado - USAID.
*Formulación de los compromisos éticos.
*Capacitación y entrenamiento en  pedagógica y comunicativa</t>
  </si>
  <si>
    <t>PLANEADO I TRIMESTRE</t>
  </si>
  <si>
    <t>MIPG MJD 2017</t>
  </si>
  <si>
    <t>Política 1</t>
  </si>
  <si>
    <t>Política 2</t>
  </si>
  <si>
    <t>Política 3</t>
  </si>
  <si>
    <t>Política 4</t>
  </si>
  <si>
    <t>Política 5</t>
  </si>
  <si>
    <t xml:space="preserve">Se formuló y publicó en la página web www.minjusticia.gov.co el documento "Minjusticia Transparente" </t>
  </si>
  <si>
    <t xml:space="preserve">
El día 30 de enero de 2017 se publicó en la página web www. minjusticia.gov.co en plan de acción institucional para recibir retroalimentación de la ciudadanía. No se recibieron comentarios
El día 30 de enero de 2017 se públicó en la página web www.minjusticia.gov.co ell Plan Anticorrupción y de Atención al Ciudadano (Minjusticia Transparente)
</t>
  </si>
  <si>
    <t>Gestionar el apoyo de un oficial de seguridad</t>
  </si>
  <si>
    <t>Realizar el proceso de contratación para el apoyo de un oficial de seguridad</t>
  </si>
  <si>
    <t>Se encuentra en ejecución el Contrato 264 de 2017</t>
  </si>
  <si>
    <t xml:space="preserve">Realizar la declaración de aplicabilidad y priorizar los controles a implementar </t>
  </si>
  <si>
    <t>Se elaboró declaración de aplicabilidad y se priorizaron los controles a implementar (contrato No. 0264 de 2017)</t>
  </si>
  <si>
    <t>Implementar los controles relacionadas con el Modelo de Seguridad y Privacidad de la Información -MSPI, establecidas en el Manual de Gobierno en Línea, para el proceso de gestión de TIC, de acuerdo a la priorizacion definida</t>
  </si>
  <si>
    <t>El día 03 de marzo se realizó una reunión  entre la Dirección de Justicia Transicional y el Grupo de Servicio al Ciudadano  con el objetivo de preparar el  ejercicio de rendición de cuentas que se realizará el día 06 de junio en Toledo (Antioquia)</t>
  </si>
  <si>
    <t>La periodista encargada de las redes sociales atiende de manera inmediata las inquietudes que la ciudadanía tiene de la información del MJD a través de las redes sociales</t>
  </si>
  <si>
    <t xml:space="preserve">La periodista encargada de las redes sociales atiende de manera inmediata las inquietudes que la ciudadanía tiene de la información del MJD a través de las redes sociales </t>
  </si>
  <si>
    <t>En el primer trimestre (22 febrero)  la Dirección de Política Criminal  del MJD y el INPEC realizó a través de la red social  Twitter la socialización de proyectos de ley sobre temas penitenciarios
Socializaciones del Observatorio de Política Criminal (27 de febrero y 7 de marzo) en la res social Twitter
Publicación de Información estadística sobre política criminal el 09 y el 14 de febrero
La periodista encargada del Grupo de Comunicaciones de redes sociales redacta y edita los mensajes</t>
  </si>
  <si>
    <t>*Se tramitaron 41.967 casos  por los ciudadanos ante conciliadores en derecho y en equidad
*Se orientaron 124.204 ciudadanos en el acceso a la justicia a través de Casas de Justicia y Centros de Convivencia Ciudadana
*Se pusieron a disposición en Sistema Único de Información Normativa SUIN- JURISCOL 168 normas de carácter general y abstracto con análisis de vigencia y afectación jurisprudencial</t>
  </si>
  <si>
    <t>Se llevó a cabo una (1) asesoría a las entidades territoriales en la formulación y adopción de la política de drogas a nivel departamental</t>
  </si>
  <si>
    <r>
      <rPr>
        <b/>
        <sz val="14"/>
        <rFont val="Calibri Light"/>
        <family val="2"/>
      </rPr>
      <t>Fortalecimiento de la gestión financiera:</t>
    </r>
    <r>
      <rPr>
        <sz val="14"/>
        <rFont val="Calibri Light"/>
        <family val="2"/>
      </rPr>
      <t xml:space="preserve"> 
*El Programa Anual Mensualizado de Caja - PAC tuvo una ejecución del 95%
*Los 8 requerimientos de trámites presupuestales recibidos por la Oficina Asesora de Planeación del MinJusticia fueron atendidos oportunamente
*La meta del 34% programada para el primer trimestre de ejecución presupuestal de MinJusticia fue superada
*La Oficina Asesora de Planeación de MinJusticia atendió el total de solicitudes de control de formulación de proyectos de inversión presentados por las entidades del Sector (20 solicitudes)
* la Oficina Asesora de Planeación de Minjusticia realizó el informe de seguimiento de los 12 proyectos de inversión con base en la información registrada por las dependencias de la entidad en el Sistema de Seguimiento a Proyectos de Inversión - SPI.
</t>
    </r>
    <r>
      <rPr>
        <b/>
        <sz val="14"/>
        <rFont val="Calibri Light"/>
        <family val="2"/>
      </rPr>
      <t>Fortalecimiento de la politica de talento humano:</t>
    </r>
    <r>
      <rPr>
        <sz val="14"/>
        <rFont val="Calibri Light"/>
        <family val="2"/>
      </rPr>
      <t xml:space="preserve"> se ejecutaron las actividades programadas para el trimestre, las cuales se describen en la política 4 de gestíón del talento humano</t>
    </r>
  </si>
  <si>
    <t>Promover y fomentar el avance del componente TIC  para Gobierno Abierto según los lineamientos de Gobierno en Línea</t>
  </si>
  <si>
    <t>a) Publicación de dos (2) conjuntos de datos nuevos en portal www.datos.gov.co, 
b)Actualización del inventario de los 18 conjuntos de datos publicados incluyendo datos y gráficas de comportamiento del uso de los mismo
a)Definición del plan general de Datos Abiertos alineado al componente de Gobierno Abierto de la Estrategia de Gobierno en Línea
b)Elaboración y consolidación de las respuestas y evidencias del FURAG relacionadas con el componente TIC para Gobierno Abierto</t>
  </si>
  <si>
    <t xml:space="preserve"> 1. Mejorar la oferta de datos abiertos del ministerio, a través de la actualización y adición de conjuntos de datos publicados en el portal de datos abiertos de MinTIC
2. Identificar el estado actual del componente TIC para Gobierno Abierto a partir de las preguntas del FURAG</t>
  </si>
  <si>
    <t xml:space="preserve"> 1. Mejorar la oferta de datos abiertos del ministerio, a través de la actualización y adición de los conjuntos de datos publicados en el portal de datos abiertos de MinTIC
2.Definir plan de acción para implementar la estrategia  de divulgación, promoción, uso y apropiación de datos abiertos</t>
  </si>
  <si>
    <t>1. Mejorar la oferta de datos abiertos del ministerio, a través de la actualización y adición de los conjuntos de datos publicados en el portal de datos abiertos de MinTIC 
2. Ejecutar plan de acción para implementar la estrategia  de divulgación, promoción, uso y apropiación de datos abiertos</t>
  </si>
  <si>
    <t xml:space="preserve">Consolidar los formatos para la actualización del registro de  activos de información y  solicitud de actualización del Registro de Activos de Información  a las dependencias del Ministerio </t>
  </si>
  <si>
    <t>PLANEADO</t>
  </si>
  <si>
    <t>Se publicaron (16) documentos actualizados en los cuales son (4) caracterizaciones (6) formatos (1) manual y (5) procedimientos</t>
  </si>
  <si>
    <t>Transparencia, participación y servicio al ciudadano</t>
  </si>
  <si>
    <t>Gestión misional y de gobierno</t>
  </si>
  <si>
    <t>Gestión del talento humano</t>
  </si>
  <si>
    <t>Eficiencia Administrativa</t>
  </si>
  <si>
    <t>Gestión Financiera</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</si>
</sst>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b/>
      <sz val="9"/>
      <color indexed="81"/>
      <name val="Tahoma"/>
      <family val="2"/>
    </font>
    <font>
      <sz val="11"/>
      <color theme="1"/>
      <name val="Calibri"/>
      <family val="2"/>
      <scheme val="minor"/>
    </font>
    <font>
      <sz val="11"/>
      <name val="Calibri"/>
      <family val="2"/>
      <scheme val="minor"/>
    </font>
    <font>
      <sz val="9"/>
      <color indexed="81"/>
      <name val="Tahoma"/>
      <family val="2"/>
    </font>
    <font>
      <b/>
      <sz val="22"/>
      <name val="Century Gothic"/>
      <family val="2"/>
    </font>
    <font>
      <b/>
      <sz val="16"/>
      <name val="Calibri Light"/>
      <family val="2"/>
    </font>
    <font>
      <sz val="14"/>
      <name val="Calibri Light"/>
      <family val="2"/>
    </font>
    <font>
      <sz val="14"/>
      <color rgb="FFFF0000"/>
      <name val="Calibri Light"/>
      <family val="2"/>
    </font>
    <font>
      <b/>
      <sz val="12"/>
      <color indexed="81"/>
      <name val="Calibri Light"/>
      <family val="2"/>
    </font>
    <font>
      <sz val="12"/>
      <color indexed="81"/>
      <name val="Calibri Light"/>
      <family val="2"/>
    </font>
    <font>
      <sz val="14"/>
      <color theme="1"/>
      <name val="Calibri Light"/>
      <family val="2"/>
    </font>
    <font>
      <i/>
      <sz val="14"/>
      <name val="Calibri Light"/>
      <family val="2"/>
    </font>
    <font>
      <sz val="14"/>
      <color rgb="FF7030A0"/>
      <name val="Calibri Light"/>
      <family val="2"/>
    </font>
    <font>
      <b/>
      <sz val="16"/>
      <name val="Century Gothic"/>
      <family val="2"/>
    </font>
    <font>
      <b/>
      <sz val="12"/>
      <name val="Calibri Light"/>
      <family val="2"/>
    </font>
    <font>
      <b/>
      <sz val="14"/>
      <name val="Calibri Light"/>
      <family val="2"/>
    </font>
    <font>
      <b/>
      <sz val="8"/>
      <name val="Calibri Light"/>
      <family val="2"/>
    </font>
    <font>
      <b/>
      <sz val="14"/>
      <color theme="0"/>
      <name val="Calibri Light"/>
      <family val="2"/>
    </font>
    <font>
      <sz val="14"/>
      <color rgb="FF000000"/>
      <name val="Calibri Light"/>
      <family val="2"/>
    </font>
    <font>
      <b/>
      <sz val="14"/>
      <color rgb="FFFF0000"/>
      <name val="Calibri Light"/>
      <family val="2"/>
    </font>
    <font>
      <sz val="36"/>
      <color theme="0"/>
      <name val="Century Gothic"/>
      <family val="2"/>
    </font>
    <font>
      <sz val="22"/>
      <name val="Century Gothic"/>
      <family val="2"/>
    </font>
    <font>
      <sz val="14"/>
      <color indexed="81"/>
      <name val="Tahoma"/>
      <family val="2"/>
    </font>
    <font>
      <b/>
      <sz val="16"/>
      <color indexed="81"/>
      <name val="Tahoma"/>
      <family val="2"/>
    </font>
    <font>
      <sz val="16"/>
      <color indexed="81"/>
      <name val="Tahoma"/>
      <family val="2"/>
    </font>
    <font>
      <i/>
      <sz val="16"/>
      <color indexed="81"/>
      <name val="Tahoma"/>
      <family val="2"/>
    </font>
    <font>
      <b/>
      <sz val="11"/>
      <color theme="0"/>
      <name val="Calibri"/>
      <family val="2"/>
      <scheme val="minor"/>
    </font>
    <font>
      <sz val="11"/>
      <color rgb="FFFF0000"/>
      <name val="Calibri"/>
      <family val="2"/>
      <scheme val="minor"/>
    </font>
    <font>
      <b/>
      <sz val="14"/>
      <color theme="0"/>
      <name val="Calibri"/>
      <family val="2"/>
      <scheme val="minor"/>
    </font>
    <font>
      <b/>
      <sz val="8"/>
      <color theme="0"/>
      <name val="Calibri"/>
      <family val="2"/>
      <scheme val="minor"/>
    </font>
    <font>
      <b/>
      <sz val="11"/>
      <name val="Calibri"/>
      <family val="2"/>
      <scheme val="minor"/>
    </font>
    <font>
      <sz val="11"/>
      <name val="Arial"/>
      <family val="2"/>
    </font>
    <font>
      <sz val="14"/>
      <name val="Calibri"/>
      <family val="2"/>
      <scheme val="minor"/>
    </font>
    <font>
      <sz val="11"/>
      <color rgb="FF00B050"/>
      <name val="Calibri"/>
      <family val="2"/>
      <scheme val="minor"/>
    </font>
    <font>
      <b/>
      <sz val="12"/>
      <color theme="0"/>
      <name val="Calibri"/>
      <family val="2"/>
      <scheme val="minor"/>
    </font>
    <font>
      <sz val="12"/>
      <color theme="1"/>
      <name val="Calibri"/>
      <family val="2"/>
      <scheme val="minor"/>
    </font>
    <font>
      <b/>
      <sz val="12"/>
      <name val="Calibri"/>
      <family val="2"/>
      <scheme val="minor"/>
    </font>
    <font>
      <sz val="12"/>
      <name val="Calibri"/>
      <family val="2"/>
      <scheme val="minor"/>
    </font>
    <font>
      <sz val="12"/>
      <color rgb="FF00B050"/>
      <name val="Calibri"/>
      <family val="2"/>
      <scheme val="minor"/>
    </font>
    <font>
      <sz val="12"/>
      <color rgb="FFFF0000"/>
      <name val="Calibri"/>
      <family val="2"/>
      <scheme val="minor"/>
    </font>
    <font>
      <sz val="12"/>
      <color theme="0"/>
      <name val="Calibri"/>
      <family val="2"/>
      <scheme val="minor"/>
    </font>
    <font>
      <b/>
      <sz val="10"/>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5" tint="0.59999389629810485"/>
        <bgColor indexed="64"/>
      </patternFill>
    </fill>
    <fill>
      <patternFill patternType="solid">
        <fgColor rgb="FFFF0000"/>
        <bgColor indexed="64"/>
      </patternFill>
    </fill>
    <fill>
      <patternFill patternType="solid">
        <fgColor rgb="FF99FF99"/>
        <bgColor indexed="64"/>
      </patternFill>
    </fill>
    <fill>
      <patternFill patternType="solid">
        <fgColor rgb="FFFFFFCC"/>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002060"/>
        <bgColor indexed="64"/>
      </patternFill>
    </fill>
    <fill>
      <patternFill patternType="solid">
        <fgColor theme="7" tint="0.39997558519241921"/>
        <bgColor indexed="64"/>
      </patternFill>
    </fill>
    <fill>
      <patternFill patternType="solid">
        <fgColor rgb="FF00B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top style="hair">
        <color indexed="64"/>
      </top>
      <bottom style="hair">
        <color indexed="64"/>
      </bottom>
      <diagonal/>
    </border>
    <border>
      <left style="thin">
        <color auto="1"/>
      </left>
      <right style="thin">
        <color auto="1"/>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s>
  <cellStyleXfs count="2">
    <xf numFmtId="0" fontId="0" fillId="0" borderId="0"/>
    <xf numFmtId="9" fontId="2" fillId="0" borderId="0" applyFont="0" applyFill="0" applyBorder="0" applyAlignment="0" applyProtection="0"/>
  </cellStyleXfs>
  <cellXfs count="402">
    <xf numFmtId="0" fontId="0" fillId="0" borderId="0" xfId="0"/>
    <xf numFmtId="0" fontId="3" fillId="0" borderId="0" xfId="0" applyFont="1" applyFill="1"/>
    <xf numFmtId="0" fontId="3" fillId="2" borderId="0" xfId="0" applyFont="1" applyFill="1" applyAlignment="1">
      <alignment vertical="center"/>
    </xf>
    <xf numFmtId="10" fontId="7" fillId="2" borderId="6" xfId="0" applyNumberFormat="1" applyFont="1" applyFill="1" applyBorder="1" applyAlignment="1">
      <alignment horizontal="center" vertical="center"/>
    </xf>
    <xf numFmtId="10" fontId="7" fillId="2" borderId="8" xfId="1" applyNumberFormat="1" applyFont="1" applyFill="1" applyBorder="1" applyAlignment="1">
      <alignment horizontal="center" vertical="center" wrapText="1"/>
    </xf>
    <xf numFmtId="10" fontId="7" fillId="2" borderId="5" xfId="1" applyNumberFormat="1" applyFont="1" applyFill="1" applyBorder="1" applyAlignment="1">
      <alignment horizontal="center" vertical="center" wrapText="1"/>
    </xf>
    <xf numFmtId="9" fontId="7" fillId="2" borderId="5" xfId="0" applyNumberFormat="1" applyFont="1" applyFill="1" applyBorder="1" applyAlignment="1">
      <alignment horizontal="center" vertical="center"/>
    </xf>
    <xf numFmtId="10" fontId="7" fillId="2" borderId="6" xfId="1" applyNumberFormat="1" applyFont="1" applyFill="1" applyBorder="1" applyAlignment="1">
      <alignment horizontal="center" vertical="center" wrapText="1"/>
    </xf>
    <xf numFmtId="10" fontId="7" fillId="2" borderId="6" xfId="0" applyNumberFormat="1" applyFont="1" applyFill="1" applyBorder="1" applyAlignment="1">
      <alignment horizontal="center" vertical="center" wrapText="1"/>
    </xf>
    <xf numFmtId="10" fontId="7" fillId="2" borderId="19" xfId="1" applyNumberFormat="1" applyFont="1" applyFill="1" applyBorder="1" applyAlignment="1">
      <alignment horizontal="center" vertical="center" wrapText="1"/>
    </xf>
    <xf numFmtId="10" fontId="7" fillId="2" borderId="4" xfId="1" applyNumberFormat="1" applyFont="1" applyFill="1" applyBorder="1" applyAlignment="1">
      <alignment horizontal="center" vertical="center" wrapText="1"/>
    </xf>
    <xf numFmtId="10" fontId="7" fillId="0" borderId="4" xfId="1" applyNumberFormat="1" applyFont="1" applyFill="1" applyBorder="1" applyAlignment="1">
      <alignment horizontal="center" vertical="center" wrapText="1"/>
    </xf>
    <xf numFmtId="10" fontId="7" fillId="0" borderId="5" xfId="1" applyNumberFormat="1" applyFont="1" applyFill="1" applyBorder="1" applyAlignment="1">
      <alignment horizontal="center" vertical="center" wrapText="1"/>
    </xf>
    <xf numFmtId="10" fontId="7" fillId="0" borderId="6" xfId="1" applyNumberFormat="1" applyFont="1" applyFill="1" applyBorder="1" applyAlignment="1">
      <alignment horizontal="center" vertical="center" wrapText="1"/>
    </xf>
    <xf numFmtId="0" fontId="15" fillId="12" borderId="12" xfId="0" applyFont="1" applyFill="1" applyBorder="1" applyAlignment="1">
      <alignment horizontal="center" vertical="center"/>
    </xf>
    <xf numFmtId="0" fontId="17" fillId="12" borderId="12" xfId="0" applyFont="1" applyFill="1" applyBorder="1" applyAlignment="1">
      <alignment horizontal="center" vertical="center" textRotation="90"/>
    </xf>
    <xf numFmtId="0" fontId="18" fillId="5" borderId="2" xfId="0" applyFont="1" applyFill="1" applyBorder="1" applyAlignment="1">
      <alignment horizontal="center" vertical="center"/>
    </xf>
    <xf numFmtId="9" fontId="7" fillId="2" borderId="5" xfId="1" applyFont="1" applyFill="1" applyBorder="1" applyAlignment="1">
      <alignment horizontal="center" vertical="center" wrapText="1"/>
    </xf>
    <xf numFmtId="9" fontId="7" fillId="2" borderId="6" xfId="1" applyFont="1" applyFill="1" applyBorder="1" applyAlignment="1">
      <alignment horizontal="center" vertical="center" wrapText="1"/>
    </xf>
    <xf numFmtId="9" fontId="7" fillId="2" borderId="19" xfId="1" applyFont="1" applyFill="1" applyBorder="1" applyAlignment="1">
      <alignment horizontal="center" vertical="center" wrapText="1"/>
    </xf>
    <xf numFmtId="10" fontId="7" fillId="2" borderId="4" xfId="0" applyNumberFormat="1" applyFont="1" applyFill="1" applyBorder="1" applyAlignment="1">
      <alignment horizontal="center" vertical="center"/>
    </xf>
    <xf numFmtId="9" fontId="7" fillId="2" borderId="4" xfId="1" applyFont="1" applyFill="1" applyBorder="1" applyAlignment="1">
      <alignment horizontal="center" vertical="center" wrapText="1"/>
    </xf>
    <xf numFmtId="10" fontId="7" fillId="2" borderId="19" xfId="0" applyNumberFormat="1" applyFont="1" applyFill="1" applyBorder="1" applyAlignment="1">
      <alignment horizontal="center" vertical="center"/>
    </xf>
    <xf numFmtId="9" fontId="7" fillId="2" borderId="4" xfId="0" applyNumberFormat="1" applyFont="1" applyFill="1" applyBorder="1" applyAlignment="1">
      <alignment horizontal="center" vertical="center"/>
    </xf>
    <xf numFmtId="9" fontId="7" fillId="2" borderId="6" xfId="0" applyNumberFormat="1" applyFont="1" applyFill="1" applyBorder="1" applyAlignment="1">
      <alignment horizontal="center" vertical="center"/>
    </xf>
    <xf numFmtId="0" fontId="3" fillId="0" borderId="0" xfId="0" applyFont="1" applyFill="1" applyAlignment="1">
      <alignment vertical="center"/>
    </xf>
    <xf numFmtId="0" fontId="7" fillId="2" borderId="0" xfId="0" applyFont="1" applyFill="1" applyBorder="1" applyAlignment="1">
      <alignment horizontal="left" vertical="center"/>
    </xf>
    <xf numFmtId="10" fontId="7" fillId="2" borderId="5" xfId="0" applyNumberFormat="1" applyFont="1" applyFill="1" applyBorder="1" applyAlignment="1">
      <alignment horizontal="center" vertical="center"/>
    </xf>
    <xf numFmtId="0" fontId="7" fillId="2" borderId="0" xfId="0" applyFont="1" applyFill="1" applyAlignment="1">
      <alignment vertical="center"/>
    </xf>
    <xf numFmtId="0" fontId="21" fillId="5" borderId="0" xfId="0" applyFont="1" applyFill="1" applyBorder="1" applyAlignment="1" applyProtection="1">
      <alignment vertical="center"/>
    </xf>
    <xf numFmtId="0" fontId="21" fillId="5" borderId="27" xfId="0" applyFont="1" applyFill="1" applyBorder="1" applyAlignment="1" applyProtection="1">
      <alignment vertical="center" wrapText="1"/>
    </xf>
    <xf numFmtId="0" fontId="6" fillId="3" borderId="12" xfId="0" applyFont="1" applyFill="1" applyBorder="1" applyAlignment="1" applyProtection="1">
      <alignment horizontal="center" vertical="center"/>
    </xf>
    <xf numFmtId="0" fontId="6" fillId="3" borderId="12"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xf>
    <xf numFmtId="0" fontId="6" fillId="3" borderId="6" xfId="0" applyFont="1" applyFill="1" applyBorder="1" applyAlignment="1" applyProtection="1">
      <alignment horizontal="center" vertical="center" wrapText="1"/>
    </xf>
    <xf numFmtId="0" fontId="3" fillId="2" borderId="0" xfId="0" applyFont="1" applyFill="1" applyAlignment="1" applyProtection="1">
      <alignment vertical="center"/>
    </xf>
    <xf numFmtId="0" fontId="3" fillId="2" borderId="0" xfId="0" applyFont="1" applyFill="1" applyBorder="1" applyAlignment="1" applyProtection="1">
      <alignment horizontal="left" vertical="center"/>
    </xf>
    <xf numFmtId="0" fontId="3" fillId="2" borderId="0" xfId="0" applyFont="1" applyFill="1" applyAlignment="1" applyProtection="1">
      <alignment horizontal="left" vertical="center"/>
    </xf>
    <xf numFmtId="0" fontId="3" fillId="2" borderId="1" xfId="0" applyFont="1" applyFill="1" applyBorder="1" applyAlignment="1" applyProtection="1">
      <alignment horizontal="left" vertical="center"/>
    </xf>
    <xf numFmtId="10" fontId="0" fillId="0" borderId="1" xfId="1" applyNumberFormat="1" applyFont="1" applyFill="1" applyBorder="1" applyAlignment="1">
      <alignment horizontal="center" vertical="center"/>
    </xf>
    <xf numFmtId="10" fontId="29" fillId="5" borderId="1" xfId="1" applyNumberFormat="1" applyFont="1" applyFill="1" applyBorder="1" applyAlignment="1">
      <alignment horizontal="center" vertical="center"/>
    </xf>
    <xf numFmtId="0" fontId="0" fillId="0" borderId="0" xfId="0" applyFill="1" applyAlignment="1">
      <alignment horizontal="left"/>
    </xf>
    <xf numFmtId="10" fontId="0" fillId="0" borderId="0" xfId="1" applyNumberFormat="1" applyFont="1" applyFill="1" applyAlignment="1">
      <alignment horizontal="center" vertical="center"/>
    </xf>
    <xf numFmtId="0" fontId="0" fillId="0" borderId="0" xfId="0" applyFill="1"/>
    <xf numFmtId="0" fontId="31" fillId="10" borderId="1" xfId="0" applyFont="1" applyFill="1" applyBorder="1" applyAlignment="1">
      <alignment horizontal="left" vertical="center"/>
    </xf>
    <xf numFmtId="10" fontId="31" fillId="10" borderId="1" xfId="1" applyNumberFormat="1" applyFont="1" applyFill="1" applyBorder="1" applyAlignment="1">
      <alignment horizontal="center" vertical="center"/>
    </xf>
    <xf numFmtId="0" fontId="3" fillId="10" borderId="1" xfId="0" applyFont="1" applyFill="1" applyBorder="1" applyAlignment="1">
      <alignment vertical="center" wrapText="1"/>
    </xf>
    <xf numFmtId="0" fontId="3" fillId="0" borderId="1" xfId="0" applyFont="1" applyFill="1" applyBorder="1" applyAlignment="1">
      <alignment vertical="center" wrapText="1"/>
    </xf>
    <xf numFmtId="0" fontId="31" fillId="9" borderId="1" xfId="0" applyFont="1" applyFill="1" applyBorder="1" applyAlignment="1">
      <alignment horizontal="left" vertical="center"/>
    </xf>
    <xf numFmtId="10" fontId="31" fillId="9" borderId="1" xfId="1" applyNumberFormat="1" applyFont="1" applyFill="1" applyBorder="1" applyAlignment="1">
      <alignment horizontal="center" vertical="center"/>
    </xf>
    <xf numFmtId="0" fontId="3" fillId="9" borderId="1" xfId="0" applyFont="1" applyFill="1" applyBorder="1" applyAlignment="1">
      <alignment vertical="center" wrapText="1"/>
    </xf>
    <xf numFmtId="0" fontId="31" fillId="4" borderId="1" xfId="0" applyFont="1" applyFill="1" applyBorder="1" applyAlignment="1">
      <alignment horizontal="left" vertical="center"/>
    </xf>
    <xf numFmtId="10" fontId="31" fillId="4" borderId="1" xfId="1" applyNumberFormat="1" applyFont="1" applyFill="1" applyBorder="1" applyAlignment="1">
      <alignment horizontal="center" vertical="center"/>
    </xf>
    <xf numFmtId="0" fontId="32" fillId="4" borderId="1" xfId="0" applyFont="1" applyFill="1" applyBorder="1" applyAlignment="1" applyProtection="1">
      <alignment vertical="center" wrapText="1"/>
    </xf>
    <xf numFmtId="0" fontId="32" fillId="0" borderId="1" xfId="0" applyFont="1" applyFill="1" applyBorder="1" applyAlignment="1" applyProtection="1">
      <alignment vertical="center" wrapText="1"/>
    </xf>
    <xf numFmtId="0" fontId="3" fillId="10" borderId="1" xfId="0" applyFont="1" applyFill="1" applyBorder="1" applyAlignment="1">
      <alignment vertical="center"/>
    </xf>
    <xf numFmtId="0" fontId="3" fillId="0" borderId="1" xfId="0" applyFont="1" applyFill="1" applyBorder="1" applyAlignment="1">
      <alignment vertical="center"/>
    </xf>
    <xf numFmtId="0" fontId="3" fillId="9" borderId="1" xfId="0" applyFont="1" applyFill="1" applyBorder="1" applyAlignment="1">
      <alignment vertical="center"/>
    </xf>
    <xf numFmtId="0" fontId="3" fillId="4" borderId="1" xfId="0" applyFont="1" applyFill="1" applyBorder="1" applyAlignment="1">
      <alignment vertical="center"/>
    </xf>
    <xf numFmtId="0" fontId="31" fillId="6" borderId="1" xfId="0" applyFont="1" applyFill="1" applyBorder="1" applyAlignment="1">
      <alignment horizontal="left" vertical="center"/>
    </xf>
    <xf numFmtId="10" fontId="31" fillId="6" borderId="1" xfId="1" applyNumberFormat="1" applyFont="1" applyFill="1" applyBorder="1" applyAlignment="1">
      <alignment horizontal="center" vertical="center"/>
    </xf>
    <xf numFmtId="0" fontId="3" fillId="6" borderId="1" xfId="0" applyFont="1" applyFill="1" applyBorder="1" applyAlignment="1">
      <alignment vertical="center"/>
    </xf>
    <xf numFmtId="0" fontId="3" fillId="4" borderId="1" xfId="0" applyFont="1" applyFill="1" applyBorder="1" applyAlignment="1">
      <alignment vertical="center" wrapText="1"/>
    </xf>
    <xf numFmtId="0" fontId="3" fillId="6" borderId="1" xfId="0" applyFont="1" applyFill="1" applyBorder="1" applyAlignment="1">
      <alignment vertical="center" wrapText="1"/>
    </xf>
    <xf numFmtId="0" fontId="3" fillId="9" borderId="1" xfId="0" applyFont="1" applyFill="1" applyBorder="1" applyAlignment="1">
      <alignment horizontal="left" vertical="center"/>
    </xf>
    <xf numFmtId="0" fontId="3" fillId="0" borderId="1" xfId="0" applyFont="1" applyFill="1" applyBorder="1" applyAlignment="1">
      <alignment horizontal="left" vertical="center"/>
    </xf>
    <xf numFmtId="0" fontId="3" fillId="4"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10" borderId="1" xfId="0" applyFont="1" applyFill="1" applyBorder="1" applyAlignment="1">
      <alignment horizontal="left" vertical="center"/>
    </xf>
    <xf numFmtId="0" fontId="3" fillId="9" borderId="1" xfId="0" applyFont="1" applyFill="1" applyBorder="1" applyAlignment="1">
      <alignment horizontal="left" vertical="center" wrapText="1"/>
    </xf>
    <xf numFmtId="0" fontId="31" fillId="0" borderId="1" xfId="0" applyFont="1" applyFill="1" applyBorder="1" applyAlignment="1">
      <alignment horizontal="center" vertical="center"/>
    </xf>
    <xf numFmtId="10" fontId="0" fillId="0" borderId="0" xfId="0" applyNumberFormat="1" applyFill="1"/>
    <xf numFmtId="0" fontId="3" fillId="8" borderId="1" xfId="0" applyFont="1" applyFill="1" applyBorder="1" applyAlignment="1">
      <alignment vertical="center" wrapText="1"/>
    </xf>
    <xf numFmtId="0" fontId="3" fillId="7" borderId="1" xfId="0" applyFont="1" applyFill="1" applyBorder="1" applyAlignment="1">
      <alignment vertical="center" wrapText="1"/>
    </xf>
    <xf numFmtId="0" fontId="33" fillId="0" borderId="0" xfId="0" applyFont="1" applyFill="1"/>
    <xf numFmtId="10" fontId="34" fillId="0" borderId="0" xfId="1" applyNumberFormat="1" applyFont="1" applyFill="1"/>
    <xf numFmtId="10" fontId="28" fillId="0" borderId="0" xfId="1" applyNumberFormat="1" applyFont="1" applyFill="1"/>
    <xf numFmtId="0" fontId="3" fillId="2" borderId="0" xfId="0" applyFont="1" applyFill="1" applyBorder="1" applyAlignment="1">
      <alignment horizontal="left" vertical="center"/>
    </xf>
    <xf numFmtId="10" fontId="7" fillId="2" borderId="5" xfId="0" applyNumberFormat="1" applyFont="1" applyFill="1" applyBorder="1" applyAlignment="1">
      <alignment horizontal="center" vertical="center" wrapText="1"/>
    </xf>
    <xf numFmtId="0" fontId="15" fillId="12" borderId="18" xfId="0" applyFont="1" applyFill="1" applyBorder="1" applyAlignment="1">
      <alignment horizontal="center" vertical="center"/>
    </xf>
    <xf numFmtId="0" fontId="17" fillId="12" borderId="18" xfId="0" applyFont="1" applyFill="1" applyBorder="1" applyAlignment="1">
      <alignment horizontal="center" vertical="center" textRotation="90"/>
    </xf>
    <xf numFmtId="9" fontId="7" fillId="2" borderId="8" xfId="1" applyFont="1" applyFill="1" applyBorder="1" applyAlignment="1">
      <alignment horizontal="center" vertical="center" wrapText="1"/>
    </xf>
    <xf numFmtId="10" fontId="7" fillId="2" borderId="8" xfId="0" applyNumberFormat="1" applyFont="1" applyFill="1" applyBorder="1" applyAlignment="1">
      <alignment horizontal="center" vertical="center"/>
    </xf>
    <xf numFmtId="10" fontId="13" fillId="2" borderId="5" xfId="0" applyNumberFormat="1" applyFont="1" applyFill="1" applyBorder="1" applyAlignment="1">
      <alignment horizontal="center" vertical="center"/>
    </xf>
    <xf numFmtId="10" fontId="13" fillId="2" borderId="6" xfId="0" applyNumberFormat="1" applyFont="1" applyFill="1" applyBorder="1" applyAlignment="1">
      <alignment horizontal="center" vertical="center"/>
    </xf>
    <xf numFmtId="10" fontId="13" fillId="2" borderId="5" xfId="1" applyNumberFormat="1" applyFont="1" applyFill="1" applyBorder="1" applyAlignment="1">
      <alignment horizontal="center" vertical="center" wrapText="1"/>
    </xf>
    <xf numFmtId="10" fontId="13" fillId="2" borderId="6" xfId="1" applyNumberFormat="1" applyFont="1" applyFill="1" applyBorder="1" applyAlignment="1">
      <alignment horizontal="center" vertical="center" wrapText="1"/>
    </xf>
    <xf numFmtId="10" fontId="8" fillId="2" borderId="5" xfId="0" applyNumberFormat="1" applyFont="1" applyFill="1" applyBorder="1" applyAlignment="1">
      <alignment horizontal="center" vertical="center"/>
    </xf>
    <xf numFmtId="0" fontId="8" fillId="2" borderId="5" xfId="1" applyNumberFormat="1" applyFont="1" applyFill="1" applyBorder="1" applyAlignment="1">
      <alignment horizontal="center" vertical="center" wrapText="1"/>
    </xf>
    <xf numFmtId="9" fontId="8" fillId="2" borderId="5" xfId="1" applyFont="1" applyFill="1" applyBorder="1" applyAlignment="1">
      <alignment horizontal="center" vertical="center" wrapText="1"/>
    </xf>
    <xf numFmtId="9" fontId="8" fillId="2" borderId="5" xfId="0" applyNumberFormat="1" applyFont="1" applyFill="1" applyBorder="1" applyAlignment="1">
      <alignment horizontal="center" vertical="center"/>
    </xf>
    <xf numFmtId="10" fontId="8" fillId="2" borderId="5" xfId="0" applyNumberFormat="1" applyFont="1" applyFill="1" applyBorder="1" applyAlignment="1">
      <alignment horizontal="center" vertical="center" wrapText="1"/>
    </xf>
    <xf numFmtId="10" fontId="8" fillId="2" borderId="5" xfId="1" applyNumberFormat="1" applyFont="1" applyFill="1" applyBorder="1" applyAlignment="1">
      <alignment horizontal="center" vertical="center" wrapText="1"/>
    </xf>
    <xf numFmtId="0" fontId="3" fillId="2" borderId="0" xfId="0" applyFont="1" applyFill="1"/>
    <xf numFmtId="10" fontId="36" fillId="0" borderId="1" xfId="1" applyNumberFormat="1" applyFont="1" applyFill="1" applyBorder="1" applyAlignment="1">
      <alignment horizontal="center" vertical="center"/>
    </xf>
    <xf numFmtId="0" fontId="36" fillId="0" borderId="0" xfId="0" applyFont="1" applyFill="1"/>
    <xf numFmtId="10" fontId="35" fillId="5" borderId="1" xfId="1" applyNumberFormat="1" applyFont="1" applyFill="1" applyBorder="1" applyAlignment="1">
      <alignment horizontal="center" vertical="center"/>
    </xf>
    <xf numFmtId="10" fontId="37" fillId="10" borderId="1" xfId="1" applyNumberFormat="1" applyFont="1" applyFill="1" applyBorder="1" applyAlignment="1">
      <alignment horizontal="center" vertical="center"/>
    </xf>
    <xf numFmtId="0" fontId="37" fillId="4" borderId="1" xfId="0" applyFont="1" applyFill="1" applyBorder="1" applyAlignment="1">
      <alignment horizontal="left" vertical="center"/>
    </xf>
    <xf numFmtId="10" fontId="37" fillId="4" borderId="1" xfId="1" applyNumberFormat="1" applyFont="1" applyFill="1" applyBorder="1" applyAlignment="1">
      <alignment horizontal="center" vertical="center"/>
    </xf>
    <xf numFmtId="0" fontId="38" fillId="4" borderId="1" xfId="0" applyFont="1" applyFill="1" applyBorder="1" applyAlignment="1" applyProtection="1">
      <alignment vertical="center" wrapText="1"/>
    </xf>
    <xf numFmtId="10" fontId="37" fillId="0" borderId="1" xfId="1" applyNumberFormat="1" applyFont="1" applyFill="1" applyBorder="1" applyAlignment="1">
      <alignment horizontal="center" vertical="center"/>
    </xf>
    <xf numFmtId="0" fontId="38" fillId="4" borderId="1" xfId="0" applyFont="1" applyFill="1" applyBorder="1" applyAlignment="1">
      <alignment vertical="center"/>
    </xf>
    <xf numFmtId="0" fontId="38" fillId="4" borderId="1" xfId="0" applyFont="1" applyFill="1" applyBorder="1" applyAlignment="1">
      <alignment vertical="center" wrapText="1"/>
    </xf>
    <xf numFmtId="10" fontId="37" fillId="6" borderId="1" xfId="1" applyNumberFormat="1" applyFont="1" applyFill="1" applyBorder="1" applyAlignment="1">
      <alignment horizontal="center" vertical="center"/>
    </xf>
    <xf numFmtId="0" fontId="38" fillId="4" borderId="1" xfId="0" applyFont="1" applyFill="1" applyBorder="1" applyAlignment="1">
      <alignment horizontal="left" vertical="center" wrapText="1"/>
    </xf>
    <xf numFmtId="0" fontId="36" fillId="0" borderId="0" xfId="0" applyFont="1" applyFill="1" applyAlignment="1">
      <alignment horizontal="left"/>
    </xf>
    <xf numFmtId="10" fontId="36" fillId="0" borderId="0" xfId="1" applyNumberFormat="1" applyFont="1" applyFill="1" applyAlignment="1">
      <alignment horizontal="center" vertical="center"/>
    </xf>
    <xf numFmtId="0" fontId="37" fillId="0" borderId="1" xfId="0" applyFont="1" applyFill="1" applyBorder="1" applyAlignment="1">
      <alignment horizontal="center" vertical="center"/>
    </xf>
    <xf numFmtId="0" fontId="38" fillId="0" borderId="0" xfId="0" applyFont="1" applyFill="1" applyAlignment="1">
      <alignment vertical="center"/>
    </xf>
    <xf numFmtId="0" fontId="38" fillId="8" borderId="1" xfId="0" applyFont="1" applyFill="1" applyBorder="1" applyAlignment="1">
      <alignment vertical="center" wrapText="1"/>
    </xf>
    <xf numFmtId="0" fontId="38" fillId="7" borderId="1" xfId="0" applyFont="1" applyFill="1" applyBorder="1" applyAlignment="1">
      <alignment vertical="center" wrapText="1"/>
    </xf>
    <xf numFmtId="0" fontId="35" fillId="13" borderId="1" xfId="0" applyFont="1" applyFill="1" applyBorder="1" applyAlignment="1">
      <alignment horizontal="left" vertical="center"/>
    </xf>
    <xf numFmtId="10" fontId="35" fillId="13" borderId="1" xfId="1" applyNumberFormat="1" applyFont="1" applyFill="1" applyBorder="1" applyAlignment="1">
      <alignment horizontal="center" vertical="center"/>
    </xf>
    <xf numFmtId="10" fontId="41" fillId="13" borderId="1" xfId="1" applyNumberFormat="1" applyFont="1" applyFill="1" applyBorder="1" applyAlignment="1">
      <alignment horizontal="center" vertical="center"/>
    </xf>
    <xf numFmtId="0" fontId="35" fillId="13" borderId="1" xfId="0" applyFont="1" applyFill="1" applyBorder="1" applyAlignment="1">
      <alignment vertical="center" wrapText="1"/>
    </xf>
    <xf numFmtId="0" fontId="35" fillId="13" borderId="1" xfId="0" applyFont="1" applyFill="1" applyBorder="1" applyAlignment="1">
      <alignment vertical="center"/>
    </xf>
    <xf numFmtId="0" fontId="35" fillId="13" borderId="2" xfId="0" applyFont="1" applyFill="1" applyBorder="1" applyAlignment="1">
      <alignment horizontal="left" vertical="center"/>
    </xf>
    <xf numFmtId="0" fontId="35" fillId="13" borderId="3" xfId="0" applyFont="1" applyFill="1" applyBorder="1" applyAlignment="1">
      <alignment horizontal="left" vertical="center"/>
    </xf>
    <xf numFmtId="10" fontId="37" fillId="10" borderId="31" xfId="1" applyNumberFormat="1" applyFont="1" applyFill="1" applyBorder="1" applyAlignment="1">
      <alignment horizontal="center" vertical="center"/>
    </xf>
    <xf numFmtId="0" fontId="37" fillId="4" borderId="32" xfId="0" applyFont="1" applyFill="1" applyBorder="1" applyAlignment="1">
      <alignment horizontal="left" vertical="center"/>
    </xf>
    <xf numFmtId="10" fontId="42" fillId="0" borderId="1" xfId="1" applyNumberFormat="1" applyFont="1" applyFill="1" applyBorder="1" applyAlignment="1">
      <alignment horizontal="center" vertical="center"/>
    </xf>
    <xf numFmtId="0" fontId="36" fillId="2" borderId="0" xfId="0" applyFont="1" applyFill="1"/>
    <xf numFmtId="0" fontId="37" fillId="14" borderId="1" xfId="0" applyFont="1" applyFill="1" applyBorder="1" applyAlignment="1">
      <alignment horizontal="left" vertical="center"/>
    </xf>
    <xf numFmtId="0" fontId="38" fillId="14" borderId="1" xfId="0" applyFont="1" applyFill="1" applyBorder="1" applyAlignment="1">
      <alignment vertical="center"/>
    </xf>
    <xf numFmtId="10" fontId="37" fillId="14" borderId="1" xfId="1" applyNumberFormat="1" applyFont="1" applyFill="1" applyBorder="1" applyAlignment="1">
      <alignment horizontal="center" vertical="center"/>
    </xf>
    <xf numFmtId="0" fontId="36" fillId="2" borderId="0" xfId="0" applyFont="1" applyFill="1" applyAlignment="1">
      <alignment horizontal="center" vertical="center"/>
    </xf>
    <xf numFmtId="10" fontId="35" fillId="2" borderId="0" xfId="1" applyNumberFormat="1" applyFont="1" applyFill="1" applyAlignment="1">
      <alignment horizontal="center" vertical="center"/>
    </xf>
    <xf numFmtId="0" fontId="35" fillId="2" borderId="0" xfId="0" applyFont="1" applyFill="1"/>
    <xf numFmtId="10" fontId="39" fillId="2" borderId="0" xfId="1" applyNumberFormat="1" applyFont="1" applyFill="1" applyAlignment="1">
      <alignment horizontal="center" vertical="center"/>
    </xf>
    <xf numFmtId="10" fontId="40" fillId="2" borderId="0" xfId="1" applyNumberFormat="1" applyFont="1" applyFill="1" applyAlignment="1">
      <alignment horizontal="center" vertical="center"/>
    </xf>
    <xf numFmtId="10" fontId="37" fillId="2" borderId="0" xfId="1" applyNumberFormat="1" applyFont="1" applyFill="1" applyAlignment="1">
      <alignment horizontal="center" vertical="center"/>
    </xf>
    <xf numFmtId="0" fontId="38" fillId="14" borderId="1" xfId="0" applyFont="1" applyFill="1" applyBorder="1" applyAlignment="1">
      <alignment vertical="center" wrapText="1"/>
    </xf>
    <xf numFmtId="0" fontId="37" fillId="14" borderId="1" xfId="0" applyFont="1" applyFill="1" applyBorder="1" applyAlignment="1">
      <alignment horizontal="left" vertical="center" wrapText="1"/>
    </xf>
    <xf numFmtId="0" fontId="38" fillId="14" borderId="1" xfId="0" applyFont="1" applyFill="1" applyBorder="1" applyAlignment="1">
      <alignment horizontal="left" vertical="center" wrapText="1"/>
    </xf>
    <xf numFmtId="10" fontId="38" fillId="4" borderId="1" xfId="1" applyNumberFormat="1" applyFont="1" applyFill="1" applyBorder="1" applyAlignment="1">
      <alignment horizontal="center" vertical="center"/>
    </xf>
    <xf numFmtId="10" fontId="35" fillId="4" borderId="1" xfId="1" applyNumberFormat="1" applyFont="1" applyFill="1" applyBorder="1" applyAlignment="1">
      <alignment horizontal="center" vertical="center"/>
    </xf>
    <xf numFmtId="10" fontId="41" fillId="4" borderId="1" xfId="1" applyNumberFormat="1" applyFont="1" applyFill="1" applyBorder="1" applyAlignment="1">
      <alignment horizontal="center" vertical="center"/>
    </xf>
    <xf numFmtId="0" fontId="40" fillId="4" borderId="1" xfId="0" applyFont="1" applyFill="1" applyBorder="1" applyAlignment="1">
      <alignment vertical="center" wrapText="1"/>
    </xf>
    <xf numFmtId="0" fontId="36" fillId="2" borderId="0" xfId="0" applyFont="1" applyFill="1" applyAlignment="1">
      <alignment vertical="center"/>
    </xf>
    <xf numFmtId="10" fontId="41" fillId="2" borderId="0" xfId="1" applyNumberFormat="1" applyFont="1" applyFill="1" applyAlignment="1">
      <alignment horizontal="center" vertical="center"/>
    </xf>
    <xf numFmtId="0" fontId="41" fillId="2" borderId="0" xfId="0" applyFont="1" applyFill="1"/>
    <xf numFmtId="0" fontId="0" fillId="2" borderId="0" xfId="0" applyFill="1" applyAlignment="1">
      <alignment horizontal="center"/>
    </xf>
    <xf numFmtId="0" fontId="0" fillId="2" borderId="0" xfId="0" applyFill="1"/>
    <xf numFmtId="10" fontId="0" fillId="2" borderId="0" xfId="1" applyNumberFormat="1" applyFont="1" applyFill="1" applyAlignment="1">
      <alignment horizontal="center"/>
    </xf>
    <xf numFmtId="10" fontId="0" fillId="2" borderId="0" xfId="0" applyNumberFormat="1" applyFill="1" applyAlignment="1">
      <alignment horizontal="center"/>
    </xf>
    <xf numFmtId="0" fontId="37" fillId="14" borderId="31" xfId="0" applyFont="1" applyFill="1" applyBorder="1" applyAlignment="1">
      <alignment horizontal="left" vertical="center"/>
    </xf>
    <xf numFmtId="0" fontId="37" fillId="14" borderId="30" xfId="0" applyFont="1" applyFill="1" applyBorder="1" applyAlignment="1">
      <alignment horizontal="left" vertical="center"/>
    </xf>
    <xf numFmtId="10" fontId="35" fillId="15" borderId="2" xfId="1" applyNumberFormat="1" applyFont="1" applyFill="1" applyBorder="1" applyAlignment="1">
      <alignment horizontal="center" vertical="center"/>
    </xf>
    <xf numFmtId="10" fontId="37" fillId="15" borderId="3" xfId="1" applyNumberFormat="1" applyFont="1" applyFill="1" applyBorder="1" applyAlignment="1">
      <alignment horizontal="center" vertical="center"/>
    </xf>
    <xf numFmtId="9" fontId="7" fillId="2" borderId="8" xfId="0" applyNumberFormat="1" applyFont="1" applyFill="1" applyBorder="1" applyAlignment="1">
      <alignment horizontal="center" vertical="center"/>
    </xf>
    <xf numFmtId="10" fontId="7" fillId="2" borderId="7" xfId="1" applyNumberFormat="1" applyFont="1" applyFill="1" applyBorder="1" applyAlignment="1">
      <alignment horizontal="center" vertical="center" wrapText="1"/>
    </xf>
    <xf numFmtId="0" fontId="38" fillId="3" borderId="1" xfId="0" applyFont="1" applyFill="1" applyBorder="1" applyAlignment="1">
      <alignment vertical="center"/>
    </xf>
    <xf numFmtId="10" fontId="7" fillId="2" borderId="5" xfId="0" applyNumberFormat="1" applyFont="1" applyFill="1" applyBorder="1" applyAlignment="1">
      <alignment horizontal="center" vertical="center" wrapText="1"/>
    </xf>
    <xf numFmtId="10" fontId="7" fillId="2" borderId="4" xfId="0" applyNumberFormat="1" applyFont="1" applyFill="1" applyBorder="1" applyAlignment="1">
      <alignment horizontal="center" vertical="center" wrapText="1"/>
    </xf>
    <xf numFmtId="0" fontId="15" fillId="12" borderId="12" xfId="0" applyFont="1" applyFill="1" applyBorder="1" applyAlignment="1">
      <alignment horizontal="center" vertical="center" wrapText="1"/>
    </xf>
    <xf numFmtId="0" fontId="3" fillId="5" borderId="0" xfId="0" applyFont="1" applyFill="1" applyBorder="1" applyAlignment="1" applyProtection="1">
      <alignment horizontal="center" vertical="center"/>
    </xf>
    <xf numFmtId="0" fontId="3" fillId="5" borderId="27" xfId="0" applyFont="1" applyFill="1" applyBorder="1" applyAlignment="1" applyProtection="1">
      <alignment horizontal="center" vertical="center"/>
    </xf>
    <xf numFmtId="10" fontId="7" fillId="2" borderId="8" xfId="0" applyNumberFormat="1" applyFont="1" applyFill="1" applyBorder="1" applyAlignment="1">
      <alignment horizontal="center" vertical="center" wrapText="1"/>
    </xf>
    <xf numFmtId="10" fontId="7" fillId="2" borderId="5" xfId="0" applyNumberFormat="1" applyFont="1" applyFill="1" applyBorder="1" applyAlignment="1">
      <alignment horizontal="center" vertical="center" wrapText="1"/>
    </xf>
    <xf numFmtId="10" fontId="7" fillId="2" borderId="19" xfId="0" applyNumberFormat="1" applyFont="1" applyFill="1" applyBorder="1" applyAlignment="1">
      <alignment horizontal="center" vertical="center" wrapText="1"/>
    </xf>
    <xf numFmtId="10" fontId="7" fillId="2" borderId="18" xfId="0"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16" fillId="12" borderId="15" xfId="0" applyFont="1" applyFill="1" applyBorder="1" applyAlignment="1">
      <alignment horizontal="center" vertical="center"/>
    </xf>
    <xf numFmtId="0" fontId="16" fillId="12" borderId="16" xfId="0" applyFont="1" applyFill="1" applyBorder="1" applyAlignment="1">
      <alignment horizontal="center" vertical="center"/>
    </xf>
    <xf numFmtId="0" fontId="16" fillId="12" borderId="17" xfId="0" applyFont="1" applyFill="1" applyBorder="1" applyAlignment="1">
      <alignment horizontal="center" vertical="center"/>
    </xf>
    <xf numFmtId="9" fontId="7" fillId="2" borderId="4" xfId="0" applyNumberFormat="1" applyFont="1" applyFill="1" applyBorder="1" applyAlignment="1" applyProtection="1">
      <alignment horizontal="center" vertical="center" wrapText="1"/>
    </xf>
    <xf numFmtId="9" fontId="7" fillId="2" borderId="5" xfId="0" applyNumberFormat="1" applyFont="1" applyFill="1" applyBorder="1" applyAlignment="1" applyProtection="1">
      <alignment horizontal="center" vertical="center" wrapText="1"/>
    </xf>
    <xf numFmtId="9" fontId="7" fillId="2" borderId="6" xfId="0" applyNumberFormat="1" applyFont="1" applyFill="1" applyBorder="1" applyAlignment="1" applyProtection="1">
      <alignment horizontal="center" vertical="center" wrapText="1"/>
    </xf>
    <xf numFmtId="0" fontId="18" fillId="5" borderId="2" xfId="0" applyFont="1" applyFill="1" applyBorder="1" applyAlignment="1">
      <alignment horizontal="center" vertical="center" wrapText="1"/>
    </xf>
    <xf numFmtId="0" fontId="6" fillId="11" borderId="15" xfId="0" applyFont="1" applyFill="1" applyBorder="1" applyAlignment="1" applyProtection="1">
      <alignment horizontal="center" vertical="center"/>
    </xf>
    <xf numFmtId="0" fontId="6" fillId="11" borderId="16" xfId="0" applyFont="1" applyFill="1" applyBorder="1" applyAlignment="1" applyProtection="1">
      <alignment horizontal="center" vertical="center"/>
    </xf>
    <xf numFmtId="0" fontId="6" fillId="11" borderId="17" xfId="0" applyFont="1" applyFill="1" applyBorder="1" applyAlignment="1" applyProtection="1">
      <alignment horizontal="center" vertical="center"/>
    </xf>
    <xf numFmtId="0" fontId="15" fillId="12" borderId="7" xfId="0" applyFont="1" applyFill="1" applyBorder="1" applyAlignment="1">
      <alignment horizontal="center" vertical="center" wrapText="1"/>
    </xf>
    <xf numFmtId="0" fontId="15" fillId="12" borderId="12" xfId="0" applyFont="1" applyFill="1" applyBorder="1" applyAlignment="1">
      <alignment horizontal="center" vertical="center" wrapText="1"/>
    </xf>
    <xf numFmtId="0" fontId="15" fillId="12" borderId="9" xfId="0" applyFont="1" applyFill="1" applyBorder="1" applyAlignment="1">
      <alignment horizontal="center" vertical="center" wrapText="1"/>
    </xf>
    <xf numFmtId="0" fontId="15" fillId="12" borderId="10"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5" fillId="12" borderId="14" xfId="0" applyFont="1" applyFill="1" applyBorder="1" applyAlignment="1">
      <alignment horizontal="center" vertical="center" wrapText="1"/>
    </xf>
    <xf numFmtId="10" fontId="7" fillId="2" borderId="4" xfId="0" applyNumberFormat="1" applyFont="1" applyFill="1" applyBorder="1" applyAlignment="1">
      <alignment horizontal="center" vertical="center" wrapText="1"/>
    </xf>
    <xf numFmtId="9" fontId="7" fillId="2" borderId="5" xfId="0" applyNumberFormat="1" applyFont="1" applyFill="1" applyBorder="1" applyAlignment="1">
      <alignment horizontal="center" vertical="center" wrapText="1"/>
    </xf>
    <xf numFmtId="10" fontId="7" fillId="2" borderId="18" xfId="0" applyNumberFormat="1" applyFont="1" applyFill="1" applyBorder="1" applyAlignment="1">
      <alignment horizontal="center" vertical="center"/>
    </xf>
    <xf numFmtId="0" fontId="21" fillId="5" borderId="0" xfId="0" applyFont="1" applyFill="1" applyBorder="1" applyAlignment="1" applyProtection="1">
      <alignment horizontal="center" vertical="center"/>
    </xf>
    <xf numFmtId="0" fontId="22" fillId="2" borderId="22" xfId="0" applyFont="1" applyFill="1" applyBorder="1" applyAlignment="1" applyProtection="1">
      <alignment horizontal="left" vertical="center"/>
    </xf>
    <xf numFmtId="0" fontId="22" fillId="2" borderId="23" xfId="0" applyFont="1" applyFill="1" applyBorder="1" applyAlignment="1" applyProtection="1">
      <alignment horizontal="left" vertical="center"/>
    </xf>
    <xf numFmtId="0" fontId="21" fillId="5" borderId="0" xfId="0" applyFont="1" applyFill="1" applyBorder="1" applyAlignment="1" applyProtection="1">
      <alignment horizontal="center" vertical="center" wrapText="1"/>
    </xf>
    <xf numFmtId="0" fontId="21" fillId="5" borderId="24" xfId="0" applyFont="1" applyFill="1" applyBorder="1" applyAlignment="1" applyProtection="1">
      <alignment horizontal="center" vertical="center" wrapText="1"/>
    </xf>
    <xf numFmtId="0" fontId="22" fillId="2" borderId="25" xfId="0" applyFont="1" applyFill="1" applyBorder="1" applyAlignment="1" applyProtection="1">
      <alignment horizontal="left" vertical="center" wrapText="1"/>
    </xf>
    <xf numFmtId="0" fontId="22" fillId="2" borderId="26" xfId="0" applyFont="1" applyFill="1" applyBorder="1" applyAlignment="1" applyProtection="1">
      <alignment horizontal="left" vertical="center" wrapText="1"/>
    </xf>
    <xf numFmtId="0" fontId="5" fillId="2" borderId="28" xfId="0" applyFont="1" applyFill="1" applyBorder="1" applyAlignment="1" applyProtection="1">
      <alignment horizontal="left" vertical="center" wrapText="1"/>
    </xf>
    <xf numFmtId="0" fontId="5" fillId="2" borderId="29" xfId="0" applyFont="1" applyFill="1" applyBorder="1" applyAlignment="1" applyProtection="1">
      <alignment horizontal="left" vertical="center" wrapText="1"/>
    </xf>
    <xf numFmtId="10" fontId="7" fillId="2" borderId="7" xfId="0" applyNumberFormat="1" applyFont="1" applyFill="1" applyBorder="1" applyAlignment="1" applyProtection="1">
      <alignment horizontal="center" vertical="center" wrapText="1"/>
    </xf>
    <xf numFmtId="10" fontId="7" fillId="2" borderId="12"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8"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14" fillId="11" borderId="7" xfId="0" applyFont="1" applyFill="1" applyBorder="1" applyAlignment="1" applyProtection="1">
      <alignment horizontal="center" vertical="center"/>
    </xf>
    <xf numFmtId="0" fontId="14" fillId="11" borderId="12" xfId="0" applyFont="1" applyFill="1" applyBorder="1" applyAlignment="1" applyProtection="1">
      <alignment horizontal="center" vertical="center"/>
    </xf>
    <xf numFmtId="0" fontId="14" fillId="11" borderId="7" xfId="0" applyFont="1" applyFill="1" applyBorder="1" applyAlignment="1" applyProtection="1">
      <alignment horizontal="center" vertical="center" wrapText="1"/>
    </xf>
    <xf numFmtId="0" fontId="14" fillId="11" borderId="12" xfId="0" applyFont="1" applyFill="1" applyBorder="1" applyAlignment="1" applyProtection="1">
      <alignment horizontal="center" vertical="center" wrapText="1"/>
    </xf>
    <xf numFmtId="0" fontId="35" fillId="13" borderId="2" xfId="0" applyFont="1" applyFill="1" applyBorder="1" applyAlignment="1">
      <alignment horizontal="center" vertical="center"/>
    </xf>
    <xf numFmtId="0" fontId="35" fillId="13" borderId="3" xfId="0" applyFont="1" applyFill="1" applyBorder="1" applyAlignment="1">
      <alignment horizontal="center" vertical="center"/>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0" fontId="35" fillId="13" borderId="2" xfId="0" applyFont="1" applyFill="1" applyBorder="1" applyAlignment="1">
      <alignment horizontal="center" vertical="center" wrapText="1"/>
    </xf>
    <xf numFmtId="0" fontId="35" fillId="13" borderId="3" xfId="0" applyFont="1" applyFill="1" applyBorder="1" applyAlignment="1">
      <alignment horizontal="center" vertical="center" wrapText="1"/>
    </xf>
    <xf numFmtId="0" fontId="37" fillId="4" borderId="2" xfId="0" applyFont="1" applyFill="1" applyBorder="1" applyAlignment="1">
      <alignment horizontal="left" vertical="center"/>
    </xf>
    <xf numFmtId="0" fontId="37" fillId="3" borderId="21" xfId="0" applyFont="1" applyFill="1" applyBorder="1" applyAlignment="1">
      <alignment horizontal="left" vertical="center"/>
    </xf>
    <xf numFmtId="0" fontId="37" fillId="3" borderId="3" xfId="0" applyFont="1" applyFill="1" applyBorder="1" applyAlignment="1">
      <alignment horizontal="left" vertical="center"/>
    </xf>
    <xf numFmtId="0" fontId="37" fillId="2" borderId="21" xfId="0" applyFont="1" applyFill="1" applyBorder="1" applyAlignment="1">
      <alignment horizontal="left" vertical="center"/>
    </xf>
    <xf numFmtId="0" fontId="37" fillId="2" borderId="3" xfId="0" applyFont="1" applyFill="1" applyBorder="1" applyAlignment="1">
      <alignment horizontal="left" vertical="center"/>
    </xf>
    <xf numFmtId="0" fontId="37" fillId="4" borderId="21" xfId="0" applyFont="1" applyFill="1" applyBorder="1" applyAlignment="1">
      <alignment horizontal="left" vertical="center"/>
    </xf>
    <xf numFmtId="0" fontId="37" fillId="4" borderId="3" xfId="0" applyFont="1" applyFill="1" applyBorder="1" applyAlignment="1">
      <alignment horizontal="left" vertical="center"/>
    </xf>
    <xf numFmtId="0" fontId="27" fillId="5" borderId="2" xfId="0" applyFont="1" applyFill="1" applyBorder="1" applyAlignment="1">
      <alignment horizontal="center" vertical="justify"/>
    </xf>
    <xf numFmtId="0" fontId="27" fillId="5" borderId="3" xfId="0" applyFont="1" applyFill="1" applyBorder="1" applyAlignment="1">
      <alignment horizontal="center" vertical="justify"/>
    </xf>
    <xf numFmtId="0" fontId="29" fillId="5" borderId="2" xfId="0" applyFont="1" applyFill="1" applyBorder="1" applyAlignment="1">
      <alignment horizontal="center" vertical="center"/>
    </xf>
    <xf numFmtId="0" fontId="29" fillId="5" borderId="3" xfId="0" applyFont="1" applyFill="1" applyBorder="1" applyAlignment="1">
      <alignment horizontal="center" vertical="center"/>
    </xf>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7" fillId="2" borderId="4"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center" vertical="center" textRotation="90" wrapText="1"/>
      <protection locked="0"/>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vertical="center" wrapText="1"/>
      <protection locked="0"/>
    </xf>
    <xf numFmtId="10" fontId="7" fillId="2" borderId="4" xfId="1"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left" vertical="center" wrapText="1"/>
      <protection locked="0"/>
    </xf>
    <xf numFmtId="10" fontId="7" fillId="2" borderId="4" xfId="0" applyNumberFormat="1" applyFont="1" applyFill="1" applyBorder="1" applyAlignment="1" applyProtection="1">
      <alignment horizontal="center" vertical="center" wrapText="1"/>
      <protection locked="0"/>
    </xf>
    <xf numFmtId="0" fontId="7" fillId="2" borderId="4" xfId="0" applyFont="1" applyFill="1" applyBorder="1" applyAlignment="1" applyProtection="1">
      <alignment horizontal="justify" vertical="center" wrapText="1"/>
      <protection locked="0"/>
    </xf>
    <xf numFmtId="9" fontId="7" fillId="2" borderId="4" xfId="0" applyNumberFormat="1" applyFont="1" applyFill="1" applyBorder="1" applyProtection="1">
      <protection locked="0"/>
    </xf>
    <xf numFmtId="0" fontId="7" fillId="2" borderId="4" xfId="0" applyFont="1" applyFill="1" applyBorder="1" applyAlignment="1" applyProtection="1">
      <alignment horizontal="justify" vertical="top" wrapText="1"/>
      <protection locked="0"/>
    </xf>
    <xf numFmtId="0" fontId="7" fillId="2" borderId="5"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textRotation="90" wrapText="1"/>
      <protection locked="0"/>
    </xf>
    <xf numFmtId="0" fontId="7" fillId="2" borderId="5" xfId="0" applyFont="1" applyFill="1" applyBorder="1" applyAlignment="1" applyProtection="1">
      <alignment horizontal="center" vertical="center" wrapText="1"/>
      <protection locked="0"/>
    </xf>
    <xf numFmtId="0" fontId="7" fillId="2" borderId="5" xfId="0" applyFont="1" applyFill="1" applyBorder="1" applyAlignment="1" applyProtection="1">
      <alignment vertical="center" wrapText="1"/>
      <protection locked="0"/>
    </xf>
    <xf numFmtId="10" fontId="7" fillId="2" borderId="5" xfId="1" applyNumberFormat="1" applyFont="1" applyFill="1" applyBorder="1" applyAlignment="1" applyProtection="1">
      <alignment horizontal="center" vertical="center" wrapText="1"/>
      <protection locked="0"/>
    </xf>
    <xf numFmtId="0" fontId="7" fillId="2" borderId="5" xfId="0" applyFont="1" applyFill="1" applyBorder="1" applyAlignment="1" applyProtection="1">
      <alignment horizontal="left" vertical="center" wrapText="1"/>
      <protection locked="0"/>
    </xf>
    <xf numFmtId="10" fontId="7" fillId="2" borderId="5" xfId="0" applyNumberFormat="1" applyFont="1" applyFill="1" applyBorder="1" applyAlignment="1" applyProtection="1">
      <alignment horizontal="center" vertical="center" wrapText="1"/>
      <protection locked="0"/>
    </xf>
    <xf numFmtId="0" fontId="7" fillId="2" borderId="5"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justify" vertical="top" wrapText="1"/>
      <protection locked="0"/>
    </xf>
    <xf numFmtId="0" fontId="7" fillId="2" borderId="5" xfId="0" applyFont="1" applyFill="1" applyBorder="1" applyProtection="1">
      <protection locked="0"/>
    </xf>
    <xf numFmtId="9" fontId="7" fillId="2" borderId="5" xfId="0" applyNumberFormat="1" applyFont="1" applyFill="1" applyBorder="1" applyProtection="1">
      <protection locked="0"/>
    </xf>
    <xf numFmtId="0" fontId="7" fillId="2" borderId="6"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center" vertical="center" textRotation="90" wrapText="1"/>
      <protection locked="0"/>
    </xf>
    <xf numFmtId="0" fontId="7" fillId="2" borderId="6" xfId="0" applyFont="1" applyFill="1" applyBorder="1" applyAlignment="1" applyProtection="1">
      <alignment horizontal="center" vertical="center" wrapText="1"/>
      <protection locked="0"/>
    </xf>
    <xf numFmtId="0" fontId="7" fillId="2" borderId="6" xfId="0" applyFont="1" applyFill="1" applyBorder="1" applyAlignment="1" applyProtection="1">
      <alignment vertical="center" wrapText="1"/>
      <protection locked="0"/>
    </xf>
    <xf numFmtId="10" fontId="7" fillId="2" borderId="6" xfId="1" applyNumberFormat="1" applyFont="1" applyFill="1" applyBorder="1" applyAlignment="1" applyProtection="1">
      <alignment horizontal="center" vertical="center" wrapText="1"/>
      <protection locked="0"/>
    </xf>
    <xf numFmtId="0" fontId="7" fillId="2" borderId="6" xfId="0" applyFont="1" applyFill="1" applyBorder="1" applyAlignment="1" applyProtection="1">
      <alignment horizontal="left" vertical="center" wrapText="1"/>
      <protection locked="0"/>
    </xf>
    <xf numFmtId="10" fontId="7" fillId="2" borderId="6" xfId="0" applyNumberFormat="1" applyFont="1" applyFill="1" applyBorder="1" applyAlignment="1" applyProtection="1">
      <alignment horizontal="center" vertical="center" wrapText="1"/>
      <protection locked="0"/>
    </xf>
    <xf numFmtId="0" fontId="7" fillId="2" borderId="6" xfId="0" applyFont="1" applyFill="1" applyBorder="1" applyAlignment="1" applyProtection="1">
      <alignment horizontal="justify" vertical="center" wrapText="1"/>
      <protection locked="0"/>
    </xf>
    <xf numFmtId="0" fontId="7" fillId="2" borderId="6" xfId="0" applyFont="1" applyFill="1" applyBorder="1" applyAlignment="1" applyProtection="1">
      <alignment horizontal="justify" vertical="top" wrapText="1"/>
      <protection locked="0"/>
    </xf>
    <xf numFmtId="0" fontId="7" fillId="2" borderId="6" xfId="0" applyFont="1" applyFill="1" applyBorder="1" applyProtection="1">
      <protection locked="0"/>
    </xf>
    <xf numFmtId="0" fontId="7" fillId="2" borderId="8"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textRotation="90" wrapText="1"/>
      <protection locked="0"/>
    </xf>
    <xf numFmtId="10" fontId="7" fillId="2" borderId="7" xfId="0" applyNumberFormat="1" applyFont="1" applyFill="1" applyBorder="1" applyAlignment="1" applyProtection="1">
      <alignment horizontal="center" vertical="center" wrapText="1"/>
      <protection locked="0"/>
    </xf>
    <xf numFmtId="9" fontId="7" fillId="2" borderId="4" xfId="0" applyNumberFormat="1" applyFont="1" applyFill="1" applyBorder="1" applyAlignment="1" applyProtection="1">
      <alignment horizontal="left" vertical="center" wrapText="1"/>
      <protection locked="0"/>
    </xf>
    <xf numFmtId="9" fontId="7" fillId="2" borderId="4" xfId="0" applyNumberFormat="1" applyFont="1" applyFill="1" applyBorder="1" applyAlignment="1" applyProtection="1">
      <alignment horizontal="center" vertical="center" wrapText="1"/>
      <protection locked="0"/>
    </xf>
    <xf numFmtId="10" fontId="7" fillId="2" borderId="4" xfId="0" applyNumberFormat="1" applyFont="1" applyFill="1" applyBorder="1" applyAlignment="1" applyProtection="1">
      <alignment horizontal="center" vertical="center"/>
      <protection locked="0"/>
    </xf>
    <xf numFmtId="9" fontId="7" fillId="2" borderId="4" xfId="0" applyNumberFormat="1" applyFont="1" applyFill="1" applyBorder="1" applyAlignment="1" applyProtection="1">
      <alignment vertical="center"/>
      <protection locked="0"/>
    </xf>
    <xf numFmtId="10" fontId="7" fillId="2" borderId="8" xfId="0" applyNumberFormat="1" applyFont="1" applyFill="1" applyBorder="1" applyAlignment="1" applyProtection="1">
      <alignment horizontal="center" vertical="center" wrapText="1"/>
      <protection locked="0"/>
    </xf>
    <xf numFmtId="9" fontId="7" fillId="2" borderId="5" xfId="0" applyNumberFormat="1" applyFont="1" applyFill="1" applyBorder="1" applyAlignment="1" applyProtection="1">
      <alignment horizontal="left" vertical="top" wrapText="1"/>
      <protection locked="0"/>
    </xf>
    <xf numFmtId="9" fontId="7" fillId="2" borderId="5" xfId="0" applyNumberFormat="1" applyFont="1" applyFill="1" applyBorder="1" applyAlignment="1" applyProtection="1">
      <alignment horizontal="center" vertical="center" wrapText="1"/>
      <protection locked="0"/>
    </xf>
    <xf numFmtId="9" fontId="7" fillId="2" borderId="5" xfId="0" applyNumberFormat="1" applyFont="1" applyFill="1" applyBorder="1" applyAlignment="1" applyProtection="1">
      <alignment horizontal="left" vertical="center" wrapText="1"/>
      <protection locked="0"/>
    </xf>
    <xf numFmtId="10" fontId="7" fillId="2" borderId="5" xfId="0" applyNumberFormat="1" applyFont="1" applyFill="1" applyBorder="1" applyAlignment="1" applyProtection="1">
      <alignment horizontal="center" vertical="center"/>
      <protection locked="0"/>
    </xf>
    <xf numFmtId="9" fontId="7" fillId="2" borderId="5" xfId="0" applyNumberFormat="1" applyFont="1" applyFill="1" applyBorder="1" applyAlignment="1" applyProtection="1">
      <alignment horizontal="justify" vertical="top" wrapText="1"/>
      <protection locked="0"/>
    </xf>
    <xf numFmtId="0" fontId="7" fillId="2" borderId="5" xfId="0" applyFont="1" applyFill="1" applyBorder="1" applyAlignment="1" applyProtection="1">
      <alignment vertical="center"/>
      <protection locked="0"/>
    </xf>
    <xf numFmtId="0" fontId="13" fillId="2" borderId="5" xfId="0" applyFont="1" applyFill="1" applyBorder="1" applyAlignment="1" applyProtection="1">
      <alignment horizontal="left" vertical="center" wrapText="1"/>
      <protection locked="0"/>
    </xf>
    <xf numFmtId="10" fontId="13" fillId="2" borderId="5" xfId="1" applyNumberFormat="1" applyFont="1" applyFill="1" applyBorder="1" applyAlignment="1" applyProtection="1">
      <alignment horizontal="center" vertical="center" wrapText="1"/>
      <protection locked="0"/>
    </xf>
    <xf numFmtId="10" fontId="13" fillId="2" borderId="5" xfId="1" applyNumberFormat="1" applyFont="1" applyFill="1" applyBorder="1" applyAlignment="1" applyProtection="1">
      <alignment horizontal="left" vertical="center" wrapText="1"/>
      <protection locked="0"/>
    </xf>
    <xf numFmtId="0" fontId="13" fillId="2" borderId="5" xfId="0" applyFont="1" applyFill="1" applyBorder="1" applyAlignment="1" applyProtection="1">
      <alignment horizontal="center" vertical="center"/>
      <protection locked="0"/>
    </xf>
    <xf numFmtId="0" fontId="13" fillId="2" borderId="5" xfId="0" applyFont="1" applyFill="1" applyBorder="1" applyAlignment="1" applyProtection="1">
      <alignment horizontal="justify" vertical="top"/>
      <protection locked="0"/>
    </xf>
    <xf numFmtId="0" fontId="7" fillId="2" borderId="6" xfId="0" applyFont="1" applyFill="1" applyBorder="1" applyAlignment="1" applyProtection="1">
      <alignment vertical="center"/>
      <protection locked="0"/>
    </xf>
    <xf numFmtId="0" fontId="13" fillId="2" borderId="6" xfId="0" applyFont="1" applyFill="1" applyBorder="1" applyAlignment="1" applyProtection="1">
      <alignment horizontal="left" vertical="center" wrapText="1"/>
      <protection locked="0"/>
    </xf>
    <xf numFmtId="10" fontId="13" fillId="2" borderId="6" xfId="1" applyNumberFormat="1"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6" xfId="0" applyFont="1" applyFill="1" applyBorder="1" applyAlignment="1" applyProtection="1">
      <alignment horizontal="justify" vertical="top"/>
      <protection locked="0"/>
    </xf>
    <xf numFmtId="0" fontId="7" fillId="2" borderId="18"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protection locked="0"/>
    </xf>
    <xf numFmtId="0" fontId="7" fillId="2" borderId="18" xfId="0" applyFont="1" applyFill="1" applyBorder="1" applyAlignment="1" applyProtection="1">
      <alignment horizontal="left" vertical="center" wrapText="1"/>
      <protection locked="0"/>
    </xf>
    <xf numFmtId="10" fontId="7" fillId="2" borderId="8" xfId="0"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center" vertical="center" wrapText="1"/>
      <protection locked="0"/>
    </xf>
    <xf numFmtId="10" fontId="11" fillId="2" borderId="8" xfId="0" applyNumberFormat="1" applyFont="1" applyFill="1" applyBorder="1" applyAlignment="1" applyProtection="1">
      <alignment horizontal="center" vertical="center" wrapText="1"/>
      <protection locked="0"/>
    </xf>
    <xf numFmtId="0" fontId="7" fillId="2" borderId="8" xfId="0" applyFont="1" applyFill="1" applyBorder="1" applyAlignment="1" applyProtection="1">
      <alignment horizontal="justify" vertical="center" wrapText="1"/>
      <protection locked="0"/>
    </xf>
    <xf numFmtId="0" fontId="11" fillId="2" borderId="8" xfId="0" applyFont="1" applyFill="1" applyBorder="1" applyAlignment="1" applyProtection="1">
      <alignment horizontal="justify" vertical="center" wrapText="1"/>
      <protection locked="0"/>
    </xf>
    <xf numFmtId="10" fontId="7" fillId="2" borderId="8" xfId="0" applyNumberFormat="1" applyFont="1" applyFill="1" applyBorder="1" applyAlignment="1" applyProtection="1">
      <alignment horizontal="center" vertical="center"/>
      <protection locked="0"/>
    </xf>
    <xf numFmtId="9" fontId="7" fillId="2" borderId="8" xfId="0" applyNumberFormat="1" applyFont="1" applyFill="1" applyBorder="1" applyProtection="1">
      <protection locked="0"/>
    </xf>
    <xf numFmtId="0" fontId="11" fillId="2" borderId="8"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protection locked="0"/>
    </xf>
    <xf numFmtId="10" fontId="11" fillId="2" borderId="5" xfId="0" applyNumberFormat="1" applyFont="1" applyFill="1" applyBorder="1" applyAlignment="1" applyProtection="1">
      <alignment horizontal="center" vertical="center" wrapText="1"/>
      <protection locked="0"/>
    </xf>
    <xf numFmtId="0" fontId="11" fillId="2" borderId="5" xfId="0" applyFont="1" applyFill="1" applyBorder="1" applyAlignment="1" applyProtection="1">
      <alignment horizontal="justify" vertical="center" wrapText="1"/>
      <protection locked="0"/>
    </xf>
    <xf numFmtId="0" fontId="11" fillId="2" borderId="5" xfId="0" applyFont="1" applyFill="1" applyBorder="1" applyAlignment="1" applyProtection="1">
      <alignment horizontal="left" vertical="center" wrapText="1"/>
      <protection locked="0"/>
    </xf>
    <xf numFmtId="10" fontId="11" fillId="2" borderId="18" xfId="0" applyNumberFormat="1" applyFont="1" applyFill="1" applyBorder="1" applyAlignment="1" applyProtection="1">
      <alignment horizontal="center" vertical="center" wrapText="1"/>
      <protection locked="0"/>
    </xf>
    <xf numFmtId="0" fontId="7" fillId="2" borderId="19" xfId="0" applyFont="1" applyFill="1" applyBorder="1" applyAlignment="1" applyProtection="1">
      <alignment horizontal="left" vertical="center" wrapText="1"/>
      <protection locked="0"/>
    </xf>
    <xf numFmtId="10" fontId="7" fillId="2" borderId="19" xfId="0" applyNumberFormat="1"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10" fontId="11" fillId="2" borderId="19" xfId="0" applyNumberFormat="1" applyFont="1" applyFill="1" applyBorder="1" applyAlignment="1" applyProtection="1">
      <alignment horizontal="center" vertical="center" wrapText="1"/>
      <protection locked="0"/>
    </xf>
    <xf numFmtId="0" fontId="7" fillId="2" borderId="19" xfId="0" applyFont="1" applyFill="1" applyBorder="1" applyAlignment="1" applyProtection="1">
      <alignment horizontal="justify" vertical="center" wrapText="1"/>
      <protection locked="0"/>
    </xf>
    <xf numFmtId="0" fontId="11" fillId="2" borderId="19" xfId="0" applyFont="1" applyFill="1" applyBorder="1" applyAlignment="1" applyProtection="1">
      <alignment horizontal="left" vertical="center" wrapText="1"/>
      <protection locked="0"/>
    </xf>
    <xf numFmtId="0" fontId="11" fillId="2" borderId="19" xfId="0" applyFont="1" applyFill="1" applyBorder="1" applyAlignment="1" applyProtection="1">
      <alignment horizontal="center" vertical="center" wrapText="1"/>
      <protection locked="0"/>
    </xf>
    <xf numFmtId="9" fontId="7" fillId="2" borderId="19" xfId="0" applyNumberFormat="1" applyFont="1" applyFill="1" applyBorder="1" applyAlignment="1" applyProtection="1">
      <alignment horizontal="center" vertical="center" wrapText="1"/>
      <protection locked="0"/>
    </xf>
    <xf numFmtId="10" fontId="7" fillId="2" borderId="19" xfId="0" applyNumberFormat="1" applyFont="1" applyFill="1" applyBorder="1" applyAlignment="1" applyProtection="1">
      <alignment horizontal="center" vertical="center"/>
      <protection locked="0"/>
    </xf>
    <xf numFmtId="9" fontId="7" fillId="2" borderId="19" xfId="0" applyNumberFormat="1" applyFont="1" applyFill="1" applyBorder="1" applyProtection="1">
      <protection locked="0"/>
    </xf>
    <xf numFmtId="0" fontId="7" fillId="2" borderId="4" xfId="0"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9" fontId="7" fillId="2" borderId="4" xfId="0" applyNumberFormat="1" applyFont="1" applyFill="1" applyBorder="1" applyAlignment="1" applyProtection="1">
      <alignment vertical="center" wrapText="1"/>
      <protection locked="0"/>
    </xf>
    <xf numFmtId="0" fontId="7" fillId="2" borderId="4" xfId="0" applyFont="1" applyFill="1" applyBorder="1" applyAlignment="1" applyProtection="1">
      <alignment vertical="center"/>
      <protection locked="0"/>
    </xf>
    <xf numFmtId="0" fontId="7" fillId="2" borderId="4" xfId="0" applyFont="1" applyFill="1" applyBorder="1" applyProtection="1">
      <protection locked="0"/>
    </xf>
    <xf numFmtId="9" fontId="11" fillId="2" borderId="5" xfId="0" applyNumberFormat="1" applyFont="1" applyFill="1" applyBorder="1" applyAlignment="1" applyProtection="1">
      <alignment horizontal="center" vertical="center" wrapText="1"/>
      <protection locked="0"/>
    </xf>
    <xf numFmtId="9" fontId="7" fillId="2" borderId="5" xfId="0" applyNumberFormat="1" applyFont="1" applyFill="1" applyBorder="1" applyAlignment="1" applyProtection="1">
      <alignment vertical="center" wrapText="1"/>
      <protection locked="0"/>
    </xf>
    <xf numFmtId="9" fontId="7" fillId="2" borderId="5" xfId="0" applyNumberFormat="1" applyFont="1" applyFill="1" applyBorder="1" applyAlignment="1" applyProtection="1">
      <alignment vertical="center"/>
      <protection locked="0"/>
    </xf>
    <xf numFmtId="9" fontId="7" fillId="2" borderId="5" xfId="0" applyNumberFormat="1" applyFont="1" applyFill="1" applyBorder="1" applyAlignment="1" applyProtection="1">
      <alignment horizontal="center" vertical="center"/>
      <protection locked="0"/>
    </xf>
    <xf numFmtId="9" fontId="7" fillId="2" borderId="5" xfId="0" applyNumberFormat="1" applyFont="1" applyFill="1" applyBorder="1" applyAlignment="1" applyProtection="1">
      <alignment horizontal="center"/>
      <protection locked="0"/>
    </xf>
    <xf numFmtId="0" fontId="8" fillId="2" borderId="5"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left" vertical="center" wrapText="1"/>
      <protection locked="0"/>
    </xf>
    <xf numFmtId="10" fontId="11" fillId="2" borderId="5" xfId="1"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10" fontId="8" fillId="2" borderId="5" xfId="0" applyNumberFormat="1" applyFont="1" applyFill="1" applyBorder="1" applyAlignment="1" applyProtection="1">
      <alignment horizontal="center" vertical="center" wrapText="1"/>
      <protection locked="0"/>
    </xf>
    <xf numFmtId="9" fontId="8" fillId="2" borderId="5" xfId="0" applyNumberFormat="1" applyFont="1" applyFill="1" applyBorder="1" applyProtection="1">
      <protection locked="0"/>
    </xf>
    <xf numFmtId="10" fontId="8" fillId="2" borderId="5" xfId="0" applyNumberFormat="1" applyFont="1" applyFill="1" applyBorder="1" applyAlignment="1" applyProtection="1">
      <alignment horizontal="center" vertical="center"/>
      <protection locked="0"/>
    </xf>
    <xf numFmtId="0" fontId="8" fillId="2" borderId="5" xfId="0" applyFont="1" applyFill="1" applyBorder="1" applyProtection="1">
      <protection locked="0"/>
    </xf>
    <xf numFmtId="9" fontId="7" fillId="2" borderId="5" xfId="0" applyNumberFormat="1" applyFont="1" applyFill="1" applyBorder="1" applyAlignment="1" applyProtection="1">
      <alignment horizontal="center" wrapText="1"/>
      <protection locked="0"/>
    </xf>
    <xf numFmtId="9" fontId="7" fillId="2" borderId="6" xfId="0" applyNumberFormat="1"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9" fontId="7" fillId="2" borderId="6" xfId="0" applyNumberFormat="1" applyFont="1" applyFill="1" applyBorder="1" applyAlignment="1" applyProtection="1">
      <alignment vertical="center"/>
      <protection locked="0"/>
    </xf>
    <xf numFmtId="9" fontId="7" fillId="2" borderId="6" xfId="0" applyNumberFormat="1" applyFont="1" applyFill="1" applyBorder="1" applyAlignment="1" applyProtection="1">
      <alignment horizontal="center" vertical="center"/>
      <protection locked="0"/>
    </xf>
    <xf numFmtId="10" fontId="7" fillId="2" borderId="6" xfId="0" applyNumberFormat="1" applyFont="1" applyFill="1" applyBorder="1" applyAlignment="1" applyProtection="1">
      <alignment horizontal="center" vertical="center"/>
      <protection locked="0"/>
    </xf>
    <xf numFmtId="0" fontId="7" fillId="2" borderId="18" xfId="0" applyFont="1" applyFill="1" applyBorder="1" applyAlignment="1" applyProtection="1">
      <alignment horizontal="left" vertical="center" wrapText="1"/>
      <protection locked="0"/>
    </xf>
    <xf numFmtId="10" fontId="7" fillId="2" borderId="8" xfId="1" applyNumberFormat="1" applyFont="1" applyFill="1" applyBorder="1" applyAlignment="1" applyProtection="1">
      <alignment horizontal="center" vertical="center" wrapText="1"/>
      <protection locked="0"/>
    </xf>
    <xf numFmtId="9" fontId="7" fillId="2" borderId="8" xfId="0" applyNumberFormat="1" applyFont="1" applyFill="1" applyBorder="1" applyAlignment="1" applyProtection="1">
      <alignment horizontal="center" vertical="center" wrapText="1"/>
      <protection locked="0"/>
    </xf>
    <xf numFmtId="9" fontId="7" fillId="2" borderId="8" xfId="0" applyNumberFormat="1" applyFont="1" applyFill="1" applyBorder="1" applyAlignment="1" applyProtection="1">
      <alignment horizontal="left" vertical="center" wrapText="1"/>
      <protection locked="0"/>
    </xf>
    <xf numFmtId="9" fontId="7" fillId="2" borderId="8" xfId="0" applyNumberFormat="1" applyFont="1" applyFill="1" applyBorder="1" applyAlignment="1" applyProtection="1">
      <alignment horizontal="left"/>
      <protection locked="0"/>
    </xf>
    <xf numFmtId="9" fontId="7" fillId="2" borderId="8" xfId="0" applyNumberFormat="1" applyFont="1" applyFill="1" applyBorder="1" applyAlignment="1" applyProtection="1">
      <alignment horizontal="left" vertical="center"/>
      <protection locked="0"/>
    </xf>
    <xf numFmtId="9" fontId="7" fillId="2" borderId="8" xfId="0" applyNumberFormat="1" applyFont="1" applyFill="1" applyBorder="1" applyAlignment="1" applyProtection="1">
      <alignment horizontal="center" vertical="center"/>
      <protection locked="0"/>
    </xf>
    <xf numFmtId="9" fontId="7" fillId="2" borderId="11" xfId="0" applyNumberFormat="1" applyFont="1" applyFill="1" applyBorder="1" applyAlignment="1" applyProtection="1">
      <alignment horizontal="left" vertical="center" wrapText="1"/>
      <protection locked="0"/>
    </xf>
    <xf numFmtId="9" fontId="7" fillId="2" borderId="11" xfId="0" applyNumberFormat="1" applyFont="1" applyFill="1" applyBorder="1" applyAlignment="1" applyProtection="1">
      <alignment horizontal="center" vertical="center" wrapText="1"/>
      <protection locked="0"/>
    </xf>
    <xf numFmtId="9" fontId="7" fillId="2" borderId="8" xfId="0" applyNumberFormat="1" applyFont="1" applyFill="1" applyBorder="1" applyAlignment="1" applyProtection="1">
      <alignment horizontal="left" wrapText="1"/>
      <protection locked="0"/>
    </xf>
    <xf numFmtId="0" fontId="7" fillId="2" borderId="8"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left" vertical="center" wrapText="1"/>
      <protection locked="0"/>
    </xf>
    <xf numFmtId="9" fontId="7" fillId="2" borderId="5" xfId="0" applyNumberFormat="1" applyFont="1" applyFill="1" applyBorder="1" applyAlignment="1" applyProtection="1">
      <alignment horizontal="justify" vertical="top"/>
      <protection locked="0"/>
    </xf>
    <xf numFmtId="0" fontId="7" fillId="2" borderId="1" xfId="0" applyFont="1" applyFill="1" applyBorder="1" applyAlignment="1" applyProtection="1">
      <alignment horizontal="left" vertical="center" wrapText="1"/>
      <protection locked="0"/>
    </xf>
    <xf numFmtId="9" fontId="7" fillId="2" borderId="20" xfId="0" applyNumberFormat="1" applyFont="1" applyFill="1" applyBorder="1" applyAlignment="1" applyProtection="1">
      <alignment horizontal="center" vertical="center" wrapText="1"/>
      <protection locked="0"/>
    </xf>
    <xf numFmtId="10" fontId="7" fillId="2" borderId="5" xfId="1" applyNumberFormat="1" applyFont="1" applyFill="1" applyBorder="1" applyAlignment="1" applyProtection="1">
      <alignment horizontal="center" vertical="center"/>
      <protection locked="0"/>
    </xf>
    <xf numFmtId="9" fontId="7" fillId="2" borderId="2" xfId="0" applyNumberFormat="1" applyFont="1" applyFill="1" applyBorder="1" applyAlignment="1" applyProtection="1">
      <alignment horizontal="left" vertical="center" wrapText="1"/>
      <protection locked="0"/>
    </xf>
    <xf numFmtId="9" fontId="7" fillId="2" borderId="5" xfId="0" applyNumberFormat="1" applyFont="1" applyFill="1" applyBorder="1" applyAlignment="1" applyProtection="1">
      <alignment wrapText="1"/>
      <protection locked="0"/>
    </xf>
    <xf numFmtId="3" fontId="19" fillId="2" borderId="5" xfId="0" applyNumberFormat="1" applyFont="1" applyFill="1" applyBorder="1" applyAlignment="1" applyProtection="1">
      <alignment vertical="center" wrapText="1"/>
      <protection locked="0"/>
    </xf>
    <xf numFmtId="3" fontId="19" fillId="2" borderId="20" xfId="0" applyNumberFormat="1" applyFont="1" applyFill="1" applyBorder="1" applyAlignment="1" applyProtection="1">
      <alignment vertical="center" wrapText="1"/>
      <protection locked="0"/>
    </xf>
    <xf numFmtId="3" fontId="19" fillId="2" borderId="1" xfId="0" applyNumberFormat="1" applyFont="1" applyFill="1" applyBorder="1" applyAlignment="1" applyProtection="1">
      <alignment vertical="center" wrapText="1"/>
      <protection locked="0"/>
    </xf>
    <xf numFmtId="0" fontId="7" fillId="2" borderId="11"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justify" vertical="center" wrapText="1"/>
      <protection locked="0"/>
    </xf>
    <xf numFmtId="0" fontId="7" fillId="2" borderId="20"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center" vertical="center" wrapText="1"/>
      <protection locked="0"/>
    </xf>
    <xf numFmtId="9" fontId="7" fillId="2" borderId="19" xfId="0" applyNumberFormat="1"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protection locked="0"/>
    </xf>
    <xf numFmtId="49" fontId="7" fillId="2" borderId="5"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textRotation="90" wrapText="1"/>
      <protection locked="0"/>
    </xf>
    <xf numFmtId="0" fontId="7" fillId="2" borderId="6" xfId="0" applyFont="1" applyFill="1" applyBorder="1" applyAlignment="1" applyProtection="1">
      <alignment horizontal="left" vertical="center"/>
      <protection locked="0"/>
    </xf>
    <xf numFmtId="9" fontId="7" fillId="2" borderId="6" xfId="0" applyNumberFormat="1" applyFont="1" applyFill="1" applyBorder="1" applyAlignment="1" applyProtection="1">
      <alignment horizontal="left" vertical="center" wrapText="1"/>
      <protection locked="0"/>
    </xf>
    <xf numFmtId="49" fontId="7" fillId="2" borderId="6" xfId="0" applyNumberFormat="1" applyFont="1" applyFill="1" applyBorder="1" applyAlignment="1" applyProtection="1">
      <alignment horizontal="center" vertical="center" wrapText="1"/>
      <protection locked="0"/>
    </xf>
    <xf numFmtId="49" fontId="7" fillId="2" borderId="6" xfId="0" applyNumberFormat="1" applyFont="1" applyFill="1" applyBorder="1" applyAlignment="1" applyProtection="1">
      <alignment horizontal="left" vertical="center" wrapText="1"/>
      <protection locked="0"/>
    </xf>
    <xf numFmtId="9" fontId="7" fillId="2" borderId="6" xfId="0" applyNumberFormat="1" applyFont="1" applyFill="1" applyBorder="1" applyProtection="1">
      <protection locked="0"/>
    </xf>
    <xf numFmtId="0" fontId="7" fillId="2" borderId="4" xfId="0" applyFont="1" applyFill="1" applyBorder="1" applyAlignment="1" applyProtection="1">
      <alignment horizontal="justify" vertical="center"/>
      <protection locked="0"/>
    </xf>
    <xf numFmtId="0" fontId="7" fillId="2" borderId="4" xfId="0" applyFont="1" applyFill="1" applyBorder="1" applyAlignment="1" applyProtection="1">
      <alignment horizontal="center" vertical="center" textRotation="90"/>
      <protection locked="0"/>
    </xf>
    <xf numFmtId="0" fontId="7" fillId="2" borderId="5" xfId="0" applyFont="1" applyFill="1" applyBorder="1" applyAlignment="1" applyProtection="1">
      <alignment horizontal="justify" vertical="center"/>
      <protection locked="0"/>
    </xf>
    <xf numFmtId="0" fontId="7" fillId="2" borderId="5" xfId="0" applyFont="1" applyFill="1" applyBorder="1" applyAlignment="1" applyProtection="1">
      <alignment horizontal="center" vertical="center" textRotation="90"/>
      <protection locked="0"/>
    </xf>
    <xf numFmtId="0" fontId="20" fillId="2" borderId="5" xfId="0" applyFont="1" applyFill="1" applyBorder="1" applyAlignment="1" applyProtection="1">
      <alignment horizontal="justify" vertical="center" wrapText="1"/>
      <protection locked="0"/>
    </xf>
    <xf numFmtId="9" fontId="7" fillId="2" borderId="5" xfId="1" applyFont="1" applyFill="1" applyBorder="1" applyAlignment="1" applyProtection="1">
      <alignment horizontal="left" vertical="center" wrapText="1"/>
      <protection locked="0"/>
    </xf>
    <xf numFmtId="9" fontId="7" fillId="2" borderId="5" xfId="1" applyFont="1" applyFill="1" applyBorder="1" applyAlignment="1" applyProtection="1">
      <alignment horizontal="center" vertical="center" wrapText="1"/>
      <protection locked="0"/>
    </xf>
    <xf numFmtId="9" fontId="7" fillId="2" borderId="5" xfId="1" applyFont="1" applyFill="1" applyBorder="1" applyAlignment="1" applyProtection="1">
      <alignment horizontal="justify" vertical="top" wrapText="1"/>
      <protection locked="0"/>
    </xf>
    <xf numFmtId="0" fontId="7" fillId="2" borderId="6" xfId="0" applyFont="1" applyFill="1" applyBorder="1" applyAlignment="1" applyProtection="1">
      <alignment horizontal="justify" vertical="center"/>
      <protection locked="0"/>
    </xf>
    <xf numFmtId="0" fontId="7" fillId="2" borderId="6" xfId="0" applyFont="1" applyFill="1" applyBorder="1" applyAlignment="1" applyProtection="1">
      <alignment horizontal="center" vertical="center" textRotation="90"/>
      <protection locked="0"/>
    </xf>
    <xf numFmtId="9" fontId="7" fillId="2" borderId="6" xfId="1" applyFont="1" applyFill="1" applyBorder="1" applyAlignment="1" applyProtection="1">
      <alignment horizontal="justify" vertical="top" wrapText="1"/>
      <protection locked="0"/>
    </xf>
    <xf numFmtId="9" fontId="7" fillId="2" borderId="6" xfId="1" applyFont="1" applyFill="1" applyBorder="1" applyAlignment="1" applyProtection="1">
      <alignment horizontal="center" vertical="center" wrapText="1"/>
      <protection locked="0"/>
    </xf>
    <xf numFmtId="0" fontId="16" fillId="2" borderId="5" xfId="0" applyFont="1" applyFill="1" applyBorder="1" applyAlignment="1" applyProtection="1">
      <alignment horizontal="justify" vertical="center" wrapText="1"/>
      <protection locked="0"/>
    </xf>
    <xf numFmtId="9" fontId="7" fillId="2" borderId="5" xfId="0" applyNumberFormat="1" applyFont="1" applyFill="1" applyBorder="1" applyAlignment="1" applyProtection="1">
      <alignment horizontal="left" vertical="center" wrapText="1"/>
      <protection locked="0"/>
    </xf>
    <xf numFmtId="10" fontId="7" fillId="2" borderId="5" xfId="0" applyNumberFormat="1" applyFont="1" applyFill="1" applyBorder="1" applyAlignment="1" applyProtection="1">
      <alignment horizontal="center" vertical="center"/>
      <protection locked="0"/>
    </xf>
    <xf numFmtId="9" fontId="8" fillId="2" borderId="5" xfId="0" applyNumberFormat="1" applyFont="1" applyFill="1" applyBorder="1" applyAlignment="1" applyProtection="1">
      <alignment horizontal="justify" vertical="top" wrapText="1"/>
      <protection locked="0"/>
    </xf>
    <xf numFmtId="0" fontId="7" fillId="2" borderId="5" xfId="0" applyFont="1" applyFill="1" applyBorder="1" applyAlignment="1" applyProtection="1">
      <alignment horizontal="center" vertical="center"/>
      <protection locked="0"/>
    </xf>
    <xf numFmtId="0" fontId="7" fillId="2" borderId="5"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wrapText="1"/>
      <protection locked="0"/>
    </xf>
    <xf numFmtId="9" fontId="8" fillId="2" borderId="5" xfId="0" applyNumberFormat="1" applyFont="1" applyFill="1" applyBorder="1" applyAlignment="1" applyProtection="1">
      <alignment vertical="center" wrapText="1"/>
      <protection locked="0"/>
    </xf>
    <xf numFmtId="10" fontId="8" fillId="2" borderId="5" xfId="1"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protection locked="0"/>
    </xf>
    <xf numFmtId="0" fontId="8" fillId="2" borderId="5" xfId="0" applyFont="1" applyFill="1" applyBorder="1" applyAlignment="1" applyProtection="1">
      <alignment horizontal="left" vertical="center"/>
      <protection locked="0"/>
    </xf>
    <xf numFmtId="10" fontId="7" fillId="2" borderId="5" xfId="0" applyNumberFormat="1" applyFont="1" applyFill="1" applyBorder="1" applyAlignment="1" applyProtection="1">
      <alignment horizontal="left" vertical="center" wrapText="1"/>
      <protection locked="0"/>
    </xf>
    <xf numFmtId="0" fontId="7" fillId="2" borderId="5" xfId="0" applyFont="1" applyFill="1" applyBorder="1" applyAlignment="1" applyProtection="1">
      <alignment vertical="center" wrapText="1"/>
      <protection locked="0"/>
    </xf>
    <xf numFmtId="0" fontId="8" fillId="2" borderId="5" xfId="0" applyFont="1" applyFill="1" applyBorder="1" applyAlignment="1" applyProtection="1">
      <alignment horizontal="justify" vertical="center" wrapText="1"/>
      <protection locked="0"/>
    </xf>
    <xf numFmtId="9" fontId="8" fillId="2" borderId="5" xfId="0" applyNumberFormat="1" applyFont="1" applyFill="1" applyBorder="1" applyAlignment="1" applyProtection="1">
      <alignment horizontal="left" vertical="center" wrapText="1"/>
      <protection locked="0"/>
    </xf>
    <xf numFmtId="0" fontId="8" fillId="2" borderId="5" xfId="0" applyFont="1" applyFill="1" applyBorder="1" applyAlignment="1" applyProtection="1">
      <alignment vertical="center" wrapText="1"/>
      <protection locked="0"/>
    </xf>
    <xf numFmtId="0" fontId="20" fillId="2" borderId="5" xfId="0" applyFont="1" applyFill="1" applyBorder="1" applyAlignment="1" applyProtection="1">
      <alignment horizontal="left" vertical="center" wrapText="1"/>
      <protection locked="0"/>
    </xf>
    <xf numFmtId="0" fontId="20" fillId="2" borderId="5" xfId="0" applyFont="1" applyFill="1" applyBorder="1" applyAlignment="1" applyProtection="1">
      <alignment vertical="center" wrapText="1"/>
      <protection locked="0"/>
    </xf>
    <xf numFmtId="9" fontId="8" fillId="2" borderId="5" xfId="0" applyNumberFormat="1"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wrapText="1"/>
      <protection locked="0"/>
    </xf>
    <xf numFmtId="0" fontId="7" fillId="2" borderId="19" xfId="0" applyFont="1" applyFill="1" applyBorder="1" applyAlignment="1" applyProtection="1">
      <alignment wrapText="1"/>
      <protection locked="0"/>
    </xf>
    <xf numFmtId="10" fontId="7" fillId="2" borderId="5" xfId="0" applyNumberFormat="1" applyFont="1" applyFill="1" applyBorder="1" applyAlignment="1" applyProtection="1">
      <alignment horizontal="center" vertical="center" wrapText="1"/>
      <protection locked="0"/>
    </xf>
    <xf numFmtId="0" fontId="7" fillId="2" borderId="5" xfId="0" applyFont="1" applyFill="1" applyBorder="1" applyAlignment="1" applyProtection="1">
      <alignment wrapText="1"/>
      <protection locked="0"/>
    </xf>
    <xf numFmtId="0" fontId="7" fillId="0" borderId="8" xfId="0" applyFont="1" applyFill="1" applyBorder="1" applyAlignment="1" applyProtection="1">
      <alignment horizontal="center" vertical="center"/>
      <protection locked="0"/>
    </xf>
    <xf numFmtId="9" fontId="7" fillId="2" borderId="8" xfId="0" applyNumberFormat="1"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cellXfs>
  <cellStyles count="2">
    <cellStyle name="Normal" xfId="0" builtinId="0"/>
    <cellStyle name="Porcentaje" xfId="1" builtinId="5"/>
  </cellStyles>
  <dxfs count="4">
    <dxf>
      <fill>
        <patternFill patternType="solid">
          <bgColor rgb="FF99FF99"/>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colors>
    <mruColors>
      <color rgb="FFF6002F"/>
      <color rgb="FFFF3300"/>
      <color rgb="FF6666FF"/>
      <color rgb="FF66FF33"/>
      <color rgb="FFFF0000"/>
      <color rgb="FF99FF99"/>
      <color rgb="FF00FF99"/>
      <color rgb="FFFFFFCC"/>
      <color rgb="FFF8F8F8"/>
      <color rgb="FF99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00CC"/>
                </a:solidFill>
                <a:latin typeface="+mn-lt"/>
                <a:ea typeface="+mn-ea"/>
                <a:cs typeface="+mn-cs"/>
              </a:defRPr>
            </a:pPr>
            <a:r>
              <a:rPr lang="en-US">
                <a:solidFill>
                  <a:srgbClr val="0000CC"/>
                </a:solidFill>
              </a:rPr>
              <a:t>MIPG MJD AVANCE</a:t>
            </a:r>
            <a:r>
              <a:rPr lang="en-US" baseline="0">
                <a:solidFill>
                  <a:srgbClr val="0000CC"/>
                </a:solidFill>
              </a:rPr>
              <a:t> ACUMULADO</a:t>
            </a:r>
            <a:endParaRPr lang="en-US">
              <a:solidFill>
                <a:srgbClr val="0000CC"/>
              </a:solidFill>
            </a:endParaRPr>
          </a:p>
        </c:rich>
      </c:tx>
      <c:layout/>
      <c:overlay val="0"/>
      <c:spPr>
        <a:noFill/>
        <a:ln>
          <a:noFill/>
        </a:ln>
        <a:effectLst/>
      </c:spPr>
    </c:title>
    <c:autoTitleDeleted val="0"/>
    <c:plotArea>
      <c:layout/>
      <c:barChart>
        <c:barDir val="col"/>
        <c:grouping val="clustered"/>
        <c:varyColors val="0"/>
        <c:ser>
          <c:idx val="0"/>
          <c:order val="0"/>
          <c:tx>
            <c:strRef>
              <c:f>Grafica!$B$12</c:f>
              <c:strCache>
                <c:ptCount val="1"/>
                <c:pt idx="0">
                  <c:v>GESTIÓN MISIONAL Y DE GOBIERNO</c:v>
                </c:pt>
              </c:strCache>
            </c:strRef>
          </c:tx>
          <c:spPr>
            <a:solidFill>
              <a:srgbClr val="FF7347"/>
            </a:solidFill>
            <a:ln>
              <a:noFill/>
            </a:ln>
            <a:effectLst/>
          </c:spPr>
          <c:invertIfNegative val="0"/>
          <c:val>
            <c:numRef>
              <c:f>Grafica!$C$12</c:f>
              <c:numCache>
                <c:formatCode>0.00%</c:formatCode>
                <c:ptCount val="1"/>
                <c:pt idx="0">
                  <c:v>0.15359999999999999</c:v>
                </c:pt>
              </c:numCache>
            </c:numRef>
          </c:val>
        </c:ser>
        <c:ser>
          <c:idx val="1"/>
          <c:order val="1"/>
          <c:tx>
            <c:strRef>
              <c:f>Grafica!$B$13</c:f>
              <c:strCache>
                <c:ptCount val="1"/>
                <c:pt idx="0">
                  <c:v>TRANSPARENCIA, PARTICIPACION Y SERVICIO AL CIUDADANO</c:v>
                </c:pt>
              </c:strCache>
            </c:strRef>
          </c:tx>
          <c:spPr>
            <a:solidFill>
              <a:schemeClr val="accent1">
                <a:lumMod val="75000"/>
              </a:schemeClr>
            </a:solidFill>
            <a:ln>
              <a:noFill/>
            </a:ln>
            <a:effectLst/>
          </c:spPr>
          <c:invertIfNegative val="0"/>
          <c:val>
            <c:numRef>
              <c:f>Grafica!$C$13</c:f>
              <c:numCache>
                <c:formatCode>0.00%</c:formatCode>
                <c:ptCount val="1"/>
                <c:pt idx="0">
                  <c:v>0.16983333333333336</c:v>
                </c:pt>
              </c:numCache>
            </c:numRef>
          </c:val>
        </c:ser>
        <c:ser>
          <c:idx val="2"/>
          <c:order val="2"/>
          <c:tx>
            <c:strRef>
              <c:f>Grafica!$B$14</c:f>
              <c:strCache>
                <c:ptCount val="1"/>
                <c:pt idx="0">
                  <c:v>GESTIÓN DEL TALENTO HUMANO</c:v>
                </c:pt>
              </c:strCache>
            </c:strRef>
          </c:tx>
          <c:spPr>
            <a:solidFill>
              <a:srgbClr val="660066"/>
            </a:solidFill>
            <a:ln>
              <a:noFill/>
            </a:ln>
            <a:effectLst/>
          </c:spPr>
          <c:invertIfNegative val="0"/>
          <c:val>
            <c:numRef>
              <c:f>Grafica!$C$14</c:f>
              <c:numCache>
                <c:formatCode>0.00%</c:formatCode>
                <c:ptCount val="1"/>
                <c:pt idx="0">
                  <c:v>0.203125</c:v>
                </c:pt>
              </c:numCache>
            </c:numRef>
          </c:val>
        </c:ser>
        <c:ser>
          <c:idx val="3"/>
          <c:order val="3"/>
          <c:tx>
            <c:strRef>
              <c:f>Grafica!$B$15</c:f>
              <c:strCache>
                <c:ptCount val="1"/>
                <c:pt idx="0">
                  <c:v>EFICIENCIA ADMINISTRATIVA</c:v>
                </c:pt>
              </c:strCache>
            </c:strRef>
          </c:tx>
          <c:spPr>
            <a:solidFill>
              <a:srgbClr val="00B050"/>
            </a:solidFill>
            <a:ln>
              <a:noFill/>
            </a:ln>
            <a:effectLst/>
          </c:spPr>
          <c:invertIfNegative val="0"/>
          <c:val>
            <c:numRef>
              <c:f>Grafica!$C$15</c:f>
              <c:numCache>
                <c:formatCode>0.00%</c:formatCode>
                <c:ptCount val="1"/>
                <c:pt idx="0">
                  <c:v>0.22027350000000004</c:v>
                </c:pt>
              </c:numCache>
            </c:numRef>
          </c:val>
        </c:ser>
        <c:ser>
          <c:idx val="4"/>
          <c:order val="4"/>
          <c:tx>
            <c:strRef>
              <c:f>Grafica!$B$16</c:f>
              <c:strCache>
                <c:ptCount val="1"/>
                <c:pt idx="0">
                  <c:v>GESTIÓN FINANCIERA</c:v>
                </c:pt>
              </c:strCache>
            </c:strRef>
          </c:tx>
          <c:spPr>
            <a:solidFill>
              <a:srgbClr val="FF9900"/>
            </a:solidFill>
            <a:ln>
              <a:noFill/>
            </a:ln>
            <a:effectLst/>
          </c:spPr>
          <c:invertIfNegative val="0"/>
          <c:val>
            <c:numRef>
              <c:f>Grafica!$C$16</c:f>
              <c:numCache>
                <c:formatCode>0.00%</c:formatCode>
                <c:ptCount val="1"/>
                <c:pt idx="0">
                  <c:v>0.38452500000000001</c:v>
                </c:pt>
              </c:numCache>
            </c:numRef>
          </c:val>
        </c:ser>
        <c:dLbls>
          <c:showLegendKey val="0"/>
          <c:showVal val="0"/>
          <c:showCatName val="0"/>
          <c:showSerName val="0"/>
          <c:showPercent val="0"/>
          <c:showBubbleSize val="0"/>
        </c:dLbls>
        <c:gapWidth val="219"/>
        <c:overlap val="-27"/>
        <c:axId val="49614208"/>
        <c:axId val="76974336"/>
      </c:barChart>
      <c:catAx>
        <c:axId val="49614208"/>
        <c:scaling>
          <c:orientation val="minMax"/>
        </c:scaling>
        <c:delete val="1"/>
        <c:axPos val="b"/>
        <c:numFmt formatCode="General" sourceLinked="1"/>
        <c:majorTickMark val="none"/>
        <c:minorTickMark val="none"/>
        <c:tickLblPos val="nextTo"/>
        <c:crossAx val="76974336"/>
        <c:crosses val="autoZero"/>
        <c:auto val="1"/>
        <c:lblAlgn val="ctr"/>
        <c:lblOffset val="100"/>
        <c:noMultiLvlLbl val="0"/>
      </c:catAx>
      <c:valAx>
        <c:axId val="769743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6142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0000CC"/>
                </a:solidFill>
                <a:latin typeface="+mn-lt"/>
                <a:ea typeface="+mn-ea"/>
                <a:cs typeface="+mn-cs"/>
              </a:defRPr>
            </a:pPr>
            <a:r>
              <a:rPr lang="en-US">
                <a:solidFill>
                  <a:srgbClr val="0000CC"/>
                </a:solidFill>
              </a:rPr>
              <a:t>MIPG CUMPLIMIENTO</a:t>
            </a:r>
          </a:p>
        </c:rich>
      </c:tx>
      <c:layout/>
      <c:overlay val="0"/>
      <c:spPr>
        <a:noFill/>
        <a:ln>
          <a:noFill/>
        </a:ln>
        <a:effectLst/>
      </c:spPr>
    </c:title>
    <c:autoTitleDeleted val="0"/>
    <c:plotArea>
      <c:layout/>
      <c:barChart>
        <c:barDir val="col"/>
        <c:grouping val="clustered"/>
        <c:varyColors val="0"/>
        <c:ser>
          <c:idx val="0"/>
          <c:order val="0"/>
          <c:tx>
            <c:strRef>
              <c:f>Grafica!$B$27</c:f>
              <c:strCache>
                <c:ptCount val="1"/>
                <c:pt idx="0">
                  <c:v>GESTIÓN MISIONAL Y DE GOBIERNO</c:v>
                </c:pt>
              </c:strCache>
            </c:strRef>
          </c:tx>
          <c:spPr>
            <a:solidFill>
              <a:srgbClr val="FF7347"/>
            </a:solidFill>
            <a:ln>
              <a:noFill/>
            </a:ln>
            <a:effectLst/>
          </c:spPr>
          <c:invertIfNegative val="0"/>
          <c:val>
            <c:numRef>
              <c:f>Grafica!$C$27</c:f>
              <c:numCache>
                <c:formatCode>0.00%</c:formatCode>
                <c:ptCount val="1"/>
                <c:pt idx="0">
                  <c:v>0.15359999999999999</c:v>
                </c:pt>
              </c:numCache>
            </c:numRef>
          </c:val>
        </c:ser>
        <c:ser>
          <c:idx val="1"/>
          <c:order val="1"/>
          <c:tx>
            <c:strRef>
              <c:f>Grafica!$B$28</c:f>
              <c:strCache>
                <c:ptCount val="1"/>
                <c:pt idx="0">
                  <c:v>TRANSPARENCIA, PARTICIPACION Y SERVICIO AL CIUDADANO</c:v>
                </c:pt>
              </c:strCache>
            </c:strRef>
          </c:tx>
          <c:spPr>
            <a:solidFill>
              <a:schemeClr val="accent1">
                <a:lumMod val="75000"/>
              </a:schemeClr>
            </a:solidFill>
            <a:ln>
              <a:noFill/>
            </a:ln>
            <a:effectLst/>
          </c:spPr>
          <c:invertIfNegative val="0"/>
          <c:val>
            <c:numRef>
              <c:f>Grafica!$C$28</c:f>
              <c:numCache>
                <c:formatCode>0.00%</c:formatCode>
                <c:ptCount val="1"/>
                <c:pt idx="0">
                  <c:v>0.97698945349952071</c:v>
                </c:pt>
              </c:numCache>
            </c:numRef>
          </c:val>
        </c:ser>
        <c:ser>
          <c:idx val="2"/>
          <c:order val="2"/>
          <c:tx>
            <c:strRef>
              <c:f>Grafica!$B$29</c:f>
              <c:strCache>
                <c:ptCount val="1"/>
                <c:pt idx="0">
                  <c:v>GESTIÓN DEL TALENTO HUMANO</c:v>
                </c:pt>
              </c:strCache>
            </c:strRef>
          </c:tx>
          <c:spPr>
            <a:solidFill>
              <a:srgbClr val="660066"/>
            </a:solidFill>
            <a:ln>
              <a:noFill/>
            </a:ln>
            <a:effectLst/>
          </c:spPr>
          <c:invertIfNegative val="0"/>
          <c:val>
            <c:numRef>
              <c:f>Grafica!$C$29</c:f>
              <c:numCache>
                <c:formatCode>0.00%</c:formatCode>
                <c:ptCount val="1"/>
                <c:pt idx="0">
                  <c:v>0.61904761904761907</c:v>
                </c:pt>
              </c:numCache>
            </c:numRef>
          </c:val>
        </c:ser>
        <c:ser>
          <c:idx val="3"/>
          <c:order val="3"/>
          <c:tx>
            <c:strRef>
              <c:f>Grafica!$B$30</c:f>
              <c:strCache>
                <c:ptCount val="1"/>
                <c:pt idx="0">
                  <c:v>EFICIENCIA ADMINISTRATIVA</c:v>
                </c:pt>
              </c:strCache>
            </c:strRef>
          </c:tx>
          <c:spPr>
            <a:solidFill>
              <a:srgbClr val="00B050"/>
            </a:solidFill>
            <a:ln>
              <a:noFill/>
            </a:ln>
            <a:effectLst/>
          </c:spPr>
          <c:invertIfNegative val="0"/>
          <c:val>
            <c:numRef>
              <c:f>Grafica!$C$30</c:f>
              <c:numCache>
                <c:formatCode>0.00%</c:formatCode>
                <c:ptCount val="1"/>
                <c:pt idx="0">
                  <c:v>0.96487753239642271</c:v>
                </c:pt>
              </c:numCache>
            </c:numRef>
          </c:val>
        </c:ser>
        <c:ser>
          <c:idx val="4"/>
          <c:order val="4"/>
          <c:tx>
            <c:strRef>
              <c:f>Grafica!$B$31</c:f>
              <c:strCache>
                <c:ptCount val="1"/>
                <c:pt idx="0">
                  <c:v>GESTIÓN FINANCIERA</c:v>
                </c:pt>
              </c:strCache>
            </c:strRef>
          </c:tx>
          <c:spPr>
            <a:solidFill>
              <a:srgbClr val="FF9900"/>
            </a:solidFill>
            <a:ln>
              <a:noFill/>
            </a:ln>
            <a:effectLst/>
          </c:spPr>
          <c:invertIfNegative val="0"/>
          <c:val>
            <c:numRef>
              <c:f>Grafica!$C$31</c:f>
              <c:numCache>
                <c:formatCode>0.00%</c:formatCode>
                <c:ptCount val="1"/>
                <c:pt idx="0">
                  <c:v>0.9923225806451611</c:v>
                </c:pt>
              </c:numCache>
            </c:numRef>
          </c:val>
        </c:ser>
        <c:dLbls>
          <c:showLegendKey val="0"/>
          <c:showVal val="0"/>
          <c:showCatName val="0"/>
          <c:showSerName val="0"/>
          <c:showPercent val="0"/>
          <c:showBubbleSize val="0"/>
        </c:dLbls>
        <c:gapWidth val="219"/>
        <c:overlap val="-27"/>
        <c:axId val="76948992"/>
        <c:axId val="76950528"/>
      </c:barChart>
      <c:catAx>
        <c:axId val="76948992"/>
        <c:scaling>
          <c:orientation val="minMax"/>
        </c:scaling>
        <c:delete val="1"/>
        <c:axPos val="b"/>
        <c:numFmt formatCode="General" sourceLinked="1"/>
        <c:majorTickMark val="none"/>
        <c:minorTickMark val="none"/>
        <c:tickLblPos val="nextTo"/>
        <c:crossAx val="76950528"/>
        <c:crosses val="autoZero"/>
        <c:auto val="1"/>
        <c:lblAlgn val="ctr"/>
        <c:lblOffset val="100"/>
        <c:noMultiLvlLbl val="0"/>
      </c:catAx>
      <c:valAx>
        <c:axId val="769505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6948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Grafica!$C$2</c:f>
              <c:strCache>
                <c:ptCount val="1"/>
                <c:pt idx="0">
                  <c:v>PLANEADO</c:v>
                </c:pt>
              </c:strCache>
            </c:strRef>
          </c:tx>
          <c:invertIfNegative val="0"/>
          <c:cat>
            <c:strRef>
              <c:f>Grafica!$B$3:$B$7</c:f>
              <c:strCache>
                <c:ptCount val="5"/>
                <c:pt idx="0">
                  <c:v>Gestión misional y de gobierno</c:v>
                </c:pt>
                <c:pt idx="1">
                  <c:v>Transparencia, participación y servicio al ciudadano</c:v>
                </c:pt>
                <c:pt idx="2">
                  <c:v>Gestión del talento humano</c:v>
                </c:pt>
                <c:pt idx="3">
                  <c:v>Eficiencia Administrativa</c:v>
                </c:pt>
                <c:pt idx="4">
                  <c:v>Gestión Financiera</c:v>
                </c:pt>
              </c:strCache>
            </c:strRef>
          </c:cat>
          <c:val>
            <c:numRef>
              <c:f>Grafica!$C$3:$C$7</c:f>
              <c:numCache>
                <c:formatCode>0.00%</c:formatCode>
                <c:ptCount val="5"/>
                <c:pt idx="0">
                  <c:v>0</c:v>
                </c:pt>
                <c:pt idx="1">
                  <c:v>0.17383333333333334</c:v>
                </c:pt>
                <c:pt idx="2">
                  <c:v>0.328125</c:v>
                </c:pt>
                <c:pt idx="3">
                  <c:v>0.2282916666666667</c:v>
                </c:pt>
                <c:pt idx="4">
                  <c:v>0.38750000000000007</c:v>
                </c:pt>
              </c:numCache>
            </c:numRef>
          </c:val>
        </c:ser>
        <c:ser>
          <c:idx val="1"/>
          <c:order val="1"/>
          <c:tx>
            <c:strRef>
              <c:f>Grafica!$D$2</c:f>
              <c:strCache>
                <c:ptCount val="1"/>
                <c:pt idx="0">
                  <c:v>EJECUTADO</c:v>
                </c:pt>
              </c:strCache>
            </c:strRef>
          </c:tx>
          <c:invertIfNegative val="0"/>
          <c:cat>
            <c:strRef>
              <c:f>Grafica!$B$3:$B$7</c:f>
              <c:strCache>
                <c:ptCount val="5"/>
                <c:pt idx="0">
                  <c:v>Gestión misional y de gobierno</c:v>
                </c:pt>
                <c:pt idx="1">
                  <c:v>Transparencia, participación y servicio al ciudadano</c:v>
                </c:pt>
                <c:pt idx="2">
                  <c:v>Gestión del talento humano</c:v>
                </c:pt>
                <c:pt idx="3">
                  <c:v>Eficiencia Administrativa</c:v>
                </c:pt>
                <c:pt idx="4">
                  <c:v>Gestión Financiera</c:v>
                </c:pt>
              </c:strCache>
            </c:strRef>
          </c:cat>
          <c:val>
            <c:numRef>
              <c:f>Grafica!$D$3:$D$7</c:f>
              <c:numCache>
                <c:formatCode>0.00%</c:formatCode>
                <c:ptCount val="5"/>
                <c:pt idx="0">
                  <c:v>0.15359999999999999</c:v>
                </c:pt>
                <c:pt idx="1">
                  <c:v>0.16983333333333336</c:v>
                </c:pt>
                <c:pt idx="2">
                  <c:v>0.203125</c:v>
                </c:pt>
                <c:pt idx="3">
                  <c:v>0.22027350000000004</c:v>
                </c:pt>
                <c:pt idx="4">
                  <c:v>0.38452500000000001</c:v>
                </c:pt>
              </c:numCache>
            </c:numRef>
          </c:val>
        </c:ser>
        <c:dLbls>
          <c:showLegendKey val="0"/>
          <c:showVal val="0"/>
          <c:showCatName val="0"/>
          <c:showSerName val="0"/>
          <c:showPercent val="0"/>
          <c:showBubbleSize val="0"/>
        </c:dLbls>
        <c:gapWidth val="150"/>
        <c:shape val="box"/>
        <c:axId val="5456256"/>
        <c:axId val="5457792"/>
        <c:axId val="0"/>
      </c:bar3DChart>
      <c:catAx>
        <c:axId val="5456256"/>
        <c:scaling>
          <c:orientation val="minMax"/>
        </c:scaling>
        <c:delete val="0"/>
        <c:axPos val="b"/>
        <c:majorTickMark val="out"/>
        <c:minorTickMark val="none"/>
        <c:tickLblPos val="nextTo"/>
        <c:crossAx val="5457792"/>
        <c:crosses val="autoZero"/>
        <c:auto val="1"/>
        <c:lblAlgn val="ctr"/>
        <c:lblOffset val="100"/>
        <c:noMultiLvlLbl val="0"/>
      </c:catAx>
      <c:valAx>
        <c:axId val="5457792"/>
        <c:scaling>
          <c:orientation val="minMax"/>
        </c:scaling>
        <c:delete val="0"/>
        <c:axPos val="l"/>
        <c:majorGridlines/>
        <c:numFmt formatCode="0.00%" sourceLinked="1"/>
        <c:majorTickMark val="out"/>
        <c:minorTickMark val="none"/>
        <c:tickLblPos val="nextTo"/>
        <c:crossAx val="54562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266989</xdr:colOff>
      <xdr:row>0</xdr:row>
      <xdr:rowOff>136409</xdr:rowOff>
    </xdr:from>
    <xdr:to>
      <xdr:col>2</xdr:col>
      <xdr:colOff>1273175</xdr:colOff>
      <xdr:row>2</xdr:row>
      <xdr:rowOff>396951</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989" y="136409"/>
          <a:ext cx="4562186" cy="1498792"/>
        </a:xfrm>
        <a:prstGeom prst="rect">
          <a:avLst/>
        </a:prstGeom>
        <a:effectLst>
          <a:glow rad="127000">
            <a:schemeClr val="accent1">
              <a:alpha val="40000"/>
            </a:schemeClr>
          </a:glow>
          <a:outerShdw blurRad="50800" dist="50800" dir="5400000" algn="ctr" rotWithShape="0">
            <a:srgbClr val="000000">
              <a:alpha val="3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666750</xdr:colOff>
      <xdr:row>18</xdr:row>
      <xdr:rowOff>4762</xdr:rowOff>
    </xdr:from>
    <xdr:to>
      <xdr:col>15</xdr:col>
      <xdr:colOff>666750</xdr:colOff>
      <xdr:row>32</xdr:row>
      <xdr:rowOff>80962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18</xdr:row>
      <xdr:rowOff>85725</xdr:rowOff>
    </xdr:from>
    <xdr:to>
      <xdr:col>8</xdr:col>
      <xdr:colOff>9525</xdr:colOff>
      <xdr:row>32</xdr:row>
      <xdr:rowOff>161925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xdr:colOff>
      <xdr:row>33</xdr:row>
      <xdr:rowOff>176212</xdr:rowOff>
    </xdr:from>
    <xdr:to>
      <xdr:col>8</xdr:col>
      <xdr:colOff>19050</xdr:colOff>
      <xdr:row>48</xdr:row>
      <xdr:rowOff>61912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0LEVR\2016\MIPG\PROG%20Y%20SEGUIM%20MIPG%20SECTOR%202016%20TRIM%202\1.1.%20REPORTE%202%20TRIMESTRE%20MIPG%202016%20ANDJE%20RECIBIDO%20JUL%20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Y 2 TRIMESTRE"/>
      <sheetName val="RESULTADOS"/>
      <sheetName val="GRAFICA"/>
      <sheetName val="ANDJE AGOSTO 8"/>
    </sheetNames>
    <sheetDataSet>
      <sheetData sheetId="0">
        <row r="5">
          <cell r="AG5">
            <v>0</v>
          </cell>
          <cell r="AM5">
            <v>0.65250000000000008</v>
          </cell>
        </row>
        <row r="10">
          <cell r="AG10">
            <v>0.60000000000000009</v>
          </cell>
          <cell r="AM10">
            <v>0.60000000000000009</v>
          </cell>
        </row>
        <row r="12">
          <cell r="AG12">
            <v>0</v>
          </cell>
          <cell r="AM12">
            <v>0</v>
          </cell>
        </row>
        <row r="13">
          <cell r="AG13">
            <v>0.59416666666666673</v>
          </cell>
          <cell r="AM13">
            <v>0.59416666666666673</v>
          </cell>
        </row>
        <row r="14">
          <cell r="AG14">
            <v>0.36142857142857143</v>
          </cell>
          <cell r="AM14">
            <v>0.36142857142857143</v>
          </cell>
        </row>
        <row r="15">
          <cell r="AG15">
            <v>0.38</v>
          </cell>
          <cell r="AM15">
            <v>0.371</v>
          </cell>
        </row>
        <row r="19">
          <cell r="AG19">
            <v>0</v>
          </cell>
          <cell r="AM19">
            <v>0</v>
          </cell>
        </row>
        <row r="21">
          <cell r="AG21">
            <v>1</v>
          </cell>
          <cell r="AM21">
            <v>1</v>
          </cell>
        </row>
        <row r="22">
          <cell r="AG22">
            <v>0</v>
          </cell>
          <cell r="AM22">
            <v>0</v>
          </cell>
        </row>
        <row r="23">
          <cell r="AG23">
            <v>0.67</v>
          </cell>
          <cell r="AM23">
            <v>0.67</v>
          </cell>
        </row>
        <row r="24">
          <cell r="AG24">
            <v>0.33</v>
          </cell>
          <cell r="AM24">
            <v>0.33</v>
          </cell>
        </row>
        <row r="25">
          <cell r="AG25">
            <v>0</v>
          </cell>
          <cell r="AM25">
            <v>0</v>
          </cell>
        </row>
        <row r="26">
          <cell r="AG26">
            <v>0.5</v>
          </cell>
          <cell r="AM26">
            <v>0.5</v>
          </cell>
        </row>
        <row r="27">
          <cell r="AG27">
            <v>0.5</v>
          </cell>
          <cell r="AM27">
            <v>0.5</v>
          </cell>
        </row>
        <row r="28">
          <cell r="AG28">
            <v>0.5</v>
          </cell>
          <cell r="AM28">
            <v>0.5</v>
          </cell>
        </row>
        <row r="29">
          <cell r="AG29">
            <v>0.5</v>
          </cell>
          <cell r="AM29">
            <v>0.5</v>
          </cell>
        </row>
        <row r="30">
          <cell r="AG30">
            <v>0.60000000000000009</v>
          </cell>
          <cell r="AM30">
            <v>0.60000000000000009</v>
          </cell>
        </row>
        <row r="31">
          <cell r="AG31">
            <v>0.5</v>
          </cell>
          <cell r="AM31">
            <v>0.5</v>
          </cell>
        </row>
        <row r="32">
          <cell r="AG32">
            <v>1</v>
          </cell>
          <cell r="AM32">
            <v>1</v>
          </cell>
        </row>
        <row r="33">
          <cell r="AG33">
            <v>0.5</v>
          </cell>
          <cell r="AM33">
            <v>0.5</v>
          </cell>
        </row>
        <row r="34">
          <cell r="AG34">
            <v>0.5</v>
          </cell>
          <cell r="AM34">
            <v>0.5</v>
          </cell>
        </row>
        <row r="35">
          <cell r="AG35">
            <v>1</v>
          </cell>
          <cell r="AM35">
            <v>1</v>
          </cell>
        </row>
        <row r="36">
          <cell r="AG36">
            <v>0.33</v>
          </cell>
          <cell r="AM36">
            <v>0.33</v>
          </cell>
        </row>
        <row r="37">
          <cell r="AG37">
            <v>0.5</v>
          </cell>
          <cell r="AM37">
            <v>0.5</v>
          </cell>
        </row>
        <row r="38">
          <cell r="AG38">
            <v>0.5</v>
          </cell>
          <cell r="AM38">
            <v>0.5</v>
          </cell>
        </row>
        <row r="39">
          <cell r="AG39">
            <v>0.7</v>
          </cell>
          <cell r="AM39">
            <v>0.7</v>
          </cell>
        </row>
        <row r="40">
          <cell r="AG40">
            <v>0.66500000000000004</v>
          </cell>
          <cell r="AM40">
            <v>0.66500000000000004</v>
          </cell>
        </row>
        <row r="42">
          <cell r="AG42">
            <v>6.8000000000000005E-2</v>
          </cell>
          <cell r="AM42">
            <v>6.8000000000000005E-2</v>
          </cell>
        </row>
        <row r="45">
          <cell r="AG45">
            <v>0.5</v>
          </cell>
          <cell r="AM45">
            <v>0.5</v>
          </cell>
        </row>
        <row r="47">
          <cell r="AG47">
            <v>0.71560000000000001</v>
          </cell>
          <cell r="AM47">
            <v>0.71560000000000001</v>
          </cell>
        </row>
        <row r="50">
          <cell r="AG50">
            <v>0.64999999999999991</v>
          </cell>
          <cell r="AM50">
            <v>0.64999999999999991</v>
          </cell>
        </row>
        <row r="52">
          <cell r="AG52">
            <v>0.5</v>
          </cell>
          <cell r="AM52">
            <v>0.5</v>
          </cell>
        </row>
        <row r="53">
          <cell r="AG53">
            <v>0.5</v>
          </cell>
          <cell r="AM53">
            <v>0.49</v>
          </cell>
        </row>
        <row r="54">
          <cell r="AG54">
            <v>0.5</v>
          </cell>
          <cell r="AM54">
            <v>0.45999999999999996</v>
          </cell>
        </row>
        <row r="55">
          <cell r="AG55">
            <v>0.5</v>
          </cell>
          <cell r="AM55">
            <v>0.45999999999999996</v>
          </cell>
        </row>
        <row r="56">
          <cell r="AG56">
            <v>0.33</v>
          </cell>
          <cell r="AM56">
            <v>0.33</v>
          </cell>
        </row>
        <row r="57">
          <cell r="AG57">
            <v>0.5</v>
          </cell>
          <cell r="AM57">
            <v>0.5</v>
          </cell>
        </row>
        <row r="58">
          <cell r="AG58">
            <v>0</v>
          </cell>
          <cell r="AM58">
            <v>0</v>
          </cell>
        </row>
        <row r="59">
          <cell r="AG59">
            <v>0</v>
          </cell>
          <cell r="AM59">
            <v>0</v>
          </cell>
        </row>
        <row r="60">
          <cell r="AG60">
            <v>0</v>
          </cell>
          <cell r="AM60">
            <v>0</v>
          </cell>
        </row>
        <row r="61">
          <cell r="AG61">
            <v>1</v>
          </cell>
          <cell r="AM61">
            <v>1</v>
          </cell>
        </row>
        <row r="62">
          <cell r="AG62">
            <v>0</v>
          </cell>
          <cell r="AM62">
            <v>0</v>
          </cell>
        </row>
        <row r="63">
          <cell r="AG63">
            <v>0</v>
          </cell>
          <cell r="AM63">
            <v>0</v>
          </cell>
        </row>
        <row r="64">
          <cell r="AG64">
            <v>0.5</v>
          </cell>
          <cell r="AM64">
            <v>0.5</v>
          </cell>
        </row>
        <row r="65">
          <cell r="AG65">
            <v>0</v>
          </cell>
          <cell r="AM65">
            <v>0</v>
          </cell>
        </row>
        <row r="66">
          <cell r="AG66">
            <v>0</v>
          </cell>
          <cell r="AM66">
            <v>0</v>
          </cell>
        </row>
        <row r="67">
          <cell r="AG67">
            <v>0</v>
          </cell>
          <cell r="AM67">
            <v>0</v>
          </cell>
        </row>
        <row r="68">
          <cell r="AG68">
            <v>0</v>
          </cell>
          <cell r="AM68">
            <v>0</v>
          </cell>
        </row>
        <row r="69">
          <cell r="AG69">
            <v>0</v>
          </cell>
          <cell r="AM69">
            <v>0</v>
          </cell>
        </row>
        <row r="70">
          <cell r="AG70">
            <v>0</v>
          </cell>
          <cell r="AM70">
            <v>0</v>
          </cell>
        </row>
        <row r="71">
          <cell r="AG71">
            <v>1</v>
          </cell>
          <cell r="AM71">
            <v>1</v>
          </cell>
        </row>
        <row r="72">
          <cell r="AG72">
            <v>0.5</v>
          </cell>
          <cell r="AM72">
            <v>0.5</v>
          </cell>
        </row>
        <row r="73">
          <cell r="AG73">
            <v>0</v>
          </cell>
          <cell r="AM73">
            <v>0</v>
          </cell>
        </row>
        <row r="75">
          <cell r="AG75">
            <v>0</v>
          </cell>
          <cell r="AM75">
            <v>0</v>
          </cell>
        </row>
        <row r="76">
          <cell r="AG76">
            <v>1</v>
          </cell>
          <cell r="AM76">
            <v>1</v>
          </cell>
        </row>
        <row r="77">
          <cell r="AG77">
            <v>0.33</v>
          </cell>
          <cell r="AM77">
            <v>0.33</v>
          </cell>
        </row>
        <row r="78">
          <cell r="AG78">
            <v>0.33</v>
          </cell>
          <cell r="AM78">
            <v>0.33</v>
          </cell>
        </row>
        <row r="79">
          <cell r="AG79">
            <v>0.5</v>
          </cell>
          <cell r="AM79">
            <v>0.5</v>
          </cell>
        </row>
        <row r="80">
          <cell r="AG80">
            <v>0.33</v>
          </cell>
          <cell r="AM80">
            <v>0.33</v>
          </cell>
        </row>
        <row r="81">
          <cell r="AG81">
            <v>0.5</v>
          </cell>
          <cell r="AM81">
            <v>0.5</v>
          </cell>
        </row>
        <row r="82">
          <cell r="AG82">
            <v>0</v>
          </cell>
          <cell r="AM82">
            <v>0</v>
          </cell>
        </row>
        <row r="83">
          <cell r="AG83">
            <v>0.5</v>
          </cell>
          <cell r="AM83">
            <v>0.5</v>
          </cell>
        </row>
        <row r="84">
          <cell r="AG84">
            <v>0.5</v>
          </cell>
          <cell r="AM84">
            <v>0.5</v>
          </cell>
        </row>
        <row r="85">
          <cell r="AG85">
            <v>0.5</v>
          </cell>
          <cell r="AM85">
            <v>0.5</v>
          </cell>
        </row>
        <row r="86">
          <cell r="AG86">
            <v>0.85</v>
          </cell>
          <cell r="AM86">
            <v>0.15</v>
          </cell>
        </row>
        <row r="88">
          <cell r="AG88">
            <v>0.5</v>
          </cell>
          <cell r="AM88">
            <v>0.5</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89"/>
  <sheetViews>
    <sheetView tabSelected="1" topLeftCell="R1" zoomScale="60" zoomScaleNormal="60" workbookViewId="0">
      <pane ySplit="5" topLeftCell="A108" activePane="bottomLeft" state="frozen"/>
      <selection pane="bottomLeft" activeCell="S60" sqref="S60"/>
    </sheetView>
  </sheetViews>
  <sheetFormatPr baseColWidth="10" defaultColWidth="0" defaultRowHeight="18.75" zeroHeight="1" x14ac:dyDescent="0.25"/>
  <cols>
    <col min="1" max="1" width="35.42578125" style="35" customWidth="1"/>
    <col min="2" max="2" width="17.85546875" style="35" customWidth="1"/>
    <col min="3" max="3" width="34.85546875" style="37" customWidth="1"/>
    <col min="4" max="4" width="76.28515625" style="35" customWidth="1"/>
    <col min="5" max="5" width="59.7109375" style="38" customWidth="1"/>
    <col min="6" max="6" width="22.140625" style="36" customWidth="1"/>
    <col min="7" max="7" width="84.42578125" style="35" customWidth="1"/>
    <col min="8" max="8" width="50.7109375" style="35" customWidth="1"/>
    <col min="9" max="9" width="16.85546875" style="35" customWidth="1"/>
    <col min="10" max="10" width="18.7109375" style="35" customWidth="1"/>
    <col min="11" max="11" width="112" style="35" customWidth="1"/>
    <col min="12" max="12" width="66.5703125" style="35" customWidth="1"/>
    <col min="13" max="13" width="37.140625" style="35" customWidth="1"/>
    <col min="14" max="14" width="17.7109375" style="35" customWidth="1"/>
    <col min="15" max="15" width="17" style="35" customWidth="1"/>
    <col min="16" max="16" width="40.85546875" style="35" customWidth="1"/>
    <col min="17" max="17" width="66.5703125" style="35" customWidth="1"/>
    <col min="18" max="18" width="37.140625" style="35" customWidth="1"/>
    <col min="19" max="19" width="18" style="35" customWidth="1"/>
    <col min="20" max="20" width="17" style="35" customWidth="1"/>
    <col min="21" max="21" width="28" style="35" customWidth="1"/>
    <col min="22" max="22" width="66.5703125" style="35" customWidth="1"/>
    <col min="23" max="23" width="37.140625" style="35" customWidth="1"/>
    <col min="24" max="24" width="15.7109375" style="35" customWidth="1"/>
    <col min="25" max="25" width="17.140625" style="35" customWidth="1"/>
    <col min="26" max="26" width="29.5703125" style="35" customWidth="1"/>
    <col min="27" max="27" width="21.140625" style="28" hidden="1"/>
    <col min="28" max="28" width="21.140625" style="26" hidden="1"/>
    <col min="29" max="29" width="21.140625" style="28" hidden="1"/>
    <col min="30" max="36" width="14" style="28" hidden="1"/>
    <col min="37" max="37" width="22" style="28" hidden="1"/>
    <col min="38" max="42" width="14" style="28" hidden="1"/>
    <col min="43" max="43" width="22" style="28" hidden="1"/>
    <col min="44" max="76" width="0" style="28" hidden="1"/>
    <col min="77" max="16384" width="11.42578125" style="2" hidden="1"/>
  </cols>
  <sheetData>
    <row r="1" spans="1:76" ht="48.75" customHeight="1" x14ac:dyDescent="0.25">
      <c r="A1" s="156"/>
      <c r="B1" s="156"/>
      <c r="C1" s="156"/>
      <c r="D1" s="182" t="s">
        <v>526</v>
      </c>
      <c r="E1" s="182"/>
      <c r="F1" s="182"/>
      <c r="G1" s="182"/>
      <c r="H1" s="182"/>
      <c r="I1" s="182"/>
      <c r="J1" s="182"/>
      <c r="K1" s="182"/>
      <c r="L1" s="182"/>
      <c r="M1" s="182"/>
      <c r="N1" s="182"/>
      <c r="O1" s="182"/>
      <c r="P1" s="182"/>
      <c r="Q1" s="182"/>
      <c r="R1" s="182"/>
      <c r="S1" s="182"/>
      <c r="T1" s="182"/>
      <c r="U1" s="182"/>
      <c r="V1" s="182"/>
      <c r="W1" s="182"/>
      <c r="X1" s="29"/>
      <c r="Y1" s="183" t="s">
        <v>527</v>
      </c>
      <c r="Z1" s="184"/>
    </row>
    <row r="2" spans="1:76" ht="48.75" customHeight="1" x14ac:dyDescent="0.25">
      <c r="A2" s="156"/>
      <c r="B2" s="156"/>
      <c r="C2" s="156"/>
      <c r="D2" s="185" t="s">
        <v>528</v>
      </c>
      <c r="E2" s="185"/>
      <c r="F2" s="185"/>
      <c r="G2" s="185"/>
      <c r="H2" s="185"/>
      <c r="I2" s="185"/>
      <c r="J2" s="185"/>
      <c r="K2" s="185"/>
      <c r="L2" s="185"/>
      <c r="M2" s="185"/>
      <c r="N2" s="185"/>
      <c r="O2" s="185"/>
      <c r="P2" s="185"/>
      <c r="Q2" s="185"/>
      <c r="R2" s="185"/>
      <c r="S2" s="185"/>
      <c r="T2" s="185"/>
      <c r="U2" s="185"/>
      <c r="V2" s="185"/>
      <c r="W2" s="185"/>
      <c r="X2" s="186"/>
      <c r="Y2" s="187" t="s">
        <v>529</v>
      </c>
      <c r="Z2" s="188"/>
      <c r="AA2" s="2"/>
      <c r="AB2" s="77"/>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row>
    <row r="3" spans="1:76" ht="48.75" customHeight="1" thickBot="1" x14ac:dyDescent="0.3">
      <c r="A3" s="157"/>
      <c r="B3" s="157"/>
      <c r="C3" s="157"/>
      <c r="D3" s="30"/>
      <c r="E3" s="30"/>
      <c r="F3" s="30"/>
      <c r="G3" s="30"/>
      <c r="H3" s="30"/>
      <c r="I3" s="30"/>
      <c r="J3" s="30"/>
      <c r="K3" s="30"/>
      <c r="L3" s="30"/>
      <c r="M3" s="30"/>
      <c r="N3" s="30"/>
      <c r="O3" s="30"/>
      <c r="P3" s="30"/>
      <c r="Q3" s="30"/>
      <c r="R3" s="30"/>
      <c r="S3" s="30"/>
      <c r="T3" s="30"/>
      <c r="U3" s="30"/>
      <c r="V3" s="30"/>
      <c r="W3" s="30"/>
      <c r="X3" s="30"/>
      <c r="Y3" s="189" t="s">
        <v>530</v>
      </c>
      <c r="Z3" s="190"/>
      <c r="AA3" s="16">
        <v>1</v>
      </c>
      <c r="AB3" s="16">
        <v>2</v>
      </c>
      <c r="AC3" s="16">
        <v>3</v>
      </c>
      <c r="AD3" s="169">
        <v>4</v>
      </c>
      <c r="AE3" s="169"/>
      <c r="AF3" s="169">
        <v>5</v>
      </c>
      <c r="AG3" s="169"/>
      <c r="AH3" s="169"/>
      <c r="AI3" s="169"/>
      <c r="AJ3" s="169"/>
      <c r="AK3" s="169"/>
      <c r="AL3" s="169">
        <v>6</v>
      </c>
      <c r="AM3" s="169"/>
      <c r="AN3" s="169"/>
      <c r="AO3" s="169"/>
      <c r="AP3" s="169"/>
      <c r="AQ3" s="169"/>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row>
    <row r="4" spans="1:76" ht="33" customHeight="1" thickBot="1" x14ac:dyDescent="0.3">
      <c r="A4" s="196" t="s">
        <v>219</v>
      </c>
      <c r="B4" s="198" t="s">
        <v>407</v>
      </c>
      <c r="C4" s="196" t="s">
        <v>220</v>
      </c>
      <c r="D4" s="196" t="s">
        <v>221</v>
      </c>
      <c r="E4" s="198" t="s">
        <v>88</v>
      </c>
      <c r="F4" s="198" t="s">
        <v>94</v>
      </c>
      <c r="G4" s="170" t="s">
        <v>222</v>
      </c>
      <c r="H4" s="171"/>
      <c r="I4" s="171"/>
      <c r="J4" s="171"/>
      <c r="K4" s="172"/>
      <c r="L4" s="170" t="s">
        <v>404</v>
      </c>
      <c r="M4" s="171"/>
      <c r="N4" s="171"/>
      <c r="O4" s="171"/>
      <c r="P4" s="172"/>
      <c r="Q4" s="170" t="s">
        <v>405</v>
      </c>
      <c r="R4" s="171"/>
      <c r="S4" s="171"/>
      <c r="T4" s="171"/>
      <c r="U4" s="172"/>
      <c r="V4" s="170" t="s">
        <v>406</v>
      </c>
      <c r="W4" s="171"/>
      <c r="X4" s="171"/>
      <c r="Y4" s="171"/>
      <c r="Z4" s="172"/>
      <c r="AA4" s="173" t="s">
        <v>430</v>
      </c>
      <c r="AB4" s="173" t="s">
        <v>431</v>
      </c>
      <c r="AC4" s="173" t="s">
        <v>432</v>
      </c>
      <c r="AD4" s="175" t="s">
        <v>433</v>
      </c>
      <c r="AE4" s="176"/>
      <c r="AF4" s="163" t="s">
        <v>434</v>
      </c>
      <c r="AG4" s="164"/>
      <c r="AH4" s="164"/>
      <c r="AI4" s="164"/>
      <c r="AJ4" s="164"/>
      <c r="AK4" s="165"/>
      <c r="AL4" s="163" t="s">
        <v>435</v>
      </c>
      <c r="AM4" s="164"/>
      <c r="AN4" s="164"/>
      <c r="AO4" s="164"/>
      <c r="AP4" s="164"/>
      <c r="AQ4" s="165"/>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row>
    <row r="5" spans="1:76" ht="66" customHeight="1" thickBot="1" x14ac:dyDescent="0.3">
      <c r="A5" s="197"/>
      <c r="B5" s="197"/>
      <c r="C5" s="197"/>
      <c r="D5" s="197"/>
      <c r="E5" s="199"/>
      <c r="F5" s="199"/>
      <c r="G5" s="31" t="s">
        <v>89</v>
      </c>
      <c r="H5" s="31" t="s">
        <v>228</v>
      </c>
      <c r="I5" s="32" t="s">
        <v>90</v>
      </c>
      <c r="J5" s="32" t="s">
        <v>91</v>
      </c>
      <c r="K5" s="31" t="s">
        <v>92</v>
      </c>
      <c r="L5" s="31" t="s">
        <v>89</v>
      </c>
      <c r="M5" s="31" t="s">
        <v>234</v>
      </c>
      <c r="N5" s="32" t="s">
        <v>90</v>
      </c>
      <c r="O5" s="32" t="s">
        <v>91</v>
      </c>
      <c r="P5" s="31" t="s">
        <v>92</v>
      </c>
      <c r="Q5" s="33" t="s">
        <v>89</v>
      </c>
      <c r="R5" s="33" t="s">
        <v>234</v>
      </c>
      <c r="S5" s="34" t="s">
        <v>90</v>
      </c>
      <c r="T5" s="34" t="s">
        <v>91</v>
      </c>
      <c r="U5" s="33" t="s">
        <v>92</v>
      </c>
      <c r="V5" s="33" t="s">
        <v>89</v>
      </c>
      <c r="W5" s="33" t="s">
        <v>234</v>
      </c>
      <c r="X5" s="34" t="s">
        <v>90</v>
      </c>
      <c r="Y5" s="34" t="s">
        <v>91</v>
      </c>
      <c r="Z5" s="33" t="s">
        <v>92</v>
      </c>
      <c r="AA5" s="174"/>
      <c r="AB5" s="174"/>
      <c r="AC5" s="174"/>
      <c r="AD5" s="177"/>
      <c r="AE5" s="178"/>
      <c r="AF5" s="79" t="s">
        <v>192</v>
      </c>
      <c r="AG5" s="79" t="s">
        <v>193</v>
      </c>
      <c r="AH5" s="79" t="s">
        <v>194</v>
      </c>
      <c r="AI5" s="79" t="s">
        <v>195</v>
      </c>
      <c r="AJ5" s="80" t="s">
        <v>196</v>
      </c>
      <c r="AK5" s="155" t="s">
        <v>436</v>
      </c>
      <c r="AL5" s="14" t="s">
        <v>192</v>
      </c>
      <c r="AM5" s="14" t="s">
        <v>193</v>
      </c>
      <c r="AN5" s="14" t="s">
        <v>194</v>
      </c>
      <c r="AO5" s="14" t="s">
        <v>195</v>
      </c>
      <c r="AP5" s="15" t="s">
        <v>196</v>
      </c>
      <c r="AQ5" s="155" t="s">
        <v>436</v>
      </c>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row>
    <row r="6" spans="1:76" s="93" customFormat="1" ht="143.25" customHeight="1" x14ac:dyDescent="0.3">
      <c r="A6" s="219" t="s">
        <v>218</v>
      </c>
      <c r="B6" s="220" t="s">
        <v>5</v>
      </c>
      <c r="C6" s="219" t="s">
        <v>4</v>
      </c>
      <c r="D6" s="221" t="s">
        <v>93</v>
      </c>
      <c r="E6" s="222" t="s">
        <v>420</v>
      </c>
      <c r="F6" s="223">
        <v>0.24</v>
      </c>
      <c r="G6" s="224" t="s">
        <v>425</v>
      </c>
      <c r="H6" s="225" t="s">
        <v>243</v>
      </c>
      <c r="I6" s="225">
        <v>0.22</v>
      </c>
      <c r="J6" s="225">
        <v>0.32</v>
      </c>
      <c r="K6" s="226" t="s">
        <v>677</v>
      </c>
      <c r="L6" s="222" t="s">
        <v>425</v>
      </c>
      <c r="M6" s="225" t="s">
        <v>243</v>
      </c>
      <c r="N6" s="225">
        <v>0.24360000000000001</v>
      </c>
      <c r="O6" s="225"/>
      <c r="P6" s="226"/>
      <c r="Q6" s="224" t="s">
        <v>425</v>
      </c>
      <c r="R6" s="225" t="s">
        <v>243</v>
      </c>
      <c r="S6" s="225">
        <v>0.25330000000000003</v>
      </c>
      <c r="T6" s="225"/>
      <c r="U6" s="227"/>
      <c r="V6" s="228" t="s">
        <v>425</v>
      </c>
      <c r="W6" s="225" t="s">
        <v>243</v>
      </c>
      <c r="X6" s="225">
        <v>0.28079999999999999</v>
      </c>
      <c r="Y6" s="225"/>
      <c r="Z6" s="227"/>
      <c r="AA6" s="23">
        <f>+N6+S6+X6+I6</f>
        <v>0.99770000000000003</v>
      </c>
      <c r="AB6" s="21">
        <f>+F6</f>
        <v>0.24</v>
      </c>
      <c r="AC6" s="21">
        <f t="shared" ref="AC6:AC14" si="0">+(F6*I6)+(F6*N6)+(F6*S6)+(F6*X6)</f>
        <v>0.23944799999999999</v>
      </c>
      <c r="AD6" s="21">
        <f>+AC6</f>
        <v>0.23944799999999999</v>
      </c>
      <c r="AE6" s="21">
        <f>+AD6-AB6</f>
        <v>-5.5199999999999694E-4</v>
      </c>
      <c r="AF6" s="11">
        <f>+I6*F6</f>
        <v>5.28E-2</v>
      </c>
      <c r="AG6" s="11"/>
      <c r="AH6" s="11"/>
      <c r="AI6" s="11"/>
      <c r="AJ6" s="11">
        <f>SUM(AF6:AI6)</f>
        <v>5.28E-2</v>
      </c>
      <c r="AK6" s="166">
        <f>SUM(AJ6:AJ10)</f>
        <v>5.4870000000000002E-2</v>
      </c>
      <c r="AL6" s="10">
        <f>+J6*F6</f>
        <v>7.6799999999999993E-2</v>
      </c>
      <c r="AM6" s="10">
        <f>+O6*F6</f>
        <v>0</v>
      </c>
      <c r="AN6" s="10">
        <f>+T6*F6</f>
        <v>0</v>
      </c>
      <c r="AO6" s="10">
        <f>+Y6*F6</f>
        <v>0</v>
      </c>
      <c r="AP6" s="10">
        <f>SUM(AL6:AO6)</f>
        <v>7.6799999999999993E-2</v>
      </c>
      <c r="AQ6" s="191">
        <f>SUM(AL6:AP6)</f>
        <v>0.15359999999999999</v>
      </c>
    </row>
    <row r="7" spans="1:76" s="93" customFormat="1" ht="58.5" customHeight="1" x14ac:dyDescent="0.3">
      <c r="A7" s="229"/>
      <c r="B7" s="230"/>
      <c r="C7" s="229"/>
      <c r="D7" s="231"/>
      <c r="E7" s="232" t="s">
        <v>421</v>
      </c>
      <c r="F7" s="233">
        <v>0.22</v>
      </c>
      <c r="G7" s="234" t="s">
        <v>237</v>
      </c>
      <c r="H7" s="235" t="s">
        <v>230</v>
      </c>
      <c r="I7" s="235">
        <v>0</v>
      </c>
      <c r="J7" s="235">
        <v>0</v>
      </c>
      <c r="K7" s="236" t="s">
        <v>563</v>
      </c>
      <c r="L7" s="232" t="s">
        <v>428</v>
      </c>
      <c r="M7" s="235" t="s">
        <v>243</v>
      </c>
      <c r="N7" s="235">
        <v>0</v>
      </c>
      <c r="O7" s="235"/>
      <c r="P7" s="237"/>
      <c r="Q7" s="234" t="s">
        <v>428</v>
      </c>
      <c r="R7" s="235" t="s">
        <v>243</v>
      </c>
      <c r="S7" s="235">
        <v>0</v>
      </c>
      <c r="T7" s="235"/>
      <c r="U7" s="238"/>
      <c r="V7" s="237" t="s">
        <v>428</v>
      </c>
      <c r="W7" s="235" t="s">
        <v>243</v>
      </c>
      <c r="X7" s="235">
        <v>1</v>
      </c>
      <c r="Y7" s="235"/>
      <c r="Z7" s="238"/>
      <c r="AA7" s="6">
        <f>+N7+S7+X7+I7</f>
        <v>1</v>
      </c>
      <c r="AB7" s="17">
        <f t="shared" ref="AB7:AB12" si="1">+F7+AB6</f>
        <v>0.45999999999999996</v>
      </c>
      <c r="AC7" s="17">
        <f t="shared" si="0"/>
        <v>0.22</v>
      </c>
      <c r="AD7" s="17">
        <f t="shared" ref="AD7:AD15" si="2">+AD6+AC7</f>
        <v>0.45944799999999997</v>
      </c>
      <c r="AE7" s="17">
        <f t="shared" ref="AE7:AE15" si="3">+AD7-AB7</f>
        <v>-5.5199999999999694E-4</v>
      </c>
      <c r="AF7" s="12">
        <f t="shared" ref="AF7:AF70" si="4">+I7*F7</f>
        <v>0</v>
      </c>
      <c r="AG7" s="12"/>
      <c r="AH7" s="12"/>
      <c r="AI7" s="12"/>
      <c r="AJ7" s="12">
        <f>SUM(AF7:AI7)</f>
        <v>0</v>
      </c>
      <c r="AK7" s="167"/>
      <c r="AL7" s="5">
        <f t="shared" ref="AL7:AL70" si="5">+J7*F7</f>
        <v>0</v>
      </c>
      <c r="AM7" s="5">
        <f t="shared" ref="AM7:AM70" si="6">+O7*F7</f>
        <v>0</v>
      </c>
      <c r="AN7" s="5">
        <f t="shared" ref="AN7:AN70" si="7">+T7*F7</f>
        <v>0</v>
      </c>
      <c r="AO7" s="5">
        <f t="shared" ref="AO7:AO70" si="8">+Y7*F7</f>
        <v>0</v>
      </c>
      <c r="AP7" s="5">
        <f t="shared" ref="AP7:AP70" si="9">SUM(AL7:AO7)</f>
        <v>0</v>
      </c>
      <c r="AQ7" s="194"/>
    </row>
    <row r="8" spans="1:76" s="93" customFormat="1" ht="58.5" customHeight="1" x14ac:dyDescent="0.3">
      <c r="A8" s="229"/>
      <c r="B8" s="230"/>
      <c r="C8" s="229"/>
      <c r="D8" s="231"/>
      <c r="E8" s="232" t="s">
        <v>422</v>
      </c>
      <c r="F8" s="233">
        <v>0.22</v>
      </c>
      <c r="G8" s="234" t="s">
        <v>425</v>
      </c>
      <c r="H8" s="235" t="s">
        <v>243</v>
      </c>
      <c r="I8" s="235">
        <v>0</v>
      </c>
      <c r="J8" s="235">
        <v>0</v>
      </c>
      <c r="K8" s="236" t="s">
        <v>563</v>
      </c>
      <c r="L8" s="232" t="s">
        <v>425</v>
      </c>
      <c r="M8" s="235" t="s">
        <v>243</v>
      </c>
      <c r="N8" s="235">
        <v>0</v>
      </c>
      <c r="O8" s="235"/>
      <c r="P8" s="237"/>
      <c r="Q8" s="234" t="s">
        <v>425</v>
      </c>
      <c r="R8" s="235" t="s">
        <v>243</v>
      </c>
      <c r="S8" s="235">
        <v>0</v>
      </c>
      <c r="T8" s="235"/>
      <c r="U8" s="238"/>
      <c r="V8" s="237" t="s">
        <v>425</v>
      </c>
      <c r="W8" s="235" t="s">
        <v>243</v>
      </c>
      <c r="X8" s="235">
        <v>1</v>
      </c>
      <c r="Y8" s="235"/>
      <c r="Z8" s="238"/>
      <c r="AA8" s="6">
        <f>+N8+S8+X8+I8</f>
        <v>1</v>
      </c>
      <c r="AB8" s="17">
        <f t="shared" si="1"/>
        <v>0.67999999999999994</v>
      </c>
      <c r="AC8" s="17">
        <f t="shared" si="0"/>
        <v>0.22</v>
      </c>
      <c r="AD8" s="17">
        <f t="shared" si="2"/>
        <v>0.67944799999999994</v>
      </c>
      <c r="AE8" s="17">
        <f t="shared" si="3"/>
        <v>-5.5199999999999694E-4</v>
      </c>
      <c r="AF8" s="12">
        <f t="shared" si="4"/>
        <v>0</v>
      </c>
      <c r="AG8" s="12"/>
      <c r="AH8" s="12"/>
      <c r="AI8" s="12"/>
      <c r="AJ8" s="12">
        <f>SUM(AF8:AI8)</f>
        <v>0</v>
      </c>
      <c r="AK8" s="167"/>
      <c r="AL8" s="5">
        <f t="shared" si="5"/>
        <v>0</v>
      </c>
      <c r="AM8" s="5">
        <f t="shared" si="6"/>
        <v>0</v>
      </c>
      <c r="AN8" s="5">
        <f t="shared" si="7"/>
        <v>0</v>
      </c>
      <c r="AO8" s="5">
        <f t="shared" si="8"/>
        <v>0</v>
      </c>
      <c r="AP8" s="5">
        <f t="shared" si="9"/>
        <v>0</v>
      </c>
      <c r="AQ8" s="194"/>
    </row>
    <row r="9" spans="1:76" s="93" customFormat="1" ht="58.5" customHeight="1" x14ac:dyDescent="0.3">
      <c r="A9" s="229"/>
      <c r="B9" s="230"/>
      <c r="C9" s="229"/>
      <c r="D9" s="231"/>
      <c r="E9" s="232" t="s">
        <v>423</v>
      </c>
      <c r="F9" s="233">
        <v>0.22</v>
      </c>
      <c r="G9" s="234" t="s">
        <v>426</v>
      </c>
      <c r="H9" s="235" t="s">
        <v>243</v>
      </c>
      <c r="I9" s="235">
        <v>5.0000000000000001E-4</v>
      </c>
      <c r="J9" s="235">
        <v>0.02</v>
      </c>
      <c r="K9" s="236" t="s">
        <v>678</v>
      </c>
      <c r="L9" s="232" t="s">
        <v>426</v>
      </c>
      <c r="M9" s="235" t="s">
        <v>243</v>
      </c>
      <c r="N9" s="235">
        <v>0.33</v>
      </c>
      <c r="O9" s="235"/>
      <c r="P9" s="237"/>
      <c r="Q9" s="234" t="s">
        <v>426</v>
      </c>
      <c r="R9" s="235" t="s">
        <v>243</v>
      </c>
      <c r="S9" s="235">
        <v>0.33</v>
      </c>
      <c r="T9" s="235"/>
      <c r="U9" s="239"/>
      <c r="V9" s="237" t="s">
        <v>426</v>
      </c>
      <c r="W9" s="235" t="s">
        <v>243</v>
      </c>
      <c r="X9" s="235">
        <v>0.34</v>
      </c>
      <c r="Y9" s="235"/>
      <c r="Z9" s="239"/>
      <c r="AA9" s="6">
        <f>+N9+S9+X9+I9</f>
        <v>1.0004999999999999</v>
      </c>
      <c r="AB9" s="17">
        <f t="shared" si="1"/>
        <v>0.89999999999999991</v>
      </c>
      <c r="AC9" s="17">
        <f t="shared" si="0"/>
        <v>0.22011</v>
      </c>
      <c r="AD9" s="17">
        <f t="shared" si="2"/>
        <v>0.89955799999999997</v>
      </c>
      <c r="AE9" s="17">
        <f t="shared" si="3"/>
        <v>-4.4199999999994244E-4</v>
      </c>
      <c r="AF9" s="12">
        <f t="shared" si="4"/>
        <v>1.1E-4</v>
      </c>
      <c r="AG9" s="12"/>
      <c r="AH9" s="12"/>
      <c r="AI9" s="12"/>
      <c r="AJ9" s="12">
        <f>SUM(AF9:AI9)</f>
        <v>1.1E-4</v>
      </c>
      <c r="AK9" s="167"/>
      <c r="AL9" s="5">
        <f t="shared" si="5"/>
        <v>4.4000000000000003E-3</v>
      </c>
      <c r="AM9" s="5">
        <f t="shared" si="6"/>
        <v>0</v>
      </c>
      <c r="AN9" s="5">
        <f t="shared" si="7"/>
        <v>0</v>
      </c>
      <c r="AO9" s="5">
        <f t="shared" si="8"/>
        <v>0</v>
      </c>
      <c r="AP9" s="5">
        <f t="shared" si="9"/>
        <v>4.4000000000000003E-3</v>
      </c>
      <c r="AQ9" s="194"/>
    </row>
    <row r="10" spans="1:76" s="93" customFormat="1" ht="267" customHeight="1" thickBot="1" x14ac:dyDescent="0.35">
      <c r="A10" s="240"/>
      <c r="B10" s="241"/>
      <c r="C10" s="240"/>
      <c r="D10" s="242"/>
      <c r="E10" s="243" t="s">
        <v>424</v>
      </c>
      <c r="F10" s="244">
        <v>0.1</v>
      </c>
      <c r="G10" s="245" t="s">
        <v>429</v>
      </c>
      <c r="H10" s="246" t="s">
        <v>243</v>
      </c>
      <c r="I10" s="246">
        <v>1.9599999999999999E-2</v>
      </c>
      <c r="J10" s="246">
        <v>0.10050000000000001</v>
      </c>
      <c r="K10" s="247" t="s">
        <v>679</v>
      </c>
      <c r="L10" s="243" t="s">
        <v>427</v>
      </c>
      <c r="M10" s="246" t="s">
        <v>243</v>
      </c>
      <c r="N10" s="246">
        <v>0.02</v>
      </c>
      <c r="O10" s="246"/>
      <c r="P10" s="248"/>
      <c r="Q10" s="245" t="s">
        <v>427</v>
      </c>
      <c r="R10" s="246" t="s">
        <v>243</v>
      </c>
      <c r="S10" s="246">
        <v>0.02</v>
      </c>
      <c r="T10" s="246"/>
      <c r="U10" s="249"/>
      <c r="V10" s="248" t="s">
        <v>427</v>
      </c>
      <c r="W10" s="246" t="s">
        <v>243</v>
      </c>
      <c r="X10" s="246">
        <v>0.94</v>
      </c>
      <c r="Y10" s="246"/>
      <c r="Z10" s="249"/>
      <c r="AA10" s="24">
        <f>+N10+S10+X10+I10</f>
        <v>0.99959999999999993</v>
      </c>
      <c r="AB10" s="18">
        <f t="shared" si="1"/>
        <v>0.99999999999999989</v>
      </c>
      <c r="AC10" s="18">
        <f t="shared" si="0"/>
        <v>9.9959999999999993E-2</v>
      </c>
      <c r="AD10" s="18">
        <f t="shared" si="2"/>
        <v>0.99951799999999991</v>
      </c>
      <c r="AE10" s="18">
        <f>+AD10-AB10</f>
        <v>-4.8199999999998244E-4</v>
      </c>
      <c r="AF10" s="13">
        <f t="shared" si="4"/>
        <v>1.9599999999999999E-3</v>
      </c>
      <c r="AG10" s="13"/>
      <c r="AH10" s="13"/>
      <c r="AI10" s="13"/>
      <c r="AJ10" s="13">
        <f>SUM(AF10:AI10)</f>
        <v>1.9599999999999999E-3</v>
      </c>
      <c r="AK10" s="168"/>
      <c r="AL10" s="7">
        <f t="shared" si="5"/>
        <v>1.0050000000000002E-2</v>
      </c>
      <c r="AM10" s="7">
        <f t="shared" si="6"/>
        <v>0</v>
      </c>
      <c r="AN10" s="7">
        <f t="shared" si="7"/>
        <v>0</v>
      </c>
      <c r="AO10" s="7">
        <f t="shared" si="8"/>
        <v>0</v>
      </c>
      <c r="AP10" s="7">
        <f t="shared" si="9"/>
        <v>1.0050000000000002E-2</v>
      </c>
      <c r="AQ10" s="195"/>
    </row>
    <row r="11" spans="1:76" ht="58.5" customHeight="1" x14ac:dyDescent="0.25">
      <c r="A11" s="250" t="s">
        <v>223</v>
      </c>
      <c r="B11" s="251" t="s">
        <v>401</v>
      </c>
      <c r="C11" s="219" t="s">
        <v>7</v>
      </c>
      <c r="D11" s="219" t="s">
        <v>645</v>
      </c>
      <c r="E11" s="224" t="s">
        <v>380</v>
      </c>
      <c r="F11" s="252">
        <v>1</v>
      </c>
      <c r="G11" s="253" t="s">
        <v>381</v>
      </c>
      <c r="H11" s="254" t="s">
        <v>5</v>
      </c>
      <c r="I11" s="225">
        <v>0.4</v>
      </c>
      <c r="J11" s="225">
        <v>0.4</v>
      </c>
      <c r="K11" s="226" t="s">
        <v>665</v>
      </c>
      <c r="L11" s="253" t="s">
        <v>382</v>
      </c>
      <c r="M11" s="253" t="s">
        <v>5</v>
      </c>
      <c r="N11" s="255">
        <v>0.2</v>
      </c>
      <c r="O11" s="255"/>
      <c r="P11" s="253"/>
      <c r="Q11" s="253" t="s">
        <v>383</v>
      </c>
      <c r="R11" s="253" t="s">
        <v>5</v>
      </c>
      <c r="S11" s="255">
        <v>0.2</v>
      </c>
      <c r="T11" s="255"/>
      <c r="U11" s="256"/>
      <c r="V11" s="253" t="s">
        <v>384</v>
      </c>
      <c r="W11" s="254" t="s">
        <v>5</v>
      </c>
      <c r="X11" s="255">
        <v>0.2</v>
      </c>
      <c r="Y11" s="255"/>
      <c r="Z11" s="256"/>
      <c r="AA11" s="23">
        <f t="shared" ref="AA11:AA21" si="10">+I11+N11+S11+X11</f>
        <v>1</v>
      </c>
      <c r="AB11" s="21">
        <f t="shared" si="1"/>
        <v>2</v>
      </c>
      <c r="AC11" s="21">
        <f t="shared" si="0"/>
        <v>1</v>
      </c>
      <c r="AD11" s="21">
        <f t="shared" si="2"/>
        <v>1.9995179999999999</v>
      </c>
      <c r="AE11" s="21">
        <f>+AD11-AB11</f>
        <v>-4.8200000000009346E-4</v>
      </c>
      <c r="AF11" s="151">
        <f t="shared" si="4"/>
        <v>0.4</v>
      </c>
      <c r="AG11" s="10"/>
      <c r="AH11" s="10"/>
      <c r="AI11" s="10"/>
      <c r="AJ11" s="10">
        <f t="shared" ref="AJ11:AJ70" si="11">SUM(AF11:AI11)</f>
        <v>0.4</v>
      </c>
      <c r="AK11" s="179">
        <f>SUM(AJ11:AJ12)</f>
        <v>0.4</v>
      </c>
      <c r="AL11" s="10">
        <f t="shared" si="5"/>
        <v>0.4</v>
      </c>
      <c r="AM11" s="10">
        <f t="shared" si="6"/>
        <v>0</v>
      </c>
      <c r="AN11" s="10">
        <f t="shared" si="7"/>
        <v>0</v>
      </c>
      <c r="AO11" s="10">
        <f t="shared" si="8"/>
        <v>0</v>
      </c>
      <c r="AP11" s="10">
        <f t="shared" si="9"/>
        <v>0.4</v>
      </c>
      <c r="AQ11" s="179">
        <f>SUM(AP11:AP12)</f>
        <v>0.4</v>
      </c>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row>
    <row r="12" spans="1:76" ht="94.5" customHeight="1" x14ac:dyDescent="0.25">
      <c r="A12" s="231"/>
      <c r="B12" s="251"/>
      <c r="C12" s="229"/>
      <c r="D12" s="229"/>
      <c r="E12" s="234" t="s">
        <v>379</v>
      </c>
      <c r="F12" s="257"/>
      <c r="G12" s="258" t="s">
        <v>635</v>
      </c>
      <c r="H12" s="259" t="s">
        <v>5</v>
      </c>
      <c r="I12" s="235">
        <v>0.4</v>
      </c>
      <c r="J12" s="235">
        <v>0.4</v>
      </c>
      <c r="K12" s="236" t="s">
        <v>636</v>
      </c>
      <c r="L12" s="260" t="s">
        <v>385</v>
      </c>
      <c r="M12" s="260" t="s">
        <v>5</v>
      </c>
      <c r="N12" s="261">
        <v>0.2</v>
      </c>
      <c r="O12" s="261"/>
      <c r="P12" s="260"/>
      <c r="Q12" s="262" t="s">
        <v>386</v>
      </c>
      <c r="R12" s="259" t="s">
        <v>5</v>
      </c>
      <c r="S12" s="235">
        <v>0.2</v>
      </c>
      <c r="T12" s="261"/>
      <c r="U12" s="263"/>
      <c r="V12" s="262" t="s">
        <v>386</v>
      </c>
      <c r="W12" s="259" t="s">
        <v>5</v>
      </c>
      <c r="X12" s="235">
        <v>0.2</v>
      </c>
      <c r="Y12" s="261"/>
      <c r="Z12" s="263"/>
      <c r="AA12" s="6">
        <f t="shared" si="10"/>
        <v>1</v>
      </c>
      <c r="AB12" s="17">
        <f t="shared" si="1"/>
        <v>2</v>
      </c>
      <c r="AC12" s="17">
        <f t="shared" si="0"/>
        <v>0</v>
      </c>
      <c r="AD12" s="17">
        <f t="shared" si="2"/>
        <v>1.9995179999999999</v>
      </c>
      <c r="AE12" s="17">
        <f t="shared" si="3"/>
        <v>-4.8200000000009346E-4</v>
      </c>
      <c r="AF12" s="5">
        <f t="shared" si="4"/>
        <v>0</v>
      </c>
      <c r="AG12" s="5"/>
      <c r="AH12" s="5"/>
      <c r="AI12" s="5"/>
      <c r="AJ12" s="5">
        <f t="shared" si="11"/>
        <v>0</v>
      </c>
      <c r="AK12" s="162"/>
      <c r="AL12" s="5">
        <f t="shared" si="5"/>
        <v>0</v>
      </c>
      <c r="AM12" s="5">
        <f t="shared" si="6"/>
        <v>0</v>
      </c>
      <c r="AN12" s="5">
        <f t="shared" si="7"/>
        <v>0</v>
      </c>
      <c r="AO12" s="5">
        <f t="shared" si="8"/>
        <v>0</v>
      </c>
      <c r="AP12" s="5">
        <f t="shared" si="9"/>
        <v>0</v>
      </c>
      <c r="AQ12" s="16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row>
    <row r="13" spans="1:76" ht="78.75" customHeight="1" x14ac:dyDescent="0.25">
      <c r="A13" s="231"/>
      <c r="B13" s="251"/>
      <c r="C13" s="229"/>
      <c r="D13" s="263" t="s">
        <v>9</v>
      </c>
      <c r="E13" s="264" t="s">
        <v>10</v>
      </c>
      <c r="F13" s="265">
        <v>0</v>
      </c>
      <c r="G13" s="266" t="s">
        <v>387</v>
      </c>
      <c r="H13" s="267" t="s">
        <v>230</v>
      </c>
      <c r="I13" s="265">
        <v>0</v>
      </c>
      <c r="J13" s="265">
        <v>0</v>
      </c>
      <c r="K13" s="265" t="s">
        <v>230</v>
      </c>
      <c r="L13" s="266" t="s">
        <v>388</v>
      </c>
      <c r="M13" s="267" t="s">
        <v>230</v>
      </c>
      <c r="N13" s="265">
        <v>0</v>
      </c>
      <c r="O13" s="265"/>
      <c r="P13" s="268"/>
      <c r="Q13" s="266" t="s">
        <v>389</v>
      </c>
      <c r="R13" s="267" t="s">
        <v>230</v>
      </c>
      <c r="S13" s="265">
        <v>0</v>
      </c>
      <c r="T13" s="265"/>
      <c r="U13" s="268"/>
      <c r="V13" s="266" t="s">
        <v>390</v>
      </c>
      <c r="W13" s="267" t="s">
        <v>230</v>
      </c>
      <c r="X13" s="265">
        <v>0</v>
      </c>
      <c r="Y13" s="265"/>
      <c r="Z13" s="268"/>
      <c r="AA13" s="6">
        <f t="shared" si="10"/>
        <v>0</v>
      </c>
      <c r="AB13" s="17">
        <f>+F13+AB12</f>
        <v>2</v>
      </c>
      <c r="AC13" s="17">
        <f t="shared" si="0"/>
        <v>0</v>
      </c>
      <c r="AD13" s="17">
        <f t="shared" si="2"/>
        <v>1.9995179999999999</v>
      </c>
      <c r="AE13" s="17">
        <f t="shared" si="3"/>
        <v>-4.8200000000009346E-4</v>
      </c>
      <c r="AF13" s="85">
        <f t="shared" si="4"/>
        <v>0</v>
      </c>
      <c r="AG13" s="85">
        <f>+N13*F13</f>
        <v>0</v>
      </c>
      <c r="AH13" s="85">
        <f>+S13*F13</f>
        <v>0</v>
      </c>
      <c r="AI13" s="85">
        <f>+X13*F13</f>
        <v>0</v>
      </c>
      <c r="AJ13" s="85">
        <f t="shared" si="11"/>
        <v>0</v>
      </c>
      <c r="AK13" s="83">
        <f>+AJ13</f>
        <v>0</v>
      </c>
      <c r="AL13" s="85">
        <f t="shared" si="5"/>
        <v>0</v>
      </c>
      <c r="AM13" s="85">
        <f t="shared" si="6"/>
        <v>0</v>
      </c>
      <c r="AN13" s="85">
        <f t="shared" si="7"/>
        <v>0</v>
      </c>
      <c r="AO13" s="85">
        <f t="shared" si="8"/>
        <v>0</v>
      </c>
      <c r="AP13" s="85">
        <f t="shared" si="9"/>
        <v>0</v>
      </c>
      <c r="AQ13" s="83">
        <f>+AP13</f>
        <v>0</v>
      </c>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row>
    <row r="14" spans="1:76" ht="78.75" customHeight="1" x14ac:dyDescent="0.25">
      <c r="A14" s="231"/>
      <c r="B14" s="251"/>
      <c r="C14" s="229"/>
      <c r="D14" s="263" t="s">
        <v>11</v>
      </c>
      <c r="E14" s="264" t="s">
        <v>391</v>
      </c>
      <c r="F14" s="265">
        <v>0</v>
      </c>
      <c r="G14" s="264" t="s">
        <v>392</v>
      </c>
      <c r="H14" s="267" t="s">
        <v>230</v>
      </c>
      <c r="I14" s="265">
        <v>0</v>
      </c>
      <c r="J14" s="265">
        <v>0</v>
      </c>
      <c r="K14" s="267" t="s">
        <v>230</v>
      </c>
      <c r="L14" s="264" t="s">
        <v>393</v>
      </c>
      <c r="M14" s="267" t="s">
        <v>230</v>
      </c>
      <c r="N14" s="265">
        <v>0</v>
      </c>
      <c r="O14" s="265"/>
      <c r="P14" s="268"/>
      <c r="Q14" s="264" t="s">
        <v>394</v>
      </c>
      <c r="R14" s="267" t="s">
        <v>230</v>
      </c>
      <c r="S14" s="265">
        <v>0</v>
      </c>
      <c r="T14" s="265"/>
      <c r="U14" s="268"/>
      <c r="V14" s="264" t="s">
        <v>395</v>
      </c>
      <c r="W14" s="267" t="s">
        <v>230</v>
      </c>
      <c r="X14" s="265">
        <v>0</v>
      </c>
      <c r="Y14" s="265"/>
      <c r="Z14" s="268"/>
      <c r="AA14" s="6">
        <f t="shared" si="10"/>
        <v>0</v>
      </c>
      <c r="AB14" s="17">
        <f>+F14+AB13</f>
        <v>2</v>
      </c>
      <c r="AC14" s="17">
        <f t="shared" si="0"/>
        <v>0</v>
      </c>
      <c r="AD14" s="17">
        <f t="shared" si="2"/>
        <v>1.9995179999999999</v>
      </c>
      <c r="AE14" s="17">
        <f t="shared" si="3"/>
        <v>-4.8200000000009346E-4</v>
      </c>
      <c r="AF14" s="85">
        <f t="shared" si="4"/>
        <v>0</v>
      </c>
      <c r="AG14" s="85">
        <f>+N14*F14</f>
        <v>0</v>
      </c>
      <c r="AH14" s="85">
        <f>+S14*F14</f>
        <v>0</v>
      </c>
      <c r="AI14" s="85">
        <f>+X14*F14</f>
        <v>0</v>
      </c>
      <c r="AJ14" s="85">
        <f t="shared" si="11"/>
        <v>0</v>
      </c>
      <c r="AK14" s="83">
        <f>+AJ14</f>
        <v>0</v>
      </c>
      <c r="AL14" s="85">
        <f t="shared" si="5"/>
        <v>0</v>
      </c>
      <c r="AM14" s="85">
        <f t="shared" si="6"/>
        <v>0</v>
      </c>
      <c r="AN14" s="85">
        <f t="shared" si="7"/>
        <v>0</v>
      </c>
      <c r="AO14" s="85">
        <f t="shared" si="8"/>
        <v>0</v>
      </c>
      <c r="AP14" s="85">
        <f t="shared" si="9"/>
        <v>0</v>
      </c>
      <c r="AQ14" s="83">
        <f>+AP14</f>
        <v>0</v>
      </c>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row>
    <row r="15" spans="1:76" ht="78.75" customHeight="1" thickBot="1" x14ac:dyDescent="0.3">
      <c r="A15" s="231"/>
      <c r="B15" s="251"/>
      <c r="C15" s="240"/>
      <c r="D15" s="269" t="s">
        <v>12</v>
      </c>
      <c r="E15" s="270" t="s">
        <v>396</v>
      </c>
      <c r="F15" s="271">
        <v>0</v>
      </c>
      <c r="G15" s="270" t="s">
        <v>397</v>
      </c>
      <c r="H15" s="272" t="s">
        <v>230</v>
      </c>
      <c r="I15" s="271">
        <v>0</v>
      </c>
      <c r="J15" s="271">
        <v>0</v>
      </c>
      <c r="K15" s="272" t="s">
        <v>230</v>
      </c>
      <c r="L15" s="270" t="s">
        <v>398</v>
      </c>
      <c r="M15" s="272" t="s">
        <v>230</v>
      </c>
      <c r="N15" s="271">
        <v>0</v>
      </c>
      <c r="O15" s="271"/>
      <c r="P15" s="273"/>
      <c r="Q15" s="270" t="s">
        <v>399</v>
      </c>
      <c r="R15" s="272" t="s">
        <v>230</v>
      </c>
      <c r="S15" s="271">
        <v>0</v>
      </c>
      <c r="T15" s="271"/>
      <c r="U15" s="273"/>
      <c r="V15" s="270" t="s">
        <v>400</v>
      </c>
      <c r="W15" s="272" t="s">
        <v>230</v>
      </c>
      <c r="X15" s="271">
        <v>0</v>
      </c>
      <c r="Y15" s="271"/>
      <c r="Z15" s="273"/>
      <c r="AA15" s="24">
        <f t="shared" si="10"/>
        <v>0</v>
      </c>
      <c r="AB15" s="18">
        <f>+F15+AB14</f>
        <v>2</v>
      </c>
      <c r="AC15" s="18">
        <f t="shared" ref="AC15:AC22" si="12">+(F15*I15)+(F15*N15)+(F15*S15)+(F15*X15)</f>
        <v>0</v>
      </c>
      <c r="AD15" s="18">
        <f t="shared" si="2"/>
        <v>1.9995179999999999</v>
      </c>
      <c r="AE15" s="18">
        <f t="shared" si="3"/>
        <v>-4.8200000000009346E-4</v>
      </c>
      <c r="AF15" s="86">
        <f t="shared" si="4"/>
        <v>0</v>
      </c>
      <c r="AG15" s="86">
        <f>+N15*F15</f>
        <v>0</v>
      </c>
      <c r="AH15" s="86">
        <f>+S15*F15</f>
        <v>0</v>
      </c>
      <c r="AI15" s="86">
        <f>+X15*F15</f>
        <v>0</v>
      </c>
      <c r="AJ15" s="86">
        <f t="shared" si="11"/>
        <v>0</v>
      </c>
      <c r="AK15" s="84">
        <f>+AJ15</f>
        <v>0</v>
      </c>
      <c r="AL15" s="86">
        <f t="shared" si="5"/>
        <v>0</v>
      </c>
      <c r="AM15" s="86">
        <f t="shared" si="6"/>
        <v>0</v>
      </c>
      <c r="AN15" s="86">
        <f t="shared" si="7"/>
        <v>0</v>
      </c>
      <c r="AO15" s="86">
        <f t="shared" si="8"/>
        <v>0</v>
      </c>
      <c r="AP15" s="86">
        <f t="shared" si="9"/>
        <v>0</v>
      </c>
      <c r="AQ15" s="84">
        <f>+AP15</f>
        <v>0</v>
      </c>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row>
    <row r="16" spans="1:76" ht="119.25" customHeight="1" x14ac:dyDescent="0.3">
      <c r="A16" s="231"/>
      <c r="B16" s="251"/>
      <c r="C16" s="274" t="s">
        <v>13</v>
      </c>
      <c r="D16" s="275" t="s">
        <v>93</v>
      </c>
      <c r="E16" s="276" t="s">
        <v>460</v>
      </c>
      <c r="F16" s="277">
        <v>0.2</v>
      </c>
      <c r="G16" s="278" t="s">
        <v>685</v>
      </c>
      <c r="H16" s="279" t="s">
        <v>239</v>
      </c>
      <c r="I16" s="280">
        <v>0.1</v>
      </c>
      <c r="J16" s="280">
        <v>0.05</v>
      </c>
      <c r="K16" s="281" t="s">
        <v>567</v>
      </c>
      <c r="L16" s="282" t="s">
        <v>370</v>
      </c>
      <c r="M16" s="279" t="s">
        <v>14</v>
      </c>
      <c r="N16" s="277">
        <v>0.3</v>
      </c>
      <c r="O16" s="277"/>
      <c r="P16" s="281"/>
      <c r="Q16" s="282" t="s">
        <v>368</v>
      </c>
      <c r="R16" s="279" t="s">
        <v>14</v>
      </c>
      <c r="S16" s="277">
        <v>0.3</v>
      </c>
      <c r="T16" s="283"/>
      <c r="U16" s="284"/>
      <c r="V16" s="285" t="s">
        <v>372</v>
      </c>
      <c r="W16" s="279" t="s">
        <v>14</v>
      </c>
      <c r="X16" s="277">
        <v>0.3</v>
      </c>
      <c r="Y16" s="283"/>
      <c r="Z16" s="284"/>
      <c r="AA16" s="82">
        <f t="shared" si="10"/>
        <v>1</v>
      </c>
      <c r="AB16" s="81">
        <f>F16</f>
        <v>0.2</v>
      </c>
      <c r="AC16" s="81">
        <f t="shared" si="12"/>
        <v>0.2</v>
      </c>
      <c r="AD16" s="81">
        <f>AC16</f>
        <v>0.2</v>
      </c>
      <c r="AE16" s="81">
        <f t="shared" ref="AE16:AE21" si="13">+AD16-AB16</f>
        <v>0</v>
      </c>
      <c r="AF16" s="4">
        <f t="shared" si="4"/>
        <v>2.0000000000000004E-2</v>
      </c>
      <c r="AG16" s="4"/>
      <c r="AH16" s="4"/>
      <c r="AI16" s="4"/>
      <c r="AJ16" s="4">
        <f t="shared" si="11"/>
        <v>2.0000000000000004E-2</v>
      </c>
      <c r="AK16" s="181">
        <f>SUM(AJ16:AJ20)</f>
        <v>0.14000000000000001</v>
      </c>
      <c r="AL16" s="4">
        <f t="shared" si="5"/>
        <v>1.0000000000000002E-2</v>
      </c>
      <c r="AM16" s="4">
        <f t="shared" si="6"/>
        <v>0</v>
      </c>
      <c r="AN16" s="4">
        <f t="shared" si="7"/>
        <v>0</v>
      </c>
      <c r="AO16" s="4">
        <f t="shared" si="8"/>
        <v>0</v>
      </c>
      <c r="AP16" s="4">
        <f t="shared" si="9"/>
        <v>1.0000000000000002E-2</v>
      </c>
      <c r="AQ16" s="181">
        <f>SUM(AP16:AP20)</f>
        <v>0.12000000000000002</v>
      </c>
    </row>
    <row r="17" spans="1:43" ht="126.75" customHeight="1" x14ac:dyDescent="0.3">
      <c r="A17" s="231"/>
      <c r="B17" s="251"/>
      <c r="C17" s="274"/>
      <c r="D17" s="275"/>
      <c r="E17" s="234" t="s">
        <v>366</v>
      </c>
      <c r="F17" s="235">
        <v>0.2</v>
      </c>
      <c r="G17" s="234" t="s">
        <v>377</v>
      </c>
      <c r="H17" s="286" t="s">
        <v>369</v>
      </c>
      <c r="I17" s="287">
        <v>0.1</v>
      </c>
      <c r="J17" s="287">
        <v>0.05</v>
      </c>
      <c r="K17" s="236" t="s">
        <v>568</v>
      </c>
      <c r="L17" s="288" t="s">
        <v>371</v>
      </c>
      <c r="M17" s="286" t="s">
        <v>14</v>
      </c>
      <c r="N17" s="235">
        <v>0.3</v>
      </c>
      <c r="O17" s="235"/>
      <c r="P17" s="236"/>
      <c r="Q17" s="289" t="s">
        <v>371</v>
      </c>
      <c r="R17" s="286" t="s">
        <v>14</v>
      </c>
      <c r="S17" s="235">
        <v>0.3</v>
      </c>
      <c r="T17" s="261"/>
      <c r="U17" s="238"/>
      <c r="V17" s="289" t="s">
        <v>371</v>
      </c>
      <c r="W17" s="286" t="s">
        <v>14</v>
      </c>
      <c r="X17" s="235">
        <v>0.3</v>
      </c>
      <c r="Y17" s="261"/>
      <c r="Z17" s="238"/>
      <c r="AA17" s="27">
        <f t="shared" si="10"/>
        <v>1</v>
      </c>
      <c r="AB17" s="17">
        <f t="shared" ref="AB17:AB22" si="14">+F17+AB16</f>
        <v>0.4</v>
      </c>
      <c r="AC17" s="17">
        <f t="shared" si="12"/>
        <v>0.2</v>
      </c>
      <c r="AD17" s="17">
        <f t="shared" ref="AD17:AD23" si="15">+AD16+AC17</f>
        <v>0.4</v>
      </c>
      <c r="AE17" s="17">
        <f t="shared" si="13"/>
        <v>0</v>
      </c>
      <c r="AF17" s="5">
        <f t="shared" si="4"/>
        <v>2.0000000000000004E-2</v>
      </c>
      <c r="AG17" s="5"/>
      <c r="AH17" s="5"/>
      <c r="AI17" s="5"/>
      <c r="AJ17" s="5">
        <f t="shared" si="11"/>
        <v>2.0000000000000004E-2</v>
      </c>
      <c r="AK17" s="181"/>
      <c r="AL17" s="5">
        <f t="shared" si="5"/>
        <v>1.0000000000000002E-2</v>
      </c>
      <c r="AM17" s="5">
        <f t="shared" si="6"/>
        <v>0</v>
      </c>
      <c r="AN17" s="5">
        <f t="shared" si="7"/>
        <v>0</v>
      </c>
      <c r="AO17" s="5">
        <f t="shared" si="8"/>
        <v>0</v>
      </c>
      <c r="AP17" s="5">
        <f t="shared" si="9"/>
        <v>1.0000000000000002E-2</v>
      </c>
      <c r="AQ17" s="181"/>
    </row>
    <row r="18" spans="1:43" ht="81" customHeight="1" x14ac:dyDescent="0.3">
      <c r="A18" s="231"/>
      <c r="B18" s="251"/>
      <c r="C18" s="274"/>
      <c r="D18" s="275"/>
      <c r="E18" s="234" t="s">
        <v>367</v>
      </c>
      <c r="F18" s="235">
        <v>0.2</v>
      </c>
      <c r="G18" s="234" t="s">
        <v>373</v>
      </c>
      <c r="H18" s="286" t="s">
        <v>229</v>
      </c>
      <c r="I18" s="287">
        <v>0.1</v>
      </c>
      <c r="J18" s="287">
        <v>0.1</v>
      </c>
      <c r="K18" s="236" t="s">
        <v>569</v>
      </c>
      <c r="L18" s="288" t="s">
        <v>374</v>
      </c>
      <c r="M18" s="286" t="s">
        <v>27</v>
      </c>
      <c r="N18" s="287">
        <v>0.3</v>
      </c>
      <c r="O18" s="287"/>
      <c r="P18" s="236"/>
      <c r="Q18" s="289" t="s">
        <v>375</v>
      </c>
      <c r="R18" s="286" t="s">
        <v>27</v>
      </c>
      <c r="S18" s="235">
        <v>0.3</v>
      </c>
      <c r="T18" s="235"/>
      <c r="U18" s="259"/>
      <c r="V18" s="289" t="s">
        <v>376</v>
      </c>
      <c r="W18" s="286" t="s">
        <v>27</v>
      </c>
      <c r="X18" s="290">
        <v>0.3</v>
      </c>
      <c r="Y18" s="261"/>
      <c r="Z18" s="239"/>
      <c r="AA18" s="27">
        <f t="shared" si="10"/>
        <v>1</v>
      </c>
      <c r="AB18" s="17">
        <f t="shared" si="14"/>
        <v>0.60000000000000009</v>
      </c>
      <c r="AC18" s="17">
        <f t="shared" si="12"/>
        <v>0.2</v>
      </c>
      <c r="AD18" s="17">
        <f t="shared" si="15"/>
        <v>0.60000000000000009</v>
      </c>
      <c r="AE18" s="17">
        <f t="shared" si="13"/>
        <v>0</v>
      </c>
      <c r="AF18" s="5">
        <f t="shared" si="4"/>
        <v>2.0000000000000004E-2</v>
      </c>
      <c r="AG18" s="5"/>
      <c r="AH18" s="5"/>
      <c r="AI18" s="5"/>
      <c r="AJ18" s="5">
        <f t="shared" si="11"/>
        <v>2.0000000000000004E-2</v>
      </c>
      <c r="AK18" s="181"/>
      <c r="AL18" s="5">
        <f t="shared" si="5"/>
        <v>2.0000000000000004E-2</v>
      </c>
      <c r="AM18" s="5">
        <f t="shared" si="6"/>
        <v>0</v>
      </c>
      <c r="AN18" s="5">
        <f t="shared" si="7"/>
        <v>0</v>
      </c>
      <c r="AO18" s="5">
        <f t="shared" si="8"/>
        <v>0</v>
      </c>
      <c r="AP18" s="5">
        <f t="shared" si="9"/>
        <v>2.0000000000000004E-2</v>
      </c>
      <c r="AQ18" s="181"/>
    </row>
    <row r="19" spans="1:43" ht="84" customHeight="1" x14ac:dyDescent="0.3">
      <c r="A19" s="231"/>
      <c r="B19" s="251"/>
      <c r="C19" s="274"/>
      <c r="D19" s="275"/>
      <c r="E19" s="234" t="s">
        <v>224</v>
      </c>
      <c r="F19" s="235">
        <v>0.2</v>
      </c>
      <c r="G19" s="234" t="s">
        <v>226</v>
      </c>
      <c r="H19" s="286" t="s">
        <v>14</v>
      </c>
      <c r="I19" s="287">
        <v>0.2</v>
      </c>
      <c r="J19" s="287">
        <v>0.2</v>
      </c>
      <c r="K19" s="236" t="s">
        <v>570</v>
      </c>
      <c r="L19" s="289" t="s">
        <v>378</v>
      </c>
      <c r="M19" s="286" t="s">
        <v>14</v>
      </c>
      <c r="N19" s="287">
        <v>0.2</v>
      </c>
      <c r="O19" s="287"/>
      <c r="P19" s="236"/>
      <c r="Q19" s="289" t="s">
        <v>378</v>
      </c>
      <c r="R19" s="286" t="s">
        <v>14</v>
      </c>
      <c r="S19" s="235">
        <v>0.3</v>
      </c>
      <c r="T19" s="235"/>
      <c r="U19" s="259"/>
      <c r="V19" s="289" t="s">
        <v>378</v>
      </c>
      <c r="W19" s="286" t="s">
        <v>14</v>
      </c>
      <c r="X19" s="287">
        <v>0.3</v>
      </c>
      <c r="Y19" s="261"/>
      <c r="Z19" s="239"/>
      <c r="AA19" s="27">
        <f t="shared" si="10"/>
        <v>1</v>
      </c>
      <c r="AB19" s="17">
        <f t="shared" si="14"/>
        <v>0.8</v>
      </c>
      <c r="AC19" s="17">
        <f t="shared" si="12"/>
        <v>0.2</v>
      </c>
      <c r="AD19" s="17">
        <f t="shared" si="15"/>
        <v>0.8</v>
      </c>
      <c r="AE19" s="17">
        <f t="shared" si="13"/>
        <v>0</v>
      </c>
      <c r="AF19" s="5">
        <f t="shared" si="4"/>
        <v>4.0000000000000008E-2</v>
      </c>
      <c r="AG19" s="5"/>
      <c r="AH19" s="5"/>
      <c r="AI19" s="5"/>
      <c r="AJ19" s="5">
        <f t="shared" si="11"/>
        <v>4.0000000000000008E-2</v>
      </c>
      <c r="AK19" s="181"/>
      <c r="AL19" s="5">
        <f t="shared" si="5"/>
        <v>4.0000000000000008E-2</v>
      </c>
      <c r="AM19" s="5">
        <f t="shared" si="6"/>
        <v>0</v>
      </c>
      <c r="AN19" s="5">
        <f t="shared" si="7"/>
        <v>0</v>
      </c>
      <c r="AO19" s="5">
        <f t="shared" si="8"/>
        <v>0</v>
      </c>
      <c r="AP19" s="5">
        <f t="shared" si="9"/>
        <v>4.0000000000000008E-2</v>
      </c>
      <c r="AQ19" s="181"/>
    </row>
    <row r="20" spans="1:43" ht="175.5" customHeight="1" thickBot="1" x14ac:dyDescent="0.35">
      <c r="A20" s="231"/>
      <c r="B20" s="251"/>
      <c r="C20" s="274"/>
      <c r="D20" s="275"/>
      <c r="E20" s="291" t="s">
        <v>225</v>
      </c>
      <c r="F20" s="292">
        <v>0.2</v>
      </c>
      <c r="G20" s="291" t="s">
        <v>227</v>
      </c>
      <c r="H20" s="293" t="s">
        <v>14</v>
      </c>
      <c r="I20" s="294">
        <v>0.2</v>
      </c>
      <c r="J20" s="294">
        <v>0.2</v>
      </c>
      <c r="K20" s="295" t="s">
        <v>571</v>
      </c>
      <c r="L20" s="296" t="s">
        <v>227</v>
      </c>
      <c r="M20" s="297" t="s">
        <v>14</v>
      </c>
      <c r="N20" s="294">
        <v>0.35</v>
      </c>
      <c r="O20" s="294"/>
      <c r="P20" s="295"/>
      <c r="Q20" s="296" t="s">
        <v>227</v>
      </c>
      <c r="R20" s="297" t="s">
        <v>14</v>
      </c>
      <c r="S20" s="294">
        <v>0.35</v>
      </c>
      <c r="T20" s="292"/>
      <c r="U20" s="298"/>
      <c r="V20" s="296" t="s">
        <v>227</v>
      </c>
      <c r="W20" s="297" t="s">
        <v>14</v>
      </c>
      <c r="X20" s="294">
        <v>0.1</v>
      </c>
      <c r="Y20" s="299"/>
      <c r="Z20" s="300"/>
      <c r="AA20" s="22">
        <f t="shared" si="10"/>
        <v>1</v>
      </c>
      <c r="AB20" s="19">
        <f t="shared" si="14"/>
        <v>1</v>
      </c>
      <c r="AC20" s="19">
        <f t="shared" si="12"/>
        <v>0.2</v>
      </c>
      <c r="AD20" s="19">
        <f t="shared" si="15"/>
        <v>1</v>
      </c>
      <c r="AE20" s="19">
        <f t="shared" si="13"/>
        <v>0</v>
      </c>
      <c r="AF20" s="9">
        <f t="shared" si="4"/>
        <v>4.0000000000000008E-2</v>
      </c>
      <c r="AG20" s="9"/>
      <c r="AH20" s="9"/>
      <c r="AI20" s="9"/>
      <c r="AJ20" s="9">
        <f t="shared" si="11"/>
        <v>4.0000000000000008E-2</v>
      </c>
      <c r="AK20" s="181"/>
      <c r="AL20" s="9">
        <f t="shared" si="5"/>
        <v>4.0000000000000008E-2</v>
      </c>
      <c r="AM20" s="9">
        <f t="shared" si="6"/>
        <v>0</v>
      </c>
      <c r="AN20" s="9">
        <f t="shared" si="7"/>
        <v>0</v>
      </c>
      <c r="AO20" s="9">
        <f t="shared" si="8"/>
        <v>0</v>
      </c>
      <c r="AP20" s="9">
        <f t="shared" si="9"/>
        <v>4.0000000000000008E-2</v>
      </c>
      <c r="AQ20" s="181"/>
    </row>
    <row r="21" spans="1:43" ht="92.25" customHeight="1" x14ac:dyDescent="0.3">
      <c r="A21" s="231"/>
      <c r="B21" s="251"/>
      <c r="C21" s="221" t="s">
        <v>15</v>
      </c>
      <c r="D21" s="222" t="s">
        <v>16</v>
      </c>
      <c r="E21" s="224" t="s">
        <v>437</v>
      </c>
      <c r="F21" s="225">
        <v>1</v>
      </c>
      <c r="G21" s="224" t="s">
        <v>237</v>
      </c>
      <c r="H21" s="301" t="s">
        <v>230</v>
      </c>
      <c r="I21" s="302">
        <v>0</v>
      </c>
      <c r="J21" s="302">
        <v>0</v>
      </c>
      <c r="K21" s="301" t="s">
        <v>230</v>
      </c>
      <c r="L21" s="222" t="s">
        <v>237</v>
      </c>
      <c r="M21" s="301" t="s">
        <v>230</v>
      </c>
      <c r="N21" s="302">
        <v>0</v>
      </c>
      <c r="O21" s="302"/>
      <c r="P21" s="254" t="s">
        <v>230</v>
      </c>
      <c r="Q21" s="303" t="s">
        <v>237</v>
      </c>
      <c r="R21" s="254" t="s">
        <v>230</v>
      </c>
      <c r="S21" s="255">
        <v>0</v>
      </c>
      <c r="T21" s="255"/>
      <c r="U21" s="255"/>
      <c r="V21" s="222" t="s">
        <v>437</v>
      </c>
      <c r="W21" s="304" t="s">
        <v>40</v>
      </c>
      <c r="X21" s="225">
        <v>1</v>
      </c>
      <c r="Y21" s="255"/>
      <c r="Z21" s="305"/>
      <c r="AA21" s="20">
        <f t="shared" si="10"/>
        <v>1</v>
      </c>
      <c r="AB21" s="21">
        <f t="shared" si="14"/>
        <v>2</v>
      </c>
      <c r="AC21" s="21">
        <f t="shared" si="12"/>
        <v>1</v>
      </c>
      <c r="AD21" s="21">
        <f t="shared" si="15"/>
        <v>2</v>
      </c>
      <c r="AE21" s="21">
        <f t="shared" si="13"/>
        <v>0</v>
      </c>
      <c r="AF21" s="10">
        <f t="shared" si="4"/>
        <v>0</v>
      </c>
      <c r="AG21" s="10"/>
      <c r="AH21" s="10"/>
      <c r="AI21" s="10"/>
      <c r="AJ21" s="10">
        <f t="shared" si="11"/>
        <v>0</v>
      </c>
      <c r="AK21" s="154">
        <f>+AJ21</f>
        <v>0</v>
      </c>
      <c r="AL21" s="10">
        <f t="shared" si="5"/>
        <v>0</v>
      </c>
      <c r="AM21" s="10">
        <f t="shared" si="6"/>
        <v>0</v>
      </c>
      <c r="AN21" s="10">
        <f t="shared" si="7"/>
        <v>0</v>
      </c>
      <c r="AO21" s="10">
        <f t="shared" si="8"/>
        <v>0</v>
      </c>
      <c r="AP21" s="10">
        <f t="shared" si="9"/>
        <v>0</v>
      </c>
      <c r="AQ21" s="154">
        <f>+AP21</f>
        <v>0</v>
      </c>
    </row>
    <row r="22" spans="1:43" ht="66.75" customHeight="1" x14ac:dyDescent="0.3">
      <c r="A22" s="231"/>
      <c r="B22" s="251"/>
      <c r="C22" s="231"/>
      <c r="D22" s="231" t="s">
        <v>17</v>
      </c>
      <c r="E22" s="234" t="s">
        <v>438</v>
      </c>
      <c r="F22" s="235">
        <v>0.25</v>
      </c>
      <c r="G22" s="234" t="s">
        <v>237</v>
      </c>
      <c r="H22" s="286" t="s">
        <v>230</v>
      </c>
      <c r="I22" s="287">
        <v>0</v>
      </c>
      <c r="J22" s="235">
        <v>0</v>
      </c>
      <c r="K22" s="286" t="s">
        <v>230</v>
      </c>
      <c r="L22" s="234" t="s">
        <v>237</v>
      </c>
      <c r="M22" s="286" t="s">
        <v>230</v>
      </c>
      <c r="N22" s="287">
        <v>0</v>
      </c>
      <c r="O22" s="287"/>
      <c r="P22" s="286" t="s">
        <v>230</v>
      </c>
      <c r="Q22" s="234" t="s">
        <v>438</v>
      </c>
      <c r="R22" s="286" t="s">
        <v>232</v>
      </c>
      <c r="S22" s="306">
        <v>1</v>
      </c>
      <c r="T22" s="287"/>
      <c r="U22" s="238"/>
      <c r="V22" s="234" t="s">
        <v>237</v>
      </c>
      <c r="W22" s="286" t="s">
        <v>230</v>
      </c>
      <c r="X22" s="287">
        <v>0</v>
      </c>
      <c r="Y22" s="287"/>
      <c r="Z22" s="238"/>
      <c r="AA22" s="27">
        <f t="shared" ref="AA22:AA36" si="16">+I22+N22+S22+X22</f>
        <v>1</v>
      </c>
      <c r="AB22" s="17">
        <f t="shared" si="14"/>
        <v>2.25</v>
      </c>
      <c r="AC22" s="17">
        <f t="shared" si="12"/>
        <v>0.25</v>
      </c>
      <c r="AD22" s="17">
        <f t="shared" si="15"/>
        <v>2.25</v>
      </c>
      <c r="AE22" s="17">
        <f t="shared" ref="AE22:AE35" si="17">+AD22-AB22</f>
        <v>0</v>
      </c>
      <c r="AF22" s="5">
        <f t="shared" si="4"/>
        <v>0</v>
      </c>
      <c r="AG22" s="5"/>
      <c r="AH22" s="5"/>
      <c r="AI22" s="5"/>
      <c r="AJ22" s="5">
        <f t="shared" si="11"/>
        <v>0</v>
      </c>
      <c r="AK22" s="159">
        <f>SUM(AJ22:AJ25)</f>
        <v>0</v>
      </c>
      <c r="AL22" s="5">
        <f t="shared" si="5"/>
        <v>0</v>
      </c>
      <c r="AM22" s="5">
        <f t="shared" si="6"/>
        <v>0</v>
      </c>
      <c r="AN22" s="5">
        <f t="shared" si="7"/>
        <v>0</v>
      </c>
      <c r="AO22" s="5">
        <f t="shared" si="8"/>
        <v>0</v>
      </c>
      <c r="AP22" s="5">
        <f t="shared" si="9"/>
        <v>0</v>
      </c>
      <c r="AQ22" s="159">
        <f>SUM(AP22:AP25)</f>
        <v>0</v>
      </c>
    </row>
    <row r="23" spans="1:43" ht="65.099999999999994" customHeight="1" x14ac:dyDescent="0.3">
      <c r="A23" s="231"/>
      <c r="B23" s="251"/>
      <c r="C23" s="231"/>
      <c r="D23" s="231"/>
      <c r="E23" s="234" t="s">
        <v>439</v>
      </c>
      <c r="F23" s="235">
        <v>0.25</v>
      </c>
      <c r="G23" s="234" t="s">
        <v>237</v>
      </c>
      <c r="H23" s="259" t="s">
        <v>230</v>
      </c>
      <c r="I23" s="235">
        <v>0</v>
      </c>
      <c r="J23" s="235">
        <v>0</v>
      </c>
      <c r="K23" s="286" t="s">
        <v>230</v>
      </c>
      <c r="L23" s="307" t="s">
        <v>237</v>
      </c>
      <c r="M23" s="259" t="s">
        <v>230</v>
      </c>
      <c r="N23" s="235">
        <v>0</v>
      </c>
      <c r="O23" s="235"/>
      <c r="P23" s="259" t="s">
        <v>230</v>
      </c>
      <c r="Q23" s="260" t="s">
        <v>237</v>
      </c>
      <c r="R23" s="259" t="s">
        <v>230</v>
      </c>
      <c r="S23" s="287">
        <v>0</v>
      </c>
      <c r="T23" s="287"/>
      <c r="U23" s="238"/>
      <c r="V23" s="260" t="s">
        <v>440</v>
      </c>
      <c r="W23" s="259" t="s">
        <v>232</v>
      </c>
      <c r="X23" s="287">
        <v>1</v>
      </c>
      <c r="Y23" s="261"/>
      <c r="Z23" s="238"/>
      <c r="AA23" s="27">
        <f t="shared" si="16"/>
        <v>1</v>
      </c>
      <c r="AB23" s="17">
        <f t="shared" ref="AB23:AB36" si="18">+F23+AB22</f>
        <v>2.5</v>
      </c>
      <c r="AC23" s="17">
        <f t="shared" ref="AC23:AC34" si="19">+(F23*I23)+(F23*N23)+(F23*S23)+(F23*X23)</f>
        <v>0.25</v>
      </c>
      <c r="AD23" s="17">
        <f t="shared" si="15"/>
        <v>2.5</v>
      </c>
      <c r="AE23" s="17">
        <f t="shared" si="17"/>
        <v>0</v>
      </c>
      <c r="AF23" s="5">
        <f t="shared" si="4"/>
        <v>0</v>
      </c>
      <c r="AG23" s="5"/>
      <c r="AH23" s="5"/>
      <c r="AI23" s="5"/>
      <c r="AJ23" s="5">
        <f t="shared" si="11"/>
        <v>0</v>
      </c>
      <c r="AK23" s="159"/>
      <c r="AL23" s="5">
        <f t="shared" si="5"/>
        <v>0</v>
      </c>
      <c r="AM23" s="5">
        <f t="shared" si="6"/>
        <v>0</v>
      </c>
      <c r="AN23" s="5">
        <f t="shared" si="7"/>
        <v>0</v>
      </c>
      <c r="AO23" s="5">
        <f t="shared" si="8"/>
        <v>0</v>
      </c>
      <c r="AP23" s="5">
        <f t="shared" si="9"/>
        <v>0</v>
      </c>
      <c r="AQ23" s="159"/>
    </row>
    <row r="24" spans="1:43" ht="127.5" customHeight="1" x14ac:dyDescent="0.3">
      <c r="A24" s="231"/>
      <c r="B24" s="251"/>
      <c r="C24" s="231"/>
      <c r="D24" s="231"/>
      <c r="E24" s="234" t="s">
        <v>441</v>
      </c>
      <c r="F24" s="235">
        <v>0.25</v>
      </c>
      <c r="G24" s="234" t="s">
        <v>237</v>
      </c>
      <c r="H24" s="259" t="s">
        <v>230</v>
      </c>
      <c r="I24" s="235">
        <v>0</v>
      </c>
      <c r="J24" s="235">
        <v>0</v>
      </c>
      <c r="K24" s="286" t="s">
        <v>230</v>
      </c>
      <c r="L24" s="307" t="s">
        <v>237</v>
      </c>
      <c r="M24" s="259" t="s">
        <v>230</v>
      </c>
      <c r="N24" s="235">
        <v>0</v>
      </c>
      <c r="O24" s="235"/>
      <c r="P24" s="259" t="s">
        <v>230</v>
      </c>
      <c r="Q24" s="260" t="s">
        <v>237</v>
      </c>
      <c r="R24" s="259" t="s">
        <v>230</v>
      </c>
      <c r="S24" s="287">
        <v>0</v>
      </c>
      <c r="T24" s="287"/>
      <c r="U24" s="238"/>
      <c r="V24" s="234" t="s">
        <v>441</v>
      </c>
      <c r="W24" s="259" t="s">
        <v>442</v>
      </c>
      <c r="X24" s="287">
        <v>1</v>
      </c>
      <c r="Y24" s="261"/>
      <c r="Z24" s="238"/>
      <c r="AA24" s="27">
        <f t="shared" si="16"/>
        <v>1</v>
      </c>
      <c r="AB24" s="17">
        <f t="shared" si="18"/>
        <v>2.75</v>
      </c>
      <c r="AC24" s="17">
        <f t="shared" si="19"/>
        <v>0.25</v>
      </c>
      <c r="AD24" s="17">
        <f t="shared" ref="AD24:AD35" si="20">+AD23+AC24</f>
        <v>2.75</v>
      </c>
      <c r="AE24" s="17">
        <f t="shared" si="17"/>
        <v>0</v>
      </c>
      <c r="AF24" s="5">
        <f t="shared" si="4"/>
        <v>0</v>
      </c>
      <c r="AG24" s="5"/>
      <c r="AH24" s="5"/>
      <c r="AI24" s="5"/>
      <c r="AJ24" s="5">
        <f t="shared" si="11"/>
        <v>0</v>
      </c>
      <c r="AK24" s="159"/>
      <c r="AL24" s="5">
        <f t="shared" si="5"/>
        <v>0</v>
      </c>
      <c r="AM24" s="5">
        <f t="shared" si="6"/>
        <v>0</v>
      </c>
      <c r="AN24" s="5">
        <f t="shared" si="7"/>
        <v>0</v>
      </c>
      <c r="AO24" s="5">
        <f t="shared" si="8"/>
        <v>0</v>
      </c>
      <c r="AP24" s="5">
        <f t="shared" si="9"/>
        <v>0</v>
      </c>
      <c r="AQ24" s="159"/>
    </row>
    <row r="25" spans="1:43" ht="110.25" customHeight="1" x14ac:dyDescent="0.3">
      <c r="A25" s="231"/>
      <c r="B25" s="251"/>
      <c r="C25" s="231"/>
      <c r="D25" s="231"/>
      <c r="E25" s="234" t="s">
        <v>443</v>
      </c>
      <c r="F25" s="235">
        <v>0.25</v>
      </c>
      <c r="G25" s="234" t="s">
        <v>237</v>
      </c>
      <c r="H25" s="259" t="s">
        <v>230</v>
      </c>
      <c r="I25" s="235">
        <v>0</v>
      </c>
      <c r="J25" s="235">
        <v>0</v>
      </c>
      <c r="K25" s="286" t="s">
        <v>230</v>
      </c>
      <c r="L25" s="307" t="s">
        <v>237</v>
      </c>
      <c r="M25" s="259" t="s">
        <v>230</v>
      </c>
      <c r="N25" s="235">
        <v>0</v>
      </c>
      <c r="O25" s="235"/>
      <c r="P25" s="259" t="s">
        <v>230</v>
      </c>
      <c r="Q25" s="260" t="s">
        <v>237</v>
      </c>
      <c r="R25" s="259" t="s">
        <v>230</v>
      </c>
      <c r="S25" s="287">
        <v>0</v>
      </c>
      <c r="T25" s="287"/>
      <c r="U25" s="238"/>
      <c r="V25" s="234" t="s">
        <v>443</v>
      </c>
      <c r="W25" s="259" t="s">
        <v>444</v>
      </c>
      <c r="X25" s="287">
        <v>1</v>
      </c>
      <c r="Y25" s="261"/>
      <c r="Z25" s="238"/>
      <c r="AA25" s="27">
        <f t="shared" si="16"/>
        <v>1</v>
      </c>
      <c r="AB25" s="17">
        <f t="shared" si="18"/>
        <v>3</v>
      </c>
      <c r="AC25" s="17">
        <f t="shared" si="19"/>
        <v>0.25</v>
      </c>
      <c r="AD25" s="17">
        <f t="shared" si="20"/>
        <v>3</v>
      </c>
      <c r="AE25" s="17">
        <f t="shared" si="17"/>
        <v>0</v>
      </c>
      <c r="AF25" s="5">
        <f t="shared" si="4"/>
        <v>0</v>
      </c>
      <c r="AG25" s="5"/>
      <c r="AH25" s="5"/>
      <c r="AI25" s="5"/>
      <c r="AJ25" s="5">
        <f t="shared" si="11"/>
        <v>0</v>
      </c>
      <c r="AK25" s="159"/>
      <c r="AL25" s="5">
        <f t="shared" si="5"/>
        <v>0</v>
      </c>
      <c r="AM25" s="5">
        <f t="shared" si="6"/>
        <v>0</v>
      </c>
      <c r="AN25" s="5">
        <f t="shared" si="7"/>
        <v>0</v>
      </c>
      <c r="AO25" s="5">
        <f t="shared" si="8"/>
        <v>0</v>
      </c>
      <c r="AP25" s="5">
        <f t="shared" si="9"/>
        <v>0</v>
      </c>
      <c r="AQ25" s="159"/>
    </row>
    <row r="26" spans="1:43" ht="81.75" customHeight="1" x14ac:dyDescent="0.3">
      <c r="A26" s="231"/>
      <c r="B26" s="251"/>
      <c r="C26" s="231"/>
      <c r="D26" s="231" t="s">
        <v>18</v>
      </c>
      <c r="E26" s="234" t="s">
        <v>445</v>
      </c>
      <c r="F26" s="235">
        <v>0.33</v>
      </c>
      <c r="G26" s="234" t="s">
        <v>237</v>
      </c>
      <c r="H26" s="259" t="s">
        <v>230</v>
      </c>
      <c r="I26" s="235">
        <v>0</v>
      </c>
      <c r="J26" s="235">
        <v>0</v>
      </c>
      <c r="K26" s="286"/>
      <c r="L26" s="307" t="s">
        <v>237</v>
      </c>
      <c r="M26" s="259" t="s">
        <v>230</v>
      </c>
      <c r="N26" s="235">
        <v>0</v>
      </c>
      <c r="O26" s="235"/>
      <c r="P26" s="259" t="s">
        <v>230</v>
      </c>
      <c r="Q26" s="307" t="s">
        <v>237</v>
      </c>
      <c r="R26" s="259" t="s">
        <v>230</v>
      </c>
      <c r="S26" s="235">
        <v>0</v>
      </c>
      <c r="T26" s="287"/>
      <c r="U26" s="238"/>
      <c r="V26" s="236" t="s">
        <v>446</v>
      </c>
      <c r="W26" s="235" t="s">
        <v>27</v>
      </c>
      <c r="X26" s="287">
        <v>1</v>
      </c>
      <c r="Y26" s="261"/>
      <c r="Z26" s="238"/>
      <c r="AA26" s="27">
        <f t="shared" si="16"/>
        <v>1</v>
      </c>
      <c r="AB26" s="17">
        <f t="shared" si="18"/>
        <v>3.33</v>
      </c>
      <c r="AC26" s="17">
        <f t="shared" si="19"/>
        <v>0.33</v>
      </c>
      <c r="AD26" s="17">
        <f t="shared" si="20"/>
        <v>3.33</v>
      </c>
      <c r="AE26" s="17">
        <f t="shared" si="17"/>
        <v>0</v>
      </c>
      <c r="AF26" s="5">
        <f t="shared" si="4"/>
        <v>0</v>
      </c>
      <c r="AG26" s="5"/>
      <c r="AH26" s="5"/>
      <c r="AI26" s="5"/>
      <c r="AJ26" s="5">
        <f t="shared" si="11"/>
        <v>0</v>
      </c>
      <c r="AK26" s="180">
        <f>SUM(AJ26:AJ28)</f>
        <v>0</v>
      </c>
      <c r="AL26" s="5">
        <f t="shared" si="5"/>
        <v>0</v>
      </c>
      <c r="AM26" s="5">
        <f t="shared" si="6"/>
        <v>0</v>
      </c>
      <c r="AN26" s="5">
        <f t="shared" si="7"/>
        <v>0</v>
      </c>
      <c r="AO26" s="5">
        <f t="shared" si="8"/>
        <v>0</v>
      </c>
      <c r="AP26" s="5">
        <f t="shared" si="9"/>
        <v>0</v>
      </c>
      <c r="AQ26" s="159">
        <f>SUM(AP26:AP28)</f>
        <v>0</v>
      </c>
    </row>
    <row r="27" spans="1:43" ht="76.5" customHeight="1" x14ac:dyDescent="0.3">
      <c r="A27" s="231"/>
      <c r="B27" s="251"/>
      <c r="C27" s="231"/>
      <c r="D27" s="231"/>
      <c r="E27" s="234" t="s">
        <v>446</v>
      </c>
      <c r="F27" s="235">
        <v>0.33</v>
      </c>
      <c r="G27" s="234" t="s">
        <v>237</v>
      </c>
      <c r="H27" s="259" t="s">
        <v>230</v>
      </c>
      <c r="I27" s="235">
        <v>0</v>
      </c>
      <c r="J27" s="235">
        <v>0</v>
      </c>
      <c r="K27" s="286"/>
      <c r="L27" s="307" t="s">
        <v>237</v>
      </c>
      <c r="M27" s="259" t="s">
        <v>230</v>
      </c>
      <c r="N27" s="235">
        <v>0</v>
      </c>
      <c r="O27" s="235"/>
      <c r="P27" s="259" t="s">
        <v>230</v>
      </c>
      <c r="Q27" s="307" t="s">
        <v>237</v>
      </c>
      <c r="R27" s="259" t="s">
        <v>230</v>
      </c>
      <c r="S27" s="235">
        <v>0</v>
      </c>
      <c r="T27" s="235"/>
      <c r="U27" s="238"/>
      <c r="V27" s="236" t="s">
        <v>447</v>
      </c>
      <c r="W27" s="235" t="s">
        <v>27</v>
      </c>
      <c r="X27" s="287">
        <v>1</v>
      </c>
      <c r="Y27" s="261"/>
      <c r="Z27" s="238"/>
      <c r="AA27" s="27">
        <f t="shared" si="16"/>
        <v>1</v>
      </c>
      <c r="AB27" s="17">
        <f>+F27+AB26</f>
        <v>3.66</v>
      </c>
      <c r="AC27" s="17">
        <f t="shared" si="19"/>
        <v>0.33</v>
      </c>
      <c r="AD27" s="17">
        <f t="shared" si="20"/>
        <v>3.66</v>
      </c>
      <c r="AE27" s="17">
        <f t="shared" si="17"/>
        <v>0</v>
      </c>
      <c r="AF27" s="5">
        <f t="shared" si="4"/>
        <v>0</v>
      </c>
      <c r="AG27" s="5"/>
      <c r="AH27" s="5"/>
      <c r="AI27" s="5"/>
      <c r="AJ27" s="5">
        <f t="shared" si="11"/>
        <v>0</v>
      </c>
      <c r="AK27" s="162"/>
      <c r="AL27" s="5">
        <f t="shared" si="5"/>
        <v>0</v>
      </c>
      <c r="AM27" s="5">
        <f t="shared" si="6"/>
        <v>0</v>
      </c>
      <c r="AN27" s="5">
        <f t="shared" si="7"/>
        <v>0</v>
      </c>
      <c r="AO27" s="5">
        <f t="shared" si="8"/>
        <v>0</v>
      </c>
      <c r="AP27" s="5">
        <f t="shared" si="9"/>
        <v>0</v>
      </c>
      <c r="AQ27" s="162"/>
    </row>
    <row r="28" spans="1:43" ht="86.25" customHeight="1" x14ac:dyDescent="0.3">
      <c r="A28" s="231"/>
      <c r="B28" s="251"/>
      <c r="C28" s="231"/>
      <c r="D28" s="231"/>
      <c r="E28" s="234" t="s">
        <v>447</v>
      </c>
      <c r="F28" s="235">
        <v>0.34</v>
      </c>
      <c r="G28" s="234" t="s">
        <v>237</v>
      </c>
      <c r="H28" s="259" t="s">
        <v>230</v>
      </c>
      <c r="I28" s="235">
        <v>0</v>
      </c>
      <c r="J28" s="235">
        <v>0</v>
      </c>
      <c r="K28" s="286"/>
      <c r="L28" s="308" t="s">
        <v>237</v>
      </c>
      <c r="M28" s="309" t="s">
        <v>230</v>
      </c>
      <c r="N28" s="235">
        <v>0</v>
      </c>
      <c r="O28" s="235"/>
      <c r="P28" s="310" t="s">
        <v>230</v>
      </c>
      <c r="Q28" s="308" t="s">
        <v>237</v>
      </c>
      <c r="R28" s="309" t="s">
        <v>230</v>
      </c>
      <c r="S28" s="235">
        <v>0</v>
      </c>
      <c r="T28" s="261"/>
      <c r="U28" s="238"/>
      <c r="V28" s="307" t="s">
        <v>448</v>
      </c>
      <c r="W28" s="235" t="s">
        <v>27</v>
      </c>
      <c r="X28" s="287">
        <v>1</v>
      </c>
      <c r="Y28" s="261"/>
      <c r="Z28" s="238"/>
      <c r="AA28" s="27">
        <f t="shared" si="16"/>
        <v>1</v>
      </c>
      <c r="AB28" s="17">
        <f t="shared" si="18"/>
        <v>4</v>
      </c>
      <c r="AC28" s="17">
        <f t="shared" si="19"/>
        <v>0.34</v>
      </c>
      <c r="AD28" s="17">
        <f t="shared" si="20"/>
        <v>4</v>
      </c>
      <c r="AE28" s="17">
        <f t="shared" si="17"/>
        <v>0</v>
      </c>
      <c r="AF28" s="5">
        <f t="shared" si="4"/>
        <v>0</v>
      </c>
      <c r="AG28" s="5"/>
      <c r="AH28" s="5"/>
      <c r="AI28" s="5"/>
      <c r="AJ28" s="5">
        <f t="shared" si="11"/>
        <v>0</v>
      </c>
      <c r="AK28" s="162"/>
      <c r="AL28" s="5">
        <f t="shared" si="5"/>
        <v>0</v>
      </c>
      <c r="AM28" s="5">
        <f t="shared" si="6"/>
        <v>0</v>
      </c>
      <c r="AN28" s="5">
        <f t="shared" si="7"/>
        <v>0</v>
      </c>
      <c r="AO28" s="5">
        <f t="shared" si="8"/>
        <v>0</v>
      </c>
      <c r="AP28" s="5">
        <f t="shared" si="9"/>
        <v>0</v>
      </c>
      <c r="AQ28" s="162"/>
    </row>
    <row r="29" spans="1:43" ht="90" customHeight="1" x14ac:dyDescent="0.3">
      <c r="A29" s="231"/>
      <c r="B29" s="251"/>
      <c r="C29" s="231"/>
      <c r="D29" s="229" t="s">
        <v>19</v>
      </c>
      <c r="E29" s="234" t="s">
        <v>448</v>
      </c>
      <c r="F29" s="235">
        <v>0.5</v>
      </c>
      <c r="G29" s="234" t="s">
        <v>237</v>
      </c>
      <c r="H29" s="259" t="s">
        <v>230</v>
      </c>
      <c r="I29" s="235">
        <v>0</v>
      </c>
      <c r="J29" s="235">
        <v>0</v>
      </c>
      <c r="K29" s="286"/>
      <c r="L29" s="307" t="s">
        <v>237</v>
      </c>
      <c r="M29" s="259" t="s">
        <v>230</v>
      </c>
      <c r="N29" s="261">
        <v>0</v>
      </c>
      <c r="O29" s="261"/>
      <c r="P29" s="259" t="s">
        <v>230</v>
      </c>
      <c r="Q29" s="307" t="s">
        <v>237</v>
      </c>
      <c r="R29" s="259" t="s">
        <v>230</v>
      </c>
      <c r="S29" s="261">
        <v>0</v>
      </c>
      <c r="T29" s="261"/>
      <c r="U29" s="238"/>
      <c r="V29" s="307" t="s">
        <v>448</v>
      </c>
      <c r="W29" s="260" t="s">
        <v>451</v>
      </c>
      <c r="X29" s="261">
        <v>1</v>
      </c>
      <c r="Y29" s="261"/>
      <c r="Z29" s="238"/>
      <c r="AA29" s="27">
        <f t="shared" si="16"/>
        <v>1</v>
      </c>
      <c r="AB29" s="17">
        <f t="shared" si="18"/>
        <v>4.5</v>
      </c>
      <c r="AC29" s="17">
        <f t="shared" si="19"/>
        <v>0.5</v>
      </c>
      <c r="AD29" s="17">
        <f t="shared" si="20"/>
        <v>4.5</v>
      </c>
      <c r="AE29" s="17">
        <f t="shared" si="17"/>
        <v>0</v>
      </c>
      <c r="AF29" s="5">
        <f t="shared" si="4"/>
        <v>0</v>
      </c>
      <c r="AG29" s="5"/>
      <c r="AH29" s="5"/>
      <c r="AI29" s="5"/>
      <c r="AJ29" s="5">
        <f t="shared" si="11"/>
        <v>0</v>
      </c>
      <c r="AK29" s="159">
        <f>SUM(AJ29:AJ30)</f>
        <v>0.5</v>
      </c>
      <c r="AL29" s="5">
        <f t="shared" si="5"/>
        <v>0</v>
      </c>
      <c r="AM29" s="5">
        <f t="shared" si="6"/>
        <v>0</v>
      </c>
      <c r="AN29" s="5">
        <f t="shared" si="7"/>
        <v>0</v>
      </c>
      <c r="AO29" s="5">
        <f t="shared" si="8"/>
        <v>0</v>
      </c>
      <c r="AP29" s="5">
        <f t="shared" si="9"/>
        <v>0</v>
      </c>
      <c r="AQ29" s="159">
        <f>SUM(AP29:AP30)</f>
        <v>0.5</v>
      </c>
    </row>
    <row r="30" spans="1:43" ht="133.5" customHeight="1" x14ac:dyDescent="0.3">
      <c r="A30" s="231"/>
      <c r="B30" s="251"/>
      <c r="C30" s="231"/>
      <c r="D30" s="229"/>
      <c r="E30" s="234" t="s">
        <v>449</v>
      </c>
      <c r="F30" s="235">
        <v>0.5</v>
      </c>
      <c r="G30" s="260" t="s">
        <v>450</v>
      </c>
      <c r="H30" s="259" t="s">
        <v>5</v>
      </c>
      <c r="I30" s="235">
        <v>1</v>
      </c>
      <c r="J30" s="235">
        <v>1</v>
      </c>
      <c r="K30" s="234" t="s">
        <v>666</v>
      </c>
      <c r="L30" s="307" t="s">
        <v>237</v>
      </c>
      <c r="M30" s="259" t="s">
        <v>230</v>
      </c>
      <c r="N30" s="261">
        <v>0</v>
      </c>
      <c r="O30" s="261"/>
      <c r="P30" s="259" t="s">
        <v>230</v>
      </c>
      <c r="Q30" s="307" t="s">
        <v>237</v>
      </c>
      <c r="R30" s="259" t="s">
        <v>230</v>
      </c>
      <c r="S30" s="261">
        <v>0</v>
      </c>
      <c r="T30" s="261"/>
      <c r="U30" s="238"/>
      <c r="V30" s="307" t="s">
        <v>237</v>
      </c>
      <c r="W30" s="260" t="s">
        <v>230</v>
      </c>
      <c r="X30" s="261">
        <v>0</v>
      </c>
      <c r="Y30" s="261"/>
      <c r="Z30" s="238"/>
      <c r="AA30" s="27">
        <f t="shared" si="16"/>
        <v>1</v>
      </c>
      <c r="AB30" s="17">
        <f t="shared" si="18"/>
        <v>5</v>
      </c>
      <c r="AC30" s="17">
        <f t="shared" si="19"/>
        <v>0.5</v>
      </c>
      <c r="AD30" s="17">
        <f t="shared" si="20"/>
        <v>5</v>
      </c>
      <c r="AE30" s="17">
        <f t="shared" si="17"/>
        <v>0</v>
      </c>
      <c r="AF30" s="5">
        <f t="shared" si="4"/>
        <v>0.5</v>
      </c>
      <c r="AG30" s="5"/>
      <c r="AH30" s="5"/>
      <c r="AI30" s="5"/>
      <c r="AJ30" s="5">
        <f t="shared" si="11"/>
        <v>0.5</v>
      </c>
      <c r="AK30" s="159"/>
      <c r="AL30" s="5">
        <f t="shared" si="5"/>
        <v>0.5</v>
      </c>
      <c r="AM30" s="5">
        <f t="shared" si="6"/>
        <v>0</v>
      </c>
      <c r="AN30" s="5">
        <f t="shared" si="7"/>
        <v>0</v>
      </c>
      <c r="AO30" s="5">
        <f t="shared" si="8"/>
        <v>0</v>
      </c>
      <c r="AP30" s="5">
        <f t="shared" si="9"/>
        <v>0.5</v>
      </c>
      <c r="AQ30" s="159"/>
    </row>
    <row r="31" spans="1:43" ht="69" customHeight="1" x14ac:dyDescent="0.3">
      <c r="A31" s="231"/>
      <c r="B31" s="251"/>
      <c r="C31" s="231"/>
      <c r="D31" s="232" t="s">
        <v>20</v>
      </c>
      <c r="E31" s="232" t="s">
        <v>452</v>
      </c>
      <c r="F31" s="235">
        <v>1</v>
      </c>
      <c r="G31" s="260" t="s">
        <v>452</v>
      </c>
      <c r="H31" s="259" t="s">
        <v>27</v>
      </c>
      <c r="I31" s="235">
        <v>0.25</v>
      </c>
      <c r="J31" s="235">
        <v>0.25</v>
      </c>
      <c r="K31" s="234" t="s">
        <v>675</v>
      </c>
      <c r="L31" s="260" t="s">
        <v>452</v>
      </c>
      <c r="M31" s="259" t="s">
        <v>27</v>
      </c>
      <c r="N31" s="235">
        <v>0.25</v>
      </c>
      <c r="O31" s="261"/>
      <c r="P31" s="307"/>
      <c r="Q31" s="260" t="s">
        <v>452</v>
      </c>
      <c r="R31" s="259" t="s">
        <v>27</v>
      </c>
      <c r="S31" s="235">
        <v>0.25</v>
      </c>
      <c r="T31" s="261"/>
      <c r="U31" s="238"/>
      <c r="V31" s="260" t="s">
        <v>452</v>
      </c>
      <c r="W31" s="260" t="s">
        <v>27</v>
      </c>
      <c r="X31" s="235">
        <v>0.25</v>
      </c>
      <c r="Y31" s="261"/>
      <c r="Z31" s="238"/>
      <c r="AA31" s="27">
        <f t="shared" si="16"/>
        <v>1</v>
      </c>
      <c r="AB31" s="17">
        <f t="shared" si="18"/>
        <v>6</v>
      </c>
      <c r="AC31" s="17">
        <f t="shared" si="19"/>
        <v>1</v>
      </c>
      <c r="AD31" s="17">
        <f t="shared" si="20"/>
        <v>6</v>
      </c>
      <c r="AE31" s="17">
        <f t="shared" si="17"/>
        <v>0</v>
      </c>
      <c r="AF31" s="5">
        <f t="shared" si="4"/>
        <v>0.25</v>
      </c>
      <c r="AG31" s="5"/>
      <c r="AH31" s="5"/>
      <c r="AI31" s="5"/>
      <c r="AJ31" s="5">
        <f>SUM(AF31:AI31)</f>
        <v>0.25</v>
      </c>
      <c r="AK31" s="153">
        <f>+AJ31</f>
        <v>0.25</v>
      </c>
      <c r="AL31" s="5">
        <f t="shared" si="5"/>
        <v>0.25</v>
      </c>
      <c r="AM31" s="5">
        <f t="shared" si="6"/>
        <v>0</v>
      </c>
      <c r="AN31" s="5">
        <f t="shared" si="7"/>
        <v>0</v>
      </c>
      <c r="AO31" s="5">
        <f t="shared" si="8"/>
        <v>0</v>
      </c>
      <c r="AP31" s="5">
        <f t="shared" si="9"/>
        <v>0.25</v>
      </c>
      <c r="AQ31" s="153">
        <f>+AP31</f>
        <v>0.25</v>
      </c>
    </row>
    <row r="32" spans="1:43" ht="58.5" customHeight="1" x14ac:dyDescent="0.3">
      <c r="A32" s="231"/>
      <c r="B32" s="251"/>
      <c r="C32" s="311"/>
      <c r="D32" s="312" t="s">
        <v>21</v>
      </c>
      <c r="E32" s="232" t="s">
        <v>453</v>
      </c>
      <c r="F32" s="313">
        <v>0.33</v>
      </c>
      <c r="G32" s="234" t="s">
        <v>237</v>
      </c>
      <c r="H32" s="259" t="s">
        <v>230</v>
      </c>
      <c r="I32" s="235">
        <v>0</v>
      </c>
      <c r="J32" s="235">
        <v>0</v>
      </c>
      <c r="K32" s="314"/>
      <c r="L32" s="234" t="s">
        <v>453</v>
      </c>
      <c r="M32" s="259" t="s">
        <v>299</v>
      </c>
      <c r="N32" s="235">
        <v>0.33</v>
      </c>
      <c r="O32" s="315"/>
      <c r="P32" s="316"/>
      <c r="Q32" s="234" t="s">
        <v>453</v>
      </c>
      <c r="R32" s="259" t="s">
        <v>299</v>
      </c>
      <c r="S32" s="235">
        <v>0.33</v>
      </c>
      <c r="T32" s="317"/>
      <c r="U32" s="318"/>
      <c r="V32" s="234" t="s">
        <v>453</v>
      </c>
      <c r="W32" s="260" t="s">
        <v>299</v>
      </c>
      <c r="X32" s="235">
        <v>0.34</v>
      </c>
      <c r="Y32" s="261"/>
      <c r="Z32" s="318"/>
      <c r="AA32" s="27">
        <f t="shared" si="16"/>
        <v>1</v>
      </c>
      <c r="AB32" s="17">
        <f t="shared" si="18"/>
        <v>6.33</v>
      </c>
      <c r="AC32" s="17">
        <f t="shared" si="19"/>
        <v>0.33</v>
      </c>
      <c r="AD32" s="17">
        <f t="shared" si="20"/>
        <v>6.33</v>
      </c>
      <c r="AE32" s="17">
        <f t="shared" si="17"/>
        <v>0</v>
      </c>
      <c r="AF32" s="5">
        <f t="shared" si="4"/>
        <v>0</v>
      </c>
      <c r="AG32" s="5"/>
      <c r="AH32" s="5"/>
      <c r="AI32" s="5"/>
      <c r="AJ32" s="5">
        <f t="shared" si="11"/>
        <v>0</v>
      </c>
      <c r="AK32" s="159">
        <f>SUM(AJ32:AJ34)</f>
        <v>0</v>
      </c>
      <c r="AL32" s="5">
        <f t="shared" si="5"/>
        <v>0</v>
      </c>
      <c r="AM32" s="5">
        <f t="shared" si="6"/>
        <v>0</v>
      </c>
      <c r="AN32" s="5">
        <f t="shared" si="7"/>
        <v>0</v>
      </c>
      <c r="AO32" s="5">
        <f t="shared" si="8"/>
        <v>0</v>
      </c>
      <c r="AP32" s="5">
        <f t="shared" si="9"/>
        <v>0</v>
      </c>
      <c r="AQ32" s="159">
        <f>SUM(AP32:AP34)</f>
        <v>0</v>
      </c>
    </row>
    <row r="33" spans="1:43" ht="58.5" customHeight="1" x14ac:dyDescent="0.3">
      <c r="A33" s="231"/>
      <c r="B33" s="251"/>
      <c r="C33" s="311"/>
      <c r="D33" s="312"/>
      <c r="E33" s="232" t="s">
        <v>454</v>
      </c>
      <c r="F33" s="313">
        <v>0.33</v>
      </c>
      <c r="G33" s="234" t="s">
        <v>237</v>
      </c>
      <c r="H33" s="259" t="s">
        <v>230</v>
      </c>
      <c r="I33" s="235">
        <v>0</v>
      </c>
      <c r="J33" s="235">
        <v>0</v>
      </c>
      <c r="K33" s="314"/>
      <c r="L33" s="234" t="s">
        <v>454</v>
      </c>
      <c r="M33" s="259" t="s">
        <v>299</v>
      </c>
      <c r="N33" s="235">
        <v>0.33</v>
      </c>
      <c r="O33" s="315"/>
      <c r="P33" s="316"/>
      <c r="Q33" s="234" t="s">
        <v>454</v>
      </c>
      <c r="R33" s="259" t="s">
        <v>299</v>
      </c>
      <c r="S33" s="235">
        <v>0.33</v>
      </c>
      <c r="T33" s="317"/>
      <c r="U33" s="318"/>
      <c r="V33" s="234" t="s">
        <v>454</v>
      </c>
      <c r="W33" s="260" t="s">
        <v>299</v>
      </c>
      <c r="X33" s="235">
        <v>0.34</v>
      </c>
      <c r="Y33" s="261"/>
      <c r="Z33" s="318"/>
      <c r="AA33" s="27">
        <f t="shared" si="16"/>
        <v>1</v>
      </c>
      <c r="AB33" s="17">
        <f t="shared" si="18"/>
        <v>6.66</v>
      </c>
      <c r="AC33" s="17">
        <f t="shared" si="19"/>
        <v>0.33</v>
      </c>
      <c r="AD33" s="17">
        <f t="shared" si="20"/>
        <v>6.66</v>
      </c>
      <c r="AE33" s="17">
        <f t="shared" si="17"/>
        <v>0</v>
      </c>
      <c r="AF33" s="5">
        <f t="shared" si="4"/>
        <v>0</v>
      </c>
      <c r="AG33" s="5"/>
      <c r="AH33" s="5"/>
      <c r="AI33" s="5"/>
      <c r="AJ33" s="5">
        <f t="shared" si="11"/>
        <v>0</v>
      </c>
      <c r="AK33" s="159"/>
      <c r="AL33" s="5">
        <f t="shared" si="5"/>
        <v>0</v>
      </c>
      <c r="AM33" s="5">
        <f t="shared" si="6"/>
        <v>0</v>
      </c>
      <c r="AN33" s="5">
        <f t="shared" si="7"/>
        <v>0</v>
      </c>
      <c r="AO33" s="5">
        <f t="shared" si="8"/>
        <v>0</v>
      </c>
      <c r="AP33" s="5">
        <f t="shared" si="9"/>
        <v>0</v>
      </c>
      <c r="AQ33" s="159"/>
    </row>
    <row r="34" spans="1:43" ht="58.5" customHeight="1" x14ac:dyDescent="0.3">
      <c r="A34" s="231"/>
      <c r="B34" s="251"/>
      <c r="C34" s="311"/>
      <c r="D34" s="312"/>
      <c r="E34" s="232" t="s">
        <v>455</v>
      </c>
      <c r="F34" s="313">
        <v>0.34</v>
      </c>
      <c r="G34" s="234" t="s">
        <v>237</v>
      </c>
      <c r="H34" s="259" t="s">
        <v>230</v>
      </c>
      <c r="I34" s="235">
        <v>0</v>
      </c>
      <c r="J34" s="235">
        <v>0</v>
      </c>
      <c r="K34" s="314"/>
      <c r="L34" s="234" t="s">
        <v>455</v>
      </c>
      <c r="M34" s="319" t="s">
        <v>288</v>
      </c>
      <c r="N34" s="235">
        <v>0.33</v>
      </c>
      <c r="O34" s="315"/>
      <c r="P34" s="316"/>
      <c r="Q34" s="234" t="s">
        <v>455</v>
      </c>
      <c r="R34" s="319" t="s">
        <v>288</v>
      </c>
      <c r="S34" s="235">
        <v>0.33</v>
      </c>
      <c r="T34" s="317"/>
      <c r="U34" s="318"/>
      <c r="V34" s="234" t="s">
        <v>455</v>
      </c>
      <c r="W34" s="260" t="s">
        <v>288</v>
      </c>
      <c r="X34" s="235">
        <v>0.34</v>
      </c>
      <c r="Y34" s="261"/>
      <c r="Z34" s="318"/>
      <c r="AA34" s="27">
        <f t="shared" si="16"/>
        <v>1</v>
      </c>
      <c r="AB34" s="17">
        <f t="shared" si="18"/>
        <v>7</v>
      </c>
      <c r="AC34" s="17">
        <f t="shared" si="19"/>
        <v>0.34</v>
      </c>
      <c r="AD34" s="17">
        <f t="shared" si="20"/>
        <v>7</v>
      </c>
      <c r="AE34" s="17">
        <f t="shared" si="17"/>
        <v>0</v>
      </c>
      <c r="AF34" s="5">
        <f t="shared" si="4"/>
        <v>0</v>
      </c>
      <c r="AG34" s="5"/>
      <c r="AH34" s="5"/>
      <c r="AI34" s="5"/>
      <c r="AJ34" s="5">
        <f t="shared" si="11"/>
        <v>0</v>
      </c>
      <c r="AK34" s="159"/>
      <c r="AL34" s="5">
        <f t="shared" si="5"/>
        <v>0</v>
      </c>
      <c r="AM34" s="5">
        <f t="shared" si="6"/>
        <v>0</v>
      </c>
      <c r="AN34" s="5">
        <f t="shared" si="7"/>
        <v>0</v>
      </c>
      <c r="AO34" s="5">
        <f t="shared" si="8"/>
        <v>0</v>
      </c>
      <c r="AP34" s="5">
        <f t="shared" si="9"/>
        <v>0</v>
      </c>
      <c r="AQ34" s="159"/>
    </row>
    <row r="35" spans="1:43" ht="83.25" customHeight="1" x14ac:dyDescent="0.3">
      <c r="A35" s="231"/>
      <c r="B35" s="251"/>
      <c r="C35" s="231"/>
      <c r="D35" s="232" t="s">
        <v>22</v>
      </c>
      <c r="E35" s="232" t="s">
        <v>456</v>
      </c>
      <c r="F35" s="235">
        <v>1</v>
      </c>
      <c r="G35" s="234" t="s">
        <v>237</v>
      </c>
      <c r="H35" s="259" t="s">
        <v>230</v>
      </c>
      <c r="I35" s="235">
        <v>0</v>
      </c>
      <c r="J35" s="235">
        <v>0</v>
      </c>
      <c r="K35" s="286"/>
      <c r="L35" s="232" t="s">
        <v>237</v>
      </c>
      <c r="M35" s="259" t="s">
        <v>230</v>
      </c>
      <c r="N35" s="235">
        <v>0</v>
      </c>
      <c r="O35" s="235"/>
      <c r="P35" s="259" t="s">
        <v>230</v>
      </c>
      <c r="Q35" s="307" t="s">
        <v>237</v>
      </c>
      <c r="R35" s="259" t="s">
        <v>230</v>
      </c>
      <c r="S35" s="261">
        <v>0</v>
      </c>
      <c r="T35" s="261"/>
      <c r="U35" s="238"/>
      <c r="V35" s="307" t="s">
        <v>457</v>
      </c>
      <c r="W35" s="234" t="s">
        <v>458</v>
      </c>
      <c r="X35" s="235">
        <v>1</v>
      </c>
      <c r="Y35" s="261"/>
      <c r="Z35" s="238"/>
      <c r="AA35" s="27">
        <f t="shared" si="16"/>
        <v>1</v>
      </c>
      <c r="AB35" s="17">
        <f>+F35+AB34</f>
        <v>8</v>
      </c>
      <c r="AC35" s="17">
        <f>+(F35*I35)+(F35*N35)+(F35*S35)+(F35*X35)</f>
        <v>1</v>
      </c>
      <c r="AD35" s="17">
        <f t="shared" si="20"/>
        <v>8</v>
      </c>
      <c r="AE35" s="17">
        <f t="shared" si="17"/>
        <v>0</v>
      </c>
      <c r="AF35" s="5">
        <f t="shared" si="4"/>
        <v>0</v>
      </c>
      <c r="AG35" s="5"/>
      <c r="AH35" s="5"/>
      <c r="AI35" s="5"/>
      <c r="AJ35" s="5">
        <f t="shared" si="11"/>
        <v>0</v>
      </c>
      <c r="AK35" s="153">
        <f>+AJ35</f>
        <v>0</v>
      </c>
      <c r="AL35" s="5">
        <f t="shared" si="5"/>
        <v>0</v>
      </c>
      <c r="AM35" s="5">
        <f t="shared" si="6"/>
        <v>0</v>
      </c>
      <c r="AN35" s="5">
        <f t="shared" si="7"/>
        <v>0</v>
      </c>
      <c r="AO35" s="5">
        <f t="shared" si="8"/>
        <v>0</v>
      </c>
      <c r="AP35" s="5">
        <f t="shared" si="9"/>
        <v>0</v>
      </c>
      <c r="AQ35" s="153">
        <f>+AP35</f>
        <v>0</v>
      </c>
    </row>
    <row r="36" spans="1:43" ht="72" customHeight="1" thickBot="1" x14ac:dyDescent="0.35">
      <c r="A36" s="231"/>
      <c r="B36" s="251"/>
      <c r="C36" s="242"/>
      <c r="D36" s="243" t="s">
        <v>23</v>
      </c>
      <c r="E36" s="243" t="s">
        <v>459</v>
      </c>
      <c r="F36" s="246">
        <v>1</v>
      </c>
      <c r="G36" s="245" t="s">
        <v>237</v>
      </c>
      <c r="H36" s="320" t="s">
        <v>230</v>
      </c>
      <c r="I36" s="246">
        <v>0</v>
      </c>
      <c r="J36" s="246">
        <v>0</v>
      </c>
      <c r="K36" s="321"/>
      <c r="L36" s="322" t="s">
        <v>237</v>
      </c>
      <c r="M36" s="323" t="s">
        <v>230</v>
      </c>
      <c r="N36" s="246">
        <v>0</v>
      </c>
      <c r="O36" s="246"/>
      <c r="P36" s="323" t="s">
        <v>230</v>
      </c>
      <c r="Q36" s="322" t="s">
        <v>237</v>
      </c>
      <c r="R36" s="323" t="s">
        <v>230</v>
      </c>
      <c r="S36" s="246">
        <v>0</v>
      </c>
      <c r="T36" s="324"/>
      <c r="U36" s="249"/>
      <c r="V36" s="243" t="s">
        <v>235</v>
      </c>
      <c r="W36" s="245" t="s">
        <v>241</v>
      </c>
      <c r="X36" s="324">
        <v>1</v>
      </c>
      <c r="Y36" s="324"/>
      <c r="Z36" s="249"/>
      <c r="AA36" s="3">
        <f t="shared" si="16"/>
        <v>1</v>
      </c>
      <c r="AB36" s="18">
        <f t="shared" si="18"/>
        <v>9</v>
      </c>
      <c r="AC36" s="18">
        <f>+(F36*I36)+(F36*N36)+(F36*S36)+(F36*X36)</f>
        <v>1</v>
      </c>
      <c r="AD36" s="18">
        <f>+AD35+AC36</f>
        <v>9</v>
      </c>
      <c r="AE36" s="18">
        <f>+AD36-AB36</f>
        <v>0</v>
      </c>
      <c r="AF36" s="7">
        <f t="shared" si="4"/>
        <v>0</v>
      </c>
      <c r="AG36" s="7"/>
      <c r="AH36" s="7"/>
      <c r="AI36" s="7"/>
      <c r="AJ36" s="7">
        <f t="shared" si="11"/>
        <v>0</v>
      </c>
      <c r="AK36" s="8">
        <f>+AJ36</f>
        <v>0</v>
      </c>
      <c r="AL36" s="7">
        <f t="shared" si="5"/>
        <v>0</v>
      </c>
      <c r="AM36" s="7">
        <f t="shared" si="6"/>
        <v>0</v>
      </c>
      <c r="AN36" s="7">
        <f t="shared" si="7"/>
        <v>0</v>
      </c>
      <c r="AO36" s="7">
        <f t="shared" si="8"/>
        <v>0</v>
      </c>
      <c r="AP36" s="7">
        <f t="shared" si="9"/>
        <v>0</v>
      </c>
      <c r="AQ36" s="8">
        <f>+AP36</f>
        <v>0</v>
      </c>
    </row>
    <row r="37" spans="1:43" ht="89.25" customHeight="1" x14ac:dyDescent="0.3">
      <c r="A37" s="231"/>
      <c r="B37" s="251"/>
      <c r="C37" s="250" t="s">
        <v>24</v>
      </c>
      <c r="D37" s="325" t="s">
        <v>25</v>
      </c>
      <c r="E37" s="278" t="s">
        <v>461</v>
      </c>
      <c r="F37" s="326">
        <v>0.5</v>
      </c>
      <c r="G37" s="278" t="s">
        <v>237</v>
      </c>
      <c r="H37" s="327" t="s">
        <v>230</v>
      </c>
      <c r="I37" s="277">
        <v>0</v>
      </c>
      <c r="J37" s="277">
        <v>0</v>
      </c>
      <c r="K37" s="279" t="s">
        <v>230</v>
      </c>
      <c r="L37" s="328" t="s">
        <v>462</v>
      </c>
      <c r="M37" s="327" t="s">
        <v>463</v>
      </c>
      <c r="N37" s="277">
        <v>0.5</v>
      </c>
      <c r="O37" s="277"/>
      <c r="P37" s="329"/>
      <c r="Q37" s="330" t="s">
        <v>237</v>
      </c>
      <c r="R37" s="331" t="s">
        <v>230</v>
      </c>
      <c r="S37" s="277">
        <v>0</v>
      </c>
      <c r="T37" s="283"/>
      <c r="U37" s="329"/>
      <c r="V37" s="332" t="s">
        <v>464</v>
      </c>
      <c r="W37" s="333" t="s">
        <v>465</v>
      </c>
      <c r="X37" s="283">
        <v>0.5</v>
      </c>
      <c r="Y37" s="283"/>
      <c r="Z37" s="334"/>
      <c r="AA37" s="82">
        <f>+I37+N37+S37+X37</f>
        <v>1</v>
      </c>
      <c r="AB37" s="81">
        <f>+F37+AB36</f>
        <v>9.5</v>
      </c>
      <c r="AC37" s="81">
        <f>+(F37*I37)+(F37*N37)+(F37*S37)+(F37*X37)</f>
        <v>0.5</v>
      </c>
      <c r="AD37" s="81">
        <f>+AD36+AC37</f>
        <v>9.5</v>
      </c>
      <c r="AE37" s="81">
        <f>+AD37-AB37</f>
        <v>0</v>
      </c>
      <c r="AF37" s="4">
        <f t="shared" si="4"/>
        <v>0</v>
      </c>
      <c r="AG37" s="4"/>
      <c r="AH37" s="4"/>
      <c r="AI37" s="4"/>
      <c r="AJ37" s="4">
        <f>SUM(AF37:AI37)</f>
        <v>0</v>
      </c>
      <c r="AK37" s="161">
        <f>SUM(AJ37:AJ38)</f>
        <v>0</v>
      </c>
      <c r="AL37" s="4">
        <f t="shared" si="5"/>
        <v>0</v>
      </c>
      <c r="AM37" s="4">
        <f t="shared" si="6"/>
        <v>0</v>
      </c>
      <c r="AN37" s="4">
        <f t="shared" si="7"/>
        <v>0</v>
      </c>
      <c r="AO37" s="4">
        <f t="shared" si="8"/>
        <v>0</v>
      </c>
      <c r="AP37" s="4">
        <f>SUM(AL37:AO37)</f>
        <v>0</v>
      </c>
      <c r="AQ37" s="161">
        <f>SUM(AP37:AP38)</f>
        <v>0</v>
      </c>
    </row>
    <row r="38" spans="1:43" ht="89.25" customHeight="1" x14ac:dyDescent="0.3">
      <c r="A38" s="231"/>
      <c r="B38" s="251"/>
      <c r="C38" s="250"/>
      <c r="D38" s="335"/>
      <c r="E38" s="234" t="s">
        <v>236</v>
      </c>
      <c r="F38" s="233">
        <v>0.5</v>
      </c>
      <c r="G38" s="234" t="s">
        <v>237</v>
      </c>
      <c r="H38" s="327" t="s">
        <v>230</v>
      </c>
      <c r="I38" s="277">
        <v>0</v>
      </c>
      <c r="J38" s="277">
        <v>0</v>
      </c>
      <c r="K38" s="279" t="s">
        <v>230</v>
      </c>
      <c r="L38" s="328" t="s">
        <v>466</v>
      </c>
      <c r="M38" s="327" t="s">
        <v>463</v>
      </c>
      <c r="N38" s="277">
        <v>0.5</v>
      </c>
      <c r="O38" s="277"/>
      <c r="P38" s="329"/>
      <c r="Q38" s="330" t="s">
        <v>237</v>
      </c>
      <c r="R38" s="331" t="s">
        <v>230</v>
      </c>
      <c r="S38" s="277">
        <v>0</v>
      </c>
      <c r="T38" s="277"/>
      <c r="U38" s="329"/>
      <c r="V38" s="332" t="s">
        <v>467</v>
      </c>
      <c r="W38" s="333" t="s">
        <v>27</v>
      </c>
      <c r="X38" s="277">
        <v>0.5</v>
      </c>
      <c r="Y38" s="277"/>
      <c r="Z38" s="334"/>
      <c r="AA38" s="27">
        <f t="shared" ref="AA38:AA86" si="21">+I38+N38+S38+X38</f>
        <v>1</v>
      </c>
      <c r="AB38" s="17">
        <f t="shared" ref="AB38:AB101" si="22">+F38+AB37</f>
        <v>10</v>
      </c>
      <c r="AC38" s="17">
        <f t="shared" ref="AC38:AC70" si="23">+(F38*I38)+(F38*N38)+(F38*S38)+(F38*X38)</f>
        <v>0.5</v>
      </c>
      <c r="AD38" s="17">
        <f t="shared" ref="AD38:AD71" si="24">+AD37+AC38</f>
        <v>10</v>
      </c>
      <c r="AE38" s="17">
        <f t="shared" ref="AE38:AE71" si="25">+AD38-AB38</f>
        <v>0</v>
      </c>
      <c r="AF38" s="5">
        <f t="shared" si="4"/>
        <v>0</v>
      </c>
      <c r="AG38" s="5"/>
      <c r="AH38" s="5"/>
      <c r="AI38" s="5"/>
      <c r="AJ38" s="5">
        <f>SUM(AF38:AI38)</f>
        <v>0</v>
      </c>
      <c r="AK38" s="158"/>
      <c r="AL38" s="5">
        <f t="shared" si="5"/>
        <v>0</v>
      </c>
      <c r="AM38" s="5">
        <f t="shared" si="6"/>
        <v>0</v>
      </c>
      <c r="AN38" s="5">
        <f t="shared" si="7"/>
        <v>0</v>
      </c>
      <c r="AO38" s="5">
        <f t="shared" si="8"/>
        <v>0</v>
      </c>
      <c r="AP38" s="5">
        <f>SUM(AL38:AO38)</f>
        <v>0</v>
      </c>
      <c r="AQ38" s="158"/>
    </row>
    <row r="39" spans="1:43" ht="107.25" customHeight="1" x14ac:dyDescent="0.25">
      <c r="A39" s="231"/>
      <c r="B39" s="251"/>
      <c r="C39" s="231"/>
      <c r="D39" s="336" t="s">
        <v>238</v>
      </c>
      <c r="E39" s="234" t="s">
        <v>468</v>
      </c>
      <c r="F39" s="233">
        <v>0.5</v>
      </c>
      <c r="G39" s="234" t="s">
        <v>237</v>
      </c>
      <c r="H39" s="327" t="s">
        <v>230</v>
      </c>
      <c r="I39" s="277">
        <v>0</v>
      </c>
      <c r="J39" s="235">
        <v>0</v>
      </c>
      <c r="K39" s="286" t="s">
        <v>230</v>
      </c>
      <c r="L39" s="328" t="s">
        <v>237</v>
      </c>
      <c r="M39" s="327" t="s">
        <v>230</v>
      </c>
      <c r="N39" s="277">
        <v>0</v>
      </c>
      <c r="O39" s="261"/>
      <c r="P39" s="337"/>
      <c r="Q39" s="330" t="s">
        <v>237</v>
      </c>
      <c r="R39" s="331" t="s">
        <v>230</v>
      </c>
      <c r="S39" s="277">
        <v>0</v>
      </c>
      <c r="T39" s="261"/>
      <c r="U39" s="337"/>
      <c r="V39" s="338" t="s">
        <v>470</v>
      </c>
      <c r="W39" s="339" t="s">
        <v>472</v>
      </c>
      <c r="X39" s="340">
        <v>1</v>
      </c>
      <c r="Y39" s="261"/>
      <c r="Z39" s="262"/>
      <c r="AA39" s="27">
        <f t="shared" si="21"/>
        <v>1</v>
      </c>
      <c r="AB39" s="17">
        <f t="shared" si="22"/>
        <v>10.5</v>
      </c>
      <c r="AC39" s="17">
        <f t="shared" si="23"/>
        <v>0.5</v>
      </c>
      <c r="AD39" s="17">
        <f t="shared" si="24"/>
        <v>10.5</v>
      </c>
      <c r="AE39" s="17">
        <f t="shared" si="25"/>
        <v>0</v>
      </c>
      <c r="AF39" s="5">
        <f t="shared" si="4"/>
        <v>0</v>
      </c>
      <c r="AG39" s="5"/>
      <c r="AH39" s="5"/>
      <c r="AI39" s="5"/>
      <c r="AJ39" s="5">
        <f t="shared" si="11"/>
        <v>0</v>
      </c>
      <c r="AK39" s="160">
        <f>SUM(AJ39:AJ40)</f>
        <v>0</v>
      </c>
      <c r="AL39" s="5">
        <f t="shared" si="5"/>
        <v>0</v>
      </c>
      <c r="AM39" s="5">
        <f t="shared" si="6"/>
        <v>0</v>
      </c>
      <c r="AN39" s="5">
        <f t="shared" si="7"/>
        <v>0</v>
      </c>
      <c r="AO39" s="5">
        <f t="shared" si="8"/>
        <v>0</v>
      </c>
      <c r="AP39" s="5">
        <f t="shared" si="9"/>
        <v>0</v>
      </c>
      <c r="AQ39" s="160">
        <f>SUM(AP39:AP40)</f>
        <v>0</v>
      </c>
    </row>
    <row r="40" spans="1:43" ht="61.5" customHeight="1" x14ac:dyDescent="0.25">
      <c r="A40" s="231"/>
      <c r="B40" s="251"/>
      <c r="C40" s="231"/>
      <c r="D40" s="335"/>
      <c r="E40" s="234" t="s">
        <v>469</v>
      </c>
      <c r="F40" s="233">
        <v>0.5</v>
      </c>
      <c r="G40" s="234" t="s">
        <v>237</v>
      </c>
      <c r="H40" s="327" t="s">
        <v>230</v>
      </c>
      <c r="I40" s="277">
        <v>0</v>
      </c>
      <c r="J40" s="235">
        <v>0</v>
      </c>
      <c r="K40" s="286" t="s">
        <v>230</v>
      </c>
      <c r="L40" s="328" t="s">
        <v>237</v>
      </c>
      <c r="M40" s="327" t="s">
        <v>230</v>
      </c>
      <c r="N40" s="277">
        <v>0</v>
      </c>
      <c r="O40" s="261"/>
      <c r="P40" s="337"/>
      <c r="Q40" s="330" t="s">
        <v>237</v>
      </c>
      <c r="R40" s="331" t="s">
        <v>230</v>
      </c>
      <c r="S40" s="277">
        <v>0</v>
      </c>
      <c r="T40" s="261"/>
      <c r="U40" s="337"/>
      <c r="V40" s="341" t="s">
        <v>471</v>
      </c>
      <c r="W40" s="339" t="s">
        <v>472</v>
      </c>
      <c r="X40" s="340">
        <v>1</v>
      </c>
      <c r="Y40" s="261"/>
      <c r="Z40" s="262"/>
      <c r="AA40" s="27">
        <f t="shared" si="21"/>
        <v>1</v>
      </c>
      <c r="AB40" s="17">
        <f t="shared" si="22"/>
        <v>11</v>
      </c>
      <c r="AC40" s="17">
        <f t="shared" si="23"/>
        <v>0.5</v>
      </c>
      <c r="AD40" s="17">
        <f t="shared" si="24"/>
        <v>11</v>
      </c>
      <c r="AE40" s="17">
        <f t="shared" si="25"/>
        <v>0</v>
      </c>
      <c r="AF40" s="5">
        <f t="shared" si="4"/>
        <v>0</v>
      </c>
      <c r="AG40" s="5"/>
      <c r="AH40" s="5"/>
      <c r="AI40" s="5"/>
      <c r="AJ40" s="5">
        <f t="shared" si="11"/>
        <v>0</v>
      </c>
      <c r="AK40" s="158"/>
      <c r="AL40" s="5">
        <f t="shared" si="5"/>
        <v>0</v>
      </c>
      <c r="AM40" s="5">
        <f t="shared" si="6"/>
        <v>0</v>
      </c>
      <c r="AN40" s="5">
        <f t="shared" si="7"/>
        <v>0</v>
      </c>
      <c r="AO40" s="5">
        <f t="shared" si="8"/>
        <v>0</v>
      </c>
      <c r="AP40" s="5">
        <f t="shared" si="9"/>
        <v>0</v>
      </c>
      <c r="AQ40" s="158"/>
    </row>
    <row r="41" spans="1:43" ht="72.75" customHeight="1" x14ac:dyDescent="0.3">
      <c r="A41" s="231"/>
      <c r="B41" s="251"/>
      <c r="C41" s="231"/>
      <c r="D41" s="336" t="s">
        <v>28</v>
      </c>
      <c r="E41" s="234" t="s">
        <v>473</v>
      </c>
      <c r="F41" s="233">
        <v>0.2</v>
      </c>
      <c r="G41" s="234" t="s">
        <v>473</v>
      </c>
      <c r="H41" s="286" t="s">
        <v>479</v>
      </c>
      <c r="I41" s="235">
        <v>0.25</v>
      </c>
      <c r="J41" s="235">
        <v>0.25</v>
      </c>
      <c r="K41" s="236" t="s">
        <v>674</v>
      </c>
      <c r="L41" s="234" t="s">
        <v>473</v>
      </c>
      <c r="M41" s="286" t="s">
        <v>479</v>
      </c>
      <c r="N41" s="235">
        <v>0.25</v>
      </c>
      <c r="O41" s="235"/>
      <c r="P41" s="258"/>
      <c r="Q41" s="234" t="s">
        <v>473</v>
      </c>
      <c r="R41" s="286" t="s">
        <v>479</v>
      </c>
      <c r="S41" s="235">
        <v>0.25</v>
      </c>
      <c r="T41" s="235"/>
      <c r="U41" s="239"/>
      <c r="V41" s="234" t="s">
        <v>473</v>
      </c>
      <c r="W41" s="339" t="s">
        <v>472</v>
      </c>
      <c r="X41" s="235">
        <v>0.25</v>
      </c>
      <c r="Y41" s="235"/>
      <c r="Z41" s="342"/>
      <c r="AA41" s="27">
        <f t="shared" si="21"/>
        <v>1</v>
      </c>
      <c r="AB41" s="17">
        <f t="shared" si="22"/>
        <v>11.2</v>
      </c>
      <c r="AC41" s="17">
        <f t="shared" si="23"/>
        <v>0.2</v>
      </c>
      <c r="AD41" s="17">
        <f t="shared" si="24"/>
        <v>11.2</v>
      </c>
      <c r="AE41" s="17">
        <f t="shared" si="25"/>
        <v>0</v>
      </c>
      <c r="AF41" s="5">
        <f t="shared" si="4"/>
        <v>0.05</v>
      </c>
      <c r="AG41" s="5"/>
      <c r="AH41" s="5"/>
      <c r="AI41" s="5"/>
      <c r="AJ41" s="5">
        <f t="shared" si="11"/>
        <v>0.05</v>
      </c>
      <c r="AK41" s="160">
        <f>SUM(AJ41:AJ46)</f>
        <v>0.1</v>
      </c>
      <c r="AL41" s="5">
        <f t="shared" si="5"/>
        <v>0.05</v>
      </c>
      <c r="AM41" s="5">
        <f t="shared" si="6"/>
        <v>0</v>
      </c>
      <c r="AN41" s="5">
        <f t="shared" si="7"/>
        <v>0</v>
      </c>
      <c r="AO41" s="5">
        <f t="shared" si="8"/>
        <v>0</v>
      </c>
      <c r="AP41" s="5">
        <f t="shared" si="9"/>
        <v>0.05</v>
      </c>
      <c r="AQ41" s="160">
        <f>SUM(AP41:AP46)</f>
        <v>0.1</v>
      </c>
    </row>
    <row r="42" spans="1:43" ht="220.5" customHeight="1" x14ac:dyDescent="0.3">
      <c r="A42" s="231"/>
      <c r="B42" s="251"/>
      <c r="C42" s="231"/>
      <c r="D42" s="325"/>
      <c r="E42" s="343" t="s">
        <v>474</v>
      </c>
      <c r="F42" s="233">
        <v>0.2</v>
      </c>
      <c r="G42" s="234" t="s">
        <v>480</v>
      </c>
      <c r="H42" s="286" t="s">
        <v>479</v>
      </c>
      <c r="I42" s="235">
        <v>0.25</v>
      </c>
      <c r="J42" s="235">
        <v>0.25</v>
      </c>
      <c r="K42" s="236" t="s">
        <v>676</v>
      </c>
      <c r="L42" s="234" t="s">
        <v>480</v>
      </c>
      <c r="M42" s="286" t="s">
        <v>479</v>
      </c>
      <c r="N42" s="235">
        <v>0.25</v>
      </c>
      <c r="O42" s="235"/>
      <c r="P42" s="258"/>
      <c r="Q42" s="234" t="s">
        <v>480</v>
      </c>
      <c r="R42" s="286" t="s">
        <v>479</v>
      </c>
      <c r="S42" s="235">
        <v>0.25</v>
      </c>
      <c r="T42" s="235"/>
      <c r="U42" s="239"/>
      <c r="V42" s="234" t="s">
        <v>480</v>
      </c>
      <c r="W42" s="286" t="s">
        <v>479</v>
      </c>
      <c r="X42" s="235">
        <v>0.25</v>
      </c>
      <c r="Y42" s="235"/>
      <c r="Z42" s="342"/>
      <c r="AA42" s="27">
        <f t="shared" si="21"/>
        <v>1</v>
      </c>
      <c r="AB42" s="17">
        <f t="shared" si="22"/>
        <v>11.399999999999999</v>
      </c>
      <c r="AC42" s="17">
        <f t="shared" si="23"/>
        <v>0.2</v>
      </c>
      <c r="AD42" s="17">
        <f t="shared" si="24"/>
        <v>11.399999999999999</v>
      </c>
      <c r="AE42" s="17">
        <f t="shared" si="25"/>
        <v>0</v>
      </c>
      <c r="AF42" s="5">
        <f t="shared" si="4"/>
        <v>0.05</v>
      </c>
      <c r="AG42" s="5"/>
      <c r="AH42" s="5"/>
      <c r="AI42" s="5"/>
      <c r="AJ42" s="5">
        <f t="shared" si="11"/>
        <v>0.05</v>
      </c>
      <c r="AK42" s="161"/>
      <c r="AL42" s="5">
        <f t="shared" si="5"/>
        <v>0.05</v>
      </c>
      <c r="AM42" s="5">
        <f t="shared" si="6"/>
        <v>0</v>
      </c>
      <c r="AN42" s="5">
        <f t="shared" si="7"/>
        <v>0</v>
      </c>
      <c r="AO42" s="5">
        <f t="shared" si="8"/>
        <v>0</v>
      </c>
      <c r="AP42" s="5">
        <f t="shared" si="9"/>
        <v>0.05</v>
      </c>
      <c r="AQ42" s="161"/>
    </row>
    <row r="43" spans="1:43" ht="112.5" customHeight="1" x14ac:dyDescent="0.3">
      <c r="A43" s="231"/>
      <c r="B43" s="251"/>
      <c r="C43" s="231"/>
      <c r="D43" s="325"/>
      <c r="E43" s="344" t="s">
        <v>475</v>
      </c>
      <c r="F43" s="233">
        <v>0.1</v>
      </c>
      <c r="G43" s="234" t="s">
        <v>237</v>
      </c>
      <c r="H43" s="286" t="s">
        <v>230</v>
      </c>
      <c r="I43" s="235">
        <v>0</v>
      </c>
      <c r="J43" s="235">
        <v>0</v>
      </c>
      <c r="K43" s="236"/>
      <c r="L43" s="234" t="s">
        <v>237</v>
      </c>
      <c r="M43" s="286" t="s">
        <v>230</v>
      </c>
      <c r="N43" s="235">
        <v>0</v>
      </c>
      <c r="O43" s="235"/>
      <c r="P43" s="258"/>
      <c r="Q43" s="234" t="s">
        <v>237</v>
      </c>
      <c r="R43" s="286" t="s">
        <v>230</v>
      </c>
      <c r="S43" s="235">
        <v>0</v>
      </c>
      <c r="T43" s="235"/>
      <c r="U43" s="239"/>
      <c r="V43" s="234" t="s">
        <v>470</v>
      </c>
      <c r="W43" s="286" t="s">
        <v>479</v>
      </c>
      <c r="X43" s="235">
        <v>1</v>
      </c>
      <c r="Y43" s="235"/>
      <c r="Z43" s="342"/>
      <c r="AA43" s="27">
        <f t="shared" si="21"/>
        <v>1</v>
      </c>
      <c r="AB43" s="17">
        <f t="shared" si="22"/>
        <v>11.499999999999998</v>
      </c>
      <c r="AC43" s="17">
        <f t="shared" si="23"/>
        <v>0.1</v>
      </c>
      <c r="AD43" s="17">
        <f t="shared" si="24"/>
        <v>11.499999999999998</v>
      </c>
      <c r="AE43" s="17">
        <f t="shared" si="25"/>
        <v>0</v>
      </c>
      <c r="AF43" s="5">
        <f t="shared" si="4"/>
        <v>0</v>
      </c>
      <c r="AG43" s="5"/>
      <c r="AH43" s="5"/>
      <c r="AI43" s="5"/>
      <c r="AJ43" s="5">
        <f t="shared" si="11"/>
        <v>0</v>
      </c>
      <c r="AK43" s="161"/>
      <c r="AL43" s="5">
        <f t="shared" si="5"/>
        <v>0</v>
      </c>
      <c r="AM43" s="5">
        <f t="shared" si="6"/>
        <v>0</v>
      </c>
      <c r="AN43" s="5">
        <f t="shared" si="7"/>
        <v>0</v>
      </c>
      <c r="AO43" s="5">
        <f t="shared" si="8"/>
        <v>0</v>
      </c>
      <c r="AP43" s="5">
        <f t="shared" si="9"/>
        <v>0</v>
      </c>
      <c r="AQ43" s="161"/>
    </row>
    <row r="44" spans="1:43" ht="76.5" customHeight="1" x14ac:dyDescent="0.3">
      <c r="A44" s="231"/>
      <c r="B44" s="251"/>
      <c r="C44" s="231"/>
      <c r="D44" s="325"/>
      <c r="E44" s="344" t="s">
        <v>476</v>
      </c>
      <c r="F44" s="233">
        <v>0.13</v>
      </c>
      <c r="G44" s="234" t="s">
        <v>237</v>
      </c>
      <c r="H44" s="286" t="s">
        <v>230</v>
      </c>
      <c r="I44" s="235">
        <v>0</v>
      </c>
      <c r="J44" s="235">
        <v>0</v>
      </c>
      <c r="K44" s="236"/>
      <c r="L44" s="234" t="s">
        <v>237</v>
      </c>
      <c r="M44" s="286" t="s">
        <v>230</v>
      </c>
      <c r="N44" s="235">
        <v>0</v>
      </c>
      <c r="O44" s="235"/>
      <c r="P44" s="258"/>
      <c r="Q44" s="234" t="s">
        <v>476</v>
      </c>
      <c r="R44" s="286" t="s">
        <v>479</v>
      </c>
      <c r="S44" s="235">
        <v>0.5</v>
      </c>
      <c r="T44" s="235"/>
      <c r="U44" s="239"/>
      <c r="V44" s="234" t="s">
        <v>476</v>
      </c>
      <c r="W44" s="286" t="s">
        <v>479</v>
      </c>
      <c r="X44" s="235">
        <v>0.5</v>
      </c>
      <c r="Y44" s="235"/>
      <c r="Z44" s="342"/>
      <c r="AA44" s="27">
        <f t="shared" si="21"/>
        <v>1</v>
      </c>
      <c r="AB44" s="17">
        <f t="shared" si="22"/>
        <v>11.629999999999999</v>
      </c>
      <c r="AC44" s="17">
        <f t="shared" si="23"/>
        <v>0.13</v>
      </c>
      <c r="AD44" s="17">
        <f t="shared" si="24"/>
        <v>11.629999999999999</v>
      </c>
      <c r="AE44" s="17">
        <f t="shared" si="25"/>
        <v>0</v>
      </c>
      <c r="AF44" s="5">
        <f t="shared" si="4"/>
        <v>0</v>
      </c>
      <c r="AG44" s="5"/>
      <c r="AH44" s="5"/>
      <c r="AI44" s="5"/>
      <c r="AJ44" s="5">
        <f t="shared" si="11"/>
        <v>0</v>
      </c>
      <c r="AK44" s="161"/>
      <c r="AL44" s="5">
        <f t="shared" si="5"/>
        <v>0</v>
      </c>
      <c r="AM44" s="5">
        <f t="shared" si="6"/>
        <v>0</v>
      </c>
      <c r="AN44" s="5">
        <f t="shared" si="7"/>
        <v>0</v>
      </c>
      <c r="AO44" s="5">
        <f t="shared" si="8"/>
        <v>0</v>
      </c>
      <c r="AP44" s="5">
        <f t="shared" si="9"/>
        <v>0</v>
      </c>
      <c r="AQ44" s="161"/>
    </row>
    <row r="45" spans="1:43" ht="76.5" customHeight="1" x14ac:dyDescent="0.3">
      <c r="A45" s="231"/>
      <c r="B45" s="251"/>
      <c r="C45" s="231"/>
      <c r="D45" s="325"/>
      <c r="E45" s="344" t="s">
        <v>477</v>
      </c>
      <c r="F45" s="233">
        <v>0.12</v>
      </c>
      <c r="G45" s="234" t="s">
        <v>237</v>
      </c>
      <c r="H45" s="286" t="s">
        <v>230</v>
      </c>
      <c r="I45" s="235">
        <v>0</v>
      </c>
      <c r="J45" s="235">
        <v>0</v>
      </c>
      <c r="K45" s="236"/>
      <c r="L45" s="234" t="s">
        <v>237</v>
      </c>
      <c r="M45" s="286" t="s">
        <v>230</v>
      </c>
      <c r="N45" s="235">
        <v>0</v>
      </c>
      <c r="O45" s="235"/>
      <c r="P45" s="258"/>
      <c r="Q45" s="234" t="s">
        <v>237</v>
      </c>
      <c r="R45" s="286" t="s">
        <v>230</v>
      </c>
      <c r="S45" s="235">
        <v>0</v>
      </c>
      <c r="T45" s="235"/>
      <c r="U45" s="239"/>
      <c r="V45" s="234" t="s">
        <v>477</v>
      </c>
      <c r="W45" s="286" t="s">
        <v>479</v>
      </c>
      <c r="X45" s="235">
        <v>1</v>
      </c>
      <c r="Y45" s="235"/>
      <c r="Z45" s="342"/>
      <c r="AA45" s="27">
        <f t="shared" si="21"/>
        <v>1</v>
      </c>
      <c r="AB45" s="17">
        <f t="shared" si="22"/>
        <v>11.749999999999998</v>
      </c>
      <c r="AC45" s="17">
        <f t="shared" si="23"/>
        <v>0.12</v>
      </c>
      <c r="AD45" s="17">
        <f t="shared" si="24"/>
        <v>11.749999999999998</v>
      </c>
      <c r="AE45" s="17">
        <f t="shared" si="25"/>
        <v>0</v>
      </c>
      <c r="AF45" s="5">
        <f t="shared" si="4"/>
        <v>0</v>
      </c>
      <c r="AG45" s="5"/>
      <c r="AH45" s="5"/>
      <c r="AI45" s="5"/>
      <c r="AJ45" s="5">
        <f t="shared" si="11"/>
        <v>0</v>
      </c>
      <c r="AK45" s="161"/>
      <c r="AL45" s="5">
        <f t="shared" si="5"/>
        <v>0</v>
      </c>
      <c r="AM45" s="5">
        <f t="shared" si="6"/>
        <v>0</v>
      </c>
      <c r="AN45" s="5">
        <f t="shared" si="7"/>
        <v>0</v>
      </c>
      <c r="AO45" s="5">
        <f t="shared" si="8"/>
        <v>0</v>
      </c>
      <c r="AP45" s="5">
        <f t="shared" si="9"/>
        <v>0</v>
      </c>
      <c r="AQ45" s="161"/>
    </row>
    <row r="46" spans="1:43" ht="105" customHeight="1" x14ac:dyDescent="0.3">
      <c r="A46" s="231"/>
      <c r="B46" s="251"/>
      <c r="C46" s="231"/>
      <c r="D46" s="335"/>
      <c r="E46" s="344" t="s">
        <v>478</v>
      </c>
      <c r="F46" s="233">
        <v>0.25</v>
      </c>
      <c r="G46" s="234" t="s">
        <v>237</v>
      </c>
      <c r="H46" s="286" t="s">
        <v>230</v>
      </c>
      <c r="I46" s="235">
        <v>0</v>
      </c>
      <c r="J46" s="235">
        <v>0</v>
      </c>
      <c r="K46" s="236"/>
      <c r="L46" s="345" t="s">
        <v>478</v>
      </c>
      <c r="M46" s="286" t="s">
        <v>479</v>
      </c>
      <c r="N46" s="235">
        <v>0.33</v>
      </c>
      <c r="O46" s="235"/>
      <c r="P46" s="258"/>
      <c r="Q46" s="234" t="s">
        <v>478</v>
      </c>
      <c r="R46" s="286" t="s">
        <v>479</v>
      </c>
      <c r="S46" s="235">
        <v>0.33</v>
      </c>
      <c r="T46" s="235"/>
      <c r="U46" s="239"/>
      <c r="V46" s="234" t="s">
        <v>478</v>
      </c>
      <c r="W46" s="286" t="s">
        <v>479</v>
      </c>
      <c r="X46" s="235">
        <v>0.34</v>
      </c>
      <c r="Y46" s="235"/>
      <c r="Z46" s="342"/>
      <c r="AA46" s="27">
        <f t="shared" si="21"/>
        <v>1</v>
      </c>
      <c r="AB46" s="17">
        <f t="shared" si="22"/>
        <v>11.999999999999998</v>
      </c>
      <c r="AC46" s="17">
        <f t="shared" si="23"/>
        <v>0.25</v>
      </c>
      <c r="AD46" s="17">
        <f t="shared" si="24"/>
        <v>11.999999999999998</v>
      </c>
      <c r="AE46" s="17">
        <f t="shared" si="25"/>
        <v>0</v>
      </c>
      <c r="AF46" s="5">
        <f t="shared" si="4"/>
        <v>0</v>
      </c>
      <c r="AG46" s="5"/>
      <c r="AH46" s="5"/>
      <c r="AI46" s="5"/>
      <c r="AJ46" s="5">
        <f t="shared" si="11"/>
        <v>0</v>
      </c>
      <c r="AK46" s="158"/>
      <c r="AL46" s="5">
        <f t="shared" si="5"/>
        <v>0</v>
      </c>
      <c r="AM46" s="5">
        <f t="shared" si="6"/>
        <v>0</v>
      </c>
      <c r="AN46" s="5">
        <f t="shared" si="7"/>
        <v>0</v>
      </c>
      <c r="AO46" s="5">
        <f t="shared" si="8"/>
        <v>0</v>
      </c>
      <c r="AP46" s="5">
        <f t="shared" si="9"/>
        <v>0</v>
      </c>
      <c r="AQ46" s="158"/>
    </row>
    <row r="47" spans="1:43" ht="165.75" customHeight="1" x14ac:dyDescent="0.3">
      <c r="A47" s="231"/>
      <c r="B47" s="251"/>
      <c r="C47" s="231"/>
      <c r="D47" s="232" t="s">
        <v>29</v>
      </c>
      <c r="E47" s="346" t="s">
        <v>680</v>
      </c>
      <c r="F47" s="233">
        <v>1</v>
      </c>
      <c r="G47" s="234" t="s">
        <v>682</v>
      </c>
      <c r="H47" s="286" t="s">
        <v>481</v>
      </c>
      <c r="I47" s="235">
        <v>0.2</v>
      </c>
      <c r="J47" s="235">
        <v>0.2</v>
      </c>
      <c r="K47" s="236" t="s">
        <v>681</v>
      </c>
      <c r="L47" s="236" t="s">
        <v>683</v>
      </c>
      <c r="M47" s="286" t="s">
        <v>481</v>
      </c>
      <c r="N47" s="235">
        <v>0.3</v>
      </c>
      <c r="O47" s="235"/>
      <c r="P47" s="232"/>
      <c r="Q47" s="234" t="s">
        <v>684</v>
      </c>
      <c r="R47" s="286" t="s">
        <v>481</v>
      </c>
      <c r="S47" s="235">
        <v>0.3</v>
      </c>
      <c r="T47" s="235"/>
      <c r="U47" s="239"/>
      <c r="V47" s="234" t="s">
        <v>684</v>
      </c>
      <c r="W47" s="286" t="s">
        <v>481</v>
      </c>
      <c r="X47" s="235">
        <v>0.2</v>
      </c>
      <c r="Y47" s="235"/>
      <c r="Z47" s="239"/>
      <c r="AA47" s="27">
        <f t="shared" si="21"/>
        <v>1</v>
      </c>
      <c r="AB47" s="17">
        <f t="shared" si="22"/>
        <v>12.999999999999998</v>
      </c>
      <c r="AC47" s="17">
        <f t="shared" si="23"/>
        <v>1</v>
      </c>
      <c r="AD47" s="17">
        <f t="shared" si="24"/>
        <v>12.999999999999998</v>
      </c>
      <c r="AE47" s="17">
        <f t="shared" si="25"/>
        <v>0</v>
      </c>
      <c r="AF47" s="5">
        <f t="shared" si="4"/>
        <v>0.2</v>
      </c>
      <c r="AG47" s="5"/>
      <c r="AH47" s="5"/>
      <c r="AI47" s="5"/>
      <c r="AJ47" s="5">
        <f t="shared" si="11"/>
        <v>0.2</v>
      </c>
      <c r="AK47" s="153">
        <f>+AJ47</f>
        <v>0.2</v>
      </c>
      <c r="AL47" s="5">
        <f t="shared" si="5"/>
        <v>0.2</v>
      </c>
      <c r="AM47" s="5">
        <f t="shared" si="6"/>
        <v>0</v>
      </c>
      <c r="AN47" s="5">
        <f t="shared" si="7"/>
        <v>0</v>
      </c>
      <c r="AO47" s="5">
        <f t="shared" si="8"/>
        <v>0</v>
      </c>
      <c r="AP47" s="5">
        <f t="shared" si="9"/>
        <v>0.2</v>
      </c>
      <c r="AQ47" s="153">
        <f>+AP47</f>
        <v>0.2</v>
      </c>
    </row>
    <row r="48" spans="1:43" ht="108.75" customHeight="1" x14ac:dyDescent="0.3">
      <c r="A48" s="231"/>
      <c r="B48" s="251"/>
      <c r="C48" s="231"/>
      <c r="D48" s="232" t="s">
        <v>30</v>
      </c>
      <c r="E48" s="234" t="s">
        <v>240</v>
      </c>
      <c r="F48" s="233">
        <v>1</v>
      </c>
      <c r="G48" s="234" t="s">
        <v>237</v>
      </c>
      <c r="H48" s="259" t="s">
        <v>230</v>
      </c>
      <c r="I48" s="235">
        <v>0</v>
      </c>
      <c r="J48" s="235">
        <v>0</v>
      </c>
      <c r="K48" s="286"/>
      <c r="L48" s="260" t="s">
        <v>483</v>
      </c>
      <c r="M48" s="259" t="s">
        <v>484</v>
      </c>
      <c r="N48" s="235">
        <v>0.2</v>
      </c>
      <c r="O48" s="235"/>
      <c r="P48" s="309"/>
      <c r="Q48" s="259" t="s">
        <v>237</v>
      </c>
      <c r="R48" s="259" t="s">
        <v>230</v>
      </c>
      <c r="S48" s="235">
        <v>0</v>
      </c>
      <c r="T48" s="261"/>
      <c r="U48" s="239"/>
      <c r="V48" s="307" t="s">
        <v>240</v>
      </c>
      <c r="W48" s="259" t="s">
        <v>484</v>
      </c>
      <c r="X48" s="235">
        <v>0.8</v>
      </c>
      <c r="Y48" s="261"/>
      <c r="Z48" s="342"/>
      <c r="AA48" s="27">
        <f t="shared" si="21"/>
        <v>1</v>
      </c>
      <c r="AB48" s="17">
        <f t="shared" si="22"/>
        <v>13.999999999999998</v>
      </c>
      <c r="AC48" s="17">
        <f t="shared" si="23"/>
        <v>1</v>
      </c>
      <c r="AD48" s="17">
        <f t="shared" si="24"/>
        <v>13.999999999999998</v>
      </c>
      <c r="AE48" s="17">
        <f t="shared" si="25"/>
        <v>0</v>
      </c>
      <c r="AF48" s="5">
        <f t="shared" si="4"/>
        <v>0</v>
      </c>
      <c r="AG48" s="5"/>
      <c r="AH48" s="5"/>
      <c r="AI48" s="5"/>
      <c r="AJ48" s="5">
        <f t="shared" si="11"/>
        <v>0</v>
      </c>
      <c r="AK48" s="153">
        <f>+AJ48</f>
        <v>0</v>
      </c>
      <c r="AL48" s="5">
        <f t="shared" si="5"/>
        <v>0</v>
      </c>
      <c r="AM48" s="5">
        <f t="shared" si="6"/>
        <v>0</v>
      </c>
      <c r="AN48" s="5">
        <f t="shared" si="7"/>
        <v>0</v>
      </c>
      <c r="AO48" s="5">
        <f t="shared" si="8"/>
        <v>0</v>
      </c>
      <c r="AP48" s="5">
        <f t="shared" si="9"/>
        <v>0</v>
      </c>
      <c r="AQ48" s="153">
        <f>+AP48</f>
        <v>0</v>
      </c>
    </row>
    <row r="49" spans="1:43" ht="102.75" customHeight="1" x14ac:dyDescent="0.3">
      <c r="A49" s="231"/>
      <c r="B49" s="251"/>
      <c r="C49" s="231"/>
      <c r="D49" s="232" t="s">
        <v>31</v>
      </c>
      <c r="E49" s="232" t="s">
        <v>485</v>
      </c>
      <c r="F49" s="233">
        <v>1</v>
      </c>
      <c r="G49" s="234" t="s">
        <v>237</v>
      </c>
      <c r="H49" s="259" t="s">
        <v>230</v>
      </c>
      <c r="I49" s="235">
        <v>0</v>
      </c>
      <c r="J49" s="235">
        <v>0</v>
      </c>
      <c r="K49" s="286"/>
      <c r="L49" s="260" t="s">
        <v>237</v>
      </c>
      <c r="M49" s="259" t="s">
        <v>230</v>
      </c>
      <c r="N49" s="235">
        <v>0</v>
      </c>
      <c r="O49" s="235"/>
      <c r="P49" s="309"/>
      <c r="Q49" s="259" t="s">
        <v>237</v>
      </c>
      <c r="R49" s="259" t="s">
        <v>230</v>
      </c>
      <c r="S49" s="235">
        <v>0</v>
      </c>
      <c r="T49" s="261"/>
      <c r="U49" s="239"/>
      <c r="V49" s="307" t="s">
        <v>486</v>
      </c>
      <c r="W49" s="259" t="s">
        <v>484</v>
      </c>
      <c r="X49" s="235">
        <v>1</v>
      </c>
      <c r="Y49" s="261"/>
      <c r="Z49" s="342"/>
      <c r="AA49" s="27">
        <f t="shared" si="21"/>
        <v>1</v>
      </c>
      <c r="AB49" s="17">
        <f t="shared" si="22"/>
        <v>14.999999999999998</v>
      </c>
      <c r="AC49" s="17">
        <f t="shared" si="23"/>
        <v>1</v>
      </c>
      <c r="AD49" s="17">
        <f t="shared" si="24"/>
        <v>14.999999999999998</v>
      </c>
      <c r="AE49" s="17">
        <f t="shared" si="25"/>
        <v>0</v>
      </c>
      <c r="AF49" s="5">
        <f t="shared" si="4"/>
        <v>0</v>
      </c>
      <c r="AG49" s="5"/>
      <c r="AH49" s="5"/>
      <c r="AI49" s="5"/>
      <c r="AJ49" s="5">
        <f t="shared" si="11"/>
        <v>0</v>
      </c>
      <c r="AK49" s="153">
        <f>+AJ49</f>
        <v>0</v>
      </c>
      <c r="AL49" s="5">
        <f t="shared" si="5"/>
        <v>0</v>
      </c>
      <c r="AM49" s="5">
        <f t="shared" si="6"/>
        <v>0</v>
      </c>
      <c r="AN49" s="5">
        <f t="shared" si="7"/>
        <v>0</v>
      </c>
      <c r="AO49" s="5">
        <f t="shared" si="8"/>
        <v>0</v>
      </c>
      <c r="AP49" s="5">
        <f t="shared" si="9"/>
        <v>0</v>
      </c>
      <c r="AQ49" s="153">
        <f>+AP49</f>
        <v>0</v>
      </c>
    </row>
    <row r="50" spans="1:43" ht="122.25" customHeight="1" x14ac:dyDescent="0.3">
      <c r="A50" s="231"/>
      <c r="B50" s="251"/>
      <c r="C50" s="231"/>
      <c r="D50" s="229" t="s">
        <v>32</v>
      </c>
      <c r="E50" s="232" t="s">
        <v>242</v>
      </c>
      <c r="F50" s="233">
        <v>0.5</v>
      </c>
      <c r="G50" s="234" t="s">
        <v>237</v>
      </c>
      <c r="H50" s="259" t="s">
        <v>230</v>
      </c>
      <c r="I50" s="235">
        <v>0</v>
      </c>
      <c r="J50" s="235">
        <v>0</v>
      </c>
      <c r="K50" s="234"/>
      <c r="L50" s="234" t="s">
        <v>488</v>
      </c>
      <c r="M50" s="259" t="s">
        <v>490</v>
      </c>
      <c r="N50" s="235">
        <v>0.33</v>
      </c>
      <c r="O50" s="235"/>
      <c r="P50" s="259"/>
      <c r="Q50" s="307" t="s">
        <v>492</v>
      </c>
      <c r="R50" s="259" t="s">
        <v>490</v>
      </c>
      <c r="S50" s="235">
        <v>0.33</v>
      </c>
      <c r="T50" s="261"/>
      <c r="U50" s="238"/>
      <c r="V50" s="234" t="s">
        <v>488</v>
      </c>
      <c r="W50" s="259" t="s">
        <v>490</v>
      </c>
      <c r="X50" s="235">
        <v>0.34</v>
      </c>
      <c r="Y50" s="235"/>
      <c r="Z50" s="259"/>
      <c r="AA50" s="27">
        <f t="shared" si="21"/>
        <v>1</v>
      </c>
      <c r="AB50" s="17">
        <f t="shared" si="22"/>
        <v>15.499999999999998</v>
      </c>
      <c r="AC50" s="17">
        <f t="shared" si="23"/>
        <v>0.5</v>
      </c>
      <c r="AD50" s="17">
        <f t="shared" si="24"/>
        <v>15.499999999999998</v>
      </c>
      <c r="AE50" s="17">
        <f t="shared" si="25"/>
        <v>0</v>
      </c>
      <c r="AF50" s="5">
        <f t="shared" si="4"/>
        <v>0</v>
      </c>
      <c r="AG50" s="5"/>
      <c r="AH50" s="5"/>
      <c r="AI50" s="5"/>
      <c r="AJ50" s="5">
        <f t="shared" si="11"/>
        <v>0</v>
      </c>
      <c r="AK50" s="159">
        <f>+AJ50+AJ51</f>
        <v>0.125</v>
      </c>
      <c r="AL50" s="5">
        <f t="shared" si="5"/>
        <v>0</v>
      </c>
      <c r="AM50" s="5">
        <f t="shared" si="6"/>
        <v>0</v>
      </c>
      <c r="AN50" s="5">
        <f t="shared" si="7"/>
        <v>0</v>
      </c>
      <c r="AO50" s="5">
        <f t="shared" si="8"/>
        <v>0</v>
      </c>
      <c r="AP50" s="5">
        <f t="shared" si="9"/>
        <v>0</v>
      </c>
      <c r="AQ50" s="159">
        <f>+AP50+AP51</f>
        <v>0.125</v>
      </c>
    </row>
    <row r="51" spans="1:43" ht="56.25" x14ac:dyDescent="0.3">
      <c r="A51" s="231"/>
      <c r="B51" s="251"/>
      <c r="C51" s="231"/>
      <c r="D51" s="229"/>
      <c r="E51" s="232" t="s">
        <v>487</v>
      </c>
      <c r="F51" s="233">
        <v>0.5</v>
      </c>
      <c r="G51" s="232" t="s">
        <v>491</v>
      </c>
      <c r="H51" s="259" t="s">
        <v>40</v>
      </c>
      <c r="I51" s="235">
        <v>0.25</v>
      </c>
      <c r="J51" s="235">
        <v>0.25</v>
      </c>
      <c r="K51" s="234" t="s">
        <v>673</v>
      </c>
      <c r="L51" s="234" t="s">
        <v>489</v>
      </c>
      <c r="M51" s="259" t="s">
        <v>40</v>
      </c>
      <c r="N51" s="235">
        <v>0.25</v>
      </c>
      <c r="O51" s="235"/>
      <c r="P51" s="259"/>
      <c r="Q51" s="307" t="s">
        <v>493</v>
      </c>
      <c r="R51" s="286" t="s">
        <v>40</v>
      </c>
      <c r="S51" s="235">
        <v>0.25</v>
      </c>
      <c r="T51" s="261"/>
      <c r="U51" s="238"/>
      <c r="V51" s="234" t="s">
        <v>489</v>
      </c>
      <c r="W51" s="259" t="s">
        <v>40</v>
      </c>
      <c r="X51" s="235">
        <v>0.25</v>
      </c>
      <c r="Y51" s="235"/>
      <c r="Z51" s="259"/>
      <c r="AA51" s="27">
        <f t="shared" si="21"/>
        <v>1</v>
      </c>
      <c r="AB51" s="17">
        <f t="shared" si="22"/>
        <v>15.999999999999998</v>
      </c>
      <c r="AC51" s="17">
        <f t="shared" si="23"/>
        <v>0.5</v>
      </c>
      <c r="AD51" s="17">
        <f t="shared" si="24"/>
        <v>15.999999999999998</v>
      </c>
      <c r="AE51" s="17">
        <f t="shared" si="25"/>
        <v>0</v>
      </c>
      <c r="AF51" s="5">
        <f t="shared" si="4"/>
        <v>0.125</v>
      </c>
      <c r="AG51" s="5"/>
      <c r="AH51" s="5"/>
      <c r="AI51" s="5"/>
      <c r="AJ51" s="5">
        <f t="shared" si="11"/>
        <v>0.125</v>
      </c>
      <c r="AK51" s="162"/>
      <c r="AL51" s="5">
        <f t="shared" si="5"/>
        <v>0.125</v>
      </c>
      <c r="AM51" s="5">
        <f t="shared" si="6"/>
        <v>0</v>
      </c>
      <c r="AN51" s="5">
        <f t="shared" si="7"/>
        <v>0</v>
      </c>
      <c r="AO51" s="5">
        <f t="shared" si="8"/>
        <v>0</v>
      </c>
      <c r="AP51" s="5">
        <f t="shared" si="9"/>
        <v>0.125</v>
      </c>
      <c r="AQ51" s="162"/>
    </row>
    <row r="52" spans="1:43" ht="93" customHeight="1" x14ac:dyDescent="0.3">
      <c r="A52" s="231"/>
      <c r="B52" s="251"/>
      <c r="C52" s="231"/>
      <c r="D52" s="232" t="s">
        <v>33</v>
      </c>
      <c r="E52" s="232" t="s">
        <v>494</v>
      </c>
      <c r="F52" s="235">
        <v>1</v>
      </c>
      <c r="G52" s="234" t="s">
        <v>237</v>
      </c>
      <c r="H52" s="259" t="s">
        <v>230</v>
      </c>
      <c r="I52" s="235">
        <v>0</v>
      </c>
      <c r="J52" s="235">
        <v>0</v>
      </c>
      <c r="K52" s="286"/>
      <c r="L52" s="347" t="s">
        <v>495</v>
      </c>
      <c r="M52" s="259" t="s">
        <v>40</v>
      </c>
      <c r="N52" s="261">
        <v>0.2</v>
      </c>
      <c r="O52" s="261"/>
      <c r="P52" s="342"/>
      <c r="Q52" s="259" t="s">
        <v>237</v>
      </c>
      <c r="R52" s="259" t="s">
        <v>230</v>
      </c>
      <c r="S52" s="235">
        <v>0</v>
      </c>
      <c r="T52" s="261"/>
      <c r="U52" s="238"/>
      <c r="V52" s="348" t="s">
        <v>496</v>
      </c>
      <c r="W52" s="259" t="s">
        <v>40</v>
      </c>
      <c r="X52" s="235">
        <v>0.8</v>
      </c>
      <c r="Y52" s="261"/>
      <c r="Z52" s="238"/>
      <c r="AA52" s="27">
        <f t="shared" si="21"/>
        <v>1</v>
      </c>
      <c r="AB52" s="17">
        <f t="shared" si="22"/>
        <v>17</v>
      </c>
      <c r="AC52" s="17">
        <f t="shared" si="23"/>
        <v>1</v>
      </c>
      <c r="AD52" s="17">
        <f t="shared" si="24"/>
        <v>17</v>
      </c>
      <c r="AE52" s="17">
        <f t="shared" si="25"/>
        <v>0</v>
      </c>
      <c r="AF52" s="5">
        <f t="shared" si="4"/>
        <v>0</v>
      </c>
      <c r="AG52" s="5"/>
      <c r="AH52" s="5"/>
      <c r="AI52" s="5"/>
      <c r="AJ52" s="5">
        <f t="shared" si="11"/>
        <v>0</v>
      </c>
      <c r="AK52" s="153">
        <f>+AJ52</f>
        <v>0</v>
      </c>
      <c r="AL52" s="5">
        <f t="shared" si="5"/>
        <v>0</v>
      </c>
      <c r="AM52" s="5">
        <f t="shared" si="6"/>
        <v>0</v>
      </c>
      <c r="AN52" s="5">
        <f t="shared" si="7"/>
        <v>0</v>
      </c>
      <c r="AO52" s="5">
        <f t="shared" si="8"/>
        <v>0</v>
      </c>
      <c r="AP52" s="5">
        <f t="shared" si="9"/>
        <v>0</v>
      </c>
      <c r="AQ52" s="153">
        <f>+AP52</f>
        <v>0</v>
      </c>
    </row>
    <row r="53" spans="1:43" ht="96.75" customHeight="1" x14ac:dyDescent="0.3">
      <c r="A53" s="231"/>
      <c r="B53" s="251"/>
      <c r="C53" s="231"/>
      <c r="D53" s="232" t="s">
        <v>34</v>
      </c>
      <c r="E53" s="232" t="s">
        <v>497</v>
      </c>
      <c r="F53" s="235">
        <v>1</v>
      </c>
      <c r="G53" s="234" t="s">
        <v>237</v>
      </c>
      <c r="H53" s="259" t="s">
        <v>230</v>
      </c>
      <c r="I53" s="235">
        <v>0</v>
      </c>
      <c r="J53" s="235">
        <v>0</v>
      </c>
      <c r="K53" s="286"/>
      <c r="L53" s="260" t="s">
        <v>498</v>
      </c>
      <c r="M53" s="259" t="s">
        <v>499</v>
      </c>
      <c r="N53" s="235">
        <v>0.2</v>
      </c>
      <c r="O53" s="235"/>
      <c r="P53" s="286"/>
      <c r="Q53" s="259" t="s">
        <v>237</v>
      </c>
      <c r="R53" s="259" t="s">
        <v>230</v>
      </c>
      <c r="S53" s="235">
        <v>0</v>
      </c>
      <c r="T53" s="235"/>
      <c r="U53" s="286"/>
      <c r="V53" s="259" t="s">
        <v>500</v>
      </c>
      <c r="W53" s="259" t="s">
        <v>484</v>
      </c>
      <c r="X53" s="235">
        <v>0.8</v>
      </c>
      <c r="Y53" s="261"/>
      <c r="Z53" s="342"/>
      <c r="AA53" s="27">
        <f t="shared" si="21"/>
        <v>1</v>
      </c>
      <c r="AB53" s="17">
        <f t="shared" si="22"/>
        <v>18</v>
      </c>
      <c r="AC53" s="17">
        <f t="shared" si="23"/>
        <v>1</v>
      </c>
      <c r="AD53" s="17">
        <f t="shared" si="24"/>
        <v>18</v>
      </c>
      <c r="AE53" s="17">
        <f t="shared" si="25"/>
        <v>0</v>
      </c>
      <c r="AF53" s="5">
        <f t="shared" si="4"/>
        <v>0</v>
      </c>
      <c r="AG53" s="5"/>
      <c r="AH53" s="5"/>
      <c r="AI53" s="5"/>
      <c r="AJ53" s="5">
        <f t="shared" si="11"/>
        <v>0</v>
      </c>
      <c r="AK53" s="153">
        <f>+AJ53</f>
        <v>0</v>
      </c>
      <c r="AL53" s="5">
        <f t="shared" si="5"/>
        <v>0</v>
      </c>
      <c r="AM53" s="5">
        <f t="shared" si="6"/>
        <v>0</v>
      </c>
      <c r="AN53" s="5">
        <f t="shared" si="7"/>
        <v>0</v>
      </c>
      <c r="AO53" s="5">
        <f t="shared" si="8"/>
        <v>0</v>
      </c>
      <c r="AP53" s="5">
        <f t="shared" si="9"/>
        <v>0</v>
      </c>
      <c r="AQ53" s="153">
        <f>+AP53</f>
        <v>0</v>
      </c>
    </row>
    <row r="54" spans="1:43" ht="75" customHeight="1" x14ac:dyDescent="0.25">
      <c r="A54" s="231"/>
      <c r="B54" s="251"/>
      <c r="C54" s="231"/>
      <c r="D54" s="232" t="s">
        <v>35</v>
      </c>
      <c r="E54" s="234" t="s">
        <v>501</v>
      </c>
      <c r="F54" s="235">
        <v>1</v>
      </c>
      <c r="G54" s="234" t="s">
        <v>237</v>
      </c>
      <c r="H54" s="259" t="s">
        <v>230</v>
      </c>
      <c r="I54" s="235">
        <v>0</v>
      </c>
      <c r="J54" s="235">
        <v>0</v>
      </c>
      <c r="K54" s="286"/>
      <c r="L54" s="259" t="s">
        <v>237</v>
      </c>
      <c r="M54" s="259" t="s">
        <v>230</v>
      </c>
      <c r="N54" s="235">
        <v>0</v>
      </c>
      <c r="O54" s="235"/>
      <c r="P54" s="286"/>
      <c r="Q54" s="260" t="s">
        <v>501</v>
      </c>
      <c r="R54" s="259" t="s">
        <v>482</v>
      </c>
      <c r="S54" s="235">
        <v>0.5</v>
      </c>
      <c r="T54" s="235"/>
      <c r="U54" s="286"/>
      <c r="V54" s="348" t="s">
        <v>501</v>
      </c>
      <c r="W54" s="259" t="s">
        <v>502</v>
      </c>
      <c r="X54" s="235">
        <v>0.5</v>
      </c>
      <c r="Y54" s="261"/>
      <c r="Z54" s="263"/>
      <c r="AA54" s="27">
        <f t="shared" si="21"/>
        <v>1</v>
      </c>
      <c r="AB54" s="17">
        <f t="shared" si="22"/>
        <v>19</v>
      </c>
      <c r="AC54" s="17">
        <f t="shared" si="23"/>
        <v>1</v>
      </c>
      <c r="AD54" s="17">
        <f t="shared" si="24"/>
        <v>19</v>
      </c>
      <c r="AE54" s="17">
        <f t="shared" si="25"/>
        <v>0</v>
      </c>
      <c r="AF54" s="5">
        <f t="shared" si="4"/>
        <v>0</v>
      </c>
      <c r="AG54" s="5"/>
      <c r="AH54" s="5"/>
      <c r="AI54" s="5"/>
      <c r="AJ54" s="5">
        <f t="shared" si="11"/>
        <v>0</v>
      </c>
      <c r="AK54" s="153">
        <f>+AJ54</f>
        <v>0</v>
      </c>
      <c r="AL54" s="5">
        <f t="shared" si="5"/>
        <v>0</v>
      </c>
      <c r="AM54" s="5">
        <f t="shared" si="6"/>
        <v>0</v>
      </c>
      <c r="AN54" s="5">
        <f t="shared" si="7"/>
        <v>0</v>
      </c>
      <c r="AO54" s="5">
        <f t="shared" si="8"/>
        <v>0</v>
      </c>
      <c r="AP54" s="5">
        <f t="shared" si="9"/>
        <v>0</v>
      </c>
      <c r="AQ54" s="153">
        <f>+AP54</f>
        <v>0</v>
      </c>
    </row>
    <row r="55" spans="1:43" ht="70.5" customHeight="1" x14ac:dyDescent="0.3">
      <c r="A55" s="231"/>
      <c r="B55" s="251"/>
      <c r="C55" s="231"/>
      <c r="D55" s="232" t="s">
        <v>36</v>
      </c>
      <c r="E55" s="234" t="s">
        <v>244</v>
      </c>
      <c r="F55" s="235">
        <v>1</v>
      </c>
      <c r="G55" s="234" t="s">
        <v>237</v>
      </c>
      <c r="H55" s="259" t="s">
        <v>230</v>
      </c>
      <c r="I55" s="235">
        <v>0</v>
      </c>
      <c r="J55" s="235">
        <v>0</v>
      </c>
      <c r="K55" s="286"/>
      <c r="L55" s="259" t="s">
        <v>503</v>
      </c>
      <c r="M55" s="259" t="s">
        <v>40</v>
      </c>
      <c r="N55" s="235">
        <v>0.2</v>
      </c>
      <c r="O55" s="235"/>
      <c r="P55" s="286"/>
      <c r="Q55" s="259" t="s">
        <v>237</v>
      </c>
      <c r="R55" s="259" t="s">
        <v>230</v>
      </c>
      <c r="S55" s="235">
        <v>0</v>
      </c>
      <c r="T55" s="235"/>
      <c r="U55" s="286"/>
      <c r="V55" s="348" t="s">
        <v>504</v>
      </c>
      <c r="W55" s="349" t="s">
        <v>40</v>
      </c>
      <c r="X55" s="261">
        <v>0.8</v>
      </c>
      <c r="Y55" s="261"/>
      <c r="Z55" s="238"/>
      <c r="AA55" s="27">
        <f t="shared" si="21"/>
        <v>1</v>
      </c>
      <c r="AB55" s="17">
        <f t="shared" si="22"/>
        <v>20</v>
      </c>
      <c r="AC55" s="17">
        <f t="shared" si="23"/>
        <v>1</v>
      </c>
      <c r="AD55" s="17">
        <f t="shared" si="24"/>
        <v>20</v>
      </c>
      <c r="AE55" s="17">
        <f t="shared" si="25"/>
        <v>0</v>
      </c>
      <c r="AF55" s="5">
        <f t="shared" si="4"/>
        <v>0</v>
      </c>
      <c r="AG55" s="5"/>
      <c r="AH55" s="5"/>
      <c r="AI55" s="5"/>
      <c r="AJ55" s="5">
        <f t="shared" si="11"/>
        <v>0</v>
      </c>
      <c r="AK55" s="153">
        <f>+AJ55</f>
        <v>0</v>
      </c>
      <c r="AL55" s="5">
        <f t="shared" si="5"/>
        <v>0</v>
      </c>
      <c r="AM55" s="5">
        <f t="shared" si="6"/>
        <v>0</v>
      </c>
      <c r="AN55" s="5">
        <f t="shared" si="7"/>
        <v>0</v>
      </c>
      <c r="AO55" s="5">
        <f t="shared" si="8"/>
        <v>0</v>
      </c>
      <c r="AP55" s="5">
        <f t="shared" si="9"/>
        <v>0</v>
      </c>
      <c r="AQ55" s="153">
        <f>+AP55</f>
        <v>0</v>
      </c>
    </row>
    <row r="56" spans="1:43" ht="61.5" customHeight="1" x14ac:dyDescent="0.25">
      <c r="A56" s="231"/>
      <c r="B56" s="251"/>
      <c r="C56" s="231"/>
      <c r="D56" s="232" t="s">
        <v>37</v>
      </c>
      <c r="E56" s="350" t="s">
        <v>505</v>
      </c>
      <c r="F56" s="298">
        <v>1</v>
      </c>
      <c r="G56" s="234" t="s">
        <v>237</v>
      </c>
      <c r="H56" s="298" t="s">
        <v>230</v>
      </c>
      <c r="I56" s="292">
        <v>0</v>
      </c>
      <c r="J56" s="292">
        <v>0</v>
      </c>
      <c r="K56" s="293"/>
      <c r="L56" s="298" t="s">
        <v>237</v>
      </c>
      <c r="M56" s="298" t="s">
        <v>230</v>
      </c>
      <c r="N56" s="292">
        <v>0</v>
      </c>
      <c r="O56" s="292"/>
      <c r="P56" s="293"/>
      <c r="Q56" s="298" t="s">
        <v>237</v>
      </c>
      <c r="R56" s="298" t="s">
        <v>230</v>
      </c>
      <c r="S56" s="292">
        <v>0</v>
      </c>
      <c r="T56" s="292"/>
      <c r="U56" s="293"/>
      <c r="V56" s="350" t="s">
        <v>506</v>
      </c>
      <c r="W56" s="298" t="s">
        <v>40</v>
      </c>
      <c r="X56" s="292">
        <v>1</v>
      </c>
      <c r="Y56" s="292"/>
      <c r="Z56" s="293"/>
      <c r="AA56" s="27">
        <f t="shared" si="21"/>
        <v>1</v>
      </c>
      <c r="AB56" s="17">
        <f t="shared" si="22"/>
        <v>21</v>
      </c>
      <c r="AC56" s="17">
        <f t="shared" si="23"/>
        <v>1</v>
      </c>
      <c r="AD56" s="17">
        <f t="shared" si="24"/>
        <v>21</v>
      </c>
      <c r="AE56" s="17">
        <f t="shared" si="25"/>
        <v>0</v>
      </c>
      <c r="AF56" s="5">
        <f t="shared" si="4"/>
        <v>0</v>
      </c>
      <c r="AG56" s="5"/>
      <c r="AH56" s="5"/>
      <c r="AI56" s="5"/>
      <c r="AJ56" s="5">
        <f t="shared" si="11"/>
        <v>0</v>
      </c>
      <c r="AK56" s="153">
        <f>+AJ56</f>
        <v>0</v>
      </c>
      <c r="AL56" s="5">
        <f t="shared" si="5"/>
        <v>0</v>
      </c>
      <c r="AM56" s="5">
        <f t="shared" si="6"/>
        <v>0</v>
      </c>
      <c r="AN56" s="5">
        <f t="shared" si="7"/>
        <v>0</v>
      </c>
      <c r="AO56" s="5">
        <f t="shared" si="8"/>
        <v>0</v>
      </c>
      <c r="AP56" s="5">
        <f t="shared" si="9"/>
        <v>0</v>
      </c>
      <c r="AQ56" s="153">
        <f>+AP56</f>
        <v>0</v>
      </c>
    </row>
    <row r="57" spans="1:43" ht="204.75" customHeight="1" x14ac:dyDescent="0.3">
      <c r="A57" s="231"/>
      <c r="B57" s="251"/>
      <c r="C57" s="351" t="s">
        <v>507</v>
      </c>
      <c r="D57" s="229" t="s">
        <v>39</v>
      </c>
      <c r="E57" s="234" t="s">
        <v>515</v>
      </c>
      <c r="F57" s="259">
        <v>0.3</v>
      </c>
      <c r="G57" s="352" t="s">
        <v>517</v>
      </c>
      <c r="H57" s="353" t="s">
        <v>521</v>
      </c>
      <c r="I57" s="235">
        <v>0.5</v>
      </c>
      <c r="J57" s="235">
        <v>0.5</v>
      </c>
      <c r="K57" s="236" t="s">
        <v>643</v>
      </c>
      <c r="L57" s="260" t="s">
        <v>522</v>
      </c>
      <c r="M57" s="259" t="s">
        <v>40</v>
      </c>
      <c r="N57" s="261">
        <v>0.5</v>
      </c>
      <c r="O57" s="261"/>
      <c r="P57" s="352"/>
      <c r="Q57" s="259" t="s">
        <v>237</v>
      </c>
      <c r="R57" s="259" t="s">
        <v>230</v>
      </c>
      <c r="S57" s="235">
        <v>0</v>
      </c>
      <c r="T57" s="235"/>
      <c r="U57" s="260"/>
      <c r="V57" s="260" t="s">
        <v>237</v>
      </c>
      <c r="W57" s="259" t="s">
        <v>230</v>
      </c>
      <c r="X57" s="340">
        <v>0</v>
      </c>
      <c r="Y57" s="261"/>
      <c r="Z57" s="239"/>
      <c r="AA57" s="27">
        <f t="shared" si="21"/>
        <v>1</v>
      </c>
      <c r="AB57" s="17">
        <f t="shared" si="22"/>
        <v>21.3</v>
      </c>
      <c r="AC57" s="17">
        <f t="shared" si="23"/>
        <v>0.3</v>
      </c>
      <c r="AD57" s="17">
        <f t="shared" si="24"/>
        <v>21.3</v>
      </c>
      <c r="AE57" s="17">
        <f t="shared" si="25"/>
        <v>0</v>
      </c>
      <c r="AF57" s="5">
        <f t="shared" si="4"/>
        <v>0.15</v>
      </c>
      <c r="AG57" s="5"/>
      <c r="AH57" s="5"/>
      <c r="AI57" s="5"/>
      <c r="AJ57" s="5">
        <f t="shared" si="11"/>
        <v>0.15</v>
      </c>
      <c r="AK57" s="159">
        <f>SUM(AJ57:AJ59)</f>
        <v>0.25</v>
      </c>
      <c r="AL57" s="5">
        <f t="shared" si="5"/>
        <v>0.15</v>
      </c>
      <c r="AM57" s="5">
        <f t="shared" si="6"/>
        <v>0</v>
      </c>
      <c r="AN57" s="5">
        <f t="shared" si="7"/>
        <v>0</v>
      </c>
      <c r="AO57" s="5">
        <f t="shared" si="8"/>
        <v>0</v>
      </c>
      <c r="AP57" s="5">
        <f t="shared" si="9"/>
        <v>0.15</v>
      </c>
      <c r="AQ57" s="159">
        <f>SUM(AP57:AP59)</f>
        <v>0.25</v>
      </c>
    </row>
    <row r="58" spans="1:43" ht="99.75" customHeight="1" x14ac:dyDescent="0.3">
      <c r="A58" s="231"/>
      <c r="B58" s="251"/>
      <c r="C58" s="351"/>
      <c r="D58" s="229"/>
      <c r="E58" s="234" t="s">
        <v>516</v>
      </c>
      <c r="F58" s="259">
        <v>0.3</v>
      </c>
      <c r="G58" s="234" t="s">
        <v>237</v>
      </c>
      <c r="H58" s="259" t="s">
        <v>230</v>
      </c>
      <c r="I58" s="235">
        <v>0</v>
      </c>
      <c r="J58" s="235">
        <v>0</v>
      </c>
      <c r="K58" s="236" t="s">
        <v>563</v>
      </c>
      <c r="L58" s="259" t="s">
        <v>237</v>
      </c>
      <c r="M58" s="259" t="s">
        <v>230</v>
      </c>
      <c r="N58" s="235">
        <v>0.33</v>
      </c>
      <c r="O58" s="261"/>
      <c r="P58" s="352"/>
      <c r="Q58" s="260" t="s">
        <v>516</v>
      </c>
      <c r="R58" s="259" t="s">
        <v>299</v>
      </c>
      <c r="S58" s="235">
        <v>0.33</v>
      </c>
      <c r="T58" s="235"/>
      <c r="U58" s="260"/>
      <c r="V58" s="260" t="s">
        <v>516</v>
      </c>
      <c r="W58" s="259" t="s">
        <v>299</v>
      </c>
      <c r="X58" s="340">
        <v>0.34</v>
      </c>
      <c r="Y58" s="261"/>
      <c r="Z58" s="239"/>
      <c r="AA58" s="27">
        <f t="shared" si="21"/>
        <v>1</v>
      </c>
      <c r="AB58" s="17">
        <f t="shared" si="22"/>
        <v>21.6</v>
      </c>
      <c r="AC58" s="17">
        <f t="shared" si="23"/>
        <v>0.30000000000000004</v>
      </c>
      <c r="AD58" s="17">
        <f t="shared" si="24"/>
        <v>21.6</v>
      </c>
      <c r="AE58" s="17">
        <f t="shared" si="25"/>
        <v>0</v>
      </c>
      <c r="AF58" s="5">
        <f t="shared" si="4"/>
        <v>0</v>
      </c>
      <c r="AG58" s="5"/>
      <c r="AH58" s="5"/>
      <c r="AI58" s="5"/>
      <c r="AJ58" s="5">
        <f t="shared" si="11"/>
        <v>0</v>
      </c>
      <c r="AK58" s="159"/>
      <c r="AL58" s="5">
        <f t="shared" si="5"/>
        <v>0</v>
      </c>
      <c r="AM58" s="5">
        <f t="shared" si="6"/>
        <v>0</v>
      </c>
      <c r="AN58" s="5">
        <f t="shared" si="7"/>
        <v>0</v>
      </c>
      <c r="AO58" s="5">
        <f t="shared" si="8"/>
        <v>0</v>
      </c>
      <c r="AP58" s="5">
        <f t="shared" si="9"/>
        <v>0</v>
      </c>
      <c r="AQ58" s="159"/>
    </row>
    <row r="59" spans="1:43" ht="251.25" customHeight="1" x14ac:dyDescent="0.3">
      <c r="A59" s="231"/>
      <c r="B59" s="251"/>
      <c r="C59" s="351"/>
      <c r="D59" s="229"/>
      <c r="E59" s="234" t="s">
        <v>231</v>
      </c>
      <c r="F59" s="259">
        <v>0.4</v>
      </c>
      <c r="G59" s="260" t="s">
        <v>523</v>
      </c>
      <c r="H59" s="259" t="s">
        <v>490</v>
      </c>
      <c r="I59" s="235">
        <v>0.25</v>
      </c>
      <c r="J59" s="235">
        <v>0.25</v>
      </c>
      <c r="K59" s="236" t="s">
        <v>642</v>
      </c>
      <c r="L59" s="260" t="s">
        <v>518</v>
      </c>
      <c r="M59" s="259" t="s">
        <v>490</v>
      </c>
      <c r="N59" s="261">
        <v>0.25</v>
      </c>
      <c r="O59" s="261"/>
      <c r="P59" s="352"/>
      <c r="Q59" s="260" t="s">
        <v>518</v>
      </c>
      <c r="R59" s="259" t="s">
        <v>490</v>
      </c>
      <c r="S59" s="235">
        <v>0.25</v>
      </c>
      <c r="T59" s="235"/>
      <c r="U59" s="260"/>
      <c r="V59" s="260" t="s">
        <v>518</v>
      </c>
      <c r="W59" s="259" t="s">
        <v>490</v>
      </c>
      <c r="X59" s="340">
        <v>0.25</v>
      </c>
      <c r="Y59" s="261"/>
      <c r="Z59" s="239"/>
      <c r="AA59" s="27">
        <f t="shared" si="21"/>
        <v>1</v>
      </c>
      <c r="AB59" s="17">
        <f t="shared" si="22"/>
        <v>22</v>
      </c>
      <c r="AC59" s="17">
        <f t="shared" si="23"/>
        <v>0.4</v>
      </c>
      <c r="AD59" s="17">
        <f t="shared" si="24"/>
        <v>22</v>
      </c>
      <c r="AE59" s="17">
        <f t="shared" si="25"/>
        <v>0</v>
      </c>
      <c r="AF59" s="5">
        <f t="shared" si="4"/>
        <v>0.1</v>
      </c>
      <c r="AG59" s="5"/>
      <c r="AH59" s="5"/>
      <c r="AI59" s="5"/>
      <c r="AJ59" s="5">
        <f t="shared" si="11"/>
        <v>0.1</v>
      </c>
      <c r="AK59" s="159"/>
      <c r="AL59" s="5">
        <f t="shared" si="5"/>
        <v>0.1</v>
      </c>
      <c r="AM59" s="5">
        <f t="shared" si="6"/>
        <v>0</v>
      </c>
      <c r="AN59" s="5">
        <f t="shared" si="7"/>
        <v>0</v>
      </c>
      <c r="AO59" s="5">
        <f t="shared" si="8"/>
        <v>0</v>
      </c>
      <c r="AP59" s="5">
        <f t="shared" si="9"/>
        <v>0.1</v>
      </c>
      <c r="AQ59" s="159"/>
    </row>
    <row r="60" spans="1:43" ht="210" customHeight="1" x14ac:dyDescent="0.3">
      <c r="A60" s="231"/>
      <c r="B60" s="251"/>
      <c r="C60" s="351"/>
      <c r="D60" s="229" t="s">
        <v>41</v>
      </c>
      <c r="E60" s="260" t="s">
        <v>508</v>
      </c>
      <c r="F60" s="259">
        <v>0.4</v>
      </c>
      <c r="G60" s="352" t="s">
        <v>509</v>
      </c>
      <c r="H60" s="353" t="s">
        <v>40</v>
      </c>
      <c r="I60" s="235">
        <v>0.25</v>
      </c>
      <c r="J60" s="235">
        <v>0.25</v>
      </c>
      <c r="K60" s="236" t="s">
        <v>572</v>
      </c>
      <c r="L60" s="260" t="s">
        <v>510</v>
      </c>
      <c r="M60" s="259" t="s">
        <v>40</v>
      </c>
      <c r="N60" s="261">
        <v>0.25</v>
      </c>
      <c r="O60" s="261"/>
      <c r="P60" s="352"/>
      <c r="Q60" s="260" t="s">
        <v>511</v>
      </c>
      <c r="R60" s="259" t="s">
        <v>40</v>
      </c>
      <c r="S60" s="235">
        <v>0.25</v>
      </c>
      <c r="T60" s="235"/>
      <c r="U60" s="260"/>
      <c r="V60" s="260" t="s">
        <v>511</v>
      </c>
      <c r="W60" s="259" t="s">
        <v>40</v>
      </c>
      <c r="X60" s="340">
        <v>0.25</v>
      </c>
      <c r="Y60" s="261"/>
      <c r="Z60" s="239"/>
      <c r="AA60" s="27">
        <f t="shared" si="21"/>
        <v>1</v>
      </c>
      <c r="AB60" s="17">
        <f t="shared" si="22"/>
        <v>22.4</v>
      </c>
      <c r="AC60" s="17">
        <f t="shared" si="23"/>
        <v>0.4</v>
      </c>
      <c r="AD60" s="17">
        <f t="shared" si="24"/>
        <v>22.4</v>
      </c>
      <c r="AE60" s="17">
        <f t="shared" si="25"/>
        <v>0</v>
      </c>
      <c r="AF60" s="5">
        <f t="shared" si="4"/>
        <v>0.1</v>
      </c>
      <c r="AG60" s="5"/>
      <c r="AH60" s="5"/>
      <c r="AI60" s="5"/>
      <c r="AJ60" s="5">
        <f>SUM(AF60:AI60)</f>
        <v>0.1</v>
      </c>
      <c r="AK60" s="159">
        <f>SUM(AJ60:AJ62)</f>
        <v>0.1</v>
      </c>
      <c r="AL60" s="5">
        <f t="shared" si="5"/>
        <v>0.1</v>
      </c>
      <c r="AM60" s="5">
        <f t="shared" si="6"/>
        <v>0</v>
      </c>
      <c r="AN60" s="5">
        <f t="shared" si="7"/>
        <v>0</v>
      </c>
      <c r="AO60" s="5">
        <f t="shared" si="8"/>
        <v>0</v>
      </c>
      <c r="AP60" s="5">
        <f>SUM(AL60:AO60)</f>
        <v>0.1</v>
      </c>
      <c r="AQ60" s="159">
        <f>SUM(AP60:AP62)</f>
        <v>0.1</v>
      </c>
    </row>
    <row r="61" spans="1:43" ht="94.5" customHeight="1" x14ac:dyDescent="0.3">
      <c r="A61" s="354"/>
      <c r="B61" s="251"/>
      <c r="C61" s="351"/>
      <c r="D61" s="229"/>
      <c r="E61" s="260" t="s">
        <v>512</v>
      </c>
      <c r="F61" s="259">
        <v>0.3</v>
      </c>
      <c r="G61" s="234" t="s">
        <v>237</v>
      </c>
      <c r="H61" s="259" t="s">
        <v>230</v>
      </c>
      <c r="I61" s="235">
        <v>0</v>
      </c>
      <c r="J61" s="235">
        <v>0</v>
      </c>
      <c r="K61" s="236" t="s">
        <v>563</v>
      </c>
      <c r="L61" s="259" t="s">
        <v>237</v>
      </c>
      <c r="M61" s="259" t="s">
        <v>230</v>
      </c>
      <c r="N61" s="261">
        <v>0</v>
      </c>
      <c r="O61" s="261"/>
      <c r="P61" s="352"/>
      <c r="Q61" s="259" t="s">
        <v>237</v>
      </c>
      <c r="R61" s="259" t="s">
        <v>230</v>
      </c>
      <c r="S61" s="235">
        <v>0</v>
      </c>
      <c r="T61" s="235"/>
      <c r="U61" s="260"/>
      <c r="V61" s="260" t="s">
        <v>512</v>
      </c>
      <c r="W61" s="259" t="s">
        <v>513</v>
      </c>
      <c r="X61" s="340">
        <v>1</v>
      </c>
      <c r="Y61" s="261"/>
      <c r="Z61" s="239"/>
      <c r="AA61" s="27">
        <f t="shared" si="21"/>
        <v>1</v>
      </c>
      <c r="AB61" s="17">
        <f t="shared" si="22"/>
        <v>22.7</v>
      </c>
      <c r="AC61" s="17">
        <f t="shared" si="23"/>
        <v>0.3</v>
      </c>
      <c r="AD61" s="17">
        <f t="shared" si="24"/>
        <v>22.7</v>
      </c>
      <c r="AE61" s="17">
        <f t="shared" si="25"/>
        <v>0</v>
      </c>
      <c r="AF61" s="5">
        <f t="shared" si="4"/>
        <v>0</v>
      </c>
      <c r="AG61" s="5"/>
      <c r="AH61" s="5"/>
      <c r="AI61" s="5"/>
      <c r="AJ61" s="5">
        <f>SUM(AF61:AI61)</f>
        <v>0</v>
      </c>
      <c r="AK61" s="159"/>
      <c r="AL61" s="5">
        <f t="shared" si="5"/>
        <v>0</v>
      </c>
      <c r="AM61" s="5">
        <f t="shared" si="6"/>
        <v>0</v>
      </c>
      <c r="AN61" s="5">
        <f t="shared" si="7"/>
        <v>0</v>
      </c>
      <c r="AO61" s="5">
        <f t="shared" si="8"/>
        <v>0</v>
      </c>
      <c r="AP61" s="5">
        <f>SUM(AL61:AO61)</f>
        <v>0</v>
      </c>
      <c r="AQ61" s="159"/>
    </row>
    <row r="62" spans="1:43" ht="78" customHeight="1" x14ac:dyDescent="0.3">
      <c r="A62" s="354"/>
      <c r="B62" s="251"/>
      <c r="C62" s="351"/>
      <c r="D62" s="229"/>
      <c r="E62" s="260" t="s">
        <v>520</v>
      </c>
      <c r="F62" s="259">
        <v>0.3</v>
      </c>
      <c r="G62" s="234" t="s">
        <v>237</v>
      </c>
      <c r="H62" s="259" t="s">
        <v>230</v>
      </c>
      <c r="I62" s="235">
        <v>0</v>
      </c>
      <c r="J62" s="235">
        <v>0</v>
      </c>
      <c r="K62" s="236" t="s">
        <v>563</v>
      </c>
      <c r="L62" s="259" t="s">
        <v>237</v>
      </c>
      <c r="M62" s="259" t="s">
        <v>230</v>
      </c>
      <c r="N62" s="261">
        <v>0</v>
      </c>
      <c r="O62" s="261"/>
      <c r="P62" s="352"/>
      <c r="Q62" s="259" t="s">
        <v>237</v>
      </c>
      <c r="R62" s="259" t="s">
        <v>230</v>
      </c>
      <c r="S62" s="235">
        <v>0</v>
      </c>
      <c r="T62" s="235"/>
      <c r="U62" s="260"/>
      <c r="V62" s="260" t="s">
        <v>514</v>
      </c>
      <c r="W62" s="259" t="s">
        <v>524</v>
      </c>
      <c r="X62" s="340">
        <v>1</v>
      </c>
      <c r="Y62" s="261"/>
      <c r="Z62" s="239"/>
      <c r="AA62" s="27">
        <f t="shared" si="21"/>
        <v>1</v>
      </c>
      <c r="AB62" s="17">
        <f t="shared" si="22"/>
        <v>23</v>
      </c>
      <c r="AC62" s="17">
        <f t="shared" si="23"/>
        <v>0.3</v>
      </c>
      <c r="AD62" s="17">
        <f t="shared" si="24"/>
        <v>23</v>
      </c>
      <c r="AE62" s="17">
        <f t="shared" si="25"/>
        <v>0</v>
      </c>
      <c r="AF62" s="5">
        <f t="shared" si="4"/>
        <v>0</v>
      </c>
      <c r="AG62" s="5"/>
      <c r="AH62" s="5"/>
      <c r="AI62" s="5"/>
      <c r="AJ62" s="5">
        <f>SUM(AF62:AI62)</f>
        <v>0</v>
      </c>
      <c r="AK62" s="159"/>
      <c r="AL62" s="5">
        <f t="shared" si="5"/>
        <v>0</v>
      </c>
      <c r="AM62" s="5">
        <f t="shared" si="6"/>
        <v>0</v>
      </c>
      <c r="AN62" s="5">
        <f t="shared" si="7"/>
        <v>0</v>
      </c>
      <c r="AO62" s="5">
        <f t="shared" si="8"/>
        <v>0</v>
      </c>
      <c r="AP62" s="5">
        <f>SUM(AL62:AO62)</f>
        <v>0</v>
      </c>
      <c r="AQ62" s="159"/>
    </row>
    <row r="63" spans="1:43" ht="317.25" customHeight="1" thickBot="1" x14ac:dyDescent="0.35">
      <c r="A63" s="242"/>
      <c r="B63" s="355"/>
      <c r="C63" s="356"/>
      <c r="D63" s="243" t="s">
        <v>42</v>
      </c>
      <c r="E63" s="357" t="s">
        <v>519</v>
      </c>
      <c r="F63" s="320">
        <v>1</v>
      </c>
      <c r="G63" s="357" t="s">
        <v>245</v>
      </c>
      <c r="H63" s="358" t="s">
        <v>40</v>
      </c>
      <c r="I63" s="246">
        <v>0.25</v>
      </c>
      <c r="J63" s="246">
        <v>0.25</v>
      </c>
      <c r="K63" s="247" t="s">
        <v>573</v>
      </c>
      <c r="L63" s="357" t="s">
        <v>245</v>
      </c>
      <c r="M63" s="358" t="s">
        <v>40</v>
      </c>
      <c r="N63" s="324">
        <v>0.25</v>
      </c>
      <c r="O63" s="324"/>
      <c r="P63" s="359"/>
      <c r="Q63" s="357" t="s">
        <v>245</v>
      </c>
      <c r="R63" s="358" t="s">
        <v>40</v>
      </c>
      <c r="S63" s="324">
        <v>0.25</v>
      </c>
      <c r="T63" s="246"/>
      <c r="U63" s="360"/>
      <c r="V63" s="357" t="s">
        <v>245</v>
      </c>
      <c r="W63" s="320" t="s">
        <v>40</v>
      </c>
      <c r="X63" s="324">
        <v>0.25</v>
      </c>
      <c r="Y63" s="324"/>
      <c r="Z63" s="360"/>
      <c r="AA63" s="3">
        <f t="shared" si="21"/>
        <v>1</v>
      </c>
      <c r="AB63" s="18">
        <f t="shared" si="22"/>
        <v>24</v>
      </c>
      <c r="AC63" s="18">
        <f t="shared" si="23"/>
        <v>1</v>
      </c>
      <c r="AD63" s="18">
        <f t="shared" si="24"/>
        <v>24</v>
      </c>
      <c r="AE63" s="18">
        <f t="shared" si="25"/>
        <v>0</v>
      </c>
      <c r="AF63" s="7">
        <f t="shared" si="4"/>
        <v>0.25</v>
      </c>
      <c r="AG63" s="7"/>
      <c r="AH63" s="7"/>
      <c r="AI63" s="7"/>
      <c r="AJ63" s="7">
        <f t="shared" si="11"/>
        <v>0.25</v>
      </c>
      <c r="AK63" s="8">
        <f>+AJ63</f>
        <v>0.25</v>
      </c>
      <c r="AL63" s="7">
        <f t="shared" si="5"/>
        <v>0.25</v>
      </c>
      <c r="AM63" s="7">
        <f t="shared" si="6"/>
        <v>0</v>
      </c>
      <c r="AN63" s="7">
        <f t="shared" si="7"/>
        <v>0</v>
      </c>
      <c r="AO63" s="7">
        <f t="shared" si="8"/>
        <v>0</v>
      </c>
      <c r="AP63" s="7">
        <f t="shared" si="9"/>
        <v>0.25</v>
      </c>
      <c r="AQ63" s="8">
        <f>+AP63</f>
        <v>0.25</v>
      </c>
    </row>
    <row r="64" spans="1:43" ht="135" customHeight="1" x14ac:dyDescent="0.25">
      <c r="A64" s="361" t="s">
        <v>364</v>
      </c>
      <c r="B64" s="362" t="s">
        <v>402</v>
      </c>
      <c r="C64" s="250" t="s">
        <v>43</v>
      </c>
      <c r="D64" s="250" t="s">
        <v>95</v>
      </c>
      <c r="E64" s="279" t="s">
        <v>531</v>
      </c>
      <c r="F64" s="277">
        <v>0.25</v>
      </c>
      <c r="G64" s="328" t="s">
        <v>607</v>
      </c>
      <c r="H64" s="327" t="s">
        <v>402</v>
      </c>
      <c r="I64" s="277">
        <v>1</v>
      </c>
      <c r="J64" s="277">
        <v>1</v>
      </c>
      <c r="K64" s="281" t="s">
        <v>608</v>
      </c>
      <c r="L64" s="328" t="s">
        <v>237</v>
      </c>
      <c r="M64" s="327" t="s">
        <v>230</v>
      </c>
      <c r="N64" s="283">
        <v>0</v>
      </c>
      <c r="O64" s="283"/>
      <c r="P64" s="327"/>
      <c r="Q64" s="328" t="s">
        <v>237</v>
      </c>
      <c r="R64" s="327" t="s">
        <v>230</v>
      </c>
      <c r="S64" s="283">
        <v>0</v>
      </c>
      <c r="T64" s="283"/>
      <c r="U64" s="327"/>
      <c r="V64" s="327" t="s">
        <v>237</v>
      </c>
      <c r="W64" s="327" t="s">
        <v>230</v>
      </c>
      <c r="X64" s="283">
        <v>0</v>
      </c>
      <c r="Y64" s="283"/>
      <c r="Z64" s="327"/>
      <c r="AA64" s="82">
        <f t="shared" si="21"/>
        <v>1</v>
      </c>
      <c r="AB64" s="81">
        <f t="shared" si="22"/>
        <v>24.25</v>
      </c>
      <c r="AC64" s="81">
        <f t="shared" si="23"/>
        <v>0.25</v>
      </c>
      <c r="AD64" s="81">
        <f t="shared" si="24"/>
        <v>24.25</v>
      </c>
      <c r="AE64" s="81">
        <f t="shared" si="25"/>
        <v>0</v>
      </c>
      <c r="AF64" s="4">
        <f t="shared" si="4"/>
        <v>0.25</v>
      </c>
      <c r="AG64" s="4"/>
      <c r="AH64" s="4"/>
      <c r="AI64" s="4"/>
      <c r="AJ64" s="4">
        <f t="shared" si="11"/>
        <v>0.25</v>
      </c>
      <c r="AK64" s="158">
        <f>SUM(AJ64:AJ67
)</f>
        <v>0.5625</v>
      </c>
      <c r="AL64" s="4">
        <f t="shared" si="5"/>
        <v>0.25</v>
      </c>
      <c r="AM64" s="4">
        <f t="shared" si="6"/>
        <v>0</v>
      </c>
      <c r="AN64" s="4">
        <f t="shared" si="7"/>
        <v>0</v>
      </c>
      <c r="AO64" s="4">
        <f t="shared" si="8"/>
        <v>0</v>
      </c>
      <c r="AP64" s="4">
        <f t="shared" si="9"/>
        <v>0.25</v>
      </c>
      <c r="AQ64" s="158">
        <f>SUM(AP64:AP67)</f>
        <v>0.5625</v>
      </c>
    </row>
    <row r="65" spans="1:43" ht="102" customHeight="1" x14ac:dyDescent="0.25">
      <c r="A65" s="363"/>
      <c r="B65" s="364"/>
      <c r="C65" s="231"/>
      <c r="D65" s="231"/>
      <c r="E65" s="286" t="s">
        <v>532</v>
      </c>
      <c r="F65" s="235">
        <v>0.25</v>
      </c>
      <c r="G65" s="262" t="s">
        <v>575</v>
      </c>
      <c r="H65" s="259" t="s">
        <v>402</v>
      </c>
      <c r="I65" s="235">
        <v>0.25</v>
      </c>
      <c r="J65" s="235">
        <v>0.25</v>
      </c>
      <c r="K65" s="236" t="s">
        <v>574</v>
      </c>
      <c r="L65" s="260" t="s">
        <v>533</v>
      </c>
      <c r="M65" s="259" t="s">
        <v>402</v>
      </c>
      <c r="N65" s="261">
        <v>0.25</v>
      </c>
      <c r="O65" s="261"/>
      <c r="P65" s="259"/>
      <c r="Q65" s="260" t="s">
        <v>533</v>
      </c>
      <c r="R65" s="259" t="s">
        <v>402</v>
      </c>
      <c r="S65" s="261">
        <v>0.25</v>
      </c>
      <c r="T65" s="261"/>
      <c r="U65" s="259"/>
      <c r="V65" s="260" t="s">
        <v>533</v>
      </c>
      <c r="W65" s="259" t="s">
        <v>402</v>
      </c>
      <c r="X65" s="261">
        <v>0.25</v>
      </c>
      <c r="Y65" s="261"/>
      <c r="Z65" s="259"/>
      <c r="AA65" s="27">
        <f t="shared" si="21"/>
        <v>1</v>
      </c>
      <c r="AB65" s="17">
        <f t="shared" si="22"/>
        <v>24.5</v>
      </c>
      <c r="AC65" s="17">
        <f t="shared" si="23"/>
        <v>0.25</v>
      </c>
      <c r="AD65" s="17">
        <f t="shared" si="24"/>
        <v>24.5</v>
      </c>
      <c r="AE65" s="17">
        <f t="shared" si="25"/>
        <v>0</v>
      </c>
      <c r="AF65" s="5">
        <f t="shared" si="4"/>
        <v>6.25E-2</v>
      </c>
      <c r="AG65" s="5"/>
      <c r="AH65" s="5"/>
      <c r="AI65" s="5"/>
      <c r="AJ65" s="5">
        <f t="shared" si="11"/>
        <v>6.25E-2</v>
      </c>
      <c r="AK65" s="159"/>
      <c r="AL65" s="5">
        <f t="shared" si="5"/>
        <v>6.25E-2</v>
      </c>
      <c r="AM65" s="5">
        <f t="shared" si="6"/>
        <v>0</v>
      </c>
      <c r="AN65" s="5">
        <f t="shared" si="7"/>
        <v>0</v>
      </c>
      <c r="AO65" s="5">
        <f t="shared" si="8"/>
        <v>0</v>
      </c>
      <c r="AP65" s="5">
        <f t="shared" si="9"/>
        <v>6.25E-2</v>
      </c>
      <c r="AQ65" s="159"/>
    </row>
    <row r="66" spans="1:43" ht="94.5" customHeight="1" x14ac:dyDescent="0.25">
      <c r="A66" s="363"/>
      <c r="B66" s="364"/>
      <c r="C66" s="231"/>
      <c r="D66" s="231"/>
      <c r="E66" s="234" t="s">
        <v>534</v>
      </c>
      <c r="F66" s="235">
        <v>0.25</v>
      </c>
      <c r="G66" s="262" t="s">
        <v>535</v>
      </c>
      <c r="H66" s="259" t="s">
        <v>402</v>
      </c>
      <c r="I66" s="235">
        <v>1</v>
      </c>
      <c r="J66" s="235">
        <v>1</v>
      </c>
      <c r="K66" s="236" t="s">
        <v>576</v>
      </c>
      <c r="L66" s="260" t="s">
        <v>237</v>
      </c>
      <c r="M66" s="259" t="s">
        <v>230</v>
      </c>
      <c r="N66" s="261">
        <v>0</v>
      </c>
      <c r="O66" s="261"/>
      <c r="P66" s="259"/>
      <c r="Q66" s="260" t="s">
        <v>237</v>
      </c>
      <c r="R66" s="259" t="s">
        <v>230</v>
      </c>
      <c r="S66" s="261">
        <v>0</v>
      </c>
      <c r="T66" s="261"/>
      <c r="U66" s="259"/>
      <c r="V66" s="260" t="s">
        <v>237</v>
      </c>
      <c r="W66" s="259" t="s">
        <v>230</v>
      </c>
      <c r="X66" s="261">
        <v>0</v>
      </c>
      <c r="Y66" s="261"/>
      <c r="Z66" s="259"/>
      <c r="AA66" s="27">
        <f t="shared" si="21"/>
        <v>1</v>
      </c>
      <c r="AB66" s="17">
        <f t="shared" si="22"/>
        <v>24.75</v>
      </c>
      <c r="AC66" s="17">
        <f t="shared" si="23"/>
        <v>0.25</v>
      </c>
      <c r="AD66" s="17">
        <f t="shared" si="24"/>
        <v>24.75</v>
      </c>
      <c r="AE66" s="17">
        <f t="shared" si="25"/>
        <v>0</v>
      </c>
      <c r="AF66" s="5">
        <f t="shared" si="4"/>
        <v>0.25</v>
      </c>
      <c r="AG66" s="5"/>
      <c r="AH66" s="5"/>
      <c r="AI66" s="5"/>
      <c r="AJ66" s="5">
        <f t="shared" si="11"/>
        <v>0.25</v>
      </c>
      <c r="AK66" s="159"/>
      <c r="AL66" s="5">
        <f t="shared" si="5"/>
        <v>0.25</v>
      </c>
      <c r="AM66" s="5">
        <f t="shared" si="6"/>
        <v>0</v>
      </c>
      <c r="AN66" s="5">
        <f t="shared" si="7"/>
        <v>0</v>
      </c>
      <c r="AO66" s="5">
        <f t="shared" si="8"/>
        <v>0</v>
      </c>
      <c r="AP66" s="5">
        <f t="shared" si="9"/>
        <v>0.25</v>
      </c>
      <c r="AQ66" s="159"/>
    </row>
    <row r="67" spans="1:43" ht="88.5" customHeight="1" x14ac:dyDescent="0.25">
      <c r="A67" s="363"/>
      <c r="B67" s="364"/>
      <c r="C67" s="231"/>
      <c r="D67" s="231"/>
      <c r="E67" s="234" t="s">
        <v>654</v>
      </c>
      <c r="F67" s="235">
        <v>0.25</v>
      </c>
      <c r="G67" s="260" t="s">
        <v>237</v>
      </c>
      <c r="H67" s="259" t="s">
        <v>286</v>
      </c>
      <c r="I67" s="235">
        <v>0</v>
      </c>
      <c r="J67" s="235">
        <v>0</v>
      </c>
      <c r="K67" s="236"/>
      <c r="L67" s="260" t="s">
        <v>655</v>
      </c>
      <c r="M67" s="259" t="s">
        <v>402</v>
      </c>
      <c r="N67" s="261">
        <v>0.34</v>
      </c>
      <c r="O67" s="261"/>
      <c r="P67" s="259"/>
      <c r="Q67" s="260" t="s">
        <v>656</v>
      </c>
      <c r="R67" s="259" t="s">
        <v>402</v>
      </c>
      <c r="S67" s="261">
        <v>0.33</v>
      </c>
      <c r="T67" s="261"/>
      <c r="U67" s="259"/>
      <c r="V67" s="260" t="s">
        <v>657</v>
      </c>
      <c r="W67" s="259" t="s">
        <v>402</v>
      </c>
      <c r="X67" s="261">
        <v>0.33</v>
      </c>
      <c r="Y67" s="261"/>
      <c r="Z67" s="259"/>
      <c r="AA67" s="27">
        <f t="shared" si="21"/>
        <v>1</v>
      </c>
      <c r="AB67" s="17">
        <f t="shared" si="22"/>
        <v>25</v>
      </c>
      <c r="AC67" s="17">
        <f t="shared" si="23"/>
        <v>0.25</v>
      </c>
      <c r="AD67" s="17">
        <f t="shared" si="24"/>
        <v>25</v>
      </c>
      <c r="AE67" s="17">
        <f t="shared" si="25"/>
        <v>0</v>
      </c>
      <c r="AF67" s="5">
        <f t="shared" si="4"/>
        <v>0</v>
      </c>
      <c r="AG67" s="5"/>
      <c r="AH67" s="5"/>
      <c r="AI67" s="5"/>
      <c r="AJ67" s="5">
        <f t="shared" si="11"/>
        <v>0</v>
      </c>
      <c r="AK67" s="159"/>
      <c r="AL67" s="5">
        <f t="shared" si="5"/>
        <v>0</v>
      </c>
      <c r="AM67" s="5">
        <f t="shared" si="6"/>
        <v>0</v>
      </c>
      <c r="AN67" s="5">
        <f t="shared" si="7"/>
        <v>0</v>
      </c>
      <c r="AO67" s="5">
        <f t="shared" si="8"/>
        <v>0</v>
      </c>
      <c r="AP67" s="5">
        <f t="shared" si="9"/>
        <v>0</v>
      </c>
      <c r="AQ67" s="159"/>
    </row>
    <row r="68" spans="1:43" ht="114" customHeight="1" x14ac:dyDescent="0.25">
      <c r="A68" s="363"/>
      <c r="B68" s="364"/>
      <c r="C68" s="229" t="s">
        <v>44</v>
      </c>
      <c r="D68" s="231" t="s">
        <v>95</v>
      </c>
      <c r="E68" s="234" t="s">
        <v>537</v>
      </c>
      <c r="F68" s="235">
        <v>0</v>
      </c>
      <c r="G68" s="260" t="s">
        <v>536</v>
      </c>
      <c r="H68" s="259" t="s">
        <v>402</v>
      </c>
      <c r="I68" s="235">
        <v>0</v>
      </c>
      <c r="J68" s="235">
        <v>0</v>
      </c>
      <c r="K68" s="365" t="s">
        <v>577</v>
      </c>
      <c r="L68" s="260" t="s">
        <v>237</v>
      </c>
      <c r="M68" s="259" t="s">
        <v>230</v>
      </c>
      <c r="N68" s="261">
        <v>0</v>
      </c>
      <c r="O68" s="261"/>
      <c r="P68" s="259"/>
      <c r="Q68" s="260" t="s">
        <v>237</v>
      </c>
      <c r="R68" s="259" t="s">
        <v>230</v>
      </c>
      <c r="S68" s="261">
        <v>0</v>
      </c>
      <c r="T68" s="261"/>
      <c r="U68" s="259"/>
      <c r="V68" s="260" t="s">
        <v>237</v>
      </c>
      <c r="W68" s="259" t="s">
        <v>230</v>
      </c>
      <c r="X68" s="261">
        <v>0</v>
      </c>
      <c r="Y68" s="261"/>
      <c r="Z68" s="259"/>
      <c r="AA68" s="27">
        <f t="shared" si="21"/>
        <v>0</v>
      </c>
      <c r="AB68" s="17">
        <f t="shared" si="22"/>
        <v>25</v>
      </c>
      <c r="AC68" s="17">
        <f t="shared" si="23"/>
        <v>0</v>
      </c>
      <c r="AD68" s="17">
        <f t="shared" si="24"/>
        <v>25</v>
      </c>
      <c r="AE68" s="17">
        <f t="shared" si="25"/>
        <v>0</v>
      </c>
      <c r="AF68" s="5">
        <f t="shared" si="4"/>
        <v>0</v>
      </c>
      <c r="AG68" s="5"/>
      <c r="AH68" s="5"/>
      <c r="AI68" s="5"/>
      <c r="AJ68" s="5">
        <f t="shared" si="11"/>
        <v>0</v>
      </c>
      <c r="AK68" s="159">
        <f>+AJ68+AJ69</f>
        <v>0.25</v>
      </c>
      <c r="AL68" s="5">
        <f t="shared" si="5"/>
        <v>0</v>
      </c>
      <c r="AM68" s="5">
        <f t="shared" si="6"/>
        <v>0</v>
      </c>
      <c r="AN68" s="5">
        <f t="shared" si="7"/>
        <v>0</v>
      </c>
      <c r="AO68" s="5">
        <f t="shared" si="8"/>
        <v>0</v>
      </c>
      <c r="AP68" s="5">
        <f t="shared" si="9"/>
        <v>0</v>
      </c>
      <c r="AQ68" s="159">
        <f>+AP68+AP69</f>
        <v>0.25</v>
      </c>
    </row>
    <row r="69" spans="1:43" ht="84" customHeight="1" x14ac:dyDescent="0.25">
      <c r="A69" s="363"/>
      <c r="B69" s="364"/>
      <c r="C69" s="229"/>
      <c r="D69" s="231"/>
      <c r="E69" s="234" t="s">
        <v>538</v>
      </c>
      <c r="F69" s="233">
        <v>1</v>
      </c>
      <c r="G69" s="366" t="s">
        <v>578</v>
      </c>
      <c r="H69" s="367" t="s">
        <v>540</v>
      </c>
      <c r="I69" s="235">
        <v>0.25</v>
      </c>
      <c r="J69" s="235">
        <v>0.25</v>
      </c>
      <c r="K69" s="236" t="s">
        <v>579</v>
      </c>
      <c r="L69" s="366" t="s">
        <v>539</v>
      </c>
      <c r="M69" s="367" t="s">
        <v>540</v>
      </c>
      <c r="N69" s="235">
        <v>0.25</v>
      </c>
      <c r="O69" s="261"/>
      <c r="P69" s="367"/>
      <c r="Q69" s="366" t="s">
        <v>539</v>
      </c>
      <c r="R69" s="367" t="s">
        <v>540</v>
      </c>
      <c r="S69" s="235">
        <v>0.25</v>
      </c>
      <c r="T69" s="235"/>
      <c r="U69" s="259"/>
      <c r="V69" s="366" t="s">
        <v>539</v>
      </c>
      <c r="W69" s="367" t="s">
        <v>540</v>
      </c>
      <c r="X69" s="235">
        <v>0.25</v>
      </c>
      <c r="Y69" s="235"/>
      <c r="Z69" s="309"/>
      <c r="AA69" s="27">
        <f t="shared" si="21"/>
        <v>1</v>
      </c>
      <c r="AB69" s="17">
        <f t="shared" si="22"/>
        <v>26</v>
      </c>
      <c r="AC69" s="17">
        <f t="shared" si="23"/>
        <v>1</v>
      </c>
      <c r="AD69" s="17">
        <f t="shared" si="24"/>
        <v>26</v>
      </c>
      <c r="AE69" s="17">
        <f t="shared" si="25"/>
        <v>0</v>
      </c>
      <c r="AF69" s="5">
        <f t="shared" si="4"/>
        <v>0.25</v>
      </c>
      <c r="AG69" s="5"/>
      <c r="AH69" s="5"/>
      <c r="AI69" s="5"/>
      <c r="AJ69" s="5">
        <f t="shared" si="11"/>
        <v>0.25</v>
      </c>
      <c r="AK69" s="162"/>
      <c r="AL69" s="5">
        <f t="shared" si="5"/>
        <v>0.25</v>
      </c>
      <c r="AM69" s="5">
        <f t="shared" si="6"/>
        <v>0</v>
      </c>
      <c r="AN69" s="5">
        <f t="shared" si="7"/>
        <v>0</v>
      </c>
      <c r="AO69" s="5">
        <f t="shared" si="8"/>
        <v>0</v>
      </c>
      <c r="AP69" s="5">
        <f t="shared" si="9"/>
        <v>0.25</v>
      </c>
      <c r="AQ69" s="162"/>
    </row>
    <row r="70" spans="1:43" ht="103.5" customHeight="1" x14ac:dyDescent="0.3">
      <c r="A70" s="363"/>
      <c r="B70" s="364"/>
      <c r="C70" s="234" t="s">
        <v>45</v>
      </c>
      <c r="D70" s="286" t="s">
        <v>95</v>
      </c>
      <c r="E70" s="234" t="s">
        <v>541</v>
      </c>
      <c r="F70" s="233">
        <v>1</v>
      </c>
      <c r="G70" s="368" t="s">
        <v>542</v>
      </c>
      <c r="H70" s="367" t="s">
        <v>540</v>
      </c>
      <c r="I70" s="235">
        <v>0.25</v>
      </c>
      <c r="J70" s="235">
        <v>0</v>
      </c>
      <c r="K70" s="236" t="s">
        <v>580</v>
      </c>
      <c r="L70" s="368" t="s">
        <v>542</v>
      </c>
      <c r="M70" s="367" t="s">
        <v>540</v>
      </c>
      <c r="N70" s="235">
        <v>0.25</v>
      </c>
      <c r="O70" s="235"/>
      <c r="P70" s="367"/>
      <c r="Q70" s="368" t="s">
        <v>542</v>
      </c>
      <c r="R70" s="367" t="s">
        <v>540</v>
      </c>
      <c r="S70" s="235">
        <v>0.25</v>
      </c>
      <c r="T70" s="233"/>
      <c r="U70" s="238"/>
      <c r="V70" s="368" t="s">
        <v>542</v>
      </c>
      <c r="W70" s="367" t="s">
        <v>540</v>
      </c>
      <c r="X70" s="235">
        <v>0.25</v>
      </c>
      <c r="Y70" s="235"/>
      <c r="Z70" s="238"/>
      <c r="AA70" s="27">
        <f t="shared" si="21"/>
        <v>1</v>
      </c>
      <c r="AB70" s="17">
        <f t="shared" si="22"/>
        <v>27</v>
      </c>
      <c r="AC70" s="17">
        <f t="shared" si="23"/>
        <v>1</v>
      </c>
      <c r="AD70" s="17">
        <f t="shared" si="24"/>
        <v>27</v>
      </c>
      <c r="AE70" s="17">
        <f t="shared" si="25"/>
        <v>0</v>
      </c>
      <c r="AF70" s="5">
        <f t="shared" si="4"/>
        <v>0.25</v>
      </c>
      <c r="AG70" s="5"/>
      <c r="AH70" s="5"/>
      <c r="AI70" s="5"/>
      <c r="AJ70" s="5">
        <f t="shared" si="11"/>
        <v>0.25</v>
      </c>
      <c r="AK70" s="153">
        <f>+AJ70</f>
        <v>0.25</v>
      </c>
      <c r="AL70" s="5">
        <f t="shared" si="5"/>
        <v>0</v>
      </c>
      <c r="AM70" s="5">
        <f t="shared" si="6"/>
        <v>0</v>
      </c>
      <c r="AN70" s="5">
        <f t="shared" si="7"/>
        <v>0</v>
      </c>
      <c r="AO70" s="5">
        <f t="shared" si="8"/>
        <v>0</v>
      </c>
      <c r="AP70" s="5">
        <f t="shared" si="9"/>
        <v>0</v>
      </c>
      <c r="AQ70" s="153">
        <f>+AP70</f>
        <v>0</v>
      </c>
    </row>
    <row r="71" spans="1:43" ht="109.5" customHeight="1" thickBot="1" x14ac:dyDescent="0.3">
      <c r="A71" s="369"/>
      <c r="B71" s="370"/>
      <c r="C71" s="245" t="s">
        <v>46</v>
      </c>
      <c r="D71" s="321" t="s">
        <v>95</v>
      </c>
      <c r="E71" s="245" t="s">
        <v>543</v>
      </c>
      <c r="F71" s="246">
        <v>1</v>
      </c>
      <c r="G71" s="371" t="s">
        <v>544</v>
      </c>
      <c r="H71" s="372" t="s">
        <v>402</v>
      </c>
      <c r="I71" s="246">
        <v>0.25</v>
      </c>
      <c r="J71" s="246">
        <v>0</v>
      </c>
      <c r="K71" s="247" t="s">
        <v>580</v>
      </c>
      <c r="L71" s="371" t="s">
        <v>544</v>
      </c>
      <c r="M71" s="372" t="s">
        <v>402</v>
      </c>
      <c r="N71" s="246">
        <v>0.25</v>
      </c>
      <c r="O71" s="246"/>
      <c r="P71" s="320"/>
      <c r="Q71" s="371" t="s">
        <v>544</v>
      </c>
      <c r="R71" s="372" t="s">
        <v>402</v>
      </c>
      <c r="S71" s="246">
        <v>0.25</v>
      </c>
      <c r="T71" s="244"/>
      <c r="U71" s="320"/>
      <c r="V71" s="371" t="s">
        <v>544</v>
      </c>
      <c r="W71" s="372" t="s">
        <v>402</v>
      </c>
      <c r="X71" s="246">
        <v>0.25</v>
      </c>
      <c r="Y71" s="244"/>
      <c r="Z71" s="320"/>
      <c r="AA71" s="3">
        <f t="shared" si="21"/>
        <v>1</v>
      </c>
      <c r="AB71" s="18">
        <f t="shared" si="22"/>
        <v>28</v>
      </c>
      <c r="AC71" s="18">
        <f>+(F71*I71)+(F71*N71)+(F71*S71)+(F71*X71)</f>
        <v>1</v>
      </c>
      <c r="AD71" s="18">
        <f t="shared" si="24"/>
        <v>28</v>
      </c>
      <c r="AE71" s="18">
        <f t="shared" si="25"/>
        <v>0</v>
      </c>
      <c r="AF71" s="7">
        <f t="shared" ref="AF71:AF135" si="26">+I71*F71</f>
        <v>0.25</v>
      </c>
      <c r="AG71" s="7"/>
      <c r="AH71" s="7"/>
      <c r="AI71" s="7"/>
      <c r="AJ71" s="7">
        <f t="shared" ref="AJ71:AJ134" si="27">SUM(AF71:AI71)</f>
        <v>0.25</v>
      </c>
      <c r="AK71" s="8">
        <f>+AJ71</f>
        <v>0.25</v>
      </c>
      <c r="AL71" s="7">
        <f t="shared" ref="AL71:AL129" si="28">+J71*F71</f>
        <v>0</v>
      </c>
      <c r="AM71" s="7">
        <f t="shared" ref="AM71:AM129" si="29">+O71*F71</f>
        <v>0</v>
      </c>
      <c r="AN71" s="7">
        <f t="shared" ref="AN71:AN129" si="30">+T71*F71</f>
        <v>0</v>
      </c>
      <c r="AO71" s="7">
        <f t="shared" ref="AO71:AO129" si="31">+Y71*F71</f>
        <v>0</v>
      </c>
      <c r="AP71" s="7">
        <f t="shared" ref="AP71:AP129" si="32">SUM(AL71:AO71)</f>
        <v>0</v>
      </c>
      <c r="AQ71" s="8">
        <f>+AP71</f>
        <v>0</v>
      </c>
    </row>
    <row r="72" spans="1:43" ht="87" customHeight="1" x14ac:dyDescent="0.3">
      <c r="A72" s="221" t="s">
        <v>365</v>
      </c>
      <c r="B72" s="221" t="s">
        <v>403</v>
      </c>
      <c r="C72" s="219" t="s">
        <v>48</v>
      </c>
      <c r="D72" s="219" t="s">
        <v>49</v>
      </c>
      <c r="E72" s="224" t="s">
        <v>411</v>
      </c>
      <c r="F72" s="225">
        <v>0.3</v>
      </c>
      <c r="G72" s="224" t="s">
        <v>413</v>
      </c>
      <c r="H72" s="254" t="s">
        <v>5</v>
      </c>
      <c r="I72" s="225">
        <v>0.25</v>
      </c>
      <c r="J72" s="225">
        <v>0.25</v>
      </c>
      <c r="K72" s="226" t="s">
        <v>687</v>
      </c>
      <c r="L72" s="224" t="s">
        <v>413</v>
      </c>
      <c r="M72" s="254" t="s">
        <v>5</v>
      </c>
      <c r="N72" s="225">
        <v>0.25</v>
      </c>
      <c r="O72" s="255"/>
      <c r="P72" s="253"/>
      <c r="Q72" s="224" t="s">
        <v>413</v>
      </c>
      <c r="R72" s="254" t="s">
        <v>5</v>
      </c>
      <c r="S72" s="225">
        <v>0.25</v>
      </c>
      <c r="T72" s="255"/>
      <c r="U72" s="227"/>
      <c r="V72" s="224" t="s">
        <v>413</v>
      </c>
      <c r="W72" s="254" t="s">
        <v>5</v>
      </c>
      <c r="X72" s="225">
        <v>0.25</v>
      </c>
      <c r="Y72" s="255"/>
      <c r="Z72" s="227"/>
      <c r="AA72" s="20">
        <f t="shared" si="21"/>
        <v>1</v>
      </c>
      <c r="AB72" s="21">
        <f t="shared" si="22"/>
        <v>28.3</v>
      </c>
      <c r="AC72" s="21">
        <f t="shared" ref="AC72:AC109" si="33">+(F72*I72)+(F72*N72)+(F72*S72)+(F72*X72)</f>
        <v>0.3</v>
      </c>
      <c r="AD72" s="23">
        <f>AC72</f>
        <v>0.3</v>
      </c>
      <c r="AE72" s="21">
        <f>+AB72-AD72</f>
        <v>28</v>
      </c>
      <c r="AF72" s="4">
        <f t="shared" si="26"/>
        <v>7.4999999999999997E-2</v>
      </c>
      <c r="AG72" s="4"/>
      <c r="AH72" s="4"/>
      <c r="AI72" s="4"/>
      <c r="AJ72" s="4">
        <f t="shared" si="27"/>
        <v>7.4999999999999997E-2</v>
      </c>
      <c r="AK72" s="158">
        <f>SUM(AJ72:AJ74)</f>
        <v>0.25</v>
      </c>
      <c r="AL72" s="4">
        <f t="shared" si="28"/>
        <v>7.4999999999999997E-2</v>
      </c>
      <c r="AM72" s="4">
        <f t="shared" si="29"/>
        <v>0</v>
      </c>
      <c r="AN72" s="4">
        <f t="shared" si="30"/>
        <v>0</v>
      </c>
      <c r="AO72" s="4">
        <f t="shared" si="31"/>
        <v>0</v>
      </c>
      <c r="AP72" s="4">
        <f t="shared" si="32"/>
        <v>7.4999999999999997E-2</v>
      </c>
      <c r="AQ72" s="158">
        <f>SUM(AP72:AP74)</f>
        <v>0.25</v>
      </c>
    </row>
    <row r="73" spans="1:43" ht="192" customHeight="1" x14ac:dyDescent="0.3">
      <c r="A73" s="231"/>
      <c r="B73" s="231"/>
      <c r="C73" s="229"/>
      <c r="D73" s="229"/>
      <c r="E73" s="234" t="s">
        <v>412</v>
      </c>
      <c r="F73" s="235">
        <v>0.4</v>
      </c>
      <c r="G73" s="260" t="s">
        <v>415</v>
      </c>
      <c r="H73" s="259" t="s">
        <v>5</v>
      </c>
      <c r="I73" s="235">
        <v>0.25</v>
      </c>
      <c r="J73" s="235">
        <v>0.25</v>
      </c>
      <c r="K73" s="373" t="s">
        <v>637</v>
      </c>
      <c r="L73" s="260" t="s">
        <v>415</v>
      </c>
      <c r="M73" s="259" t="s">
        <v>5</v>
      </c>
      <c r="N73" s="235">
        <v>0.25</v>
      </c>
      <c r="O73" s="261"/>
      <c r="P73" s="260"/>
      <c r="Q73" s="260" t="s">
        <v>415</v>
      </c>
      <c r="R73" s="259" t="s">
        <v>5</v>
      </c>
      <c r="S73" s="235">
        <v>0.25</v>
      </c>
      <c r="T73" s="261"/>
      <c r="U73" s="238"/>
      <c r="V73" s="260" t="s">
        <v>415</v>
      </c>
      <c r="W73" s="259" t="s">
        <v>5</v>
      </c>
      <c r="X73" s="235">
        <v>0.25</v>
      </c>
      <c r="Y73" s="261"/>
      <c r="Z73" s="238"/>
      <c r="AA73" s="27">
        <f t="shared" si="21"/>
        <v>1</v>
      </c>
      <c r="AB73" s="17">
        <f t="shared" si="22"/>
        <v>28.7</v>
      </c>
      <c r="AC73" s="17">
        <f t="shared" si="33"/>
        <v>0.4</v>
      </c>
      <c r="AD73" s="6">
        <f>+AD72+AC73</f>
        <v>0.7</v>
      </c>
      <c r="AE73" s="17">
        <f>+AB73-AD73</f>
        <v>28</v>
      </c>
      <c r="AF73" s="5">
        <f t="shared" si="26"/>
        <v>0.1</v>
      </c>
      <c r="AG73" s="5"/>
      <c r="AH73" s="5"/>
      <c r="AI73" s="5"/>
      <c r="AJ73" s="5">
        <f t="shared" si="27"/>
        <v>0.1</v>
      </c>
      <c r="AK73" s="162"/>
      <c r="AL73" s="5">
        <f t="shared" si="28"/>
        <v>0.1</v>
      </c>
      <c r="AM73" s="5">
        <f t="shared" si="29"/>
        <v>0</v>
      </c>
      <c r="AN73" s="5">
        <f t="shared" si="30"/>
        <v>0</v>
      </c>
      <c r="AO73" s="5">
        <f t="shared" si="31"/>
        <v>0</v>
      </c>
      <c r="AP73" s="5">
        <f t="shared" si="32"/>
        <v>0.1</v>
      </c>
      <c r="AQ73" s="162"/>
    </row>
    <row r="74" spans="1:43" ht="139.5" customHeight="1" x14ac:dyDescent="0.3">
      <c r="A74" s="231"/>
      <c r="B74" s="231"/>
      <c r="C74" s="229"/>
      <c r="D74" s="229"/>
      <c r="E74" s="234" t="s">
        <v>414</v>
      </c>
      <c r="F74" s="235">
        <v>0.3</v>
      </c>
      <c r="G74" s="234" t="s">
        <v>638</v>
      </c>
      <c r="H74" s="259" t="s">
        <v>5</v>
      </c>
      <c r="I74" s="235">
        <v>0.25</v>
      </c>
      <c r="J74" s="235">
        <v>0.25</v>
      </c>
      <c r="K74" s="236" t="s">
        <v>639</v>
      </c>
      <c r="L74" s="234" t="s">
        <v>638</v>
      </c>
      <c r="M74" s="259" t="s">
        <v>5</v>
      </c>
      <c r="N74" s="235">
        <v>0.25</v>
      </c>
      <c r="O74" s="261"/>
      <c r="P74" s="260"/>
      <c r="Q74" s="234" t="s">
        <v>416</v>
      </c>
      <c r="R74" s="259" t="s">
        <v>5</v>
      </c>
      <c r="S74" s="235">
        <v>0.25</v>
      </c>
      <c r="T74" s="261"/>
      <c r="U74" s="238"/>
      <c r="V74" s="234" t="s">
        <v>416</v>
      </c>
      <c r="W74" s="259" t="s">
        <v>5</v>
      </c>
      <c r="X74" s="235">
        <v>0.25</v>
      </c>
      <c r="Y74" s="261"/>
      <c r="Z74" s="238"/>
      <c r="AA74" s="27">
        <f t="shared" si="21"/>
        <v>1</v>
      </c>
      <c r="AB74" s="17">
        <f t="shared" si="22"/>
        <v>29</v>
      </c>
      <c r="AC74" s="17">
        <f t="shared" si="33"/>
        <v>0.3</v>
      </c>
      <c r="AD74" s="6">
        <f>+AD73+AC74</f>
        <v>1</v>
      </c>
      <c r="AE74" s="17">
        <f>+AB74-AD74</f>
        <v>28</v>
      </c>
      <c r="AF74" s="5">
        <f t="shared" si="26"/>
        <v>7.4999999999999997E-2</v>
      </c>
      <c r="AG74" s="5"/>
      <c r="AH74" s="5"/>
      <c r="AI74" s="5"/>
      <c r="AJ74" s="5">
        <f t="shared" si="27"/>
        <v>7.4999999999999997E-2</v>
      </c>
      <c r="AK74" s="162"/>
      <c r="AL74" s="5">
        <f t="shared" si="28"/>
        <v>7.4999999999999997E-2</v>
      </c>
      <c r="AM74" s="5">
        <f t="shared" si="29"/>
        <v>0</v>
      </c>
      <c r="AN74" s="5">
        <f t="shared" si="30"/>
        <v>0</v>
      </c>
      <c r="AO74" s="5">
        <f t="shared" si="31"/>
        <v>0</v>
      </c>
      <c r="AP74" s="5">
        <f t="shared" si="32"/>
        <v>7.4999999999999997E-2</v>
      </c>
      <c r="AQ74" s="162"/>
    </row>
    <row r="75" spans="1:43" ht="72" customHeight="1" x14ac:dyDescent="0.3">
      <c r="A75" s="231"/>
      <c r="B75" s="231"/>
      <c r="C75" s="229" t="s">
        <v>50</v>
      </c>
      <c r="D75" s="229" t="s">
        <v>51</v>
      </c>
      <c r="E75" s="374" t="s">
        <v>246</v>
      </c>
      <c r="F75" s="375">
        <v>0.5</v>
      </c>
      <c r="G75" s="260" t="s">
        <v>307</v>
      </c>
      <c r="H75" s="259" t="s">
        <v>248</v>
      </c>
      <c r="I75" s="235">
        <v>0.25</v>
      </c>
      <c r="J75" s="235">
        <v>0.25</v>
      </c>
      <c r="K75" s="236" t="s">
        <v>581</v>
      </c>
      <c r="L75" s="260" t="s">
        <v>252</v>
      </c>
      <c r="M75" s="259" t="s">
        <v>256</v>
      </c>
      <c r="N75" s="235">
        <v>0.25</v>
      </c>
      <c r="O75" s="261"/>
      <c r="P75" s="376"/>
      <c r="Q75" s="260" t="s">
        <v>254</v>
      </c>
      <c r="R75" s="259" t="s">
        <v>248</v>
      </c>
      <c r="S75" s="235">
        <v>0.25</v>
      </c>
      <c r="T75" s="261"/>
      <c r="U75" s="239"/>
      <c r="V75" s="260" t="s">
        <v>417</v>
      </c>
      <c r="W75" s="259" t="s">
        <v>248</v>
      </c>
      <c r="X75" s="235">
        <v>0.25</v>
      </c>
      <c r="Y75" s="261"/>
      <c r="Z75" s="239"/>
      <c r="AA75" s="27">
        <f t="shared" si="21"/>
        <v>1</v>
      </c>
      <c r="AB75" s="17">
        <f t="shared" si="22"/>
        <v>29.5</v>
      </c>
      <c r="AC75" s="17">
        <f t="shared" si="33"/>
        <v>0.5</v>
      </c>
      <c r="AD75" s="6">
        <f t="shared" ref="AD75:AD109" si="34">+AD74+AC75</f>
        <v>1.5</v>
      </c>
      <c r="AE75" s="17">
        <f t="shared" ref="AE75:AE109" si="35">+AB75-AD75</f>
        <v>28</v>
      </c>
      <c r="AF75" s="5">
        <f t="shared" si="26"/>
        <v>0.125</v>
      </c>
      <c r="AG75" s="5"/>
      <c r="AH75" s="5"/>
      <c r="AI75" s="5"/>
      <c r="AJ75" s="5">
        <f t="shared" si="27"/>
        <v>0.125</v>
      </c>
      <c r="AK75" s="159">
        <f>SUM(AJ75:AJ78)</f>
        <v>0.22500000000000001</v>
      </c>
      <c r="AL75" s="5">
        <f t="shared" si="28"/>
        <v>0.125</v>
      </c>
      <c r="AM75" s="5">
        <f t="shared" si="29"/>
        <v>0</v>
      </c>
      <c r="AN75" s="5">
        <f t="shared" si="30"/>
        <v>0</v>
      </c>
      <c r="AO75" s="5">
        <f t="shared" si="31"/>
        <v>0</v>
      </c>
      <c r="AP75" s="5">
        <f t="shared" si="32"/>
        <v>0.125</v>
      </c>
      <c r="AQ75" s="159">
        <f>SUM(AP75:AP78)</f>
        <v>0.22500000000000001</v>
      </c>
    </row>
    <row r="76" spans="1:43" ht="121.5" customHeight="1" x14ac:dyDescent="0.3">
      <c r="A76" s="231"/>
      <c r="B76" s="231"/>
      <c r="C76" s="229"/>
      <c r="D76" s="229"/>
      <c r="E76" s="374"/>
      <c r="F76" s="375"/>
      <c r="G76" s="260" t="s">
        <v>409</v>
      </c>
      <c r="H76" s="259" t="s">
        <v>248</v>
      </c>
      <c r="I76" s="235">
        <v>0.25</v>
      </c>
      <c r="J76" s="235">
        <v>0.25</v>
      </c>
      <c r="K76" s="236" t="s">
        <v>582</v>
      </c>
      <c r="L76" s="260" t="s">
        <v>253</v>
      </c>
      <c r="M76" s="259" t="s">
        <v>256</v>
      </c>
      <c r="N76" s="235">
        <v>0.25</v>
      </c>
      <c r="O76" s="261"/>
      <c r="P76" s="376"/>
      <c r="Q76" s="260" t="s">
        <v>255</v>
      </c>
      <c r="R76" s="259" t="s">
        <v>256</v>
      </c>
      <c r="S76" s="261">
        <v>0.25</v>
      </c>
      <c r="T76" s="261"/>
      <c r="U76" s="239"/>
      <c r="V76" s="260" t="s">
        <v>257</v>
      </c>
      <c r="W76" s="259" t="s">
        <v>256</v>
      </c>
      <c r="X76" s="261">
        <v>0.25</v>
      </c>
      <c r="Y76" s="261"/>
      <c r="Z76" s="239"/>
      <c r="AA76" s="27">
        <f t="shared" si="21"/>
        <v>1</v>
      </c>
      <c r="AB76" s="17">
        <f t="shared" si="22"/>
        <v>29.5</v>
      </c>
      <c r="AC76" s="17">
        <f t="shared" si="33"/>
        <v>0</v>
      </c>
      <c r="AD76" s="6">
        <f t="shared" si="34"/>
        <v>1.5</v>
      </c>
      <c r="AE76" s="17">
        <f t="shared" si="35"/>
        <v>28</v>
      </c>
      <c r="AF76" s="5">
        <f t="shared" si="26"/>
        <v>0</v>
      </c>
      <c r="AG76" s="5"/>
      <c r="AH76" s="5"/>
      <c r="AI76" s="5"/>
      <c r="AJ76" s="5">
        <f t="shared" si="27"/>
        <v>0</v>
      </c>
      <c r="AK76" s="162"/>
      <c r="AL76" s="5">
        <f t="shared" si="28"/>
        <v>0</v>
      </c>
      <c r="AM76" s="5">
        <f t="shared" si="29"/>
        <v>0</v>
      </c>
      <c r="AN76" s="5">
        <f t="shared" si="30"/>
        <v>0</v>
      </c>
      <c r="AO76" s="5">
        <f t="shared" si="31"/>
        <v>0</v>
      </c>
      <c r="AP76" s="5">
        <f t="shared" si="32"/>
        <v>0</v>
      </c>
      <c r="AQ76" s="162"/>
    </row>
    <row r="77" spans="1:43" ht="138" customHeight="1" x14ac:dyDescent="0.3">
      <c r="A77" s="231"/>
      <c r="B77" s="231"/>
      <c r="C77" s="229"/>
      <c r="D77" s="229"/>
      <c r="E77" s="374"/>
      <c r="F77" s="375"/>
      <c r="G77" s="260" t="s">
        <v>410</v>
      </c>
      <c r="H77" s="259" t="s">
        <v>248</v>
      </c>
      <c r="I77" s="235">
        <v>0.5</v>
      </c>
      <c r="J77" s="235">
        <v>0.5</v>
      </c>
      <c r="K77" s="236" t="s">
        <v>583</v>
      </c>
      <c r="L77" s="260" t="s">
        <v>237</v>
      </c>
      <c r="M77" s="259" t="s">
        <v>230</v>
      </c>
      <c r="N77" s="261">
        <v>0</v>
      </c>
      <c r="O77" s="261"/>
      <c r="P77" s="259" t="s">
        <v>230</v>
      </c>
      <c r="Q77" s="260" t="s">
        <v>237</v>
      </c>
      <c r="R77" s="259" t="s">
        <v>230</v>
      </c>
      <c r="S77" s="261">
        <v>0</v>
      </c>
      <c r="T77" s="261"/>
      <c r="U77" s="377" t="s">
        <v>230</v>
      </c>
      <c r="V77" s="260" t="s">
        <v>258</v>
      </c>
      <c r="W77" s="260"/>
      <c r="X77" s="261">
        <v>0.5</v>
      </c>
      <c r="Y77" s="261"/>
      <c r="Z77" s="238"/>
      <c r="AA77" s="27">
        <f t="shared" si="21"/>
        <v>1</v>
      </c>
      <c r="AB77" s="17">
        <f t="shared" si="22"/>
        <v>29.5</v>
      </c>
      <c r="AC77" s="17">
        <f t="shared" si="33"/>
        <v>0</v>
      </c>
      <c r="AD77" s="6">
        <f t="shared" si="34"/>
        <v>1.5</v>
      </c>
      <c r="AE77" s="17">
        <f t="shared" si="35"/>
        <v>28</v>
      </c>
      <c r="AF77" s="5">
        <f t="shared" si="26"/>
        <v>0</v>
      </c>
      <c r="AG77" s="5"/>
      <c r="AH77" s="5"/>
      <c r="AI77" s="5"/>
      <c r="AJ77" s="5">
        <f t="shared" si="27"/>
        <v>0</v>
      </c>
      <c r="AK77" s="162"/>
      <c r="AL77" s="5">
        <f t="shared" si="28"/>
        <v>0</v>
      </c>
      <c r="AM77" s="5">
        <f t="shared" si="29"/>
        <v>0</v>
      </c>
      <c r="AN77" s="5">
        <f t="shared" si="30"/>
        <v>0</v>
      </c>
      <c r="AO77" s="5">
        <f t="shared" si="31"/>
        <v>0</v>
      </c>
      <c r="AP77" s="5">
        <f t="shared" si="32"/>
        <v>0</v>
      </c>
      <c r="AQ77" s="162"/>
    </row>
    <row r="78" spans="1:43" ht="58.5" customHeight="1" x14ac:dyDescent="0.3">
      <c r="A78" s="231"/>
      <c r="B78" s="231"/>
      <c r="C78" s="229"/>
      <c r="D78" s="229"/>
      <c r="E78" s="307" t="s">
        <v>247</v>
      </c>
      <c r="F78" s="261">
        <v>0.5</v>
      </c>
      <c r="G78" s="260" t="s">
        <v>308</v>
      </c>
      <c r="H78" s="259" t="s">
        <v>52</v>
      </c>
      <c r="I78" s="235">
        <v>0.2</v>
      </c>
      <c r="J78" s="235">
        <v>0.2</v>
      </c>
      <c r="K78" s="236" t="s">
        <v>585</v>
      </c>
      <c r="L78" s="260" t="s">
        <v>249</v>
      </c>
      <c r="M78" s="259" t="s">
        <v>52</v>
      </c>
      <c r="N78" s="261">
        <v>0.7</v>
      </c>
      <c r="O78" s="261"/>
      <c r="P78" s="376"/>
      <c r="Q78" s="260" t="s">
        <v>250</v>
      </c>
      <c r="R78" s="259" t="s">
        <v>52</v>
      </c>
      <c r="S78" s="261">
        <v>0.1</v>
      </c>
      <c r="T78" s="261"/>
      <c r="U78" s="238"/>
      <c r="V78" s="260" t="s">
        <v>251</v>
      </c>
      <c r="W78" s="238"/>
      <c r="X78" s="235"/>
      <c r="Y78" s="261"/>
      <c r="Z78" s="238"/>
      <c r="AA78" s="27">
        <f t="shared" si="21"/>
        <v>0.99999999999999989</v>
      </c>
      <c r="AB78" s="17">
        <f t="shared" si="22"/>
        <v>30</v>
      </c>
      <c r="AC78" s="17">
        <f t="shared" si="33"/>
        <v>0.49999999999999994</v>
      </c>
      <c r="AD78" s="6">
        <f t="shared" si="34"/>
        <v>2</v>
      </c>
      <c r="AE78" s="17">
        <f t="shared" si="35"/>
        <v>28</v>
      </c>
      <c r="AF78" s="5">
        <f t="shared" si="26"/>
        <v>0.1</v>
      </c>
      <c r="AG78" s="5"/>
      <c r="AH78" s="5"/>
      <c r="AI78" s="5"/>
      <c r="AJ78" s="5">
        <f t="shared" si="27"/>
        <v>0.1</v>
      </c>
      <c r="AK78" s="162"/>
      <c r="AL78" s="5">
        <f t="shared" si="28"/>
        <v>0.1</v>
      </c>
      <c r="AM78" s="5">
        <f t="shared" si="29"/>
        <v>0</v>
      </c>
      <c r="AN78" s="5">
        <f t="shared" si="30"/>
        <v>0</v>
      </c>
      <c r="AO78" s="5">
        <f t="shared" si="31"/>
        <v>0</v>
      </c>
      <c r="AP78" s="5">
        <f t="shared" si="32"/>
        <v>0.1</v>
      </c>
      <c r="AQ78" s="162"/>
    </row>
    <row r="79" spans="1:43" ht="64.5" customHeight="1" x14ac:dyDescent="0.3">
      <c r="A79" s="231"/>
      <c r="B79" s="231"/>
      <c r="C79" s="229"/>
      <c r="D79" s="229" t="s">
        <v>53</v>
      </c>
      <c r="E79" s="307" t="s">
        <v>259</v>
      </c>
      <c r="F79" s="261">
        <v>0.34</v>
      </c>
      <c r="G79" s="307" t="s">
        <v>260</v>
      </c>
      <c r="H79" s="259" t="s">
        <v>261</v>
      </c>
      <c r="I79" s="259">
        <v>0.15</v>
      </c>
      <c r="J79" s="235">
        <v>0.15</v>
      </c>
      <c r="K79" s="236" t="s">
        <v>584</v>
      </c>
      <c r="L79" s="234" t="s">
        <v>262</v>
      </c>
      <c r="M79" s="259" t="s">
        <v>52</v>
      </c>
      <c r="N79" s="259">
        <v>0.6</v>
      </c>
      <c r="O79" s="261"/>
      <c r="P79" s="236"/>
      <c r="Q79" s="234" t="s">
        <v>263</v>
      </c>
      <c r="R79" s="259" t="s">
        <v>52</v>
      </c>
      <c r="S79" s="259">
        <v>0.25</v>
      </c>
      <c r="T79" s="261"/>
      <c r="U79" s="238"/>
      <c r="V79" s="236" t="s">
        <v>237</v>
      </c>
      <c r="W79" s="286" t="s">
        <v>230</v>
      </c>
      <c r="X79" s="261">
        <v>0</v>
      </c>
      <c r="Y79" s="261"/>
      <c r="Z79" s="377" t="s">
        <v>230</v>
      </c>
      <c r="AA79" s="27">
        <f t="shared" si="21"/>
        <v>1</v>
      </c>
      <c r="AB79" s="17">
        <f t="shared" si="22"/>
        <v>30.34</v>
      </c>
      <c r="AC79" s="17">
        <f t="shared" si="33"/>
        <v>0.34</v>
      </c>
      <c r="AD79" s="6">
        <f t="shared" si="34"/>
        <v>2.34</v>
      </c>
      <c r="AE79" s="17">
        <f t="shared" si="35"/>
        <v>28</v>
      </c>
      <c r="AF79" s="5">
        <f t="shared" si="26"/>
        <v>5.1000000000000004E-2</v>
      </c>
      <c r="AG79" s="5"/>
      <c r="AH79" s="5"/>
      <c r="AI79" s="5"/>
      <c r="AJ79" s="5">
        <f t="shared" si="27"/>
        <v>5.1000000000000004E-2</v>
      </c>
      <c r="AK79" s="160">
        <f>SUM(AJ79:AJ81)</f>
        <v>5.1000000000000004E-2</v>
      </c>
      <c r="AL79" s="5">
        <f t="shared" si="28"/>
        <v>5.1000000000000004E-2</v>
      </c>
      <c r="AM79" s="5">
        <f t="shared" si="29"/>
        <v>0</v>
      </c>
      <c r="AN79" s="5">
        <f t="shared" si="30"/>
        <v>0</v>
      </c>
      <c r="AO79" s="5">
        <f t="shared" si="31"/>
        <v>0</v>
      </c>
      <c r="AP79" s="5">
        <f t="shared" si="32"/>
        <v>5.1000000000000004E-2</v>
      </c>
      <c r="AQ79" s="160">
        <f>SUM(AP79:AP81)</f>
        <v>5.1000000000000004E-2</v>
      </c>
    </row>
    <row r="80" spans="1:43" ht="75" customHeight="1" x14ac:dyDescent="0.3">
      <c r="A80" s="231"/>
      <c r="B80" s="231"/>
      <c r="C80" s="229"/>
      <c r="D80" s="229"/>
      <c r="E80" s="307" t="s">
        <v>264</v>
      </c>
      <c r="F80" s="261">
        <v>0.33</v>
      </c>
      <c r="G80" s="234" t="s">
        <v>237</v>
      </c>
      <c r="H80" s="286" t="s">
        <v>230</v>
      </c>
      <c r="I80" s="235">
        <v>0</v>
      </c>
      <c r="J80" s="235">
        <v>0</v>
      </c>
      <c r="K80" s="234" t="s">
        <v>237</v>
      </c>
      <c r="L80" s="234" t="s">
        <v>237</v>
      </c>
      <c r="M80" s="286" t="s">
        <v>230</v>
      </c>
      <c r="N80" s="259">
        <v>0</v>
      </c>
      <c r="O80" s="261"/>
      <c r="P80" s="286" t="s">
        <v>230</v>
      </c>
      <c r="Q80" s="234" t="s">
        <v>266</v>
      </c>
      <c r="R80" s="259" t="s">
        <v>267</v>
      </c>
      <c r="S80" s="259">
        <v>0.5</v>
      </c>
      <c r="T80" s="261"/>
      <c r="U80" s="238"/>
      <c r="V80" s="236" t="s">
        <v>268</v>
      </c>
      <c r="W80" s="259" t="s">
        <v>267</v>
      </c>
      <c r="X80" s="259">
        <v>0.5</v>
      </c>
      <c r="Y80" s="261"/>
      <c r="Z80" s="238"/>
      <c r="AA80" s="27">
        <f t="shared" si="21"/>
        <v>1</v>
      </c>
      <c r="AB80" s="17">
        <f t="shared" si="22"/>
        <v>30.669999999999998</v>
      </c>
      <c r="AC80" s="17">
        <f t="shared" si="33"/>
        <v>0.33</v>
      </c>
      <c r="AD80" s="6">
        <f t="shared" si="34"/>
        <v>2.67</v>
      </c>
      <c r="AE80" s="17">
        <f t="shared" si="35"/>
        <v>28</v>
      </c>
      <c r="AF80" s="5">
        <f t="shared" si="26"/>
        <v>0</v>
      </c>
      <c r="AG80" s="5"/>
      <c r="AH80" s="5"/>
      <c r="AI80" s="5"/>
      <c r="AJ80" s="5">
        <f t="shared" si="27"/>
        <v>0</v>
      </c>
      <c r="AK80" s="161"/>
      <c r="AL80" s="5">
        <f t="shared" si="28"/>
        <v>0</v>
      </c>
      <c r="AM80" s="5">
        <f t="shared" si="29"/>
        <v>0</v>
      </c>
      <c r="AN80" s="5">
        <f t="shared" si="30"/>
        <v>0</v>
      </c>
      <c r="AO80" s="5">
        <f t="shared" si="31"/>
        <v>0</v>
      </c>
      <c r="AP80" s="5">
        <f t="shared" si="32"/>
        <v>0</v>
      </c>
      <c r="AQ80" s="161"/>
    </row>
    <row r="81" spans="1:43" ht="88.5" customHeight="1" x14ac:dyDescent="0.3">
      <c r="A81" s="231"/>
      <c r="B81" s="231"/>
      <c r="C81" s="229"/>
      <c r="D81" s="229"/>
      <c r="E81" s="307" t="s">
        <v>265</v>
      </c>
      <c r="F81" s="261">
        <v>0.33</v>
      </c>
      <c r="G81" s="234" t="s">
        <v>237</v>
      </c>
      <c r="H81" s="286" t="s">
        <v>230</v>
      </c>
      <c r="I81" s="235">
        <v>0</v>
      </c>
      <c r="J81" s="235">
        <v>0</v>
      </c>
      <c r="K81" s="234" t="s">
        <v>237</v>
      </c>
      <c r="L81" s="234" t="s">
        <v>237</v>
      </c>
      <c r="M81" s="286" t="s">
        <v>230</v>
      </c>
      <c r="N81" s="259">
        <v>0</v>
      </c>
      <c r="O81" s="261"/>
      <c r="P81" s="286" t="s">
        <v>230</v>
      </c>
      <c r="Q81" s="234" t="s">
        <v>270</v>
      </c>
      <c r="R81" s="259" t="s">
        <v>267</v>
      </c>
      <c r="S81" s="235">
        <v>0.25</v>
      </c>
      <c r="T81" s="261"/>
      <c r="U81" s="238"/>
      <c r="V81" s="232" t="s">
        <v>269</v>
      </c>
      <c r="W81" s="259" t="s">
        <v>267</v>
      </c>
      <c r="X81" s="261">
        <v>0.75</v>
      </c>
      <c r="Y81" s="261"/>
      <c r="Z81" s="238"/>
      <c r="AA81" s="27">
        <f t="shared" si="21"/>
        <v>1</v>
      </c>
      <c r="AB81" s="17">
        <f t="shared" si="22"/>
        <v>30.999999999999996</v>
      </c>
      <c r="AC81" s="17">
        <f t="shared" si="33"/>
        <v>0.33</v>
      </c>
      <c r="AD81" s="6">
        <f t="shared" si="34"/>
        <v>3</v>
      </c>
      <c r="AE81" s="17">
        <f t="shared" si="35"/>
        <v>27.999999999999996</v>
      </c>
      <c r="AF81" s="5">
        <f t="shared" si="26"/>
        <v>0</v>
      </c>
      <c r="AG81" s="5"/>
      <c r="AH81" s="5"/>
      <c r="AI81" s="5"/>
      <c r="AJ81" s="5">
        <f t="shared" si="27"/>
        <v>0</v>
      </c>
      <c r="AK81" s="158"/>
      <c r="AL81" s="5">
        <f t="shared" si="28"/>
        <v>0</v>
      </c>
      <c r="AM81" s="5">
        <f t="shared" si="29"/>
        <v>0</v>
      </c>
      <c r="AN81" s="5">
        <f t="shared" si="30"/>
        <v>0</v>
      </c>
      <c r="AO81" s="5">
        <f t="shared" si="31"/>
        <v>0</v>
      </c>
      <c r="AP81" s="5">
        <f t="shared" si="32"/>
        <v>0</v>
      </c>
      <c r="AQ81" s="158"/>
    </row>
    <row r="82" spans="1:43" ht="58.5" customHeight="1" x14ac:dyDescent="0.3">
      <c r="A82" s="231"/>
      <c r="B82" s="231"/>
      <c r="C82" s="229"/>
      <c r="D82" s="229" t="s">
        <v>54</v>
      </c>
      <c r="E82" s="307" t="s">
        <v>271</v>
      </c>
      <c r="F82" s="261">
        <v>0.3</v>
      </c>
      <c r="G82" s="234" t="s">
        <v>237</v>
      </c>
      <c r="H82" s="286" t="s">
        <v>230</v>
      </c>
      <c r="I82" s="235">
        <v>0</v>
      </c>
      <c r="J82" s="235">
        <v>0</v>
      </c>
      <c r="K82" s="234" t="s">
        <v>237</v>
      </c>
      <c r="L82" s="234" t="s">
        <v>272</v>
      </c>
      <c r="M82" s="259" t="s">
        <v>52</v>
      </c>
      <c r="N82" s="235">
        <v>0.8</v>
      </c>
      <c r="O82" s="235"/>
      <c r="P82" s="286"/>
      <c r="Q82" s="234" t="s">
        <v>312</v>
      </c>
      <c r="R82" s="259" t="s">
        <v>52</v>
      </c>
      <c r="S82" s="235">
        <v>0.2</v>
      </c>
      <c r="T82" s="235"/>
      <c r="U82" s="239"/>
      <c r="V82" s="236"/>
      <c r="W82" s="236"/>
      <c r="X82" s="340"/>
      <c r="Y82" s="261"/>
      <c r="Z82" s="239"/>
      <c r="AA82" s="27">
        <f t="shared" si="21"/>
        <v>1</v>
      </c>
      <c r="AB82" s="17">
        <f t="shared" si="22"/>
        <v>31.299999999999997</v>
      </c>
      <c r="AC82" s="17">
        <f t="shared" si="33"/>
        <v>0.3</v>
      </c>
      <c r="AD82" s="6">
        <f t="shared" si="34"/>
        <v>3.3</v>
      </c>
      <c r="AE82" s="17">
        <f t="shared" si="35"/>
        <v>27.999999999999996</v>
      </c>
      <c r="AF82" s="5">
        <f t="shared" si="26"/>
        <v>0</v>
      </c>
      <c r="AG82" s="5"/>
      <c r="AH82" s="5"/>
      <c r="AI82" s="5"/>
      <c r="AJ82" s="5">
        <f t="shared" si="27"/>
        <v>0</v>
      </c>
      <c r="AK82" s="160">
        <f>SUM(AJ82:AJ84)</f>
        <v>0.12</v>
      </c>
      <c r="AL82" s="5">
        <f t="shared" si="28"/>
        <v>0</v>
      </c>
      <c r="AM82" s="5">
        <f t="shared" si="29"/>
        <v>0</v>
      </c>
      <c r="AN82" s="5">
        <f t="shared" si="30"/>
        <v>0</v>
      </c>
      <c r="AO82" s="5">
        <f t="shared" si="31"/>
        <v>0</v>
      </c>
      <c r="AP82" s="5">
        <f t="shared" si="32"/>
        <v>0</v>
      </c>
      <c r="AQ82" s="160">
        <f>SUM(AP82:AP84)</f>
        <v>0.12</v>
      </c>
    </row>
    <row r="83" spans="1:43" ht="66" customHeight="1" x14ac:dyDescent="0.3">
      <c r="A83" s="231"/>
      <c r="B83" s="231"/>
      <c r="C83" s="229"/>
      <c r="D83" s="229"/>
      <c r="E83" s="307" t="s">
        <v>309</v>
      </c>
      <c r="F83" s="261">
        <v>0.4</v>
      </c>
      <c r="G83" s="307" t="s">
        <v>273</v>
      </c>
      <c r="H83" s="259" t="s">
        <v>52</v>
      </c>
      <c r="I83" s="235">
        <v>0.3</v>
      </c>
      <c r="J83" s="235">
        <v>0.3</v>
      </c>
      <c r="K83" s="236" t="s">
        <v>586</v>
      </c>
      <c r="L83" s="234" t="s">
        <v>274</v>
      </c>
      <c r="M83" s="259" t="s">
        <v>52</v>
      </c>
      <c r="N83" s="235">
        <v>0.6</v>
      </c>
      <c r="O83" s="261"/>
      <c r="P83" s="237"/>
      <c r="Q83" s="234" t="s">
        <v>312</v>
      </c>
      <c r="R83" s="259" t="s">
        <v>52</v>
      </c>
      <c r="S83" s="235">
        <v>0.1</v>
      </c>
      <c r="T83" s="261"/>
      <c r="U83" s="238"/>
      <c r="V83" s="238"/>
      <c r="W83" s="238"/>
      <c r="X83" s="235"/>
      <c r="Y83" s="261"/>
      <c r="Z83" s="238"/>
      <c r="AA83" s="27">
        <f t="shared" si="21"/>
        <v>0.99999999999999989</v>
      </c>
      <c r="AB83" s="17">
        <f t="shared" si="22"/>
        <v>31.699999999999996</v>
      </c>
      <c r="AC83" s="17">
        <f t="shared" si="33"/>
        <v>0.4</v>
      </c>
      <c r="AD83" s="6">
        <f t="shared" si="34"/>
        <v>3.6999999999999997</v>
      </c>
      <c r="AE83" s="17">
        <f t="shared" si="35"/>
        <v>27.999999999999996</v>
      </c>
      <c r="AF83" s="5">
        <f t="shared" si="26"/>
        <v>0.12</v>
      </c>
      <c r="AG83" s="5"/>
      <c r="AH83" s="5"/>
      <c r="AI83" s="5"/>
      <c r="AJ83" s="5">
        <f t="shared" si="27"/>
        <v>0.12</v>
      </c>
      <c r="AK83" s="161"/>
      <c r="AL83" s="5">
        <f t="shared" si="28"/>
        <v>0.12</v>
      </c>
      <c r="AM83" s="5">
        <f t="shared" si="29"/>
        <v>0</v>
      </c>
      <c r="AN83" s="5">
        <f t="shared" si="30"/>
        <v>0</v>
      </c>
      <c r="AO83" s="5">
        <f t="shared" si="31"/>
        <v>0</v>
      </c>
      <c r="AP83" s="5">
        <f t="shared" si="32"/>
        <v>0.12</v>
      </c>
      <c r="AQ83" s="161"/>
    </row>
    <row r="84" spans="1:43" ht="58.5" customHeight="1" x14ac:dyDescent="0.3">
      <c r="A84" s="231"/>
      <c r="B84" s="231"/>
      <c r="C84" s="229"/>
      <c r="D84" s="229"/>
      <c r="E84" s="307" t="s">
        <v>310</v>
      </c>
      <c r="F84" s="261">
        <v>0.3</v>
      </c>
      <c r="G84" s="307" t="s">
        <v>311</v>
      </c>
      <c r="H84" s="259" t="s">
        <v>52</v>
      </c>
      <c r="I84" s="235">
        <v>0</v>
      </c>
      <c r="J84" s="235">
        <v>0</v>
      </c>
      <c r="K84" s="236" t="s">
        <v>237</v>
      </c>
      <c r="L84" s="234" t="s">
        <v>272</v>
      </c>
      <c r="M84" s="259" t="s">
        <v>52</v>
      </c>
      <c r="N84" s="235">
        <v>0.8</v>
      </c>
      <c r="O84" s="261"/>
      <c r="P84" s="237"/>
      <c r="Q84" s="234" t="s">
        <v>312</v>
      </c>
      <c r="R84" s="259" t="s">
        <v>52</v>
      </c>
      <c r="S84" s="235">
        <v>0.2</v>
      </c>
      <c r="T84" s="261"/>
      <c r="U84" s="238"/>
      <c r="V84" s="378" t="s">
        <v>237</v>
      </c>
      <c r="W84" s="377" t="s">
        <v>230</v>
      </c>
      <c r="X84" s="235">
        <v>0</v>
      </c>
      <c r="Y84" s="261"/>
      <c r="Z84" s="238"/>
      <c r="AA84" s="27">
        <f t="shared" si="21"/>
        <v>1</v>
      </c>
      <c r="AB84" s="17">
        <f>+F84+AB83</f>
        <v>31.999999999999996</v>
      </c>
      <c r="AC84" s="17">
        <f t="shared" si="33"/>
        <v>0.3</v>
      </c>
      <c r="AD84" s="6">
        <f t="shared" si="34"/>
        <v>3.9999999999999996</v>
      </c>
      <c r="AE84" s="17">
        <f t="shared" si="35"/>
        <v>27.999999999999996</v>
      </c>
      <c r="AF84" s="5">
        <f t="shared" si="26"/>
        <v>0</v>
      </c>
      <c r="AG84" s="5"/>
      <c r="AH84" s="5"/>
      <c r="AI84" s="5"/>
      <c r="AJ84" s="5">
        <f t="shared" si="27"/>
        <v>0</v>
      </c>
      <c r="AK84" s="158"/>
      <c r="AL84" s="5">
        <f t="shared" si="28"/>
        <v>0</v>
      </c>
      <c r="AM84" s="5">
        <f t="shared" si="29"/>
        <v>0</v>
      </c>
      <c r="AN84" s="5">
        <f t="shared" si="30"/>
        <v>0</v>
      </c>
      <c r="AO84" s="5">
        <f t="shared" si="31"/>
        <v>0</v>
      </c>
      <c r="AP84" s="5">
        <f t="shared" si="32"/>
        <v>0</v>
      </c>
      <c r="AQ84" s="158"/>
    </row>
    <row r="85" spans="1:43" ht="58.5" customHeight="1" x14ac:dyDescent="0.25">
      <c r="A85" s="231"/>
      <c r="B85" s="231"/>
      <c r="C85" s="231" t="s">
        <v>55</v>
      </c>
      <c r="D85" s="379" t="s">
        <v>56</v>
      </c>
      <c r="E85" s="380" t="s">
        <v>286</v>
      </c>
      <c r="F85" s="381">
        <v>0</v>
      </c>
      <c r="G85" s="382" t="s">
        <v>230</v>
      </c>
      <c r="H85" s="382" t="s">
        <v>230</v>
      </c>
      <c r="I85" s="315">
        <v>0</v>
      </c>
      <c r="J85" s="315">
        <v>0</v>
      </c>
      <c r="K85" s="379" t="s">
        <v>286</v>
      </c>
      <c r="L85" s="382" t="s">
        <v>230</v>
      </c>
      <c r="M85" s="382" t="s">
        <v>230</v>
      </c>
      <c r="N85" s="315">
        <v>0</v>
      </c>
      <c r="O85" s="315"/>
      <c r="P85" s="314" t="s">
        <v>230</v>
      </c>
      <c r="Q85" s="382" t="s">
        <v>230</v>
      </c>
      <c r="R85" s="382" t="s">
        <v>230</v>
      </c>
      <c r="S85" s="315">
        <v>0</v>
      </c>
      <c r="T85" s="315"/>
      <c r="U85" s="314" t="s">
        <v>230</v>
      </c>
      <c r="V85" s="382" t="s">
        <v>230</v>
      </c>
      <c r="W85" s="382" t="s">
        <v>230</v>
      </c>
      <c r="X85" s="315">
        <v>0</v>
      </c>
      <c r="Y85" s="315"/>
      <c r="Z85" s="314" t="s">
        <v>230</v>
      </c>
      <c r="AA85" s="87">
        <f t="shared" si="21"/>
        <v>0</v>
      </c>
      <c r="AB85" s="88">
        <f>+F85+AB84</f>
        <v>31.999999999999996</v>
      </c>
      <c r="AC85" s="89">
        <f t="shared" si="33"/>
        <v>0</v>
      </c>
      <c r="AD85" s="90">
        <f t="shared" si="34"/>
        <v>3.9999999999999996</v>
      </c>
      <c r="AE85" s="89">
        <f t="shared" si="35"/>
        <v>27.999999999999996</v>
      </c>
      <c r="AF85" s="92">
        <f t="shared" si="26"/>
        <v>0</v>
      </c>
      <c r="AG85" s="92"/>
      <c r="AH85" s="92"/>
      <c r="AI85" s="92"/>
      <c r="AJ85" s="92">
        <f t="shared" si="27"/>
        <v>0</v>
      </c>
      <c r="AK85" s="91">
        <f>+AJ85</f>
        <v>0</v>
      </c>
      <c r="AL85" s="92">
        <f t="shared" si="28"/>
        <v>0</v>
      </c>
      <c r="AM85" s="92">
        <f t="shared" si="29"/>
        <v>0</v>
      </c>
      <c r="AN85" s="92">
        <f t="shared" si="30"/>
        <v>0</v>
      </c>
      <c r="AO85" s="92">
        <f t="shared" si="31"/>
        <v>0</v>
      </c>
      <c r="AP85" s="92">
        <f t="shared" si="32"/>
        <v>0</v>
      </c>
      <c r="AQ85" s="91">
        <f>+AP85</f>
        <v>0</v>
      </c>
    </row>
    <row r="86" spans="1:43" ht="58.5" customHeight="1" x14ac:dyDescent="0.25">
      <c r="A86" s="231"/>
      <c r="B86" s="231"/>
      <c r="C86" s="231"/>
      <c r="D86" s="379" t="s">
        <v>57</v>
      </c>
      <c r="E86" s="380" t="s">
        <v>286</v>
      </c>
      <c r="F86" s="381">
        <v>0</v>
      </c>
      <c r="G86" s="382" t="s">
        <v>230</v>
      </c>
      <c r="H86" s="382" t="s">
        <v>230</v>
      </c>
      <c r="I86" s="315">
        <v>0</v>
      </c>
      <c r="J86" s="315">
        <v>0</v>
      </c>
      <c r="K86" s="379" t="s">
        <v>286</v>
      </c>
      <c r="L86" s="382" t="s">
        <v>230</v>
      </c>
      <c r="M86" s="382" t="s">
        <v>230</v>
      </c>
      <c r="N86" s="315">
        <v>0</v>
      </c>
      <c r="O86" s="315"/>
      <c r="P86" s="314" t="s">
        <v>230</v>
      </c>
      <c r="Q86" s="383" t="s">
        <v>230</v>
      </c>
      <c r="R86" s="382" t="s">
        <v>230</v>
      </c>
      <c r="S86" s="315">
        <v>0</v>
      </c>
      <c r="T86" s="315"/>
      <c r="U86" s="314" t="s">
        <v>230</v>
      </c>
      <c r="V86" s="382" t="s">
        <v>230</v>
      </c>
      <c r="W86" s="382" t="s">
        <v>230</v>
      </c>
      <c r="X86" s="315">
        <v>0</v>
      </c>
      <c r="Y86" s="315"/>
      <c r="Z86" s="314" t="s">
        <v>230</v>
      </c>
      <c r="AA86" s="87">
        <f t="shared" si="21"/>
        <v>0</v>
      </c>
      <c r="AB86" s="89">
        <f t="shared" si="22"/>
        <v>31.999999999999996</v>
      </c>
      <c r="AC86" s="89">
        <f t="shared" si="33"/>
        <v>0</v>
      </c>
      <c r="AD86" s="90">
        <f t="shared" si="34"/>
        <v>3.9999999999999996</v>
      </c>
      <c r="AE86" s="89">
        <f t="shared" si="35"/>
        <v>27.999999999999996</v>
      </c>
      <c r="AF86" s="92">
        <f t="shared" si="26"/>
        <v>0</v>
      </c>
      <c r="AG86" s="92"/>
      <c r="AH86" s="92"/>
      <c r="AI86" s="92"/>
      <c r="AJ86" s="92">
        <f t="shared" si="27"/>
        <v>0</v>
      </c>
      <c r="AK86" s="91">
        <f>+AJ86</f>
        <v>0</v>
      </c>
      <c r="AL86" s="92">
        <f t="shared" si="28"/>
        <v>0</v>
      </c>
      <c r="AM86" s="92">
        <f t="shared" si="29"/>
        <v>0</v>
      </c>
      <c r="AN86" s="92">
        <f t="shared" si="30"/>
        <v>0</v>
      </c>
      <c r="AO86" s="92">
        <f t="shared" si="31"/>
        <v>0</v>
      </c>
      <c r="AP86" s="92">
        <f t="shared" si="32"/>
        <v>0</v>
      </c>
      <c r="AQ86" s="91">
        <f>+AP86</f>
        <v>0</v>
      </c>
    </row>
    <row r="87" spans="1:43" ht="370.5" customHeight="1" x14ac:dyDescent="0.25">
      <c r="A87" s="231"/>
      <c r="B87" s="231"/>
      <c r="C87" s="231"/>
      <c r="D87" s="229" t="s">
        <v>55</v>
      </c>
      <c r="E87" s="260" t="s">
        <v>313</v>
      </c>
      <c r="F87" s="235">
        <v>0.1666</v>
      </c>
      <c r="G87" s="384" t="s">
        <v>289</v>
      </c>
      <c r="H87" s="259" t="s">
        <v>288</v>
      </c>
      <c r="I87" s="235">
        <v>0.25</v>
      </c>
      <c r="J87" s="235">
        <v>0.13</v>
      </c>
      <c r="K87" s="260" t="s">
        <v>587</v>
      </c>
      <c r="L87" s="260" t="s">
        <v>290</v>
      </c>
      <c r="M87" s="259" t="s">
        <v>288</v>
      </c>
      <c r="N87" s="235">
        <v>0.25</v>
      </c>
      <c r="O87" s="235"/>
      <c r="P87" s="259"/>
      <c r="Q87" s="260" t="s">
        <v>291</v>
      </c>
      <c r="R87" s="259" t="s">
        <v>288</v>
      </c>
      <c r="S87" s="235">
        <v>0.25</v>
      </c>
      <c r="T87" s="235"/>
      <c r="U87" s="259"/>
      <c r="V87" s="260" t="s">
        <v>292</v>
      </c>
      <c r="W87" s="259" t="s">
        <v>288</v>
      </c>
      <c r="X87" s="235">
        <v>0.25</v>
      </c>
      <c r="Y87" s="235"/>
      <c r="Z87" s="259"/>
      <c r="AA87" s="6">
        <f t="shared" ref="AA87:AA109" si="36">+I87+N87+S87+X87</f>
        <v>1</v>
      </c>
      <c r="AB87" s="17">
        <f t="shared" si="22"/>
        <v>32.166599999999995</v>
      </c>
      <c r="AC87" s="17">
        <f t="shared" si="33"/>
        <v>0.1666</v>
      </c>
      <c r="AD87" s="6">
        <f t="shared" si="34"/>
        <v>4.1665999999999999</v>
      </c>
      <c r="AE87" s="17">
        <f t="shared" si="35"/>
        <v>27.999999999999996</v>
      </c>
      <c r="AF87" s="5">
        <f>+I87*F87</f>
        <v>4.165E-2</v>
      </c>
      <c r="AG87" s="5"/>
      <c r="AH87" s="5"/>
      <c r="AI87" s="5"/>
      <c r="AJ87" s="5">
        <f t="shared" si="27"/>
        <v>4.165E-2</v>
      </c>
      <c r="AK87" s="159">
        <f>SUM(AJ87:AJ92)</f>
        <v>0.41650000000000004</v>
      </c>
      <c r="AL87" s="5">
        <f t="shared" si="28"/>
        <v>2.1658E-2</v>
      </c>
      <c r="AM87" s="5">
        <f t="shared" si="29"/>
        <v>0</v>
      </c>
      <c r="AN87" s="5">
        <f t="shared" si="30"/>
        <v>0</v>
      </c>
      <c r="AO87" s="5">
        <f t="shared" si="31"/>
        <v>0</v>
      </c>
      <c r="AP87" s="5">
        <f t="shared" si="32"/>
        <v>2.1658E-2</v>
      </c>
      <c r="AQ87" s="159">
        <f>SUM(AP87:AP92)</f>
        <v>0.37651600000000007</v>
      </c>
    </row>
    <row r="88" spans="1:43" ht="219" customHeight="1" x14ac:dyDescent="0.25">
      <c r="A88" s="231"/>
      <c r="B88" s="231"/>
      <c r="C88" s="231"/>
      <c r="D88" s="229"/>
      <c r="E88" s="260" t="s">
        <v>293</v>
      </c>
      <c r="F88" s="235">
        <v>0.1666</v>
      </c>
      <c r="G88" s="384" t="s">
        <v>289</v>
      </c>
      <c r="H88" s="259" t="s">
        <v>288</v>
      </c>
      <c r="I88" s="235">
        <v>0.25</v>
      </c>
      <c r="J88" s="235">
        <v>0.13</v>
      </c>
      <c r="K88" s="260" t="s">
        <v>566</v>
      </c>
      <c r="L88" s="260" t="s">
        <v>290</v>
      </c>
      <c r="M88" s="259" t="s">
        <v>288</v>
      </c>
      <c r="N88" s="235">
        <v>0.25</v>
      </c>
      <c r="O88" s="235"/>
      <c r="P88" s="259"/>
      <c r="Q88" s="260" t="s">
        <v>291</v>
      </c>
      <c r="R88" s="259" t="s">
        <v>288</v>
      </c>
      <c r="S88" s="235">
        <v>0.25</v>
      </c>
      <c r="T88" s="235"/>
      <c r="U88" s="259"/>
      <c r="V88" s="260" t="s">
        <v>292</v>
      </c>
      <c r="W88" s="259" t="s">
        <v>288</v>
      </c>
      <c r="X88" s="235">
        <v>0.25</v>
      </c>
      <c r="Y88" s="235"/>
      <c r="Z88" s="259"/>
      <c r="AA88" s="6">
        <f t="shared" si="36"/>
        <v>1</v>
      </c>
      <c r="AB88" s="17">
        <f t="shared" si="22"/>
        <v>32.333199999999998</v>
      </c>
      <c r="AC88" s="17">
        <f t="shared" si="33"/>
        <v>0.1666</v>
      </c>
      <c r="AD88" s="6">
        <f t="shared" si="34"/>
        <v>4.3331999999999997</v>
      </c>
      <c r="AE88" s="17">
        <f t="shared" si="35"/>
        <v>28</v>
      </c>
      <c r="AF88" s="5">
        <f t="shared" si="26"/>
        <v>4.165E-2</v>
      </c>
      <c r="AG88" s="5"/>
      <c r="AH88" s="5"/>
      <c r="AI88" s="5"/>
      <c r="AJ88" s="5">
        <f t="shared" si="27"/>
        <v>4.165E-2</v>
      </c>
      <c r="AK88" s="159"/>
      <c r="AL88" s="5">
        <f t="shared" si="28"/>
        <v>2.1658E-2</v>
      </c>
      <c r="AM88" s="5">
        <f t="shared" si="29"/>
        <v>0</v>
      </c>
      <c r="AN88" s="5">
        <f t="shared" si="30"/>
        <v>0</v>
      </c>
      <c r="AO88" s="5">
        <f t="shared" si="31"/>
        <v>0</v>
      </c>
      <c r="AP88" s="5">
        <f t="shared" si="32"/>
        <v>2.1658E-2</v>
      </c>
      <c r="AQ88" s="159"/>
    </row>
    <row r="89" spans="1:43" ht="274.5" customHeight="1" x14ac:dyDescent="0.25">
      <c r="A89" s="231"/>
      <c r="B89" s="231"/>
      <c r="C89" s="231"/>
      <c r="D89" s="229"/>
      <c r="E89" s="234" t="s">
        <v>294</v>
      </c>
      <c r="F89" s="235">
        <v>0.1666</v>
      </c>
      <c r="G89" s="260" t="s">
        <v>295</v>
      </c>
      <c r="H89" s="259" t="s">
        <v>233</v>
      </c>
      <c r="I89" s="235">
        <v>0.5</v>
      </c>
      <c r="J89" s="235">
        <v>0.5</v>
      </c>
      <c r="K89" s="260" t="s">
        <v>565</v>
      </c>
      <c r="L89" s="260" t="s">
        <v>296</v>
      </c>
      <c r="M89" s="235" t="s">
        <v>233</v>
      </c>
      <c r="N89" s="235">
        <v>0.5</v>
      </c>
      <c r="O89" s="235"/>
      <c r="P89" s="259"/>
      <c r="Q89" s="260" t="s">
        <v>237</v>
      </c>
      <c r="R89" s="259" t="s">
        <v>230</v>
      </c>
      <c r="S89" s="235">
        <v>0</v>
      </c>
      <c r="T89" s="235">
        <v>0</v>
      </c>
      <c r="U89" s="259" t="s">
        <v>230</v>
      </c>
      <c r="V89" s="260" t="s">
        <v>237</v>
      </c>
      <c r="W89" s="259" t="s">
        <v>230</v>
      </c>
      <c r="X89" s="235">
        <v>0</v>
      </c>
      <c r="Y89" s="235">
        <v>0</v>
      </c>
      <c r="Z89" s="259" t="s">
        <v>230</v>
      </c>
      <c r="AA89" s="6">
        <f t="shared" si="36"/>
        <v>1</v>
      </c>
      <c r="AB89" s="17">
        <f t="shared" si="22"/>
        <v>32.4998</v>
      </c>
      <c r="AC89" s="17">
        <f t="shared" si="33"/>
        <v>0.1666</v>
      </c>
      <c r="AD89" s="6">
        <f t="shared" si="34"/>
        <v>4.4997999999999996</v>
      </c>
      <c r="AE89" s="17">
        <f t="shared" si="35"/>
        <v>28</v>
      </c>
      <c r="AF89" s="5">
        <f t="shared" si="26"/>
        <v>8.3299999999999999E-2</v>
      </c>
      <c r="AG89" s="5"/>
      <c r="AH89" s="5"/>
      <c r="AI89" s="5"/>
      <c r="AJ89" s="5">
        <f t="shared" si="27"/>
        <v>8.3299999999999999E-2</v>
      </c>
      <c r="AK89" s="159"/>
      <c r="AL89" s="5">
        <f t="shared" si="28"/>
        <v>8.3299999999999999E-2</v>
      </c>
      <c r="AM89" s="5">
        <f t="shared" si="29"/>
        <v>0</v>
      </c>
      <c r="AN89" s="5">
        <f t="shared" si="30"/>
        <v>0</v>
      </c>
      <c r="AO89" s="5">
        <f t="shared" si="31"/>
        <v>0</v>
      </c>
      <c r="AP89" s="5">
        <f t="shared" si="32"/>
        <v>8.3299999999999999E-2</v>
      </c>
      <c r="AQ89" s="159"/>
    </row>
    <row r="90" spans="1:43" ht="274.5" customHeight="1" x14ac:dyDescent="0.25">
      <c r="A90" s="231"/>
      <c r="B90" s="231"/>
      <c r="C90" s="231"/>
      <c r="D90" s="229"/>
      <c r="E90" s="234" t="s">
        <v>305</v>
      </c>
      <c r="F90" s="235">
        <v>0.1666</v>
      </c>
      <c r="G90" s="260" t="s">
        <v>287</v>
      </c>
      <c r="H90" s="259" t="s">
        <v>233</v>
      </c>
      <c r="I90" s="235">
        <v>1</v>
      </c>
      <c r="J90" s="235">
        <v>1</v>
      </c>
      <c r="K90" s="260" t="s">
        <v>564</v>
      </c>
      <c r="L90" s="260" t="s">
        <v>237</v>
      </c>
      <c r="M90" s="235" t="s">
        <v>230</v>
      </c>
      <c r="N90" s="235">
        <v>0</v>
      </c>
      <c r="O90" s="235">
        <v>0</v>
      </c>
      <c r="P90" s="259" t="s">
        <v>230</v>
      </c>
      <c r="Q90" s="259" t="s">
        <v>230</v>
      </c>
      <c r="R90" s="259" t="s">
        <v>230</v>
      </c>
      <c r="S90" s="235">
        <v>0</v>
      </c>
      <c r="T90" s="235">
        <v>0</v>
      </c>
      <c r="U90" s="259" t="s">
        <v>230</v>
      </c>
      <c r="V90" s="260" t="s">
        <v>237</v>
      </c>
      <c r="W90" s="259" t="s">
        <v>230</v>
      </c>
      <c r="X90" s="235">
        <v>0</v>
      </c>
      <c r="Y90" s="235">
        <v>0</v>
      </c>
      <c r="Z90" s="235" t="s">
        <v>230</v>
      </c>
      <c r="AA90" s="6">
        <f t="shared" si="36"/>
        <v>1</v>
      </c>
      <c r="AB90" s="17">
        <f t="shared" si="22"/>
        <v>32.666400000000003</v>
      </c>
      <c r="AC90" s="17">
        <f t="shared" si="33"/>
        <v>0.1666</v>
      </c>
      <c r="AD90" s="6">
        <f t="shared" si="34"/>
        <v>4.6663999999999994</v>
      </c>
      <c r="AE90" s="17">
        <f t="shared" si="35"/>
        <v>28.000000000000004</v>
      </c>
      <c r="AF90" s="5">
        <f t="shared" si="26"/>
        <v>0.1666</v>
      </c>
      <c r="AG90" s="5"/>
      <c r="AH90" s="5"/>
      <c r="AI90" s="5"/>
      <c r="AJ90" s="5">
        <f t="shared" si="27"/>
        <v>0.1666</v>
      </c>
      <c r="AK90" s="159"/>
      <c r="AL90" s="5">
        <f t="shared" si="28"/>
        <v>0.1666</v>
      </c>
      <c r="AM90" s="5">
        <f t="shared" si="29"/>
        <v>0</v>
      </c>
      <c r="AN90" s="5">
        <f t="shared" si="30"/>
        <v>0</v>
      </c>
      <c r="AO90" s="5">
        <f t="shared" si="31"/>
        <v>0</v>
      </c>
      <c r="AP90" s="5">
        <f t="shared" si="32"/>
        <v>0.1666</v>
      </c>
      <c r="AQ90" s="159"/>
    </row>
    <row r="91" spans="1:43" ht="249" customHeight="1" x14ac:dyDescent="0.25">
      <c r="A91" s="231"/>
      <c r="B91" s="231"/>
      <c r="C91" s="231"/>
      <c r="D91" s="229"/>
      <c r="E91" s="234" t="s">
        <v>297</v>
      </c>
      <c r="F91" s="235">
        <v>0.1666</v>
      </c>
      <c r="G91" s="260" t="s">
        <v>298</v>
      </c>
      <c r="H91" s="259" t="s">
        <v>299</v>
      </c>
      <c r="I91" s="235">
        <v>0.25</v>
      </c>
      <c r="J91" s="235">
        <v>0.25</v>
      </c>
      <c r="K91" s="260" t="s">
        <v>640</v>
      </c>
      <c r="L91" s="260" t="s">
        <v>300</v>
      </c>
      <c r="M91" s="259" t="s">
        <v>299</v>
      </c>
      <c r="N91" s="235">
        <v>0.25</v>
      </c>
      <c r="O91" s="235"/>
      <c r="P91" s="259"/>
      <c r="Q91" s="260" t="s">
        <v>301</v>
      </c>
      <c r="R91" s="259" t="s">
        <v>299</v>
      </c>
      <c r="S91" s="235">
        <v>0.25</v>
      </c>
      <c r="T91" s="235"/>
      <c r="U91" s="259"/>
      <c r="V91" s="260" t="s">
        <v>302</v>
      </c>
      <c r="W91" s="259" t="s">
        <v>299</v>
      </c>
      <c r="X91" s="235">
        <v>0.25</v>
      </c>
      <c r="Y91" s="235"/>
      <c r="Z91" s="259"/>
      <c r="AA91" s="6">
        <f t="shared" si="36"/>
        <v>1</v>
      </c>
      <c r="AB91" s="17">
        <f t="shared" si="22"/>
        <v>32.833000000000006</v>
      </c>
      <c r="AC91" s="17">
        <f t="shared" si="33"/>
        <v>0.1666</v>
      </c>
      <c r="AD91" s="6">
        <f t="shared" si="34"/>
        <v>4.8329999999999993</v>
      </c>
      <c r="AE91" s="17">
        <f t="shared" si="35"/>
        <v>28.000000000000007</v>
      </c>
      <c r="AF91" s="5">
        <f t="shared" si="26"/>
        <v>4.165E-2</v>
      </c>
      <c r="AG91" s="5"/>
      <c r="AH91" s="5"/>
      <c r="AI91" s="5"/>
      <c r="AJ91" s="5">
        <f t="shared" si="27"/>
        <v>4.165E-2</v>
      </c>
      <c r="AK91" s="159"/>
      <c r="AL91" s="5">
        <f t="shared" si="28"/>
        <v>4.165E-2</v>
      </c>
      <c r="AM91" s="5">
        <f t="shared" si="29"/>
        <v>0</v>
      </c>
      <c r="AN91" s="5">
        <f t="shared" si="30"/>
        <v>0</v>
      </c>
      <c r="AO91" s="5">
        <f t="shared" si="31"/>
        <v>0</v>
      </c>
      <c r="AP91" s="5">
        <f t="shared" si="32"/>
        <v>4.165E-2</v>
      </c>
      <c r="AQ91" s="159"/>
    </row>
    <row r="92" spans="1:43" ht="211.5" customHeight="1" x14ac:dyDescent="0.25">
      <c r="A92" s="231"/>
      <c r="B92" s="231"/>
      <c r="C92" s="231"/>
      <c r="D92" s="229"/>
      <c r="E92" s="234" t="s">
        <v>303</v>
      </c>
      <c r="F92" s="235">
        <v>0.1666</v>
      </c>
      <c r="G92" s="260" t="s">
        <v>304</v>
      </c>
      <c r="H92" s="259" t="s">
        <v>299</v>
      </c>
      <c r="I92" s="235">
        <v>0.25</v>
      </c>
      <c r="J92" s="235">
        <v>0.25</v>
      </c>
      <c r="K92" s="260" t="s">
        <v>641</v>
      </c>
      <c r="L92" s="260" t="s">
        <v>304</v>
      </c>
      <c r="M92" s="259" t="s">
        <v>299</v>
      </c>
      <c r="N92" s="235">
        <v>0.25</v>
      </c>
      <c r="O92" s="235"/>
      <c r="P92" s="259"/>
      <c r="Q92" s="260" t="s">
        <v>304</v>
      </c>
      <c r="R92" s="259" t="s">
        <v>299</v>
      </c>
      <c r="S92" s="235">
        <v>0.25</v>
      </c>
      <c r="T92" s="235"/>
      <c r="U92" s="259"/>
      <c r="V92" s="260" t="s">
        <v>304</v>
      </c>
      <c r="W92" s="259" t="s">
        <v>299</v>
      </c>
      <c r="X92" s="235">
        <v>0.25</v>
      </c>
      <c r="Y92" s="235"/>
      <c r="Z92" s="259"/>
      <c r="AA92" s="6">
        <f t="shared" si="36"/>
        <v>1</v>
      </c>
      <c r="AB92" s="17">
        <f t="shared" si="22"/>
        <v>32.999600000000008</v>
      </c>
      <c r="AC92" s="17">
        <f t="shared" si="33"/>
        <v>0.1666</v>
      </c>
      <c r="AD92" s="6">
        <f t="shared" si="34"/>
        <v>4.9995999999999992</v>
      </c>
      <c r="AE92" s="17">
        <f t="shared" si="35"/>
        <v>28.000000000000007</v>
      </c>
      <c r="AF92" s="5">
        <f t="shared" si="26"/>
        <v>4.165E-2</v>
      </c>
      <c r="AG92" s="5"/>
      <c r="AH92" s="5"/>
      <c r="AI92" s="5"/>
      <c r="AJ92" s="5">
        <f t="shared" si="27"/>
        <v>4.165E-2</v>
      </c>
      <c r="AK92" s="159"/>
      <c r="AL92" s="5">
        <f t="shared" si="28"/>
        <v>4.165E-2</v>
      </c>
      <c r="AM92" s="5">
        <f t="shared" si="29"/>
        <v>0</v>
      </c>
      <c r="AN92" s="5">
        <f t="shared" si="30"/>
        <v>0</v>
      </c>
      <c r="AO92" s="5">
        <f t="shared" si="31"/>
        <v>0</v>
      </c>
      <c r="AP92" s="5">
        <f t="shared" si="32"/>
        <v>4.165E-2</v>
      </c>
      <c r="AQ92" s="159"/>
    </row>
    <row r="93" spans="1:43" ht="58.5" customHeight="1" x14ac:dyDescent="0.25">
      <c r="A93" s="231"/>
      <c r="B93" s="231"/>
      <c r="C93" s="231"/>
      <c r="D93" s="379" t="s">
        <v>58</v>
      </c>
      <c r="E93" s="380" t="s">
        <v>286</v>
      </c>
      <c r="F93" s="381">
        <v>0</v>
      </c>
      <c r="G93" s="382" t="s">
        <v>230</v>
      </c>
      <c r="H93" s="382" t="s">
        <v>230</v>
      </c>
      <c r="I93" s="315">
        <v>0</v>
      </c>
      <c r="J93" s="315">
        <v>0</v>
      </c>
      <c r="K93" s="379" t="s">
        <v>286</v>
      </c>
      <c r="L93" s="382" t="s">
        <v>230</v>
      </c>
      <c r="M93" s="382" t="s">
        <v>230</v>
      </c>
      <c r="N93" s="315">
        <v>0</v>
      </c>
      <c r="O93" s="315"/>
      <c r="P93" s="314" t="s">
        <v>230</v>
      </c>
      <c r="Q93" s="382" t="s">
        <v>230</v>
      </c>
      <c r="R93" s="382" t="s">
        <v>230</v>
      </c>
      <c r="S93" s="315">
        <v>0</v>
      </c>
      <c r="T93" s="315"/>
      <c r="U93" s="314" t="s">
        <v>230</v>
      </c>
      <c r="V93" s="382" t="s">
        <v>230</v>
      </c>
      <c r="W93" s="382" t="s">
        <v>230</v>
      </c>
      <c r="X93" s="315">
        <v>0</v>
      </c>
      <c r="Y93" s="315"/>
      <c r="Z93" s="314" t="s">
        <v>230</v>
      </c>
      <c r="AA93" s="90">
        <f t="shared" si="36"/>
        <v>0</v>
      </c>
      <c r="AB93" s="89">
        <f t="shared" si="22"/>
        <v>32.999600000000008</v>
      </c>
      <c r="AC93" s="89">
        <f t="shared" si="33"/>
        <v>0</v>
      </c>
      <c r="AD93" s="90">
        <f t="shared" si="34"/>
        <v>4.9995999999999992</v>
      </c>
      <c r="AE93" s="89">
        <f t="shared" si="35"/>
        <v>28.000000000000007</v>
      </c>
      <c r="AF93" s="92">
        <f t="shared" si="26"/>
        <v>0</v>
      </c>
      <c r="AG93" s="92"/>
      <c r="AH93" s="92"/>
      <c r="AI93" s="92"/>
      <c r="AJ93" s="92">
        <f t="shared" si="27"/>
        <v>0</v>
      </c>
      <c r="AK93" s="91">
        <f>+AJ93</f>
        <v>0</v>
      </c>
      <c r="AL93" s="92">
        <f t="shared" si="28"/>
        <v>0</v>
      </c>
      <c r="AM93" s="92">
        <f t="shared" si="29"/>
        <v>0</v>
      </c>
      <c r="AN93" s="92">
        <f t="shared" si="30"/>
        <v>0</v>
      </c>
      <c r="AO93" s="92">
        <f t="shared" si="31"/>
        <v>0</v>
      </c>
      <c r="AP93" s="92">
        <f t="shared" si="32"/>
        <v>0</v>
      </c>
      <c r="AQ93" s="91">
        <f>+AP93</f>
        <v>0</v>
      </c>
    </row>
    <row r="94" spans="1:43" ht="58.5" customHeight="1" x14ac:dyDescent="0.25">
      <c r="A94" s="231"/>
      <c r="B94" s="231"/>
      <c r="C94" s="231"/>
      <c r="D94" s="379" t="s">
        <v>59</v>
      </c>
      <c r="E94" s="380" t="s">
        <v>286</v>
      </c>
      <c r="F94" s="381">
        <v>0</v>
      </c>
      <c r="G94" s="382" t="s">
        <v>230</v>
      </c>
      <c r="H94" s="382" t="s">
        <v>230</v>
      </c>
      <c r="I94" s="315">
        <v>0</v>
      </c>
      <c r="J94" s="315">
        <v>0</v>
      </c>
      <c r="K94" s="379" t="s">
        <v>286</v>
      </c>
      <c r="L94" s="382" t="s">
        <v>230</v>
      </c>
      <c r="M94" s="382" t="s">
        <v>230</v>
      </c>
      <c r="N94" s="315">
        <v>0</v>
      </c>
      <c r="O94" s="315"/>
      <c r="P94" s="314" t="s">
        <v>230</v>
      </c>
      <c r="Q94" s="382" t="s">
        <v>230</v>
      </c>
      <c r="R94" s="382" t="s">
        <v>230</v>
      </c>
      <c r="S94" s="315">
        <v>0</v>
      </c>
      <c r="T94" s="315"/>
      <c r="U94" s="314" t="s">
        <v>230</v>
      </c>
      <c r="V94" s="382" t="s">
        <v>230</v>
      </c>
      <c r="W94" s="382" t="s">
        <v>230</v>
      </c>
      <c r="X94" s="315">
        <v>0</v>
      </c>
      <c r="Y94" s="315"/>
      <c r="Z94" s="314" t="s">
        <v>230</v>
      </c>
      <c r="AA94" s="90">
        <f t="shared" si="36"/>
        <v>0</v>
      </c>
      <c r="AB94" s="89">
        <f t="shared" si="22"/>
        <v>32.999600000000008</v>
      </c>
      <c r="AC94" s="89">
        <f t="shared" si="33"/>
        <v>0</v>
      </c>
      <c r="AD94" s="90">
        <f t="shared" si="34"/>
        <v>4.9995999999999992</v>
      </c>
      <c r="AE94" s="89">
        <f t="shared" si="35"/>
        <v>28.000000000000007</v>
      </c>
      <c r="AF94" s="92">
        <f t="shared" si="26"/>
        <v>0</v>
      </c>
      <c r="AG94" s="92"/>
      <c r="AH94" s="92"/>
      <c r="AI94" s="92"/>
      <c r="AJ94" s="92">
        <f t="shared" si="27"/>
        <v>0</v>
      </c>
      <c r="AK94" s="91">
        <f>+AJ94</f>
        <v>0</v>
      </c>
      <c r="AL94" s="92">
        <f t="shared" si="28"/>
        <v>0</v>
      </c>
      <c r="AM94" s="92">
        <f t="shared" si="29"/>
        <v>0</v>
      </c>
      <c r="AN94" s="92">
        <f t="shared" si="30"/>
        <v>0</v>
      </c>
      <c r="AO94" s="92">
        <f t="shared" si="31"/>
        <v>0</v>
      </c>
      <c r="AP94" s="92">
        <f t="shared" si="32"/>
        <v>0</v>
      </c>
      <c r="AQ94" s="91">
        <f>+AP94</f>
        <v>0</v>
      </c>
    </row>
    <row r="95" spans="1:43" ht="58.5" customHeight="1" x14ac:dyDescent="0.25">
      <c r="A95" s="231"/>
      <c r="B95" s="231"/>
      <c r="C95" s="231"/>
      <c r="D95" s="379" t="s">
        <v>60</v>
      </c>
      <c r="E95" s="380" t="s">
        <v>286</v>
      </c>
      <c r="F95" s="381">
        <v>0</v>
      </c>
      <c r="G95" s="382" t="s">
        <v>230</v>
      </c>
      <c r="H95" s="382" t="s">
        <v>230</v>
      </c>
      <c r="I95" s="315">
        <v>0</v>
      </c>
      <c r="J95" s="315">
        <v>0</v>
      </c>
      <c r="K95" s="379" t="s">
        <v>286</v>
      </c>
      <c r="L95" s="382" t="s">
        <v>230</v>
      </c>
      <c r="M95" s="382" t="s">
        <v>230</v>
      </c>
      <c r="N95" s="315">
        <v>0</v>
      </c>
      <c r="O95" s="315"/>
      <c r="P95" s="314" t="s">
        <v>230</v>
      </c>
      <c r="Q95" s="382" t="s">
        <v>230</v>
      </c>
      <c r="R95" s="382" t="s">
        <v>230</v>
      </c>
      <c r="S95" s="315">
        <v>0</v>
      </c>
      <c r="T95" s="315"/>
      <c r="U95" s="314" t="s">
        <v>230</v>
      </c>
      <c r="V95" s="382" t="s">
        <v>230</v>
      </c>
      <c r="W95" s="382" t="s">
        <v>230</v>
      </c>
      <c r="X95" s="315">
        <v>0</v>
      </c>
      <c r="Y95" s="315"/>
      <c r="Z95" s="314" t="s">
        <v>230</v>
      </c>
      <c r="AA95" s="90">
        <f t="shared" si="36"/>
        <v>0</v>
      </c>
      <c r="AB95" s="89">
        <f t="shared" si="22"/>
        <v>32.999600000000008</v>
      </c>
      <c r="AC95" s="89">
        <f t="shared" si="33"/>
        <v>0</v>
      </c>
      <c r="AD95" s="90">
        <f t="shared" si="34"/>
        <v>4.9995999999999992</v>
      </c>
      <c r="AE95" s="89">
        <f t="shared" si="35"/>
        <v>28.000000000000007</v>
      </c>
      <c r="AF95" s="92">
        <f t="shared" si="26"/>
        <v>0</v>
      </c>
      <c r="AG95" s="92"/>
      <c r="AH95" s="92"/>
      <c r="AI95" s="92"/>
      <c r="AJ95" s="92">
        <f t="shared" si="27"/>
        <v>0</v>
      </c>
      <c r="AK95" s="91">
        <f>+AJ95</f>
        <v>0</v>
      </c>
      <c r="AL95" s="92">
        <f t="shared" si="28"/>
        <v>0</v>
      </c>
      <c r="AM95" s="92">
        <f t="shared" si="29"/>
        <v>0</v>
      </c>
      <c r="AN95" s="92">
        <f t="shared" si="30"/>
        <v>0</v>
      </c>
      <c r="AO95" s="92">
        <f t="shared" si="31"/>
        <v>0</v>
      </c>
      <c r="AP95" s="92">
        <f t="shared" si="32"/>
        <v>0</v>
      </c>
      <c r="AQ95" s="91">
        <f>+AP95</f>
        <v>0</v>
      </c>
    </row>
    <row r="96" spans="1:43" ht="58.5" customHeight="1" x14ac:dyDescent="0.25">
      <c r="A96" s="231"/>
      <c r="B96" s="231"/>
      <c r="C96" s="231" t="s">
        <v>61</v>
      </c>
      <c r="D96" s="385" t="s">
        <v>62</v>
      </c>
      <c r="E96" s="234" t="s">
        <v>545</v>
      </c>
      <c r="F96" s="233">
        <v>1</v>
      </c>
      <c r="G96" s="234" t="s">
        <v>237</v>
      </c>
      <c r="H96" s="259" t="s">
        <v>230</v>
      </c>
      <c r="I96" s="235">
        <v>0</v>
      </c>
      <c r="J96" s="235">
        <v>0</v>
      </c>
      <c r="K96" s="236" t="s">
        <v>237</v>
      </c>
      <c r="L96" s="260" t="s">
        <v>545</v>
      </c>
      <c r="M96" s="260" t="s">
        <v>402</v>
      </c>
      <c r="N96" s="235">
        <v>1</v>
      </c>
      <c r="O96" s="235"/>
      <c r="P96" s="259"/>
      <c r="Q96" s="260" t="s">
        <v>237</v>
      </c>
      <c r="R96" s="259" t="s">
        <v>230</v>
      </c>
      <c r="S96" s="261">
        <v>0</v>
      </c>
      <c r="T96" s="261"/>
      <c r="U96" s="259"/>
      <c r="V96" s="259" t="s">
        <v>237</v>
      </c>
      <c r="W96" s="259" t="s">
        <v>230</v>
      </c>
      <c r="X96" s="261">
        <v>0</v>
      </c>
      <c r="Y96" s="261"/>
      <c r="Z96" s="259"/>
      <c r="AA96" s="6">
        <f t="shared" si="36"/>
        <v>1</v>
      </c>
      <c r="AB96" s="17">
        <f t="shared" si="22"/>
        <v>33.999600000000008</v>
      </c>
      <c r="AC96" s="17">
        <f t="shared" si="33"/>
        <v>1</v>
      </c>
      <c r="AD96" s="6">
        <f t="shared" si="34"/>
        <v>5.9995999999999992</v>
      </c>
      <c r="AE96" s="17">
        <f t="shared" si="35"/>
        <v>28.000000000000007</v>
      </c>
      <c r="AF96" s="5">
        <f t="shared" si="26"/>
        <v>0</v>
      </c>
      <c r="AG96" s="5"/>
      <c r="AH96" s="5"/>
      <c r="AI96" s="5"/>
      <c r="AJ96" s="5">
        <f t="shared" si="27"/>
        <v>0</v>
      </c>
      <c r="AK96" s="159">
        <f>+AJ96+AJ97</f>
        <v>0</v>
      </c>
      <c r="AL96" s="5">
        <f t="shared" si="28"/>
        <v>0</v>
      </c>
      <c r="AM96" s="5">
        <f t="shared" si="29"/>
        <v>0</v>
      </c>
      <c r="AN96" s="5">
        <f t="shared" si="30"/>
        <v>0</v>
      </c>
      <c r="AO96" s="5">
        <f t="shared" si="31"/>
        <v>0</v>
      </c>
      <c r="AP96" s="5">
        <f t="shared" si="32"/>
        <v>0</v>
      </c>
      <c r="AQ96" s="159">
        <f>+AP96+AP97</f>
        <v>0</v>
      </c>
    </row>
    <row r="97" spans="1:43" ht="58.5" customHeight="1" x14ac:dyDescent="0.25">
      <c r="A97" s="231"/>
      <c r="B97" s="231"/>
      <c r="C97" s="231"/>
      <c r="D97" s="385"/>
      <c r="E97" s="234" t="s">
        <v>546</v>
      </c>
      <c r="F97" s="233">
        <v>0</v>
      </c>
      <c r="G97" s="380" t="s">
        <v>551</v>
      </c>
      <c r="H97" s="259" t="s">
        <v>402</v>
      </c>
      <c r="I97" s="235">
        <v>0</v>
      </c>
      <c r="J97" s="235">
        <v>0</v>
      </c>
      <c r="K97" s="386" t="s">
        <v>286</v>
      </c>
      <c r="L97" s="387" t="s">
        <v>551</v>
      </c>
      <c r="M97" s="259" t="s">
        <v>230</v>
      </c>
      <c r="N97" s="261">
        <v>0</v>
      </c>
      <c r="O97" s="261"/>
      <c r="P97" s="259"/>
      <c r="Q97" s="387" t="s">
        <v>551</v>
      </c>
      <c r="R97" s="259" t="s">
        <v>230</v>
      </c>
      <c r="S97" s="261">
        <v>0</v>
      </c>
      <c r="T97" s="261"/>
      <c r="U97" s="259"/>
      <c r="V97" s="387" t="s">
        <v>551</v>
      </c>
      <c r="W97" s="259" t="s">
        <v>230</v>
      </c>
      <c r="X97" s="261">
        <v>0</v>
      </c>
      <c r="Y97" s="261"/>
      <c r="Z97" s="259"/>
      <c r="AA97" s="6">
        <f t="shared" si="36"/>
        <v>0</v>
      </c>
      <c r="AB97" s="17">
        <f t="shared" si="22"/>
        <v>33.999600000000008</v>
      </c>
      <c r="AC97" s="17">
        <f t="shared" si="33"/>
        <v>0</v>
      </c>
      <c r="AD97" s="6">
        <f t="shared" si="34"/>
        <v>5.9995999999999992</v>
      </c>
      <c r="AE97" s="17">
        <f t="shared" si="35"/>
        <v>28.000000000000007</v>
      </c>
      <c r="AF97" s="5">
        <f t="shared" si="26"/>
        <v>0</v>
      </c>
      <c r="AG97" s="5"/>
      <c r="AH97" s="5"/>
      <c r="AI97" s="5"/>
      <c r="AJ97" s="5">
        <f t="shared" si="27"/>
        <v>0</v>
      </c>
      <c r="AK97" s="162"/>
      <c r="AL97" s="5">
        <f t="shared" si="28"/>
        <v>0</v>
      </c>
      <c r="AM97" s="5">
        <f t="shared" si="29"/>
        <v>0</v>
      </c>
      <c r="AN97" s="5">
        <f t="shared" si="30"/>
        <v>0</v>
      </c>
      <c r="AO97" s="5">
        <f t="shared" si="31"/>
        <v>0</v>
      </c>
      <c r="AP97" s="5">
        <f t="shared" si="32"/>
        <v>0</v>
      </c>
      <c r="AQ97" s="162"/>
    </row>
    <row r="98" spans="1:43" ht="58.5" customHeight="1" x14ac:dyDescent="0.25">
      <c r="A98" s="231"/>
      <c r="B98" s="231"/>
      <c r="C98" s="231"/>
      <c r="D98" s="385" t="s">
        <v>63</v>
      </c>
      <c r="E98" s="234" t="s">
        <v>547</v>
      </c>
      <c r="F98" s="233">
        <v>1</v>
      </c>
      <c r="G98" s="234" t="s">
        <v>237</v>
      </c>
      <c r="H98" s="259" t="s">
        <v>230</v>
      </c>
      <c r="I98" s="235">
        <v>0</v>
      </c>
      <c r="J98" s="235">
        <v>0</v>
      </c>
      <c r="K98" s="236" t="s">
        <v>237</v>
      </c>
      <c r="L98" s="260" t="s">
        <v>547</v>
      </c>
      <c r="M98" s="260" t="s">
        <v>402</v>
      </c>
      <c r="N98" s="235">
        <v>1</v>
      </c>
      <c r="O98" s="235"/>
      <c r="P98" s="259"/>
      <c r="Q98" s="260" t="s">
        <v>237</v>
      </c>
      <c r="R98" s="259" t="s">
        <v>230</v>
      </c>
      <c r="S98" s="261">
        <v>0</v>
      </c>
      <c r="T98" s="261"/>
      <c r="U98" s="259"/>
      <c r="V98" s="260" t="s">
        <v>237</v>
      </c>
      <c r="W98" s="259" t="s">
        <v>230</v>
      </c>
      <c r="X98" s="261">
        <v>0</v>
      </c>
      <c r="Y98" s="261"/>
      <c r="Z98" s="259"/>
      <c r="AA98" s="6">
        <f t="shared" si="36"/>
        <v>1</v>
      </c>
      <c r="AB98" s="17">
        <f t="shared" si="22"/>
        <v>34.999600000000008</v>
      </c>
      <c r="AC98" s="17">
        <f t="shared" si="33"/>
        <v>1</v>
      </c>
      <c r="AD98" s="6">
        <f t="shared" si="34"/>
        <v>6.9995999999999992</v>
      </c>
      <c r="AE98" s="17">
        <f t="shared" si="35"/>
        <v>28.000000000000007</v>
      </c>
      <c r="AF98" s="5">
        <f t="shared" si="26"/>
        <v>0</v>
      </c>
      <c r="AG98" s="5"/>
      <c r="AH98" s="5"/>
      <c r="AI98" s="5"/>
      <c r="AJ98" s="5">
        <f t="shared" si="27"/>
        <v>0</v>
      </c>
      <c r="AK98" s="159">
        <f>+AJ98+AJ99</f>
        <v>1</v>
      </c>
      <c r="AL98" s="5">
        <f t="shared" si="28"/>
        <v>0</v>
      </c>
      <c r="AM98" s="5">
        <f t="shared" si="29"/>
        <v>0</v>
      </c>
      <c r="AN98" s="5">
        <f t="shared" si="30"/>
        <v>0</v>
      </c>
      <c r="AO98" s="5">
        <f t="shared" si="31"/>
        <v>0</v>
      </c>
      <c r="AP98" s="5">
        <f t="shared" si="32"/>
        <v>0</v>
      </c>
      <c r="AQ98" s="159">
        <f>+AP98+AP99</f>
        <v>1</v>
      </c>
    </row>
    <row r="99" spans="1:43" ht="58.5" customHeight="1" x14ac:dyDescent="0.3">
      <c r="A99" s="231"/>
      <c r="B99" s="231"/>
      <c r="C99" s="231"/>
      <c r="D99" s="385"/>
      <c r="E99" s="234" t="s">
        <v>548</v>
      </c>
      <c r="F99" s="233">
        <v>1</v>
      </c>
      <c r="G99" s="307" t="s">
        <v>609</v>
      </c>
      <c r="H99" s="259" t="s">
        <v>402</v>
      </c>
      <c r="I99" s="235">
        <v>1</v>
      </c>
      <c r="J99" s="235">
        <v>1</v>
      </c>
      <c r="K99" s="236" t="s">
        <v>610</v>
      </c>
      <c r="L99" s="260" t="s">
        <v>237</v>
      </c>
      <c r="M99" s="259" t="s">
        <v>230</v>
      </c>
      <c r="N99" s="235">
        <v>0</v>
      </c>
      <c r="O99" s="235"/>
      <c r="P99" s="236"/>
      <c r="Q99" s="260" t="s">
        <v>237</v>
      </c>
      <c r="R99" s="259" t="s">
        <v>230</v>
      </c>
      <c r="S99" s="261"/>
      <c r="T99" s="261"/>
      <c r="U99" s="238"/>
      <c r="V99" s="260" t="s">
        <v>237</v>
      </c>
      <c r="W99" s="259" t="s">
        <v>230</v>
      </c>
      <c r="X99" s="235">
        <v>0</v>
      </c>
      <c r="Y99" s="235"/>
      <c r="Z99" s="259"/>
      <c r="AA99" s="6">
        <f t="shared" si="36"/>
        <v>1</v>
      </c>
      <c r="AB99" s="17">
        <f t="shared" si="22"/>
        <v>35.999600000000008</v>
      </c>
      <c r="AC99" s="17">
        <f t="shared" si="33"/>
        <v>1</v>
      </c>
      <c r="AD99" s="6">
        <f t="shared" si="34"/>
        <v>7.9995999999999992</v>
      </c>
      <c r="AE99" s="17">
        <f t="shared" si="35"/>
        <v>28.000000000000007</v>
      </c>
      <c r="AF99" s="5">
        <f t="shared" si="26"/>
        <v>1</v>
      </c>
      <c r="AG99" s="5"/>
      <c r="AH99" s="5"/>
      <c r="AI99" s="5"/>
      <c r="AJ99" s="5">
        <f t="shared" si="27"/>
        <v>1</v>
      </c>
      <c r="AK99" s="162"/>
      <c r="AL99" s="5">
        <f t="shared" si="28"/>
        <v>1</v>
      </c>
      <c r="AM99" s="5">
        <f t="shared" si="29"/>
        <v>0</v>
      </c>
      <c r="AN99" s="5">
        <f t="shared" si="30"/>
        <v>0</v>
      </c>
      <c r="AO99" s="5">
        <f t="shared" si="31"/>
        <v>0</v>
      </c>
      <c r="AP99" s="5">
        <f t="shared" si="32"/>
        <v>1</v>
      </c>
      <c r="AQ99" s="162"/>
    </row>
    <row r="100" spans="1:43" ht="58.5" customHeight="1" x14ac:dyDescent="0.25">
      <c r="A100" s="231"/>
      <c r="B100" s="231"/>
      <c r="C100" s="231"/>
      <c r="D100" s="385" t="s">
        <v>64</v>
      </c>
      <c r="E100" s="234" t="s">
        <v>549</v>
      </c>
      <c r="F100" s="233">
        <v>0.5</v>
      </c>
      <c r="G100" s="234" t="s">
        <v>237</v>
      </c>
      <c r="H100" s="259" t="s">
        <v>230</v>
      </c>
      <c r="I100" s="235">
        <v>0</v>
      </c>
      <c r="J100" s="235">
        <v>0</v>
      </c>
      <c r="K100" s="236" t="s">
        <v>237</v>
      </c>
      <c r="L100" s="260" t="s">
        <v>549</v>
      </c>
      <c r="M100" s="260" t="s">
        <v>402</v>
      </c>
      <c r="N100" s="235">
        <v>1</v>
      </c>
      <c r="O100" s="235"/>
      <c r="P100" s="259"/>
      <c r="Q100" s="260" t="s">
        <v>237</v>
      </c>
      <c r="R100" s="259" t="s">
        <v>230</v>
      </c>
      <c r="S100" s="261">
        <v>0</v>
      </c>
      <c r="T100" s="261"/>
      <c r="U100" s="259"/>
      <c r="V100" s="260" t="s">
        <v>237</v>
      </c>
      <c r="W100" s="259" t="s">
        <v>230</v>
      </c>
      <c r="X100" s="261">
        <v>0</v>
      </c>
      <c r="Y100" s="235"/>
      <c r="Z100" s="259"/>
      <c r="AA100" s="6">
        <f t="shared" si="36"/>
        <v>1</v>
      </c>
      <c r="AB100" s="17">
        <f t="shared" si="22"/>
        <v>36.499600000000008</v>
      </c>
      <c r="AC100" s="17">
        <f t="shared" si="33"/>
        <v>0.5</v>
      </c>
      <c r="AD100" s="6">
        <f t="shared" si="34"/>
        <v>8.4995999999999992</v>
      </c>
      <c r="AE100" s="17">
        <f t="shared" si="35"/>
        <v>28.000000000000007</v>
      </c>
      <c r="AF100" s="5">
        <f t="shared" si="26"/>
        <v>0</v>
      </c>
      <c r="AG100" s="5"/>
      <c r="AH100" s="5"/>
      <c r="AI100" s="5"/>
      <c r="AJ100" s="5">
        <f t="shared" si="27"/>
        <v>0</v>
      </c>
      <c r="AK100" s="159">
        <f>+AJ100+AJ101</f>
        <v>0.5</v>
      </c>
      <c r="AL100" s="5">
        <f t="shared" si="28"/>
        <v>0</v>
      </c>
      <c r="AM100" s="5">
        <f t="shared" si="29"/>
        <v>0</v>
      </c>
      <c r="AN100" s="5">
        <f t="shared" si="30"/>
        <v>0</v>
      </c>
      <c r="AO100" s="5">
        <f t="shared" si="31"/>
        <v>0</v>
      </c>
      <c r="AP100" s="5">
        <f t="shared" si="32"/>
        <v>0</v>
      </c>
      <c r="AQ100" s="159">
        <f>+AP100+AP101</f>
        <v>0.5</v>
      </c>
    </row>
    <row r="101" spans="1:43" ht="72" customHeight="1" x14ac:dyDescent="0.25">
      <c r="A101" s="231"/>
      <c r="B101" s="231"/>
      <c r="C101" s="231"/>
      <c r="D101" s="385"/>
      <c r="E101" s="234" t="s">
        <v>550</v>
      </c>
      <c r="F101" s="233">
        <v>0.5</v>
      </c>
      <c r="G101" s="232" t="s">
        <v>552</v>
      </c>
      <c r="H101" s="259" t="s">
        <v>402</v>
      </c>
      <c r="I101" s="235">
        <v>1</v>
      </c>
      <c r="J101" s="235">
        <v>1</v>
      </c>
      <c r="K101" s="236" t="s">
        <v>588</v>
      </c>
      <c r="L101" s="260" t="s">
        <v>549</v>
      </c>
      <c r="M101" s="260" t="s">
        <v>402</v>
      </c>
      <c r="N101" s="235">
        <v>0</v>
      </c>
      <c r="O101" s="235"/>
      <c r="P101" s="259"/>
      <c r="Q101" s="260" t="s">
        <v>237</v>
      </c>
      <c r="R101" s="259" t="s">
        <v>230</v>
      </c>
      <c r="S101" s="261">
        <v>0</v>
      </c>
      <c r="T101" s="261"/>
      <c r="U101" s="259"/>
      <c r="V101" s="260" t="s">
        <v>237</v>
      </c>
      <c r="W101" s="259" t="s">
        <v>230</v>
      </c>
      <c r="X101" s="261">
        <v>0</v>
      </c>
      <c r="Y101" s="235"/>
      <c r="Z101" s="259"/>
      <c r="AA101" s="6">
        <f t="shared" si="36"/>
        <v>1</v>
      </c>
      <c r="AB101" s="17">
        <f t="shared" si="22"/>
        <v>36.999600000000008</v>
      </c>
      <c r="AC101" s="17">
        <f t="shared" si="33"/>
        <v>0.5</v>
      </c>
      <c r="AD101" s="6">
        <f t="shared" si="34"/>
        <v>8.9995999999999992</v>
      </c>
      <c r="AE101" s="17">
        <f t="shared" si="35"/>
        <v>28.000000000000007</v>
      </c>
      <c r="AF101" s="5">
        <f t="shared" si="26"/>
        <v>0.5</v>
      </c>
      <c r="AG101" s="5"/>
      <c r="AH101" s="5"/>
      <c r="AI101" s="5"/>
      <c r="AJ101" s="5">
        <f t="shared" si="27"/>
        <v>0.5</v>
      </c>
      <c r="AK101" s="162"/>
      <c r="AL101" s="5">
        <f t="shared" si="28"/>
        <v>0.5</v>
      </c>
      <c r="AM101" s="5">
        <f t="shared" si="29"/>
        <v>0</v>
      </c>
      <c r="AN101" s="5">
        <f t="shared" si="30"/>
        <v>0</v>
      </c>
      <c r="AO101" s="5">
        <f t="shared" si="31"/>
        <v>0</v>
      </c>
      <c r="AP101" s="5">
        <f t="shared" si="32"/>
        <v>0.5</v>
      </c>
      <c r="AQ101" s="162"/>
    </row>
    <row r="102" spans="1:43" ht="58.5" customHeight="1" x14ac:dyDescent="0.25">
      <c r="A102" s="231"/>
      <c r="B102" s="231"/>
      <c r="C102" s="231"/>
      <c r="D102" s="385" t="s">
        <v>65</v>
      </c>
      <c r="E102" s="234" t="s">
        <v>554</v>
      </c>
      <c r="F102" s="233">
        <v>0.5</v>
      </c>
      <c r="G102" s="234" t="s">
        <v>237</v>
      </c>
      <c r="H102" s="259" t="s">
        <v>230</v>
      </c>
      <c r="I102" s="235">
        <v>0</v>
      </c>
      <c r="J102" s="235">
        <v>0</v>
      </c>
      <c r="K102" s="236"/>
      <c r="L102" s="387" t="s">
        <v>286</v>
      </c>
      <c r="M102" s="259" t="s">
        <v>230</v>
      </c>
      <c r="N102" s="235">
        <v>0</v>
      </c>
      <c r="O102" s="235"/>
      <c r="P102" s="260"/>
      <c r="Q102" s="260" t="s">
        <v>559</v>
      </c>
      <c r="R102" s="259" t="s">
        <v>402</v>
      </c>
      <c r="S102" s="261">
        <v>1</v>
      </c>
      <c r="T102" s="261"/>
      <c r="U102" s="259"/>
      <c r="V102" s="260" t="s">
        <v>237</v>
      </c>
      <c r="W102" s="259" t="s">
        <v>230</v>
      </c>
      <c r="X102" s="261">
        <v>0</v>
      </c>
      <c r="Y102" s="235"/>
      <c r="Z102" s="259"/>
      <c r="AA102" s="6">
        <f t="shared" si="36"/>
        <v>1</v>
      </c>
      <c r="AB102" s="17">
        <f t="shared" ref="AB102:AB109" si="37">+F102+AB101</f>
        <v>37.499600000000008</v>
      </c>
      <c r="AC102" s="17">
        <f t="shared" si="33"/>
        <v>0.5</v>
      </c>
      <c r="AD102" s="6">
        <f t="shared" si="34"/>
        <v>9.4995999999999992</v>
      </c>
      <c r="AE102" s="17">
        <f t="shared" si="35"/>
        <v>28.000000000000007</v>
      </c>
      <c r="AF102" s="5">
        <f t="shared" si="26"/>
        <v>0</v>
      </c>
      <c r="AG102" s="5"/>
      <c r="AH102" s="5"/>
      <c r="AI102" s="5"/>
      <c r="AJ102" s="5">
        <f t="shared" si="27"/>
        <v>0</v>
      </c>
      <c r="AK102" s="159">
        <f>+AJ102+AJ103</f>
        <v>0</v>
      </c>
      <c r="AL102" s="5">
        <f t="shared" si="28"/>
        <v>0</v>
      </c>
      <c r="AM102" s="5">
        <f t="shared" si="29"/>
        <v>0</v>
      </c>
      <c r="AN102" s="5">
        <f t="shared" si="30"/>
        <v>0</v>
      </c>
      <c r="AO102" s="5">
        <f t="shared" si="31"/>
        <v>0</v>
      </c>
      <c r="AP102" s="5">
        <f t="shared" si="32"/>
        <v>0</v>
      </c>
      <c r="AQ102" s="159">
        <f>+AP102+AP103</f>
        <v>0</v>
      </c>
    </row>
    <row r="103" spans="1:43" ht="58.5" customHeight="1" x14ac:dyDescent="0.3">
      <c r="A103" s="231"/>
      <c r="B103" s="231"/>
      <c r="C103" s="231"/>
      <c r="D103" s="385"/>
      <c r="E103" s="234" t="s">
        <v>555</v>
      </c>
      <c r="F103" s="233">
        <v>0.5</v>
      </c>
      <c r="G103" s="234" t="s">
        <v>237</v>
      </c>
      <c r="H103" s="259" t="s">
        <v>230</v>
      </c>
      <c r="I103" s="235">
        <v>0</v>
      </c>
      <c r="J103" s="235">
        <v>0</v>
      </c>
      <c r="K103" s="236"/>
      <c r="L103" s="260" t="s">
        <v>560</v>
      </c>
      <c r="M103" s="259" t="s">
        <v>230</v>
      </c>
      <c r="N103" s="235">
        <v>1</v>
      </c>
      <c r="O103" s="235"/>
      <c r="P103" s="259"/>
      <c r="Q103" s="260" t="s">
        <v>237</v>
      </c>
      <c r="R103" s="259" t="s">
        <v>230</v>
      </c>
      <c r="S103" s="235"/>
      <c r="T103" s="235"/>
      <c r="U103" s="259"/>
      <c r="V103" s="234" t="s">
        <v>237</v>
      </c>
      <c r="W103" s="286" t="s">
        <v>230</v>
      </c>
      <c r="X103" s="261">
        <v>0</v>
      </c>
      <c r="Y103" s="261"/>
      <c r="Z103" s="238"/>
      <c r="AA103" s="6">
        <f t="shared" si="36"/>
        <v>1</v>
      </c>
      <c r="AB103" s="17">
        <f t="shared" si="37"/>
        <v>37.999600000000008</v>
      </c>
      <c r="AC103" s="17">
        <f t="shared" si="33"/>
        <v>0.5</v>
      </c>
      <c r="AD103" s="6">
        <f t="shared" si="34"/>
        <v>9.9995999999999992</v>
      </c>
      <c r="AE103" s="17">
        <f t="shared" si="35"/>
        <v>28.000000000000007</v>
      </c>
      <c r="AF103" s="5">
        <f t="shared" si="26"/>
        <v>0</v>
      </c>
      <c r="AG103" s="5"/>
      <c r="AH103" s="5"/>
      <c r="AI103" s="5"/>
      <c r="AJ103" s="5">
        <f t="shared" si="27"/>
        <v>0</v>
      </c>
      <c r="AK103" s="162"/>
      <c r="AL103" s="5">
        <f t="shared" si="28"/>
        <v>0</v>
      </c>
      <c r="AM103" s="5">
        <f t="shared" si="29"/>
        <v>0</v>
      </c>
      <c r="AN103" s="5">
        <f t="shared" si="30"/>
        <v>0</v>
      </c>
      <c r="AO103" s="5">
        <f t="shared" si="31"/>
        <v>0</v>
      </c>
      <c r="AP103" s="5">
        <f t="shared" si="32"/>
        <v>0</v>
      </c>
      <c r="AQ103" s="162"/>
    </row>
    <row r="104" spans="1:43" ht="94.5" customHeight="1" x14ac:dyDescent="0.25">
      <c r="A104" s="231"/>
      <c r="B104" s="231"/>
      <c r="C104" s="231"/>
      <c r="D104" s="385" t="s">
        <v>66</v>
      </c>
      <c r="E104" s="234" t="s">
        <v>556</v>
      </c>
      <c r="F104" s="233">
        <v>0.5</v>
      </c>
      <c r="G104" s="234" t="s">
        <v>237</v>
      </c>
      <c r="H104" s="259" t="s">
        <v>230</v>
      </c>
      <c r="I104" s="235">
        <v>0</v>
      </c>
      <c r="J104" s="235">
        <v>0</v>
      </c>
      <c r="K104" s="236"/>
      <c r="L104" s="232" t="s">
        <v>237</v>
      </c>
      <c r="M104" s="259" t="s">
        <v>230</v>
      </c>
      <c r="N104" s="235">
        <v>0</v>
      </c>
      <c r="O104" s="235"/>
      <c r="P104" s="260"/>
      <c r="Q104" s="260" t="s">
        <v>556</v>
      </c>
      <c r="R104" s="259" t="s">
        <v>402</v>
      </c>
      <c r="S104" s="261">
        <v>1</v>
      </c>
      <c r="T104" s="261"/>
      <c r="U104" s="259"/>
      <c r="V104" s="260" t="s">
        <v>237</v>
      </c>
      <c r="W104" s="259" t="s">
        <v>230</v>
      </c>
      <c r="X104" s="235">
        <v>0</v>
      </c>
      <c r="Y104" s="235"/>
      <c r="Z104" s="259"/>
      <c r="AA104" s="6">
        <f t="shared" si="36"/>
        <v>1</v>
      </c>
      <c r="AB104" s="17">
        <f t="shared" si="37"/>
        <v>38.499600000000008</v>
      </c>
      <c r="AC104" s="17">
        <f t="shared" si="33"/>
        <v>0.5</v>
      </c>
      <c r="AD104" s="6">
        <f t="shared" si="34"/>
        <v>10.499599999999999</v>
      </c>
      <c r="AE104" s="17">
        <f t="shared" si="35"/>
        <v>28.000000000000007</v>
      </c>
      <c r="AF104" s="5">
        <f t="shared" si="26"/>
        <v>0</v>
      </c>
      <c r="AG104" s="5"/>
      <c r="AH104" s="5"/>
      <c r="AI104" s="5"/>
      <c r="AJ104" s="5">
        <f t="shared" si="27"/>
        <v>0</v>
      </c>
      <c r="AK104" s="159">
        <f>+AJ104+AJ105</f>
        <v>0</v>
      </c>
      <c r="AL104" s="5">
        <f t="shared" si="28"/>
        <v>0</v>
      </c>
      <c r="AM104" s="5">
        <f t="shared" si="29"/>
        <v>0</v>
      </c>
      <c r="AN104" s="5">
        <f t="shared" si="30"/>
        <v>0</v>
      </c>
      <c r="AO104" s="5">
        <f t="shared" si="31"/>
        <v>0</v>
      </c>
      <c r="AP104" s="5">
        <f t="shared" si="32"/>
        <v>0</v>
      </c>
      <c r="AQ104" s="159">
        <f>+AP104+AP105</f>
        <v>0</v>
      </c>
    </row>
    <row r="105" spans="1:43" ht="82.5" customHeight="1" x14ac:dyDescent="0.3">
      <c r="A105" s="231"/>
      <c r="B105" s="231"/>
      <c r="C105" s="231"/>
      <c r="D105" s="385"/>
      <c r="E105" s="234" t="s">
        <v>557</v>
      </c>
      <c r="F105" s="233">
        <v>0.5</v>
      </c>
      <c r="G105" s="234" t="s">
        <v>237</v>
      </c>
      <c r="H105" s="259" t="s">
        <v>230</v>
      </c>
      <c r="I105" s="235">
        <v>0</v>
      </c>
      <c r="J105" s="235">
        <v>0</v>
      </c>
      <c r="K105" s="236"/>
      <c r="L105" s="259" t="s">
        <v>561</v>
      </c>
      <c r="M105" s="259" t="s">
        <v>402</v>
      </c>
      <c r="N105" s="235">
        <v>1</v>
      </c>
      <c r="O105" s="235"/>
      <c r="P105" s="259"/>
      <c r="Q105" s="259"/>
      <c r="R105" s="259"/>
      <c r="S105" s="235"/>
      <c r="T105" s="235"/>
      <c r="U105" s="259"/>
      <c r="V105" s="234"/>
      <c r="W105" s="234"/>
      <c r="X105" s="261"/>
      <c r="Y105" s="261"/>
      <c r="Z105" s="238"/>
      <c r="AA105" s="6">
        <f t="shared" si="36"/>
        <v>1</v>
      </c>
      <c r="AB105" s="17">
        <f t="shared" si="37"/>
        <v>38.999600000000008</v>
      </c>
      <c r="AC105" s="17">
        <f t="shared" si="33"/>
        <v>0.5</v>
      </c>
      <c r="AD105" s="6">
        <f t="shared" si="34"/>
        <v>10.999599999999999</v>
      </c>
      <c r="AE105" s="17">
        <f t="shared" si="35"/>
        <v>28.000000000000007</v>
      </c>
      <c r="AF105" s="5">
        <f t="shared" si="26"/>
        <v>0</v>
      </c>
      <c r="AG105" s="5"/>
      <c r="AH105" s="5"/>
      <c r="AI105" s="5"/>
      <c r="AJ105" s="5">
        <f t="shared" si="27"/>
        <v>0</v>
      </c>
      <c r="AK105" s="162"/>
      <c r="AL105" s="5">
        <f t="shared" si="28"/>
        <v>0</v>
      </c>
      <c r="AM105" s="5">
        <f t="shared" si="29"/>
        <v>0</v>
      </c>
      <c r="AN105" s="5">
        <f t="shared" si="30"/>
        <v>0</v>
      </c>
      <c r="AO105" s="5">
        <f t="shared" si="31"/>
        <v>0</v>
      </c>
      <c r="AP105" s="5">
        <f t="shared" si="32"/>
        <v>0</v>
      </c>
      <c r="AQ105" s="162"/>
    </row>
    <row r="106" spans="1:43" ht="156" customHeight="1" x14ac:dyDescent="0.25">
      <c r="A106" s="231"/>
      <c r="B106" s="231"/>
      <c r="C106" s="231"/>
      <c r="D106" s="232" t="s">
        <v>67</v>
      </c>
      <c r="E106" s="234" t="s">
        <v>558</v>
      </c>
      <c r="F106" s="233">
        <v>1</v>
      </c>
      <c r="G106" s="234" t="s">
        <v>237</v>
      </c>
      <c r="H106" s="259" t="s">
        <v>230</v>
      </c>
      <c r="I106" s="235">
        <v>0</v>
      </c>
      <c r="J106" s="235">
        <v>0</v>
      </c>
      <c r="K106" s="236"/>
      <c r="L106" s="260" t="s">
        <v>237</v>
      </c>
      <c r="M106" s="259" t="s">
        <v>230</v>
      </c>
      <c r="N106" s="235">
        <v>0</v>
      </c>
      <c r="O106" s="235"/>
      <c r="P106" s="259"/>
      <c r="Q106" s="260" t="s">
        <v>237</v>
      </c>
      <c r="R106" s="259" t="s">
        <v>230</v>
      </c>
      <c r="S106" s="235">
        <v>0</v>
      </c>
      <c r="T106" s="235"/>
      <c r="U106" s="259"/>
      <c r="V106" s="260" t="s">
        <v>562</v>
      </c>
      <c r="W106" s="259" t="s">
        <v>402</v>
      </c>
      <c r="X106" s="340">
        <v>1</v>
      </c>
      <c r="Y106" s="261"/>
      <c r="Z106" s="259"/>
      <c r="AA106" s="6">
        <f t="shared" si="36"/>
        <v>1</v>
      </c>
      <c r="AB106" s="17">
        <f t="shared" si="37"/>
        <v>39.999600000000008</v>
      </c>
      <c r="AC106" s="17">
        <f t="shared" si="33"/>
        <v>1</v>
      </c>
      <c r="AD106" s="6">
        <f t="shared" si="34"/>
        <v>11.999599999999999</v>
      </c>
      <c r="AE106" s="17">
        <f t="shared" si="35"/>
        <v>28.000000000000007</v>
      </c>
      <c r="AF106" s="5">
        <f t="shared" si="26"/>
        <v>0</v>
      </c>
      <c r="AG106" s="5"/>
      <c r="AH106" s="5"/>
      <c r="AI106" s="5"/>
      <c r="AJ106" s="5">
        <f t="shared" si="27"/>
        <v>0</v>
      </c>
      <c r="AK106" s="153">
        <f>+AJ106</f>
        <v>0</v>
      </c>
      <c r="AL106" s="5">
        <f t="shared" si="28"/>
        <v>0</v>
      </c>
      <c r="AM106" s="5">
        <f t="shared" si="29"/>
        <v>0</v>
      </c>
      <c r="AN106" s="5">
        <f t="shared" si="30"/>
        <v>0</v>
      </c>
      <c r="AO106" s="5">
        <f t="shared" si="31"/>
        <v>0</v>
      </c>
      <c r="AP106" s="5">
        <f t="shared" si="32"/>
        <v>0</v>
      </c>
      <c r="AQ106" s="153">
        <f>+AP106</f>
        <v>0</v>
      </c>
    </row>
    <row r="107" spans="1:43" ht="58.5" customHeight="1" x14ac:dyDescent="0.25">
      <c r="A107" s="231"/>
      <c r="B107" s="231"/>
      <c r="C107" s="231"/>
      <c r="D107" s="388" t="s">
        <v>68</v>
      </c>
      <c r="E107" s="389" t="s">
        <v>553</v>
      </c>
      <c r="F107" s="381">
        <v>0</v>
      </c>
      <c r="G107" s="390" t="s">
        <v>553</v>
      </c>
      <c r="H107" s="376"/>
      <c r="I107" s="315">
        <v>0</v>
      </c>
      <c r="J107" s="315">
        <v>0</v>
      </c>
      <c r="K107" s="386"/>
      <c r="L107" s="390" t="s">
        <v>553</v>
      </c>
      <c r="M107" s="391"/>
      <c r="N107" s="315"/>
      <c r="O107" s="315"/>
      <c r="P107" s="391"/>
      <c r="Q107" s="390" t="s">
        <v>553</v>
      </c>
      <c r="R107" s="391"/>
      <c r="S107" s="315"/>
      <c r="T107" s="315"/>
      <c r="U107" s="391"/>
      <c r="V107" s="390" t="s">
        <v>553</v>
      </c>
      <c r="W107" s="391"/>
      <c r="X107" s="315"/>
      <c r="Y107" s="315"/>
      <c r="Z107" s="391"/>
      <c r="AA107" s="90">
        <f t="shared" si="36"/>
        <v>0</v>
      </c>
      <c r="AB107" s="89">
        <f t="shared" si="37"/>
        <v>39.999600000000008</v>
      </c>
      <c r="AC107" s="89">
        <f t="shared" si="33"/>
        <v>0</v>
      </c>
      <c r="AD107" s="90">
        <f t="shared" si="34"/>
        <v>11.999599999999999</v>
      </c>
      <c r="AE107" s="89">
        <f t="shared" si="35"/>
        <v>28.000000000000007</v>
      </c>
      <c r="AF107" s="92">
        <f t="shared" si="26"/>
        <v>0</v>
      </c>
      <c r="AG107" s="92"/>
      <c r="AH107" s="92"/>
      <c r="AI107" s="92"/>
      <c r="AJ107" s="92">
        <f t="shared" si="27"/>
        <v>0</v>
      </c>
      <c r="AK107" s="91">
        <f>+AJ107</f>
        <v>0</v>
      </c>
      <c r="AL107" s="92">
        <f t="shared" si="28"/>
        <v>0</v>
      </c>
      <c r="AM107" s="92">
        <f t="shared" si="29"/>
        <v>0</v>
      </c>
      <c r="AN107" s="92">
        <f t="shared" si="30"/>
        <v>0</v>
      </c>
      <c r="AO107" s="92">
        <f t="shared" si="31"/>
        <v>0</v>
      </c>
      <c r="AP107" s="92">
        <f t="shared" si="32"/>
        <v>0</v>
      </c>
      <c r="AQ107" s="91">
        <f>+AP107</f>
        <v>0</v>
      </c>
    </row>
    <row r="108" spans="1:43" ht="58.5" customHeight="1" x14ac:dyDescent="0.3">
      <c r="A108" s="231"/>
      <c r="B108" s="231"/>
      <c r="C108" s="231" t="s">
        <v>69</v>
      </c>
      <c r="D108" s="234" t="s">
        <v>70</v>
      </c>
      <c r="E108" s="232" t="s">
        <v>275</v>
      </c>
      <c r="F108" s="235">
        <v>1</v>
      </c>
      <c r="G108" s="232" t="s">
        <v>276</v>
      </c>
      <c r="H108" s="286" t="s">
        <v>52</v>
      </c>
      <c r="I108" s="235">
        <v>0.1</v>
      </c>
      <c r="J108" s="235">
        <v>0.1</v>
      </c>
      <c r="K108" s="232" t="s">
        <v>589</v>
      </c>
      <c r="L108" s="232" t="s">
        <v>277</v>
      </c>
      <c r="M108" s="234" t="s">
        <v>52</v>
      </c>
      <c r="N108" s="235">
        <v>0.3</v>
      </c>
      <c r="O108" s="261"/>
      <c r="P108" s="234"/>
      <c r="Q108" s="232" t="s">
        <v>278</v>
      </c>
      <c r="R108" s="232" t="s">
        <v>52</v>
      </c>
      <c r="S108" s="235">
        <v>0.3</v>
      </c>
      <c r="T108" s="261"/>
      <c r="U108" s="239"/>
      <c r="V108" s="232" t="s">
        <v>278</v>
      </c>
      <c r="W108" s="234" t="s">
        <v>52</v>
      </c>
      <c r="X108" s="235">
        <v>0.3</v>
      </c>
      <c r="Y108" s="261"/>
      <c r="Z108" s="239"/>
      <c r="AA108" s="6">
        <f t="shared" si="36"/>
        <v>1</v>
      </c>
      <c r="AB108" s="17">
        <f t="shared" si="37"/>
        <v>40.999600000000008</v>
      </c>
      <c r="AC108" s="17">
        <f t="shared" si="33"/>
        <v>1</v>
      </c>
      <c r="AD108" s="6">
        <f t="shared" si="34"/>
        <v>12.999599999999999</v>
      </c>
      <c r="AE108" s="17">
        <f t="shared" si="35"/>
        <v>28.000000000000007</v>
      </c>
      <c r="AF108" s="5">
        <f t="shared" si="26"/>
        <v>0.1</v>
      </c>
      <c r="AG108" s="5"/>
      <c r="AH108" s="5"/>
      <c r="AI108" s="5"/>
      <c r="AJ108" s="5">
        <f t="shared" si="27"/>
        <v>0.1</v>
      </c>
      <c r="AK108" s="153">
        <f>AJ108</f>
        <v>0.1</v>
      </c>
      <c r="AL108" s="5">
        <f t="shared" si="28"/>
        <v>0.1</v>
      </c>
      <c r="AM108" s="5">
        <f t="shared" si="29"/>
        <v>0</v>
      </c>
      <c r="AN108" s="5">
        <f t="shared" si="30"/>
        <v>0</v>
      </c>
      <c r="AO108" s="5">
        <f t="shared" si="31"/>
        <v>0</v>
      </c>
      <c r="AP108" s="5">
        <f t="shared" si="32"/>
        <v>0.1</v>
      </c>
      <c r="AQ108" s="153">
        <f>AP108</f>
        <v>0.1</v>
      </c>
    </row>
    <row r="109" spans="1:43" ht="58.5" customHeight="1" x14ac:dyDescent="0.3">
      <c r="A109" s="231"/>
      <c r="B109" s="231"/>
      <c r="C109" s="231"/>
      <c r="D109" s="232" t="s">
        <v>71</v>
      </c>
      <c r="E109" s="232" t="s">
        <v>279</v>
      </c>
      <c r="F109" s="235">
        <v>1</v>
      </c>
      <c r="G109" s="234" t="s">
        <v>237</v>
      </c>
      <c r="H109" s="259" t="s">
        <v>230</v>
      </c>
      <c r="I109" s="235">
        <v>0</v>
      </c>
      <c r="J109" s="235">
        <v>0</v>
      </c>
      <c r="K109" s="234" t="s">
        <v>237</v>
      </c>
      <c r="L109" s="232" t="s">
        <v>280</v>
      </c>
      <c r="M109" s="234" t="s">
        <v>52</v>
      </c>
      <c r="N109" s="235">
        <v>0.4</v>
      </c>
      <c r="O109" s="235"/>
      <c r="P109" s="239"/>
      <c r="Q109" s="232" t="s">
        <v>281</v>
      </c>
      <c r="R109" s="232" t="s">
        <v>52</v>
      </c>
      <c r="S109" s="235">
        <v>0.3</v>
      </c>
      <c r="T109" s="261"/>
      <c r="U109" s="239"/>
      <c r="V109" s="232" t="s">
        <v>282</v>
      </c>
      <c r="W109" s="234" t="s">
        <v>52</v>
      </c>
      <c r="X109" s="235">
        <v>0.3</v>
      </c>
      <c r="Y109" s="261"/>
      <c r="Z109" s="239"/>
      <c r="AA109" s="6">
        <f t="shared" si="36"/>
        <v>1</v>
      </c>
      <c r="AB109" s="17">
        <f t="shared" si="37"/>
        <v>41.999600000000008</v>
      </c>
      <c r="AC109" s="17">
        <f t="shared" si="33"/>
        <v>1</v>
      </c>
      <c r="AD109" s="6">
        <f t="shared" si="34"/>
        <v>13.999599999999999</v>
      </c>
      <c r="AE109" s="17">
        <f t="shared" si="35"/>
        <v>28.000000000000007</v>
      </c>
      <c r="AF109" s="5">
        <f t="shared" si="26"/>
        <v>0</v>
      </c>
      <c r="AG109" s="5"/>
      <c r="AH109" s="5"/>
      <c r="AI109" s="5"/>
      <c r="AJ109" s="5">
        <f t="shared" si="27"/>
        <v>0</v>
      </c>
      <c r="AK109" s="153">
        <f>+AJ109</f>
        <v>0</v>
      </c>
      <c r="AL109" s="5">
        <f t="shared" si="28"/>
        <v>0</v>
      </c>
      <c r="AM109" s="5">
        <f t="shared" si="29"/>
        <v>0</v>
      </c>
      <c r="AN109" s="5">
        <f t="shared" si="30"/>
        <v>0</v>
      </c>
      <c r="AO109" s="5">
        <f t="shared" si="31"/>
        <v>0</v>
      </c>
      <c r="AP109" s="5">
        <f t="shared" si="32"/>
        <v>0</v>
      </c>
      <c r="AQ109" s="153">
        <f>AP109</f>
        <v>0</v>
      </c>
    </row>
    <row r="110" spans="1:43" ht="58.5" customHeight="1" x14ac:dyDescent="0.3">
      <c r="A110" s="231"/>
      <c r="B110" s="231"/>
      <c r="C110" s="231"/>
      <c r="D110" s="336" t="s">
        <v>72</v>
      </c>
      <c r="E110" s="392" t="s">
        <v>667</v>
      </c>
      <c r="F110" s="292">
        <v>0.1</v>
      </c>
      <c r="G110" s="234" t="s">
        <v>668</v>
      </c>
      <c r="H110" s="259" t="s">
        <v>52</v>
      </c>
      <c r="I110" s="235">
        <v>1</v>
      </c>
      <c r="J110" s="235">
        <v>1</v>
      </c>
      <c r="K110" s="234" t="s">
        <v>669</v>
      </c>
      <c r="L110" s="232" t="s">
        <v>237</v>
      </c>
      <c r="M110" s="234" t="s">
        <v>230</v>
      </c>
      <c r="N110" s="235">
        <v>0</v>
      </c>
      <c r="O110" s="235"/>
      <c r="P110" s="239"/>
      <c r="Q110" s="232" t="s">
        <v>237</v>
      </c>
      <c r="R110" s="232" t="s">
        <v>230</v>
      </c>
      <c r="S110" s="235"/>
      <c r="T110" s="261"/>
      <c r="U110" s="239"/>
      <c r="V110" s="232" t="s">
        <v>237</v>
      </c>
      <c r="W110" s="234" t="s">
        <v>52</v>
      </c>
      <c r="X110" s="235">
        <v>0</v>
      </c>
      <c r="Y110" s="261"/>
      <c r="Z110" s="239"/>
      <c r="AA110" s="6">
        <f t="shared" ref="AA110:AA140" si="38">+I110+N110+S110+X110</f>
        <v>1</v>
      </c>
      <c r="AB110" s="17">
        <f t="shared" ref="AB110:AB140" si="39">+F110+AB109</f>
        <v>42.099600000000009</v>
      </c>
      <c r="AC110" s="17">
        <f t="shared" ref="AC110:AC140" si="40">+(F110*I110)+(F110*N110)+(F110*S110)+(F110*X110)</f>
        <v>0.1</v>
      </c>
      <c r="AD110" s="6">
        <f t="shared" ref="AD110:AD140" si="41">+AD109+AC110</f>
        <v>14.099599999999999</v>
      </c>
      <c r="AE110" s="17">
        <f t="shared" ref="AE110:AE140" si="42">+AB110-AD110</f>
        <v>28.000000000000011</v>
      </c>
      <c r="AF110" s="5">
        <f>+I110*F110</f>
        <v>0.1</v>
      </c>
      <c r="AG110" s="5"/>
      <c r="AH110" s="5"/>
      <c r="AI110" s="5"/>
      <c r="AJ110" s="5">
        <f t="shared" si="27"/>
        <v>0.1</v>
      </c>
      <c r="AK110" s="160">
        <f>SUM(AJ110:AJ111)</f>
        <v>0.46000000000000008</v>
      </c>
      <c r="AL110" s="5">
        <f t="shared" si="28"/>
        <v>0.1</v>
      </c>
      <c r="AM110" s="5">
        <f t="shared" si="29"/>
        <v>0</v>
      </c>
      <c r="AN110" s="5">
        <f t="shared" si="30"/>
        <v>0</v>
      </c>
      <c r="AO110" s="5">
        <f t="shared" si="31"/>
        <v>0</v>
      </c>
      <c r="AP110" s="5">
        <f t="shared" si="32"/>
        <v>0.1</v>
      </c>
      <c r="AQ110" s="160">
        <f>SUM(AP110:AP111)</f>
        <v>0.46000000000000008</v>
      </c>
    </row>
    <row r="111" spans="1:43" ht="94.5" customHeight="1" x14ac:dyDescent="0.3">
      <c r="A111" s="231"/>
      <c r="B111" s="231"/>
      <c r="C111" s="231"/>
      <c r="D111" s="335"/>
      <c r="E111" s="393" t="s">
        <v>672</v>
      </c>
      <c r="F111" s="292">
        <v>0.9</v>
      </c>
      <c r="G111" s="232" t="s">
        <v>670</v>
      </c>
      <c r="H111" s="286" t="s">
        <v>52</v>
      </c>
      <c r="I111" s="235">
        <v>0.4</v>
      </c>
      <c r="J111" s="235">
        <v>0.4</v>
      </c>
      <c r="K111" s="236" t="s">
        <v>671</v>
      </c>
      <c r="L111" s="232" t="s">
        <v>283</v>
      </c>
      <c r="M111" s="234" t="s">
        <v>52</v>
      </c>
      <c r="N111" s="235">
        <v>0.2</v>
      </c>
      <c r="O111" s="261"/>
      <c r="P111" s="259" t="s">
        <v>230</v>
      </c>
      <c r="Q111" s="232" t="s">
        <v>283</v>
      </c>
      <c r="R111" s="234" t="s">
        <v>52</v>
      </c>
      <c r="S111" s="235">
        <v>0.2</v>
      </c>
      <c r="T111" s="261"/>
      <c r="U111" s="259" t="s">
        <v>230</v>
      </c>
      <c r="V111" s="232" t="s">
        <v>283</v>
      </c>
      <c r="W111" s="234" t="s">
        <v>52</v>
      </c>
      <c r="X111" s="235">
        <v>0.2</v>
      </c>
      <c r="Y111" s="261"/>
      <c r="Z111" s="259" t="s">
        <v>230</v>
      </c>
      <c r="AA111" s="6">
        <f t="shared" si="38"/>
        <v>1</v>
      </c>
      <c r="AB111" s="17">
        <f t="shared" si="39"/>
        <v>42.999600000000008</v>
      </c>
      <c r="AC111" s="17">
        <f t="shared" si="40"/>
        <v>0.90000000000000013</v>
      </c>
      <c r="AD111" s="6">
        <f t="shared" si="41"/>
        <v>14.999599999999999</v>
      </c>
      <c r="AE111" s="17">
        <f t="shared" si="42"/>
        <v>28.000000000000007</v>
      </c>
      <c r="AF111" s="5">
        <f>+I111*F111</f>
        <v>0.36000000000000004</v>
      </c>
      <c r="AG111" s="5"/>
      <c r="AH111" s="5"/>
      <c r="AI111" s="5"/>
      <c r="AJ111" s="5">
        <f t="shared" si="27"/>
        <v>0.36000000000000004</v>
      </c>
      <c r="AK111" s="158"/>
      <c r="AL111" s="5">
        <f>+J111*F111</f>
        <v>0.36000000000000004</v>
      </c>
      <c r="AM111" s="5">
        <f t="shared" si="29"/>
        <v>0</v>
      </c>
      <c r="AN111" s="5">
        <f t="shared" si="30"/>
        <v>0</v>
      </c>
      <c r="AO111" s="5">
        <f t="shared" si="31"/>
        <v>0</v>
      </c>
      <c r="AP111" s="5">
        <f t="shared" si="32"/>
        <v>0.36000000000000004</v>
      </c>
      <c r="AQ111" s="158"/>
    </row>
    <row r="112" spans="1:43" ht="78" customHeight="1" x14ac:dyDescent="0.25">
      <c r="A112" s="231"/>
      <c r="B112" s="231"/>
      <c r="C112" s="231"/>
      <c r="D112" s="234" t="s">
        <v>73</v>
      </c>
      <c r="E112" s="232" t="s">
        <v>284</v>
      </c>
      <c r="F112" s="235">
        <v>1</v>
      </c>
      <c r="G112" s="234" t="s">
        <v>237</v>
      </c>
      <c r="H112" s="286" t="s">
        <v>230</v>
      </c>
      <c r="I112" s="235">
        <v>0</v>
      </c>
      <c r="J112" s="235">
        <v>0</v>
      </c>
      <c r="K112" s="234" t="s">
        <v>237</v>
      </c>
      <c r="L112" s="232" t="s">
        <v>285</v>
      </c>
      <c r="M112" s="234" t="s">
        <v>52</v>
      </c>
      <c r="N112" s="235">
        <v>0.4</v>
      </c>
      <c r="O112" s="261"/>
      <c r="P112" s="307"/>
      <c r="Q112" s="232" t="s">
        <v>525</v>
      </c>
      <c r="R112" s="234" t="s">
        <v>52</v>
      </c>
      <c r="S112" s="235">
        <v>0.45</v>
      </c>
      <c r="T112" s="261"/>
      <c r="U112" s="259" t="s">
        <v>230</v>
      </c>
      <c r="V112" s="232" t="s">
        <v>525</v>
      </c>
      <c r="W112" s="234" t="s">
        <v>52</v>
      </c>
      <c r="X112" s="235">
        <v>0.15</v>
      </c>
      <c r="Y112" s="261"/>
      <c r="Z112" s="259" t="s">
        <v>230</v>
      </c>
      <c r="AA112" s="6">
        <f t="shared" si="38"/>
        <v>1</v>
      </c>
      <c r="AB112" s="17">
        <f t="shared" si="39"/>
        <v>43.999600000000008</v>
      </c>
      <c r="AC112" s="17">
        <f t="shared" si="40"/>
        <v>1</v>
      </c>
      <c r="AD112" s="6">
        <f t="shared" si="41"/>
        <v>15.999599999999999</v>
      </c>
      <c r="AE112" s="17">
        <f t="shared" si="42"/>
        <v>28.000000000000007</v>
      </c>
      <c r="AF112" s="5">
        <f t="shared" si="26"/>
        <v>0</v>
      </c>
      <c r="AG112" s="5"/>
      <c r="AH112" s="5"/>
      <c r="AI112" s="5"/>
      <c r="AJ112" s="5">
        <f t="shared" si="27"/>
        <v>0</v>
      </c>
      <c r="AK112" s="153">
        <f>AJ112</f>
        <v>0</v>
      </c>
      <c r="AL112" s="5">
        <f t="shared" si="28"/>
        <v>0</v>
      </c>
      <c r="AM112" s="5">
        <f t="shared" si="29"/>
        <v>0</v>
      </c>
      <c r="AN112" s="5">
        <f t="shared" si="30"/>
        <v>0</v>
      </c>
      <c r="AO112" s="5">
        <f t="shared" si="31"/>
        <v>0</v>
      </c>
      <c r="AP112" s="5">
        <f t="shared" si="32"/>
        <v>0</v>
      </c>
      <c r="AQ112" s="153">
        <f>AP112</f>
        <v>0</v>
      </c>
    </row>
    <row r="113" spans="1:43" ht="91.5" customHeight="1" x14ac:dyDescent="0.3">
      <c r="A113" s="231"/>
      <c r="B113" s="231"/>
      <c r="C113" s="231" t="s">
        <v>74</v>
      </c>
      <c r="D113" s="229" t="s">
        <v>75</v>
      </c>
      <c r="E113" s="229" t="s">
        <v>306</v>
      </c>
      <c r="F113" s="394">
        <v>1</v>
      </c>
      <c r="G113" s="232" t="s">
        <v>314</v>
      </c>
      <c r="H113" s="234" t="s">
        <v>315</v>
      </c>
      <c r="I113" s="235">
        <v>0.33</v>
      </c>
      <c r="J113" s="235">
        <v>0.33</v>
      </c>
      <c r="K113" s="236" t="s">
        <v>612</v>
      </c>
      <c r="L113" s="232" t="s">
        <v>316</v>
      </c>
      <c r="M113" s="286" t="s">
        <v>315</v>
      </c>
      <c r="N113" s="235">
        <v>0.33</v>
      </c>
      <c r="O113" s="261"/>
      <c r="P113" s="259"/>
      <c r="Q113" s="232" t="s">
        <v>317</v>
      </c>
      <c r="R113" s="286" t="s">
        <v>315</v>
      </c>
      <c r="S113" s="235">
        <v>0.34</v>
      </c>
      <c r="T113" s="261"/>
      <c r="U113" s="239"/>
      <c r="V113" s="232" t="s">
        <v>237</v>
      </c>
      <c r="W113" s="286" t="s">
        <v>230</v>
      </c>
      <c r="X113" s="235">
        <v>0</v>
      </c>
      <c r="Y113" s="261"/>
      <c r="Z113" s="259" t="s">
        <v>230</v>
      </c>
      <c r="AA113" s="6">
        <f t="shared" si="38"/>
        <v>1</v>
      </c>
      <c r="AB113" s="17">
        <f t="shared" si="39"/>
        <v>44.999600000000008</v>
      </c>
      <c r="AC113" s="17">
        <f t="shared" si="40"/>
        <v>1</v>
      </c>
      <c r="AD113" s="6">
        <f t="shared" si="41"/>
        <v>16.999600000000001</v>
      </c>
      <c r="AE113" s="17">
        <f t="shared" si="42"/>
        <v>28.000000000000007</v>
      </c>
      <c r="AF113" s="5">
        <f t="shared" si="26"/>
        <v>0.33</v>
      </c>
      <c r="AG113" s="5"/>
      <c r="AH113" s="5"/>
      <c r="AI113" s="5"/>
      <c r="AJ113" s="5">
        <f t="shared" si="27"/>
        <v>0.33</v>
      </c>
      <c r="AK113" s="159">
        <f>SUM(AJ113:AJ117)</f>
        <v>0.33</v>
      </c>
      <c r="AL113" s="5">
        <f t="shared" si="28"/>
        <v>0.33</v>
      </c>
      <c r="AM113" s="5">
        <f t="shared" si="29"/>
        <v>0</v>
      </c>
      <c r="AN113" s="5">
        <f t="shared" si="30"/>
        <v>0</v>
      </c>
      <c r="AO113" s="5">
        <f t="shared" si="31"/>
        <v>0</v>
      </c>
      <c r="AP113" s="5">
        <f t="shared" si="32"/>
        <v>0.33</v>
      </c>
      <c r="AQ113" s="159">
        <f>SUM(AP113:AP117)</f>
        <v>0.33</v>
      </c>
    </row>
    <row r="114" spans="1:43" ht="72" customHeight="1" x14ac:dyDescent="0.3">
      <c r="A114" s="231"/>
      <c r="B114" s="231"/>
      <c r="C114" s="231"/>
      <c r="D114" s="229"/>
      <c r="E114" s="229"/>
      <c r="F114" s="394"/>
      <c r="G114" s="234" t="s">
        <v>237</v>
      </c>
      <c r="H114" s="259" t="s">
        <v>230</v>
      </c>
      <c r="I114" s="235">
        <v>0</v>
      </c>
      <c r="J114" s="235">
        <v>0</v>
      </c>
      <c r="K114" s="234" t="s">
        <v>237</v>
      </c>
      <c r="L114" s="232" t="s">
        <v>318</v>
      </c>
      <c r="M114" s="286" t="s">
        <v>315</v>
      </c>
      <c r="N114" s="235">
        <v>0.5</v>
      </c>
      <c r="O114" s="261"/>
      <c r="P114" s="259"/>
      <c r="Q114" s="260" t="s">
        <v>237</v>
      </c>
      <c r="R114" s="259" t="s">
        <v>230</v>
      </c>
      <c r="S114" s="261">
        <v>0</v>
      </c>
      <c r="T114" s="261"/>
      <c r="U114" s="309" t="s">
        <v>230</v>
      </c>
      <c r="V114" s="232" t="s">
        <v>319</v>
      </c>
      <c r="W114" s="259" t="s">
        <v>315</v>
      </c>
      <c r="X114" s="340">
        <v>0.5</v>
      </c>
      <c r="Y114" s="261"/>
      <c r="Z114" s="239"/>
      <c r="AA114" s="6">
        <f t="shared" si="38"/>
        <v>1</v>
      </c>
      <c r="AB114" s="17">
        <f t="shared" si="39"/>
        <v>44.999600000000008</v>
      </c>
      <c r="AC114" s="17">
        <f t="shared" si="40"/>
        <v>0</v>
      </c>
      <c r="AD114" s="6">
        <f t="shared" si="41"/>
        <v>16.999600000000001</v>
      </c>
      <c r="AE114" s="17">
        <f t="shared" si="42"/>
        <v>28.000000000000007</v>
      </c>
      <c r="AF114" s="5">
        <f t="shared" si="26"/>
        <v>0</v>
      </c>
      <c r="AG114" s="5"/>
      <c r="AH114" s="5"/>
      <c r="AI114" s="5"/>
      <c r="AJ114" s="5">
        <f t="shared" si="27"/>
        <v>0</v>
      </c>
      <c r="AK114" s="159"/>
      <c r="AL114" s="5">
        <f t="shared" si="28"/>
        <v>0</v>
      </c>
      <c r="AM114" s="5">
        <f t="shared" si="29"/>
        <v>0</v>
      </c>
      <c r="AN114" s="5">
        <f t="shared" si="30"/>
        <v>0</v>
      </c>
      <c r="AO114" s="5">
        <f t="shared" si="31"/>
        <v>0</v>
      </c>
      <c r="AP114" s="5">
        <f t="shared" si="32"/>
        <v>0</v>
      </c>
      <c r="AQ114" s="159"/>
    </row>
    <row r="115" spans="1:43" ht="96" customHeight="1" x14ac:dyDescent="0.25">
      <c r="A115" s="231"/>
      <c r="B115" s="231"/>
      <c r="C115" s="231"/>
      <c r="D115" s="229"/>
      <c r="E115" s="229"/>
      <c r="F115" s="394"/>
      <c r="G115" s="232" t="s">
        <v>320</v>
      </c>
      <c r="H115" s="286" t="s">
        <v>315</v>
      </c>
      <c r="I115" s="235">
        <v>0.5</v>
      </c>
      <c r="J115" s="235">
        <v>0.5</v>
      </c>
      <c r="K115" s="236" t="s">
        <v>590</v>
      </c>
      <c r="L115" s="232" t="s">
        <v>321</v>
      </c>
      <c r="M115" s="286" t="s">
        <v>315</v>
      </c>
      <c r="N115" s="235">
        <v>0.5</v>
      </c>
      <c r="O115" s="261"/>
      <c r="P115" s="259"/>
      <c r="Q115" s="260" t="s">
        <v>237</v>
      </c>
      <c r="R115" s="259" t="s">
        <v>230</v>
      </c>
      <c r="S115" s="261">
        <v>0</v>
      </c>
      <c r="T115" s="261"/>
      <c r="U115" s="309" t="s">
        <v>230</v>
      </c>
      <c r="V115" s="260" t="s">
        <v>237</v>
      </c>
      <c r="W115" s="259" t="s">
        <v>230</v>
      </c>
      <c r="X115" s="261">
        <v>0</v>
      </c>
      <c r="Y115" s="261"/>
      <c r="Z115" s="309" t="s">
        <v>230</v>
      </c>
      <c r="AA115" s="6">
        <f t="shared" si="38"/>
        <v>1</v>
      </c>
      <c r="AB115" s="17">
        <f t="shared" si="39"/>
        <v>44.999600000000008</v>
      </c>
      <c r="AC115" s="17">
        <f t="shared" si="40"/>
        <v>0</v>
      </c>
      <c r="AD115" s="6">
        <f t="shared" si="41"/>
        <v>16.999600000000001</v>
      </c>
      <c r="AE115" s="17">
        <f t="shared" si="42"/>
        <v>28.000000000000007</v>
      </c>
      <c r="AF115" s="5">
        <f t="shared" si="26"/>
        <v>0</v>
      </c>
      <c r="AG115" s="5"/>
      <c r="AH115" s="5"/>
      <c r="AI115" s="5"/>
      <c r="AJ115" s="5">
        <f t="shared" si="27"/>
        <v>0</v>
      </c>
      <c r="AK115" s="159"/>
      <c r="AL115" s="5">
        <f t="shared" si="28"/>
        <v>0</v>
      </c>
      <c r="AM115" s="5">
        <f t="shared" si="29"/>
        <v>0</v>
      </c>
      <c r="AN115" s="5">
        <f t="shared" si="30"/>
        <v>0</v>
      </c>
      <c r="AO115" s="5">
        <f t="shared" si="31"/>
        <v>0</v>
      </c>
      <c r="AP115" s="5">
        <f t="shared" si="32"/>
        <v>0</v>
      </c>
      <c r="AQ115" s="159"/>
    </row>
    <row r="116" spans="1:43" ht="72" customHeight="1" x14ac:dyDescent="0.25">
      <c r="A116" s="231"/>
      <c r="B116" s="231"/>
      <c r="C116" s="231"/>
      <c r="D116" s="229"/>
      <c r="E116" s="229"/>
      <c r="F116" s="394"/>
      <c r="G116" s="232" t="s">
        <v>322</v>
      </c>
      <c r="H116" s="286" t="s">
        <v>315</v>
      </c>
      <c r="I116" s="235">
        <v>0.1</v>
      </c>
      <c r="J116" s="235">
        <v>0.1</v>
      </c>
      <c r="K116" s="236" t="s">
        <v>591</v>
      </c>
      <c r="L116" s="232" t="s">
        <v>323</v>
      </c>
      <c r="M116" s="286" t="s">
        <v>315</v>
      </c>
      <c r="N116" s="235">
        <v>0.4</v>
      </c>
      <c r="O116" s="261"/>
      <c r="P116" s="259"/>
      <c r="Q116" s="260" t="s">
        <v>324</v>
      </c>
      <c r="R116" s="286" t="s">
        <v>315</v>
      </c>
      <c r="S116" s="261">
        <v>0.5</v>
      </c>
      <c r="T116" s="261"/>
      <c r="U116" s="309" t="s">
        <v>230</v>
      </c>
      <c r="V116" s="260" t="s">
        <v>237</v>
      </c>
      <c r="W116" s="259" t="s">
        <v>230</v>
      </c>
      <c r="X116" s="261">
        <v>0</v>
      </c>
      <c r="Y116" s="261"/>
      <c r="Z116" s="309" t="s">
        <v>230</v>
      </c>
      <c r="AA116" s="6">
        <f t="shared" si="38"/>
        <v>1</v>
      </c>
      <c r="AB116" s="17">
        <f t="shared" si="39"/>
        <v>44.999600000000008</v>
      </c>
      <c r="AC116" s="17">
        <f t="shared" si="40"/>
        <v>0</v>
      </c>
      <c r="AD116" s="6">
        <f t="shared" si="41"/>
        <v>16.999600000000001</v>
      </c>
      <c r="AE116" s="17">
        <f t="shared" si="42"/>
        <v>28.000000000000007</v>
      </c>
      <c r="AF116" s="5">
        <f t="shared" si="26"/>
        <v>0</v>
      </c>
      <c r="AG116" s="5"/>
      <c r="AH116" s="5"/>
      <c r="AI116" s="5"/>
      <c r="AJ116" s="5">
        <f t="shared" si="27"/>
        <v>0</v>
      </c>
      <c r="AK116" s="159"/>
      <c r="AL116" s="5">
        <f t="shared" si="28"/>
        <v>0</v>
      </c>
      <c r="AM116" s="5">
        <f t="shared" si="29"/>
        <v>0</v>
      </c>
      <c r="AN116" s="5">
        <f t="shared" si="30"/>
        <v>0</v>
      </c>
      <c r="AO116" s="5">
        <f t="shared" si="31"/>
        <v>0</v>
      </c>
      <c r="AP116" s="5">
        <f t="shared" si="32"/>
        <v>0</v>
      </c>
      <c r="AQ116" s="159"/>
    </row>
    <row r="117" spans="1:43" ht="87" customHeight="1" x14ac:dyDescent="0.3">
      <c r="A117" s="231"/>
      <c r="B117" s="231"/>
      <c r="C117" s="231"/>
      <c r="D117" s="229"/>
      <c r="E117" s="229"/>
      <c r="F117" s="394"/>
      <c r="G117" s="234" t="s">
        <v>237</v>
      </c>
      <c r="H117" s="259" t="s">
        <v>230</v>
      </c>
      <c r="I117" s="235">
        <v>0</v>
      </c>
      <c r="J117" s="235">
        <v>0</v>
      </c>
      <c r="K117" s="234" t="s">
        <v>237</v>
      </c>
      <c r="L117" s="307" t="s">
        <v>251</v>
      </c>
      <c r="M117" s="259" t="s">
        <v>230</v>
      </c>
      <c r="N117" s="235">
        <v>0</v>
      </c>
      <c r="O117" s="235"/>
      <c r="P117" s="286" t="s">
        <v>230</v>
      </c>
      <c r="Q117" s="260" t="s">
        <v>325</v>
      </c>
      <c r="R117" s="286" t="s">
        <v>315</v>
      </c>
      <c r="S117" s="261">
        <v>0.5</v>
      </c>
      <c r="T117" s="261"/>
      <c r="U117" s="239"/>
      <c r="V117" s="232" t="s">
        <v>326</v>
      </c>
      <c r="W117" s="286" t="s">
        <v>315</v>
      </c>
      <c r="X117" s="261">
        <v>0.5</v>
      </c>
      <c r="Y117" s="261"/>
      <c r="Z117" s="239"/>
      <c r="AA117" s="6">
        <f t="shared" si="38"/>
        <v>1</v>
      </c>
      <c r="AB117" s="17">
        <f t="shared" si="39"/>
        <v>44.999600000000008</v>
      </c>
      <c r="AC117" s="17">
        <f t="shared" si="40"/>
        <v>0</v>
      </c>
      <c r="AD117" s="6">
        <f t="shared" si="41"/>
        <v>16.999600000000001</v>
      </c>
      <c r="AE117" s="17">
        <f t="shared" si="42"/>
        <v>28.000000000000007</v>
      </c>
      <c r="AF117" s="5">
        <f t="shared" si="26"/>
        <v>0</v>
      </c>
      <c r="AG117" s="5"/>
      <c r="AH117" s="5"/>
      <c r="AI117" s="5"/>
      <c r="AJ117" s="5">
        <f t="shared" si="27"/>
        <v>0</v>
      </c>
      <c r="AK117" s="159"/>
      <c r="AL117" s="5">
        <f t="shared" si="28"/>
        <v>0</v>
      </c>
      <c r="AM117" s="5">
        <f t="shared" si="29"/>
        <v>0</v>
      </c>
      <c r="AN117" s="5">
        <f t="shared" si="30"/>
        <v>0</v>
      </c>
      <c r="AO117" s="5">
        <f t="shared" si="31"/>
        <v>0</v>
      </c>
      <c r="AP117" s="5">
        <f t="shared" si="32"/>
        <v>0</v>
      </c>
      <c r="AQ117" s="159"/>
    </row>
    <row r="118" spans="1:43" ht="85.5" customHeight="1" x14ac:dyDescent="0.3">
      <c r="A118" s="231"/>
      <c r="B118" s="231"/>
      <c r="C118" s="231"/>
      <c r="D118" s="232" t="s">
        <v>76</v>
      </c>
      <c r="E118" s="232" t="s">
        <v>327</v>
      </c>
      <c r="F118" s="235">
        <v>1</v>
      </c>
      <c r="G118" s="232" t="s">
        <v>328</v>
      </c>
      <c r="H118" s="286" t="s">
        <v>315</v>
      </c>
      <c r="I118" s="235">
        <v>0.25</v>
      </c>
      <c r="J118" s="235">
        <v>0.25</v>
      </c>
      <c r="K118" s="236" t="s">
        <v>592</v>
      </c>
      <c r="L118" s="232" t="s">
        <v>328</v>
      </c>
      <c r="M118" s="286" t="s">
        <v>315</v>
      </c>
      <c r="N118" s="235">
        <v>0.25</v>
      </c>
      <c r="O118" s="235"/>
      <c r="P118" s="259"/>
      <c r="Q118" s="260" t="s">
        <v>328</v>
      </c>
      <c r="R118" s="286" t="s">
        <v>315</v>
      </c>
      <c r="S118" s="235">
        <v>0.25</v>
      </c>
      <c r="T118" s="261"/>
      <c r="U118" s="239"/>
      <c r="V118" s="232" t="s">
        <v>328</v>
      </c>
      <c r="W118" s="286" t="s">
        <v>315</v>
      </c>
      <c r="X118" s="235">
        <v>0.25</v>
      </c>
      <c r="Y118" s="261"/>
      <c r="Z118" s="239"/>
      <c r="AA118" s="6">
        <f t="shared" si="38"/>
        <v>1</v>
      </c>
      <c r="AB118" s="17">
        <f t="shared" si="39"/>
        <v>45.999600000000008</v>
      </c>
      <c r="AC118" s="17">
        <f t="shared" si="40"/>
        <v>1</v>
      </c>
      <c r="AD118" s="6">
        <f t="shared" si="41"/>
        <v>17.999600000000001</v>
      </c>
      <c r="AE118" s="17">
        <f t="shared" si="42"/>
        <v>28.000000000000007</v>
      </c>
      <c r="AF118" s="5">
        <f t="shared" si="26"/>
        <v>0.25</v>
      </c>
      <c r="AG118" s="5"/>
      <c r="AH118" s="5"/>
      <c r="AI118" s="5"/>
      <c r="AJ118" s="5">
        <f t="shared" si="27"/>
        <v>0.25</v>
      </c>
      <c r="AK118" s="153">
        <f>+AJ118</f>
        <v>0.25</v>
      </c>
      <c r="AL118" s="5">
        <f t="shared" si="28"/>
        <v>0.25</v>
      </c>
      <c r="AM118" s="5">
        <f t="shared" si="29"/>
        <v>0</v>
      </c>
      <c r="AN118" s="5">
        <f t="shared" si="30"/>
        <v>0</v>
      </c>
      <c r="AO118" s="5">
        <f t="shared" si="31"/>
        <v>0</v>
      </c>
      <c r="AP118" s="5">
        <f t="shared" si="32"/>
        <v>0.25</v>
      </c>
      <c r="AQ118" s="153">
        <f>+AP118</f>
        <v>0.25</v>
      </c>
    </row>
    <row r="119" spans="1:43" ht="141" customHeight="1" x14ac:dyDescent="0.3">
      <c r="A119" s="231"/>
      <c r="B119" s="231"/>
      <c r="C119" s="231"/>
      <c r="D119" s="229" t="s">
        <v>77</v>
      </c>
      <c r="E119" s="229" t="s">
        <v>329</v>
      </c>
      <c r="F119" s="235">
        <v>0.5</v>
      </c>
      <c r="G119" s="232" t="s">
        <v>330</v>
      </c>
      <c r="H119" s="286" t="s">
        <v>315</v>
      </c>
      <c r="I119" s="235">
        <v>0.25</v>
      </c>
      <c r="J119" s="235">
        <v>0.12</v>
      </c>
      <c r="K119" s="395" t="s">
        <v>593</v>
      </c>
      <c r="L119" s="259"/>
      <c r="M119" s="259"/>
      <c r="N119" s="261"/>
      <c r="O119" s="261"/>
      <c r="P119" s="259"/>
      <c r="Q119" s="260" t="s">
        <v>331</v>
      </c>
      <c r="R119" s="286" t="s">
        <v>315</v>
      </c>
      <c r="S119" s="235">
        <v>0.5</v>
      </c>
      <c r="T119" s="261"/>
      <c r="U119" s="239"/>
      <c r="V119" s="232" t="s">
        <v>332</v>
      </c>
      <c r="W119" s="286" t="s">
        <v>315</v>
      </c>
      <c r="X119" s="235">
        <v>0.25</v>
      </c>
      <c r="Y119" s="261"/>
      <c r="Z119" s="239"/>
      <c r="AA119" s="6">
        <f t="shared" si="38"/>
        <v>1</v>
      </c>
      <c r="AB119" s="17">
        <f t="shared" si="39"/>
        <v>46.499600000000008</v>
      </c>
      <c r="AC119" s="17">
        <f t="shared" si="40"/>
        <v>0.5</v>
      </c>
      <c r="AD119" s="6">
        <f t="shared" si="41"/>
        <v>18.499600000000001</v>
      </c>
      <c r="AE119" s="17">
        <f t="shared" si="42"/>
        <v>28.000000000000007</v>
      </c>
      <c r="AF119" s="5">
        <f t="shared" si="26"/>
        <v>0.125</v>
      </c>
      <c r="AG119" s="5"/>
      <c r="AH119" s="5"/>
      <c r="AI119" s="5"/>
      <c r="AJ119" s="5">
        <f t="shared" si="27"/>
        <v>0.125</v>
      </c>
      <c r="AK119" s="160">
        <f>SUM(AJ119:AJ120)</f>
        <v>0.125</v>
      </c>
      <c r="AL119" s="5">
        <f t="shared" si="28"/>
        <v>0.06</v>
      </c>
      <c r="AM119" s="5">
        <f t="shared" si="29"/>
        <v>0</v>
      </c>
      <c r="AN119" s="5">
        <f t="shared" si="30"/>
        <v>0</v>
      </c>
      <c r="AO119" s="5">
        <f t="shared" si="31"/>
        <v>0</v>
      </c>
      <c r="AP119" s="5">
        <f t="shared" si="32"/>
        <v>0.06</v>
      </c>
      <c r="AQ119" s="160">
        <f>SUM(AP119:AP120)</f>
        <v>0.06</v>
      </c>
    </row>
    <row r="120" spans="1:43" ht="79.5" customHeight="1" x14ac:dyDescent="0.3">
      <c r="A120" s="231"/>
      <c r="B120" s="231"/>
      <c r="C120" s="231"/>
      <c r="D120" s="229"/>
      <c r="E120" s="229"/>
      <c r="F120" s="235">
        <v>0.2</v>
      </c>
      <c r="G120" s="234" t="s">
        <v>237</v>
      </c>
      <c r="H120" s="259" t="s">
        <v>230</v>
      </c>
      <c r="I120" s="235">
        <v>0</v>
      </c>
      <c r="J120" s="235">
        <v>0</v>
      </c>
      <c r="K120" s="236" t="s">
        <v>237</v>
      </c>
      <c r="L120" s="232" t="s">
        <v>333</v>
      </c>
      <c r="M120" s="286" t="s">
        <v>315</v>
      </c>
      <c r="N120" s="235">
        <v>0.33</v>
      </c>
      <c r="O120" s="261"/>
      <c r="P120" s="259"/>
      <c r="Q120" s="232" t="s">
        <v>333</v>
      </c>
      <c r="R120" s="286" t="s">
        <v>315</v>
      </c>
      <c r="S120" s="235">
        <v>0.33</v>
      </c>
      <c r="T120" s="261"/>
      <c r="U120" s="239"/>
      <c r="V120" s="232" t="s">
        <v>334</v>
      </c>
      <c r="W120" s="286" t="s">
        <v>315</v>
      </c>
      <c r="X120" s="235">
        <v>0.34</v>
      </c>
      <c r="Y120" s="261"/>
      <c r="Z120" s="239"/>
      <c r="AA120" s="6">
        <f t="shared" si="38"/>
        <v>1</v>
      </c>
      <c r="AB120" s="17">
        <f t="shared" si="39"/>
        <v>46.699600000000011</v>
      </c>
      <c r="AC120" s="17">
        <f t="shared" si="40"/>
        <v>0.2</v>
      </c>
      <c r="AD120" s="6">
        <f t="shared" si="41"/>
        <v>18.6996</v>
      </c>
      <c r="AE120" s="17">
        <f t="shared" si="42"/>
        <v>28.000000000000011</v>
      </c>
      <c r="AF120" s="5">
        <f t="shared" si="26"/>
        <v>0</v>
      </c>
      <c r="AG120" s="5"/>
      <c r="AH120" s="5"/>
      <c r="AI120" s="5"/>
      <c r="AJ120" s="5">
        <f t="shared" si="27"/>
        <v>0</v>
      </c>
      <c r="AK120" s="158"/>
      <c r="AL120" s="5">
        <f t="shared" si="28"/>
        <v>0</v>
      </c>
      <c r="AM120" s="5">
        <f t="shared" si="29"/>
        <v>0</v>
      </c>
      <c r="AN120" s="5">
        <f t="shared" si="30"/>
        <v>0</v>
      </c>
      <c r="AO120" s="5">
        <f t="shared" si="31"/>
        <v>0</v>
      </c>
      <c r="AP120" s="5">
        <f t="shared" si="32"/>
        <v>0</v>
      </c>
      <c r="AQ120" s="158"/>
    </row>
    <row r="121" spans="1:43" ht="79.5" customHeight="1" x14ac:dyDescent="0.3">
      <c r="A121" s="231"/>
      <c r="B121" s="231"/>
      <c r="C121" s="231"/>
      <c r="D121" s="263" t="s">
        <v>78</v>
      </c>
      <c r="E121" s="232" t="s">
        <v>335</v>
      </c>
      <c r="F121" s="235">
        <v>1</v>
      </c>
      <c r="G121" s="232" t="s">
        <v>336</v>
      </c>
      <c r="H121" s="286" t="s">
        <v>315</v>
      </c>
      <c r="I121" s="235">
        <v>0.33</v>
      </c>
      <c r="J121" s="235">
        <v>0.33</v>
      </c>
      <c r="K121" s="236" t="s">
        <v>594</v>
      </c>
      <c r="L121" s="232" t="s">
        <v>334</v>
      </c>
      <c r="M121" s="286" t="s">
        <v>315</v>
      </c>
      <c r="N121" s="235">
        <v>0.33</v>
      </c>
      <c r="O121" s="235"/>
      <c r="P121" s="239"/>
      <c r="Q121" s="232" t="s">
        <v>334</v>
      </c>
      <c r="R121" s="286" t="s">
        <v>315</v>
      </c>
      <c r="S121" s="235">
        <v>0.34</v>
      </c>
      <c r="T121" s="261"/>
      <c r="U121" s="239"/>
      <c r="V121" s="259"/>
      <c r="W121" s="259"/>
      <c r="X121" s="340"/>
      <c r="Y121" s="261"/>
      <c r="Z121" s="239"/>
      <c r="AA121" s="6">
        <f t="shared" si="38"/>
        <v>1</v>
      </c>
      <c r="AB121" s="17">
        <f t="shared" si="39"/>
        <v>47.699600000000011</v>
      </c>
      <c r="AC121" s="17">
        <f t="shared" si="40"/>
        <v>1</v>
      </c>
      <c r="AD121" s="6">
        <f t="shared" si="41"/>
        <v>19.6996</v>
      </c>
      <c r="AE121" s="17">
        <f t="shared" si="42"/>
        <v>28.000000000000011</v>
      </c>
      <c r="AF121" s="5">
        <f t="shared" si="26"/>
        <v>0.33</v>
      </c>
      <c r="AG121" s="5"/>
      <c r="AH121" s="5"/>
      <c r="AI121" s="5"/>
      <c r="AJ121" s="5">
        <f t="shared" si="27"/>
        <v>0.33</v>
      </c>
      <c r="AK121" s="153">
        <f>AJ121</f>
        <v>0.33</v>
      </c>
      <c r="AL121" s="5">
        <f t="shared" si="28"/>
        <v>0.33</v>
      </c>
      <c r="AM121" s="5">
        <f t="shared" si="29"/>
        <v>0</v>
      </c>
      <c r="AN121" s="5">
        <f t="shared" si="30"/>
        <v>0</v>
      </c>
      <c r="AO121" s="5">
        <f t="shared" si="31"/>
        <v>0</v>
      </c>
      <c r="AP121" s="5">
        <f t="shared" si="32"/>
        <v>0.33</v>
      </c>
      <c r="AQ121" s="153">
        <f>AP121</f>
        <v>0.33</v>
      </c>
    </row>
    <row r="122" spans="1:43" ht="58.5" customHeight="1" x14ac:dyDescent="0.3">
      <c r="A122" s="231"/>
      <c r="B122" s="231"/>
      <c r="C122" s="231"/>
      <c r="D122" s="234" t="s">
        <v>79</v>
      </c>
      <c r="E122" s="232" t="s">
        <v>337</v>
      </c>
      <c r="F122" s="235">
        <v>1</v>
      </c>
      <c r="G122" s="234" t="s">
        <v>237</v>
      </c>
      <c r="H122" s="259" t="s">
        <v>230</v>
      </c>
      <c r="I122" s="235">
        <v>0</v>
      </c>
      <c r="J122" s="235">
        <v>0</v>
      </c>
      <c r="K122" s="236" t="s">
        <v>237</v>
      </c>
      <c r="L122" s="232" t="s">
        <v>338</v>
      </c>
      <c r="M122" s="286" t="s">
        <v>315</v>
      </c>
      <c r="N122" s="235">
        <v>0.5</v>
      </c>
      <c r="O122" s="235"/>
      <c r="P122" s="239"/>
      <c r="Q122" s="232" t="s">
        <v>251</v>
      </c>
      <c r="R122" s="309" t="s">
        <v>230</v>
      </c>
      <c r="S122" s="235">
        <v>0</v>
      </c>
      <c r="T122" s="261"/>
      <c r="U122" s="309" t="s">
        <v>230</v>
      </c>
      <c r="V122" s="232" t="s">
        <v>339</v>
      </c>
      <c r="W122" s="286" t="s">
        <v>315</v>
      </c>
      <c r="X122" s="235">
        <v>0.5</v>
      </c>
      <c r="Y122" s="261"/>
      <c r="Z122" s="239"/>
      <c r="AA122" s="6">
        <f t="shared" si="38"/>
        <v>1</v>
      </c>
      <c r="AB122" s="17">
        <f t="shared" si="39"/>
        <v>48.699600000000011</v>
      </c>
      <c r="AC122" s="17">
        <f t="shared" si="40"/>
        <v>1</v>
      </c>
      <c r="AD122" s="6">
        <f t="shared" si="41"/>
        <v>20.6996</v>
      </c>
      <c r="AE122" s="17">
        <f t="shared" si="42"/>
        <v>28.000000000000011</v>
      </c>
      <c r="AF122" s="5">
        <f t="shared" si="26"/>
        <v>0</v>
      </c>
      <c r="AG122" s="5"/>
      <c r="AH122" s="5"/>
      <c r="AI122" s="5"/>
      <c r="AJ122" s="5">
        <f t="shared" si="27"/>
        <v>0</v>
      </c>
      <c r="AK122" s="153">
        <f>AJ122</f>
        <v>0</v>
      </c>
      <c r="AL122" s="5">
        <f t="shared" si="28"/>
        <v>0</v>
      </c>
      <c r="AM122" s="5">
        <f t="shared" si="29"/>
        <v>0</v>
      </c>
      <c r="AN122" s="5">
        <f t="shared" si="30"/>
        <v>0</v>
      </c>
      <c r="AO122" s="5">
        <f t="shared" si="31"/>
        <v>0</v>
      </c>
      <c r="AP122" s="5">
        <f t="shared" si="32"/>
        <v>0</v>
      </c>
      <c r="AQ122" s="153">
        <f>AP122</f>
        <v>0</v>
      </c>
    </row>
    <row r="123" spans="1:43" ht="58.5" customHeight="1" x14ac:dyDescent="0.3">
      <c r="A123" s="231"/>
      <c r="B123" s="231"/>
      <c r="C123" s="231"/>
      <c r="D123" s="232" t="s">
        <v>80</v>
      </c>
      <c r="E123" s="232" t="s">
        <v>340</v>
      </c>
      <c r="F123" s="235">
        <v>1</v>
      </c>
      <c r="G123" s="234" t="s">
        <v>237</v>
      </c>
      <c r="H123" s="259" t="s">
        <v>230</v>
      </c>
      <c r="I123" s="235">
        <v>0</v>
      </c>
      <c r="J123" s="235">
        <v>0</v>
      </c>
      <c r="K123" s="236" t="s">
        <v>237</v>
      </c>
      <c r="L123" s="239"/>
      <c r="M123" s="239"/>
      <c r="N123" s="235">
        <v>0</v>
      </c>
      <c r="O123" s="235"/>
      <c r="P123" s="259"/>
      <c r="Q123" s="232" t="s">
        <v>341</v>
      </c>
      <c r="R123" s="286" t="s">
        <v>315</v>
      </c>
      <c r="S123" s="235">
        <v>1</v>
      </c>
      <c r="T123" s="261"/>
      <c r="U123" s="239"/>
      <c r="V123" s="260" t="s">
        <v>237</v>
      </c>
      <c r="W123" s="259" t="s">
        <v>230</v>
      </c>
      <c r="X123" s="235">
        <v>0</v>
      </c>
      <c r="Y123" s="235"/>
      <c r="Z123" s="286" t="s">
        <v>230</v>
      </c>
      <c r="AA123" s="6">
        <f t="shared" si="38"/>
        <v>1</v>
      </c>
      <c r="AB123" s="17">
        <f t="shared" si="39"/>
        <v>49.699600000000011</v>
      </c>
      <c r="AC123" s="17">
        <f t="shared" si="40"/>
        <v>1</v>
      </c>
      <c r="AD123" s="6">
        <f t="shared" si="41"/>
        <v>21.6996</v>
      </c>
      <c r="AE123" s="17">
        <f t="shared" si="42"/>
        <v>28.000000000000011</v>
      </c>
      <c r="AF123" s="5">
        <f t="shared" si="26"/>
        <v>0</v>
      </c>
      <c r="AG123" s="5"/>
      <c r="AH123" s="5"/>
      <c r="AI123" s="5"/>
      <c r="AJ123" s="5">
        <f t="shared" si="27"/>
        <v>0</v>
      </c>
      <c r="AK123" s="153">
        <f>+AJ123</f>
        <v>0</v>
      </c>
      <c r="AL123" s="5">
        <f t="shared" si="28"/>
        <v>0</v>
      </c>
      <c r="AM123" s="5">
        <f t="shared" si="29"/>
        <v>0</v>
      </c>
      <c r="AN123" s="5">
        <f t="shared" si="30"/>
        <v>0</v>
      </c>
      <c r="AO123" s="5">
        <f t="shared" si="31"/>
        <v>0</v>
      </c>
      <c r="AP123" s="5">
        <f t="shared" si="32"/>
        <v>0</v>
      </c>
      <c r="AQ123" s="153">
        <f>+AP123</f>
        <v>0</v>
      </c>
    </row>
    <row r="124" spans="1:43" ht="112.5" customHeight="1" x14ac:dyDescent="0.3">
      <c r="A124" s="231"/>
      <c r="B124" s="231"/>
      <c r="C124" s="231"/>
      <c r="D124" s="231" t="s">
        <v>81</v>
      </c>
      <c r="E124" s="229" t="s">
        <v>342</v>
      </c>
      <c r="F124" s="394">
        <v>1</v>
      </c>
      <c r="G124" s="234" t="s">
        <v>237</v>
      </c>
      <c r="H124" s="259" t="s">
        <v>230</v>
      </c>
      <c r="I124" s="235">
        <v>0</v>
      </c>
      <c r="J124" s="235">
        <v>0</v>
      </c>
      <c r="K124" s="236" t="s">
        <v>237</v>
      </c>
      <c r="L124" s="260" t="s">
        <v>237</v>
      </c>
      <c r="M124" s="259" t="s">
        <v>230</v>
      </c>
      <c r="N124" s="235">
        <v>0</v>
      </c>
      <c r="O124" s="235"/>
      <c r="P124" s="286" t="s">
        <v>230</v>
      </c>
      <c r="Q124" s="260" t="s">
        <v>237</v>
      </c>
      <c r="R124" s="259" t="s">
        <v>230</v>
      </c>
      <c r="S124" s="235">
        <v>0</v>
      </c>
      <c r="T124" s="235"/>
      <c r="U124" s="286" t="s">
        <v>230</v>
      </c>
      <c r="V124" s="260" t="s">
        <v>343</v>
      </c>
      <c r="W124" s="259" t="s">
        <v>315</v>
      </c>
      <c r="X124" s="340">
        <v>1</v>
      </c>
      <c r="Y124" s="261"/>
      <c r="Z124" s="239"/>
      <c r="AA124" s="6">
        <f t="shared" si="38"/>
        <v>1</v>
      </c>
      <c r="AB124" s="17">
        <f t="shared" si="39"/>
        <v>50.699600000000011</v>
      </c>
      <c r="AC124" s="17">
        <f t="shared" si="40"/>
        <v>1</v>
      </c>
      <c r="AD124" s="6">
        <f t="shared" si="41"/>
        <v>22.6996</v>
      </c>
      <c r="AE124" s="17">
        <f t="shared" si="42"/>
        <v>28.000000000000011</v>
      </c>
      <c r="AF124" s="5">
        <f t="shared" si="26"/>
        <v>0</v>
      </c>
      <c r="AG124" s="5"/>
      <c r="AH124" s="5"/>
      <c r="AI124" s="5"/>
      <c r="AJ124" s="5">
        <f t="shared" si="27"/>
        <v>0</v>
      </c>
      <c r="AK124" s="160">
        <f>SUM(AJ124:AJ126)</f>
        <v>0</v>
      </c>
      <c r="AL124" s="5">
        <f t="shared" si="28"/>
        <v>0</v>
      </c>
      <c r="AM124" s="5">
        <f t="shared" si="29"/>
        <v>0</v>
      </c>
      <c r="AN124" s="5">
        <f t="shared" si="30"/>
        <v>0</v>
      </c>
      <c r="AO124" s="5">
        <f t="shared" si="31"/>
        <v>0</v>
      </c>
      <c r="AP124" s="5">
        <f t="shared" si="32"/>
        <v>0</v>
      </c>
      <c r="AQ124" s="160">
        <f>SUM(AP124:AP126)</f>
        <v>0</v>
      </c>
    </row>
    <row r="125" spans="1:43" ht="112.5" customHeight="1" x14ac:dyDescent="0.3">
      <c r="A125" s="231"/>
      <c r="B125" s="231"/>
      <c r="C125" s="231"/>
      <c r="D125" s="231"/>
      <c r="E125" s="229"/>
      <c r="F125" s="394"/>
      <c r="G125" s="234" t="s">
        <v>237</v>
      </c>
      <c r="H125" s="259" t="s">
        <v>230</v>
      </c>
      <c r="I125" s="235">
        <v>0</v>
      </c>
      <c r="J125" s="235">
        <v>0</v>
      </c>
      <c r="K125" s="236" t="s">
        <v>237</v>
      </c>
      <c r="L125" s="260" t="s">
        <v>237</v>
      </c>
      <c r="M125" s="259" t="s">
        <v>230</v>
      </c>
      <c r="N125" s="235">
        <v>0</v>
      </c>
      <c r="O125" s="235"/>
      <c r="P125" s="286" t="s">
        <v>230</v>
      </c>
      <c r="Q125" s="232" t="s">
        <v>344</v>
      </c>
      <c r="R125" s="286" t="s">
        <v>315</v>
      </c>
      <c r="S125" s="235">
        <v>1</v>
      </c>
      <c r="T125" s="261"/>
      <c r="U125" s="239"/>
      <c r="V125" s="260" t="s">
        <v>237</v>
      </c>
      <c r="W125" s="259" t="s">
        <v>230</v>
      </c>
      <c r="X125" s="235">
        <v>0</v>
      </c>
      <c r="Y125" s="235"/>
      <c r="Z125" s="286" t="s">
        <v>230</v>
      </c>
      <c r="AA125" s="6">
        <f t="shared" si="38"/>
        <v>1</v>
      </c>
      <c r="AB125" s="17">
        <f t="shared" si="39"/>
        <v>50.699600000000011</v>
      </c>
      <c r="AC125" s="17">
        <f t="shared" si="40"/>
        <v>0</v>
      </c>
      <c r="AD125" s="6">
        <f t="shared" si="41"/>
        <v>22.6996</v>
      </c>
      <c r="AE125" s="17">
        <f t="shared" si="42"/>
        <v>28.000000000000011</v>
      </c>
      <c r="AF125" s="5">
        <f t="shared" si="26"/>
        <v>0</v>
      </c>
      <c r="AG125" s="5"/>
      <c r="AH125" s="5"/>
      <c r="AI125" s="5"/>
      <c r="AJ125" s="5">
        <f t="shared" si="27"/>
        <v>0</v>
      </c>
      <c r="AK125" s="161"/>
      <c r="AL125" s="5">
        <f t="shared" si="28"/>
        <v>0</v>
      </c>
      <c r="AM125" s="5">
        <f t="shared" si="29"/>
        <v>0</v>
      </c>
      <c r="AN125" s="5">
        <f t="shared" si="30"/>
        <v>0</v>
      </c>
      <c r="AO125" s="5">
        <f t="shared" si="31"/>
        <v>0</v>
      </c>
      <c r="AP125" s="5">
        <f t="shared" si="32"/>
        <v>0</v>
      </c>
      <c r="AQ125" s="161"/>
    </row>
    <row r="126" spans="1:43" ht="112.5" customHeight="1" x14ac:dyDescent="0.3">
      <c r="A126" s="231"/>
      <c r="B126" s="231"/>
      <c r="C126" s="231"/>
      <c r="D126" s="231"/>
      <c r="E126" s="229"/>
      <c r="F126" s="394"/>
      <c r="G126" s="232" t="s">
        <v>345</v>
      </c>
      <c r="H126" s="259" t="s">
        <v>315</v>
      </c>
      <c r="I126" s="235">
        <v>0.33</v>
      </c>
      <c r="J126" s="235">
        <v>0.33</v>
      </c>
      <c r="K126" s="236" t="s">
        <v>595</v>
      </c>
      <c r="L126" s="260" t="s">
        <v>346</v>
      </c>
      <c r="M126" s="259" t="s">
        <v>315</v>
      </c>
      <c r="N126" s="259">
        <v>0.33</v>
      </c>
      <c r="O126" s="235"/>
      <c r="P126" s="259"/>
      <c r="Q126" s="308" t="s">
        <v>347</v>
      </c>
      <c r="R126" s="286" t="s">
        <v>315</v>
      </c>
      <c r="S126" s="235">
        <v>0.34</v>
      </c>
      <c r="T126" s="261"/>
      <c r="U126" s="239"/>
      <c r="V126" s="260" t="s">
        <v>237</v>
      </c>
      <c r="W126" s="259" t="s">
        <v>230</v>
      </c>
      <c r="X126" s="235">
        <v>0</v>
      </c>
      <c r="Y126" s="235"/>
      <c r="Z126" s="286" t="s">
        <v>230</v>
      </c>
      <c r="AA126" s="6">
        <f t="shared" si="38"/>
        <v>1</v>
      </c>
      <c r="AB126" s="17">
        <f t="shared" si="39"/>
        <v>50.699600000000011</v>
      </c>
      <c r="AC126" s="17">
        <f t="shared" si="40"/>
        <v>0</v>
      </c>
      <c r="AD126" s="6">
        <f t="shared" si="41"/>
        <v>22.6996</v>
      </c>
      <c r="AE126" s="17">
        <f t="shared" si="42"/>
        <v>28.000000000000011</v>
      </c>
      <c r="AF126" s="5">
        <f t="shared" si="26"/>
        <v>0</v>
      </c>
      <c r="AG126" s="5"/>
      <c r="AH126" s="5"/>
      <c r="AI126" s="5"/>
      <c r="AJ126" s="5">
        <f t="shared" si="27"/>
        <v>0</v>
      </c>
      <c r="AK126" s="158"/>
      <c r="AL126" s="5">
        <f t="shared" si="28"/>
        <v>0</v>
      </c>
      <c r="AM126" s="5">
        <f t="shared" si="29"/>
        <v>0</v>
      </c>
      <c r="AN126" s="5">
        <f t="shared" si="30"/>
        <v>0</v>
      </c>
      <c r="AO126" s="5">
        <f t="shared" si="31"/>
        <v>0</v>
      </c>
      <c r="AP126" s="5">
        <f t="shared" si="32"/>
        <v>0</v>
      </c>
      <c r="AQ126" s="158"/>
    </row>
    <row r="127" spans="1:43" ht="93" customHeight="1" x14ac:dyDescent="0.3">
      <c r="A127" s="231"/>
      <c r="B127" s="231"/>
      <c r="C127" s="231"/>
      <c r="D127" s="229" t="s">
        <v>82</v>
      </c>
      <c r="E127" s="229" t="s">
        <v>348</v>
      </c>
      <c r="F127" s="233">
        <v>0.5</v>
      </c>
      <c r="G127" s="232" t="s">
        <v>349</v>
      </c>
      <c r="H127" s="259" t="s">
        <v>315</v>
      </c>
      <c r="I127" s="235">
        <v>0.5</v>
      </c>
      <c r="J127" s="235">
        <v>0.5</v>
      </c>
      <c r="K127" s="236" t="s">
        <v>611</v>
      </c>
      <c r="L127" s="232" t="s">
        <v>351</v>
      </c>
      <c r="M127" s="259" t="s">
        <v>315</v>
      </c>
      <c r="N127" s="259">
        <v>0.5</v>
      </c>
      <c r="O127" s="235"/>
      <c r="P127" s="259"/>
      <c r="Q127" s="259"/>
      <c r="R127" s="259"/>
      <c r="S127" s="261"/>
      <c r="T127" s="261"/>
      <c r="U127" s="239"/>
      <c r="V127" s="259"/>
      <c r="W127" s="259"/>
      <c r="X127" s="235"/>
      <c r="Y127" s="261"/>
      <c r="Z127" s="239"/>
      <c r="AA127" s="6">
        <f t="shared" si="38"/>
        <v>1</v>
      </c>
      <c r="AB127" s="17">
        <f t="shared" si="39"/>
        <v>51.199600000000011</v>
      </c>
      <c r="AC127" s="17">
        <f t="shared" si="40"/>
        <v>0.5</v>
      </c>
      <c r="AD127" s="6">
        <f t="shared" si="41"/>
        <v>23.1996</v>
      </c>
      <c r="AE127" s="17">
        <f t="shared" si="42"/>
        <v>28.000000000000011</v>
      </c>
      <c r="AF127" s="5">
        <f t="shared" si="26"/>
        <v>0.25</v>
      </c>
      <c r="AG127" s="5"/>
      <c r="AH127" s="5"/>
      <c r="AI127" s="5"/>
      <c r="AJ127" s="5">
        <f t="shared" si="27"/>
        <v>0.25</v>
      </c>
      <c r="AK127" s="160">
        <f>SUM(AJ127:AJ128)</f>
        <v>0.41500000000000004</v>
      </c>
      <c r="AL127" s="5">
        <f t="shared" si="28"/>
        <v>0.25</v>
      </c>
      <c r="AM127" s="5">
        <f t="shared" si="29"/>
        <v>0</v>
      </c>
      <c r="AN127" s="5">
        <f t="shared" si="30"/>
        <v>0</v>
      </c>
      <c r="AO127" s="5">
        <f t="shared" si="31"/>
        <v>0</v>
      </c>
      <c r="AP127" s="5">
        <f t="shared" si="32"/>
        <v>0.25</v>
      </c>
      <c r="AQ127" s="160">
        <f>SUM(AP127:AP128)</f>
        <v>0.41500000000000004</v>
      </c>
    </row>
    <row r="128" spans="1:43" ht="93" customHeight="1" thickBot="1" x14ac:dyDescent="0.35">
      <c r="A128" s="242"/>
      <c r="B128" s="242"/>
      <c r="C128" s="242"/>
      <c r="D128" s="240"/>
      <c r="E128" s="240"/>
      <c r="F128" s="244">
        <v>0.5</v>
      </c>
      <c r="G128" s="243" t="s">
        <v>350</v>
      </c>
      <c r="H128" s="320" t="s">
        <v>315</v>
      </c>
      <c r="I128" s="246">
        <v>0.33</v>
      </c>
      <c r="J128" s="246">
        <v>0.33</v>
      </c>
      <c r="K128" s="247" t="s">
        <v>596</v>
      </c>
      <c r="L128" s="243" t="s">
        <v>350</v>
      </c>
      <c r="M128" s="320" t="s">
        <v>315</v>
      </c>
      <c r="N128" s="320">
        <v>0.33</v>
      </c>
      <c r="O128" s="246"/>
      <c r="P128" s="320"/>
      <c r="Q128" s="322" t="s">
        <v>350</v>
      </c>
      <c r="R128" s="320" t="s">
        <v>315</v>
      </c>
      <c r="S128" s="324">
        <v>0.34</v>
      </c>
      <c r="T128" s="324"/>
      <c r="U128" s="360"/>
      <c r="V128" s="357" t="s">
        <v>237</v>
      </c>
      <c r="W128" s="320" t="s">
        <v>230</v>
      </c>
      <c r="X128" s="246">
        <v>0</v>
      </c>
      <c r="Y128" s="324"/>
      <c r="Z128" s="360"/>
      <c r="AA128" s="24">
        <f t="shared" si="38"/>
        <v>1</v>
      </c>
      <c r="AB128" s="18">
        <f t="shared" si="39"/>
        <v>51.699600000000011</v>
      </c>
      <c r="AC128" s="18">
        <f t="shared" si="40"/>
        <v>0.5</v>
      </c>
      <c r="AD128" s="24">
        <f t="shared" si="41"/>
        <v>23.6996</v>
      </c>
      <c r="AE128" s="18">
        <f t="shared" si="42"/>
        <v>28.000000000000011</v>
      </c>
      <c r="AF128" s="7">
        <f t="shared" si="26"/>
        <v>0.16500000000000001</v>
      </c>
      <c r="AG128" s="7"/>
      <c r="AH128" s="7"/>
      <c r="AI128" s="7"/>
      <c r="AJ128" s="7">
        <f t="shared" si="27"/>
        <v>0.16500000000000001</v>
      </c>
      <c r="AK128" s="192"/>
      <c r="AL128" s="7">
        <f t="shared" si="28"/>
        <v>0.16500000000000001</v>
      </c>
      <c r="AM128" s="7">
        <f t="shared" si="29"/>
        <v>0</v>
      </c>
      <c r="AN128" s="7">
        <f t="shared" si="30"/>
        <v>0</v>
      </c>
      <c r="AO128" s="7">
        <f t="shared" si="31"/>
        <v>0</v>
      </c>
      <c r="AP128" s="7">
        <f t="shared" si="32"/>
        <v>0.16500000000000001</v>
      </c>
      <c r="AQ128" s="192"/>
    </row>
    <row r="129" spans="1:43" ht="202.5" customHeight="1" x14ac:dyDescent="0.3">
      <c r="A129" s="396" t="s">
        <v>408</v>
      </c>
      <c r="B129" s="275" t="s">
        <v>248</v>
      </c>
      <c r="C129" s="250" t="s">
        <v>84</v>
      </c>
      <c r="D129" s="250" t="s">
        <v>95</v>
      </c>
      <c r="E129" s="278" t="s">
        <v>418</v>
      </c>
      <c r="F129" s="326">
        <v>0.2</v>
      </c>
      <c r="G129" s="328" t="s">
        <v>614</v>
      </c>
      <c r="H129" s="327" t="s">
        <v>5</v>
      </c>
      <c r="I129" s="277">
        <v>1</v>
      </c>
      <c r="J129" s="277">
        <v>1</v>
      </c>
      <c r="K129" s="281" t="s">
        <v>615</v>
      </c>
      <c r="L129" s="330" t="s">
        <v>237</v>
      </c>
      <c r="M129" s="331" t="s">
        <v>230</v>
      </c>
      <c r="N129" s="277">
        <v>0</v>
      </c>
      <c r="O129" s="277">
        <v>0</v>
      </c>
      <c r="P129" s="327"/>
      <c r="Q129" s="397" t="s">
        <v>237</v>
      </c>
      <c r="R129" s="284" t="s">
        <v>230</v>
      </c>
      <c r="S129" s="277">
        <v>0</v>
      </c>
      <c r="T129" s="283">
        <v>0</v>
      </c>
      <c r="U129" s="284"/>
      <c r="V129" s="398" t="s">
        <v>237</v>
      </c>
      <c r="W129" s="398" t="s">
        <v>230</v>
      </c>
      <c r="X129" s="277">
        <v>0</v>
      </c>
      <c r="Y129" s="283">
        <v>0</v>
      </c>
      <c r="Z129" s="284"/>
      <c r="AA129" s="150">
        <f t="shared" si="38"/>
        <v>1</v>
      </c>
      <c r="AB129" s="81">
        <f t="shared" si="39"/>
        <v>51.899600000000014</v>
      </c>
      <c r="AC129" s="81">
        <f t="shared" si="40"/>
        <v>0.2</v>
      </c>
      <c r="AD129" s="150">
        <f t="shared" si="41"/>
        <v>23.8996</v>
      </c>
      <c r="AE129" s="81">
        <f t="shared" si="42"/>
        <v>28.000000000000014</v>
      </c>
      <c r="AF129" s="4">
        <f t="shared" si="26"/>
        <v>0.2</v>
      </c>
      <c r="AG129" s="4"/>
      <c r="AH129" s="4"/>
      <c r="AI129" s="4"/>
      <c r="AJ129" s="4">
        <f t="shared" si="27"/>
        <v>0.2</v>
      </c>
      <c r="AK129" s="158">
        <f>SUM(AJ129:AJ133)</f>
        <v>0.35</v>
      </c>
      <c r="AL129" s="4">
        <f t="shared" si="28"/>
        <v>0.2</v>
      </c>
      <c r="AM129" s="4">
        <f t="shared" si="29"/>
        <v>0</v>
      </c>
      <c r="AN129" s="4">
        <f t="shared" si="30"/>
        <v>0</v>
      </c>
      <c r="AO129" s="4">
        <f t="shared" si="31"/>
        <v>0</v>
      </c>
      <c r="AP129" s="4">
        <f t="shared" si="32"/>
        <v>0.2</v>
      </c>
      <c r="AQ129" s="158">
        <f>SUM(AP129:AP133)</f>
        <v>0.35</v>
      </c>
    </row>
    <row r="130" spans="1:43" ht="105.75" customHeight="1" x14ac:dyDescent="0.3">
      <c r="A130" s="399"/>
      <c r="B130" s="275"/>
      <c r="C130" s="231"/>
      <c r="D130" s="231"/>
      <c r="E130" s="236" t="s">
        <v>616</v>
      </c>
      <c r="F130" s="233">
        <v>0.2</v>
      </c>
      <c r="G130" s="234" t="s">
        <v>237</v>
      </c>
      <c r="H130" s="377" t="s">
        <v>5</v>
      </c>
      <c r="I130" s="235">
        <v>0</v>
      </c>
      <c r="J130" s="235">
        <v>0</v>
      </c>
      <c r="K130" s="236" t="s">
        <v>237</v>
      </c>
      <c r="L130" s="260" t="s">
        <v>617</v>
      </c>
      <c r="M130" s="309" t="s">
        <v>230</v>
      </c>
      <c r="N130" s="261">
        <v>1</v>
      </c>
      <c r="O130" s="261"/>
      <c r="P130" s="259"/>
      <c r="Q130" s="308" t="s">
        <v>237</v>
      </c>
      <c r="R130" s="309" t="s">
        <v>230</v>
      </c>
      <c r="S130" s="235">
        <v>0</v>
      </c>
      <c r="T130" s="261">
        <v>0</v>
      </c>
      <c r="U130" s="238"/>
      <c r="V130" s="308" t="s">
        <v>237</v>
      </c>
      <c r="W130" s="309" t="s">
        <v>230</v>
      </c>
      <c r="X130" s="235">
        <v>0</v>
      </c>
      <c r="Y130" s="261"/>
      <c r="Z130" s="238"/>
      <c r="AA130" s="6">
        <f t="shared" si="38"/>
        <v>1</v>
      </c>
      <c r="AB130" s="17">
        <f t="shared" si="39"/>
        <v>52.099600000000017</v>
      </c>
      <c r="AC130" s="17">
        <f t="shared" si="40"/>
        <v>0.2</v>
      </c>
      <c r="AD130" s="6">
        <f t="shared" si="41"/>
        <v>24.099599999999999</v>
      </c>
      <c r="AE130" s="17">
        <f t="shared" si="42"/>
        <v>28.000000000000018</v>
      </c>
      <c r="AF130" s="4">
        <f t="shared" si="26"/>
        <v>0</v>
      </c>
      <c r="AG130" s="5"/>
      <c r="AH130" s="5"/>
      <c r="AI130" s="5"/>
      <c r="AJ130" s="5">
        <f t="shared" si="27"/>
        <v>0</v>
      </c>
      <c r="AK130" s="162"/>
      <c r="AL130" s="4">
        <f t="shared" ref="AL130:AL140" si="43">+J130*F130</f>
        <v>0</v>
      </c>
      <c r="AM130" s="4">
        <f t="shared" ref="AM130:AM140" si="44">+O130*F130</f>
        <v>0</v>
      </c>
      <c r="AN130" s="4">
        <f t="shared" ref="AN130:AN140" si="45">+T130*F130</f>
        <v>0</v>
      </c>
      <c r="AO130" s="4">
        <f t="shared" ref="AO130:AO140" si="46">+Y130*F130</f>
        <v>0</v>
      </c>
      <c r="AP130" s="4">
        <f t="shared" ref="AP130:AP140" si="47">SUM(AL130:AO130)</f>
        <v>0</v>
      </c>
      <c r="AQ130" s="162"/>
    </row>
    <row r="131" spans="1:43" ht="144.75" customHeight="1" x14ac:dyDescent="0.3">
      <c r="A131" s="399"/>
      <c r="B131" s="275"/>
      <c r="C131" s="231"/>
      <c r="D131" s="231"/>
      <c r="E131" s="234" t="s">
        <v>618</v>
      </c>
      <c r="F131" s="233">
        <v>0.2</v>
      </c>
      <c r="G131" s="234" t="s">
        <v>613</v>
      </c>
      <c r="H131" s="259" t="s">
        <v>5</v>
      </c>
      <c r="I131" s="235">
        <v>0.25</v>
      </c>
      <c r="J131" s="235">
        <v>0.25</v>
      </c>
      <c r="K131" s="236" t="s">
        <v>619</v>
      </c>
      <c r="L131" s="260" t="s">
        <v>620</v>
      </c>
      <c r="M131" s="259" t="s">
        <v>5</v>
      </c>
      <c r="N131" s="261">
        <v>0.25</v>
      </c>
      <c r="O131" s="261"/>
      <c r="P131" s="259"/>
      <c r="Q131" s="260" t="s">
        <v>621</v>
      </c>
      <c r="R131" s="259" t="s">
        <v>5</v>
      </c>
      <c r="S131" s="261">
        <v>0.25</v>
      </c>
      <c r="T131" s="261"/>
      <c r="U131" s="238"/>
      <c r="V131" s="260" t="s">
        <v>622</v>
      </c>
      <c r="W131" s="259" t="s">
        <v>5</v>
      </c>
      <c r="X131" s="261">
        <v>0.25</v>
      </c>
      <c r="Y131" s="261"/>
      <c r="Z131" s="238"/>
      <c r="AA131" s="6">
        <f t="shared" si="38"/>
        <v>1</v>
      </c>
      <c r="AB131" s="17">
        <f t="shared" si="39"/>
        <v>52.299600000000019</v>
      </c>
      <c r="AC131" s="17">
        <f t="shared" si="40"/>
        <v>0.2</v>
      </c>
      <c r="AD131" s="6">
        <f t="shared" si="41"/>
        <v>24.299599999999998</v>
      </c>
      <c r="AE131" s="17">
        <f t="shared" si="42"/>
        <v>28.000000000000021</v>
      </c>
      <c r="AF131" s="4">
        <f t="shared" si="26"/>
        <v>0.05</v>
      </c>
      <c r="AG131" s="5"/>
      <c r="AH131" s="5"/>
      <c r="AI131" s="5"/>
      <c r="AJ131" s="5">
        <f t="shared" si="27"/>
        <v>0.05</v>
      </c>
      <c r="AK131" s="162"/>
      <c r="AL131" s="4">
        <f t="shared" si="43"/>
        <v>0.05</v>
      </c>
      <c r="AM131" s="4">
        <f t="shared" si="44"/>
        <v>0</v>
      </c>
      <c r="AN131" s="4">
        <f t="shared" si="45"/>
        <v>0</v>
      </c>
      <c r="AO131" s="4">
        <f t="shared" si="46"/>
        <v>0</v>
      </c>
      <c r="AP131" s="4">
        <f t="shared" si="47"/>
        <v>0.05</v>
      </c>
      <c r="AQ131" s="162"/>
    </row>
    <row r="132" spans="1:43" ht="178.5" customHeight="1" x14ac:dyDescent="0.3">
      <c r="A132" s="399"/>
      <c r="B132" s="275"/>
      <c r="C132" s="231"/>
      <c r="D132" s="231"/>
      <c r="E132" s="234" t="s">
        <v>623</v>
      </c>
      <c r="F132" s="233">
        <v>0.2</v>
      </c>
      <c r="G132" s="260" t="s">
        <v>613</v>
      </c>
      <c r="H132" s="259" t="s">
        <v>5</v>
      </c>
      <c r="I132" s="235">
        <v>0.25</v>
      </c>
      <c r="J132" s="235">
        <v>0.25</v>
      </c>
      <c r="K132" s="236" t="s">
        <v>624</v>
      </c>
      <c r="L132" s="260" t="s">
        <v>625</v>
      </c>
      <c r="M132" s="259" t="s">
        <v>5</v>
      </c>
      <c r="N132" s="261">
        <v>0.25</v>
      </c>
      <c r="O132" s="261"/>
      <c r="P132" s="259"/>
      <c r="Q132" s="260" t="s">
        <v>626</v>
      </c>
      <c r="R132" s="259" t="s">
        <v>5</v>
      </c>
      <c r="S132" s="261">
        <v>0.25</v>
      </c>
      <c r="T132" s="261"/>
      <c r="U132" s="238"/>
      <c r="V132" s="260" t="s">
        <v>627</v>
      </c>
      <c r="W132" s="259" t="s">
        <v>5</v>
      </c>
      <c r="X132" s="261">
        <v>0.25</v>
      </c>
      <c r="Y132" s="261"/>
      <c r="Z132" s="238"/>
      <c r="AA132" s="6">
        <f t="shared" si="38"/>
        <v>1</v>
      </c>
      <c r="AB132" s="17">
        <f t="shared" si="39"/>
        <v>52.499600000000022</v>
      </c>
      <c r="AC132" s="17">
        <f t="shared" si="40"/>
        <v>0.2</v>
      </c>
      <c r="AD132" s="6">
        <f t="shared" si="41"/>
        <v>24.499599999999997</v>
      </c>
      <c r="AE132" s="17">
        <f t="shared" si="42"/>
        <v>28.000000000000025</v>
      </c>
      <c r="AF132" s="4">
        <f t="shared" si="26"/>
        <v>0.05</v>
      </c>
      <c r="AG132" s="5"/>
      <c r="AH132" s="5"/>
      <c r="AI132" s="5"/>
      <c r="AJ132" s="5">
        <f t="shared" si="27"/>
        <v>0.05</v>
      </c>
      <c r="AK132" s="162"/>
      <c r="AL132" s="4">
        <f t="shared" si="43"/>
        <v>0.05</v>
      </c>
      <c r="AM132" s="4">
        <f t="shared" si="44"/>
        <v>0</v>
      </c>
      <c r="AN132" s="4">
        <f t="shared" si="45"/>
        <v>0</v>
      </c>
      <c r="AO132" s="4">
        <f t="shared" si="46"/>
        <v>0</v>
      </c>
      <c r="AP132" s="4">
        <f t="shared" si="47"/>
        <v>0.05</v>
      </c>
      <c r="AQ132" s="162"/>
    </row>
    <row r="133" spans="1:43" ht="176.25" customHeight="1" x14ac:dyDescent="0.3">
      <c r="A133" s="399"/>
      <c r="B133" s="275"/>
      <c r="C133" s="231"/>
      <c r="D133" s="231"/>
      <c r="E133" s="234" t="s">
        <v>419</v>
      </c>
      <c r="F133" s="233">
        <v>0.2</v>
      </c>
      <c r="G133" s="260" t="s">
        <v>628</v>
      </c>
      <c r="H133" s="259" t="s">
        <v>5</v>
      </c>
      <c r="I133" s="235">
        <v>0.25</v>
      </c>
      <c r="J133" s="235">
        <v>0.25</v>
      </c>
      <c r="K133" s="236" t="s">
        <v>629</v>
      </c>
      <c r="L133" s="259" t="s">
        <v>631</v>
      </c>
      <c r="M133" s="259" t="s">
        <v>5</v>
      </c>
      <c r="N133" s="261">
        <v>0.25</v>
      </c>
      <c r="O133" s="261"/>
      <c r="P133" s="259"/>
      <c r="Q133" s="260" t="s">
        <v>630</v>
      </c>
      <c r="R133" s="259" t="s">
        <v>5</v>
      </c>
      <c r="S133" s="261">
        <v>0.25</v>
      </c>
      <c r="T133" s="261"/>
      <c r="U133" s="238"/>
      <c r="V133" s="260" t="s">
        <v>632</v>
      </c>
      <c r="W133" s="259" t="s">
        <v>5</v>
      </c>
      <c r="X133" s="261">
        <v>0.25</v>
      </c>
      <c r="Y133" s="261"/>
      <c r="Z133" s="238"/>
      <c r="AA133" s="6">
        <f t="shared" si="38"/>
        <v>1</v>
      </c>
      <c r="AB133" s="17">
        <f t="shared" si="39"/>
        <v>52.699600000000025</v>
      </c>
      <c r="AC133" s="17">
        <f t="shared" si="40"/>
        <v>0.2</v>
      </c>
      <c r="AD133" s="6">
        <f t="shared" si="41"/>
        <v>24.699599999999997</v>
      </c>
      <c r="AE133" s="17">
        <f t="shared" si="42"/>
        <v>28.000000000000028</v>
      </c>
      <c r="AF133" s="4">
        <f t="shared" si="26"/>
        <v>0.05</v>
      </c>
      <c r="AG133" s="5"/>
      <c r="AH133" s="5"/>
      <c r="AI133" s="5"/>
      <c r="AJ133" s="5">
        <f t="shared" si="27"/>
        <v>0.05</v>
      </c>
      <c r="AK133" s="162"/>
      <c r="AL133" s="4">
        <f t="shared" si="43"/>
        <v>0.05</v>
      </c>
      <c r="AM133" s="4">
        <f t="shared" si="44"/>
        <v>0</v>
      </c>
      <c r="AN133" s="4">
        <f t="shared" si="45"/>
        <v>0</v>
      </c>
      <c r="AO133" s="4">
        <f t="shared" si="46"/>
        <v>0</v>
      </c>
      <c r="AP133" s="4">
        <f t="shared" si="47"/>
        <v>0.05</v>
      </c>
      <c r="AQ133" s="162"/>
    </row>
    <row r="134" spans="1:43" ht="271.5" customHeight="1" x14ac:dyDescent="0.3">
      <c r="A134" s="399"/>
      <c r="B134" s="275"/>
      <c r="C134" s="234" t="s">
        <v>85</v>
      </c>
      <c r="D134" s="232" t="s">
        <v>95</v>
      </c>
      <c r="E134" s="234" t="s">
        <v>352</v>
      </c>
      <c r="F134" s="233">
        <v>1</v>
      </c>
      <c r="G134" s="234" t="s">
        <v>353</v>
      </c>
      <c r="H134" s="286" t="s">
        <v>248</v>
      </c>
      <c r="I134" s="233">
        <v>0.25</v>
      </c>
      <c r="J134" s="235">
        <v>0.23810000000000001</v>
      </c>
      <c r="K134" s="236" t="s">
        <v>597</v>
      </c>
      <c r="L134" s="234" t="s">
        <v>353</v>
      </c>
      <c r="M134" s="234" t="s">
        <v>248</v>
      </c>
      <c r="N134" s="233">
        <v>0.25</v>
      </c>
      <c r="O134" s="235"/>
      <c r="P134" s="232"/>
      <c r="Q134" s="234" t="s">
        <v>353</v>
      </c>
      <c r="R134" s="234" t="s">
        <v>248</v>
      </c>
      <c r="S134" s="233">
        <v>0.25</v>
      </c>
      <c r="T134" s="261"/>
      <c r="U134" s="238"/>
      <c r="V134" s="234" t="s">
        <v>353</v>
      </c>
      <c r="W134" s="234" t="s">
        <v>248</v>
      </c>
      <c r="X134" s="233">
        <v>0.25</v>
      </c>
      <c r="Y134" s="261"/>
      <c r="Z134" s="238"/>
      <c r="AA134" s="6">
        <f t="shared" si="38"/>
        <v>1</v>
      </c>
      <c r="AB134" s="17">
        <f t="shared" si="39"/>
        <v>53.699600000000025</v>
      </c>
      <c r="AC134" s="17">
        <f t="shared" si="40"/>
        <v>1</v>
      </c>
      <c r="AD134" s="6">
        <f t="shared" si="41"/>
        <v>25.699599999999997</v>
      </c>
      <c r="AE134" s="17">
        <f t="shared" si="42"/>
        <v>28.000000000000028</v>
      </c>
      <c r="AF134" s="4">
        <f t="shared" si="26"/>
        <v>0.25</v>
      </c>
      <c r="AG134" s="5"/>
      <c r="AH134" s="5"/>
      <c r="AI134" s="5"/>
      <c r="AJ134" s="5">
        <f t="shared" si="27"/>
        <v>0.25</v>
      </c>
      <c r="AK134" s="78">
        <f>+AJ134</f>
        <v>0.25</v>
      </c>
      <c r="AL134" s="4">
        <f t="shared" si="43"/>
        <v>0.23810000000000001</v>
      </c>
      <c r="AM134" s="4">
        <f t="shared" si="44"/>
        <v>0</v>
      </c>
      <c r="AN134" s="4">
        <f t="shared" si="45"/>
        <v>0</v>
      </c>
      <c r="AO134" s="4">
        <f t="shared" si="46"/>
        <v>0</v>
      </c>
      <c r="AP134" s="4">
        <f t="shared" si="47"/>
        <v>0.23810000000000001</v>
      </c>
      <c r="AQ134" s="78">
        <f>+AP134</f>
        <v>0.23810000000000001</v>
      </c>
    </row>
    <row r="135" spans="1:43" ht="300" customHeight="1" x14ac:dyDescent="0.25">
      <c r="A135" s="399"/>
      <c r="B135" s="275"/>
      <c r="C135" s="234" t="s">
        <v>86</v>
      </c>
      <c r="D135" s="232" t="s">
        <v>95</v>
      </c>
      <c r="E135" s="291" t="s">
        <v>634</v>
      </c>
      <c r="F135" s="235">
        <v>1</v>
      </c>
      <c r="G135" s="234" t="s">
        <v>634</v>
      </c>
      <c r="H135" s="377" t="s">
        <v>5</v>
      </c>
      <c r="I135" s="261">
        <v>0.3</v>
      </c>
      <c r="J135" s="261">
        <v>0.3</v>
      </c>
      <c r="K135" s="236" t="s">
        <v>644</v>
      </c>
      <c r="L135" s="234" t="s">
        <v>634</v>
      </c>
      <c r="M135" s="377" t="s">
        <v>5</v>
      </c>
      <c r="N135" s="261">
        <v>0.3</v>
      </c>
      <c r="O135" s="261"/>
      <c r="P135" s="259"/>
      <c r="Q135" s="232" t="s">
        <v>633</v>
      </c>
      <c r="R135" s="261" t="s">
        <v>5</v>
      </c>
      <c r="S135" s="261">
        <v>0.25</v>
      </c>
      <c r="T135" s="261"/>
      <c r="U135" s="263"/>
      <c r="V135" s="232" t="s">
        <v>633</v>
      </c>
      <c r="W135" s="261" t="s">
        <v>5</v>
      </c>
      <c r="X135" s="261">
        <v>0.15</v>
      </c>
      <c r="Y135" s="261"/>
      <c r="Z135" s="263"/>
      <c r="AA135" s="6">
        <f t="shared" si="38"/>
        <v>1</v>
      </c>
      <c r="AB135" s="17">
        <f t="shared" si="39"/>
        <v>54.699600000000025</v>
      </c>
      <c r="AC135" s="17">
        <f t="shared" si="40"/>
        <v>1</v>
      </c>
      <c r="AD135" s="6">
        <f t="shared" si="41"/>
        <v>26.699599999999997</v>
      </c>
      <c r="AE135" s="17">
        <f t="shared" si="42"/>
        <v>28.000000000000028</v>
      </c>
      <c r="AF135" s="4">
        <f t="shared" si="26"/>
        <v>0.3</v>
      </c>
      <c r="AG135" s="5"/>
      <c r="AH135" s="5"/>
      <c r="AI135" s="5"/>
      <c r="AJ135" s="5">
        <f t="shared" ref="AJ135:AJ140" si="48">SUM(AF135:AI135)</f>
        <v>0.3</v>
      </c>
      <c r="AK135" s="78">
        <f>+AJ135</f>
        <v>0.3</v>
      </c>
      <c r="AL135" s="4">
        <f t="shared" si="43"/>
        <v>0.3</v>
      </c>
      <c r="AM135" s="4">
        <f t="shared" si="44"/>
        <v>0</v>
      </c>
      <c r="AN135" s="4">
        <f t="shared" si="45"/>
        <v>0</v>
      </c>
      <c r="AO135" s="4">
        <f t="shared" si="46"/>
        <v>0</v>
      </c>
      <c r="AP135" s="4">
        <f t="shared" si="47"/>
        <v>0.3</v>
      </c>
      <c r="AQ135" s="78">
        <f>+AP135</f>
        <v>0.3</v>
      </c>
    </row>
    <row r="136" spans="1:43" ht="183" customHeight="1" x14ac:dyDescent="0.3">
      <c r="A136" s="399"/>
      <c r="B136" s="275"/>
      <c r="C136" s="231" t="s">
        <v>87</v>
      </c>
      <c r="D136" s="231" t="s">
        <v>95</v>
      </c>
      <c r="E136" s="234" t="s">
        <v>354</v>
      </c>
      <c r="F136" s="233">
        <v>0.25</v>
      </c>
      <c r="G136" s="307" t="s">
        <v>600</v>
      </c>
      <c r="H136" s="259" t="s">
        <v>361</v>
      </c>
      <c r="I136" s="235">
        <v>1</v>
      </c>
      <c r="J136" s="235">
        <v>1</v>
      </c>
      <c r="K136" s="236" t="s">
        <v>598</v>
      </c>
      <c r="L136" s="308" t="s">
        <v>237</v>
      </c>
      <c r="M136" s="309" t="s">
        <v>230</v>
      </c>
      <c r="N136" s="235">
        <v>0</v>
      </c>
      <c r="O136" s="235"/>
      <c r="P136" s="239"/>
      <c r="Q136" s="308" t="s">
        <v>237</v>
      </c>
      <c r="R136" s="309" t="s">
        <v>230</v>
      </c>
      <c r="S136" s="235">
        <v>0</v>
      </c>
      <c r="T136" s="235"/>
      <c r="U136" s="239"/>
      <c r="V136" s="308" t="s">
        <v>237</v>
      </c>
      <c r="W136" s="309" t="s">
        <v>230</v>
      </c>
      <c r="X136" s="235">
        <v>0</v>
      </c>
      <c r="Y136" s="235"/>
      <c r="Z136" s="239"/>
      <c r="AA136" s="6">
        <f t="shared" si="38"/>
        <v>1</v>
      </c>
      <c r="AB136" s="17">
        <f t="shared" si="39"/>
        <v>54.949600000000025</v>
      </c>
      <c r="AC136" s="17">
        <f t="shared" si="40"/>
        <v>0.25</v>
      </c>
      <c r="AD136" s="6">
        <f t="shared" si="41"/>
        <v>26.949599999999997</v>
      </c>
      <c r="AE136" s="17">
        <f t="shared" si="42"/>
        <v>28.000000000000028</v>
      </c>
      <c r="AF136" s="5">
        <f>+I136*F136</f>
        <v>0.25</v>
      </c>
      <c r="AG136" s="5"/>
      <c r="AH136" s="5"/>
      <c r="AI136" s="5"/>
      <c r="AJ136" s="5">
        <f t="shared" si="48"/>
        <v>0.25</v>
      </c>
      <c r="AK136" s="159">
        <f>SUM(AJ136:AJ140)</f>
        <v>0.65000000000000013</v>
      </c>
      <c r="AL136" s="5">
        <f t="shared" si="43"/>
        <v>0.25</v>
      </c>
      <c r="AM136" s="5">
        <f t="shared" si="44"/>
        <v>0</v>
      </c>
      <c r="AN136" s="5">
        <f t="shared" si="45"/>
        <v>0</v>
      </c>
      <c r="AO136" s="5">
        <f t="shared" si="46"/>
        <v>0</v>
      </c>
      <c r="AP136" s="5">
        <f t="shared" si="47"/>
        <v>0.25</v>
      </c>
      <c r="AQ136" s="159">
        <f>SUM(AP136:AP140)</f>
        <v>0.65000000000000013</v>
      </c>
    </row>
    <row r="137" spans="1:43" ht="127.5" customHeight="1" x14ac:dyDescent="0.3">
      <c r="A137" s="399"/>
      <c r="B137" s="275"/>
      <c r="C137" s="231"/>
      <c r="D137" s="231"/>
      <c r="E137" s="234" t="s">
        <v>359</v>
      </c>
      <c r="F137" s="233">
        <v>0.15</v>
      </c>
      <c r="G137" s="260" t="s">
        <v>599</v>
      </c>
      <c r="H137" s="259" t="s">
        <v>361</v>
      </c>
      <c r="I137" s="235">
        <v>1</v>
      </c>
      <c r="J137" s="235">
        <v>1</v>
      </c>
      <c r="K137" s="234" t="s">
        <v>601</v>
      </c>
      <c r="L137" s="308" t="s">
        <v>237</v>
      </c>
      <c r="M137" s="309" t="s">
        <v>230</v>
      </c>
      <c r="N137" s="235">
        <v>0</v>
      </c>
      <c r="O137" s="235"/>
      <c r="P137" s="239"/>
      <c r="Q137" s="308" t="s">
        <v>237</v>
      </c>
      <c r="R137" s="309" t="s">
        <v>230</v>
      </c>
      <c r="S137" s="235">
        <v>0</v>
      </c>
      <c r="T137" s="235"/>
      <c r="U137" s="238"/>
      <c r="V137" s="308" t="s">
        <v>237</v>
      </c>
      <c r="W137" s="309" t="s">
        <v>230</v>
      </c>
      <c r="X137" s="235">
        <v>0</v>
      </c>
      <c r="Y137" s="235"/>
      <c r="Z137" s="238"/>
      <c r="AA137" s="6">
        <f t="shared" si="38"/>
        <v>1</v>
      </c>
      <c r="AB137" s="17">
        <f t="shared" si="39"/>
        <v>55.099600000000024</v>
      </c>
      <c r="AC137" s="17">
        <f t="shared" si="40"/>
        <v>0.15</v>
      </c>
      <c r="AD137" s="6">
        <f t="shared" si="41"/>
        <v>27.099599999999995</v>
      </c>
      <c r="AE137" s="17">
        <f t="shared" si="42"/>
        <v>28.000000000000028</v>
      </c>
      <c r="AF137" s="5">
        <f>+I137*F137</f>
        <v>0.15</v>
      </c>
      <c r="AG137" s="5"/>
      <c r="AH137" s="5"/>
      <c r="AI137" s="5"/>
      <c r="AJ137" s="5">
        <f t="shared" si="48"/>
        <v>0.15</v>
      </c>
      <c r="AK137" s="162"/>
      <c r="AL137" s="5">
        <f t="shared" si="43"/>
        <v>0.15</v>
      </c>
      <c r="AM137" s="5">
        <f t="shared" si="44"/>
        <v>0</v>
      </c>
      <c r="AN137" s="5">
        <f t="shared" si="45"/>
        <v>0</v>
      </c>
      <c r="AO137" s="5">
        <f t="shared" si="46"/>
        <v>0</v>
      </c>
      <c r="AP137" s="5">
        <f t="shared" si="47"/>
        <v>0.15</v>
      </c>
      <c r="AQ137" s="162"/>
    </row>
    <row r="138" spans="1:43" ht="106.5" customHeight="1" x14ac:dyDescent="0.3">
      <c r="A138" s="399"/>
      <c r="B138" s="275"/>
      <c r="C138" s="231"/>
      <c r="D138" s="231"/>
      <c r="E138" s="234" t="s">
        <v>355</v>
      </c>
      <c r="F138" s="233">
        <v>0.15</v>
      </c>
      <c r="G138" s="262" t="s">
        <v>602</v>
      </c>
      <c r="H138" s="259" t="s">
        <v>361</v>
      </c>
      <c r="I138" s="235">
        <v>1</v>
      </c>
      <c r="J138" s="235">
        <v>1</v>
      </c>
      <c r="K138" s="236" t="s">
        <v>603</v>
      </c>
      <c r="L138" s="308" t="s">
        <v>237</v>
      </c>
      <c r="M138" s="309" t="s">
        <v>230</v>
      </c>
      <c r="N138" s="235">
        <v>0</v>
      </c>
      <c r="O138" s="235"/>
      <c r="P138" s="239"/>
      <c r="Q138" s="308" t="s">
        <v>237</v>
      </c>
      <c r="R138" s="309" t="s">
        <v>230</v>
      </c>
      <c r="S138" s="235">
        <v>0</v>
      </c>
      <c r="T138" s="235"/>
      <c r="U138" s="238"/>
      <c r="V138" s="308" t="s">
        <v>237</v>
      </c>
      <c r="W138" s="309" t="s">
        <v>230</v>
      </c>
      <c r="X138" s="235">
        <v>0</v>
      </c>
      <c r="Y138" s="235"/>
      <c r="Z138" s="238"/>
      <c r="AA138" s="6">
        <f t="shared" si="38"/>
        <v>1</v>
      </c>
      <c r="AB138" s="17">
        <f t="shared" si="39"/>
        <v>55.249600000000022</v>
      </c>
      <c r="AC138" s="17">
        <f t="shared" si="40"/>
        <v>0.15</v>
      </c>
      <c r="AD138" s="6">
        <f t="shared" si="41"/>
        <v>27.249599999999994</v>
      </c>
      <c r="AE138" s="17">
        <f t="shared" si="42"/>
        <v>28.000000000000028</v>
      </c>
      <c r="AF138" s="5">
        <f>+I138*F138</f>
        <v>0.15</v>
      </c>
      <c r="AG138" s="5"/>
      <c r="AH138" s="5"/>
      <c r="AI138" s="5"/>
      <c r="AJ138" s="5">
        <f t="shared" si="48"/>
        <v>0.15</v>
      </c>
      <c r="AK138" s="162"/>
      <c r="AL138" s="5">
        <f t="shared" si="43"/>
        <v>0.15</v>
      </c>
      <c r="AM138" s="5">
        <f t="shared" si="44"/>
        <v>0</v>
      </c>
      <c r="AN138" s="5">
        <f t="shared" si="45"/>
        <v>0</v>
      </c>
      <c r="AO138" s="5">
        <f t="shared" si="46"/>
        <v>0</v>
      </c>
      <c r="AP138" s="5">
        <f t="shared" si="47"/>
        <v>0.15</v>
      </c>
      <c r="AQ138" s="162"/>
    </row>
    <row r="139" spans="1:43" ht="211.5" customHeight="1" x14ac:dyDescent="0.3">
      <c r="A139" s="399"/>
      <c r="B139" s="275"/>
      <c r="C139" s="231"/>
      <c r="D139" s="231"/>
      <c r="E139" s="234" t="s">
        <v>360</v>
      </c>
      <c r="F139" s="233">
        <v>0.25</v>
      </c>
      <c r="G139" s="234" t="s">
        <v>604</v>
      </c>
      <c r="H139" s="259" t="s">
        <v>361</v>
      </c>
      <c r="I139" s="235">
        <v>0.2</v>
      </c>
      <c r="J139" s="235">
        <v>0.2</v>
      </c>
      <c r="K139" s="236" t="s">
        <v>605</v>
      </c>
      <c r="L139" s="260" t="s">
        <v>357</v>
      </c>
      <c r="M139" s="259" t="s">
        <v>361</v>
      </c>
      <c r="N139" s="235">
        <v>0.2</v>
      </c>
      <c r="O139" s="235"/>
      <c r="P139" s="236"/>
      <c r="Q139" s="260" t="s">
        <v>362</v>
      </c>
      <c r="R139" s="259" t="s">
        <v>361</v>
      </c>
      <c r="S139" s="235">
        <v>0.3</v>
      </c>
      <c r="T139" s="261"/>
      <c r="U139" s="238"/>
      <c r="V139" s="260" t="s">
        <v>362</v>
      </c>
      <c r="W139" s="259" t="s">
        <v>361</v>
      </c>
      <c r="X139" s="235">
        <v>0.3</v>
      </c>
      <c r="Y139" s="261"/>
      <c r="Z139" s="238"/>
      <c r="AA139" s="6">
        <f t="shared" si="38"/>
        <v>1</v>
      </c>
      <c r="AB139" s="17">
        <f t="shared" si="39"/>
        <v>55.499600000000022</v>
      </c>
      <c r="AC139" s="17">
        <f t="shared" si="40"/>
        <v>0.25</v>
      </c>
      <c r="AD139" s="6">
        <f t="shared" si="41"/>
        <v>27.499599999999994</v>
      </c>
      <c r="AE139" s="17">
        <f t="shared" si="42"/>
        <v>28.000000000000028</v>
      </c>
      <c r="AF139" s="5">
        <f>+I139*F139</f>
        <v>0.05</v>
      </c>
      <c r="AG139" s="5"/>
      <c r="AH139" s="5"/>
      <c r="AI139" s="5"/>
      <c r="AJ139" s="5">
        <f t="shared" si="48"/>
        <v>0.05</v>
      </c>
      <c r="AK139" s="162"/>
      <c r="AL139" s="5">
        <f t="shared" si="43"/>
        <v>0.05</v>
      </c>
      <c r="AM139" s="5">
        <f t="shared" si="44"/>
        <v>0</v>
      </c>
      <c r="AN139" s="5">
        <f t="shared" si="45"/>
        <v>0</v>
      </c>
      <c r="AO139" s="5">
        <f t="shared" si="46"/>
        <v>0</v>
      </c>
      <c r="AP139" s="5">
        <f t="shared" si="47"/>
        <v>0.05</v>
      </c>
      <c r="AQ139" s="162"/>
    </row>
    <row r="140" spans="1:43" ht="136.5" customHeight="1" thickBot="1" x14ac:dyDescent="0.35">
      <c r="A140" s="400"/>
      <c r="B140" s="401"/>
      <c r="C140" s="242"/>
      <c r="D140" s="242"/>
      <c r="E140" s="245" t="s">
        <v>356</v>
      </c>
      <c r="F140" s="244">
        <v>0.2</v>
      </c>
      <c r="G140" s="245" t="s">
        <v>358</v>
      </c>
      <c r="H140" s="320" t="s">
        <v>361</v>
      </c>
      <c r="I140" s="246">
        <v>0.25</v>
      </c>
      <c r="J140" s="246">
        <v>0.25</v>
      </c>
      <c r="K140" s="247" t="s">
        <v>606</v>
      </c>
      <c r="L140" s="245" t="s">
        <v>363</v>
      </c>
      <c r="M140" s="321" t="s">
        <v>361</v>
      </c>
      <c r="N140" s="246">
        <v>0.2</v>
      </c>
      <c r="O140" s="246"/>
      <c r="P140" s="247"/>
      <c r="Q140" s="245" t="s">
        <v>363</v>
      </c>
      <c r="R140" s="321" t="s">
        <v>361</v>
      </c>
      <c r="S140" s="246">
        <v>0.25</v>
      </c>
      <c r="T140" s="324"/>
      <c r="U140" s="249"/>
      <c r="V140" s="245" t="s">
        <v>363</v>
      </c>
      <c r="W140" s="321" t="s">
        <v>361</v>
      </c>
      <c r="X140" s="246">
        <v>0.3</v>
      </c>
      <c r="Y140" s="324"/>
      <c r="Z140" s="249"/>
      <c r="AA140" s="24">
        <f t="shared" si="38"/>
        <v>1</v>
      </c>
      <c r="AB140" s="18">
        <f t="shared" si="39"/>
        <v>55.699600000000025</v>
      </c>
      <c r="AC140" s="18">
        <f t="shared" si="40"/>
        <v>0.2</v>
      </c>
      <c r="AD140" s="24">
        <f t="shared" si="41"/>
        <v>27.699599999999993</v>
      </c>
      <c r="AE140" s="18">
        <f t="shared" si="42"/>
        <v>28.000000000000032</v>
      </c>
      <c r="AF140" s="7">
        <f>+I140*F140</f>
        <v>0.05</v>
      </c>
      <c r="AG140" s="7"/>
      <c r="AH140" s="7"/>
      <c r="AI140" s="7"/>
      <c r="AJ140" s="7">
        <f t="shared" si="48"/>
        <v>0.05</v>
      </c>
      <c r="AK140" s="193"/>
      <c r="AL140" s="7">
        <f t="shared" si="43"/>
        <v>0.05</v>
      </c>
      <c r="AM140" s="7">
        <f t="shared" si="44"/>
        <v>0</v>
      </c>
      <c r="AN140" s="7">
        <f t="shared" si="45"/>
        <v>0</v>
      </c>
      <c r="AO140" s="7">
        <f t="shared" si="46"/>
        <v>0</v>
      </c>
      <c r="AP140" s="7">
        <f t="shared" si="47"/>
        <v>0.05</v>
      </c>
      <c r="AQ140" s="193"/>
    </row>
    <row r="141" spans="1:43" x14ac:dyDescent="0.25">
      <c r="E141" s="36"/>
    </row>
    <row r="142" spans="1:43" hidden="1" x14ac:dyDescent="0.25">
      <c r="E142" s="36"/>
    </row>
    <row r="143" spans="1:43" hidden="1" x14ac:dyDescent="0.25">
      <c r="E143" s="36"/>
    </row>
    <row r="144" spans="1:43" hidden="1" x14ac:dyDescent="0.25">
      <c r="E144" s="36"/>
    </row>
    <row r="145" spans="3:5" hidden="1" x14ac:dyDescent="0.25">
      <c r="E145" s="36"/>
    </row>
    <row r="146" spans="3:5" hidden="1" x14ac:dyDescent="0.25">
      <c r="E146" s="36"/>
    </row>
    <row r="147" spans="3:5" hidden="1" x14ac:dyDescent="0.25">
      <c r="C147" s="35"/>
      <c r="E147" s="36"/>
    </row>
    <row r="148" spans="3:5" hidden="1" x14ac:dyDescent="0.25">
      <c r="C148" s="35"/>
      <c r="E148" s="36"/>
    </row>
    <row r="149" spans="3:5" hidden="1" x14ac:dyDescent="0.25">
      <c r="C149" s="35"/>
      <c r="E149" s="36"/>
    </row>
    <row r="150" spans="3:5" hidden="1" x14ac:dyDescent="0.25">
      <c r="C150" s="35"/>
      <c r="E150" s="36"/>
    </row>
    <row r="151" spans="3:5" hidden="1" x14ac:dyDescent="0.25">
      <c r="C151" s="35"/>
      <c r="E151" s="36"/>
    </row>
    <row r="152" spans="3:5" hidden="1" x14ac:dyDescent="0.25">
      <c r="C152" s="35"/>
      <c r="E152" s="36"/>
    </row>
    <row r="153" spans="3:5" hidden="1" x14ac:dyDescent="0.25">
      <c r="C153" s="35"/>
      <c r="E153" s="36"/>
    </row>
    <row r="154" spans="3:5" hidden="1" x14ac:dyDescent="0.25">
      <c r="C154" s="35"/>
      <c r="E154" s="36"/>
    </row>
    <row r="155" spans="3:5" hidden="1" x14ac:dyDescent="0.25">
      <c r="C155" s="35"/>
      <c r="E155" s="36"/>
    </row>
    <row r="156" spans="3:5" hidden="1" x14ac:dyDescent="0.25">
      <c r="C156" s="35"/>
      <c r="E156" s="36"/>
    </row>
    <row r="157" spans="3:5" hidden="1" x14ac:dyDescent="0.25">
      <c r="C157" s="35"/>
      <c r="E157" s="36"/>
    </row>
    <row r="158" spans="3:5" hidden="1" x14ac:dyDescent="0.25">
      <c r="C158" s="35"/>
      <c r="E158" s="36"/>
    </row>
    <row r="159" spans="3:5" hidden="1" x14ac:dyDescent="0.25">
      <c r="C159" s="35"/>
      <c r="E159" s="36"/>
    </row>
    <row r="160" spans="3:5" hidden="1" x14ac:dyDescent="0.25">
      <c r="C160" s="35"/>
      <c r="E160" s="36"/>
    </row>
    <row r="161" spans="3:5" hidden="1" x14ac:dyDescent="0.25">
      <c r="C161" s="35"/>
      <c r="E161" s="36"/>
    </row>
    <row r="162" spans="3:5" hidden="1" x14ac:dyDescent="0.25">
      <c r="C162" s="35"/>
      <c r="E162" s="36"/>
    </row>
    <row r="163" spans="3:5" hidden="1" x14ac:dyDescent="0.25">
      <c r="C163" s="35"/>
      <c r="E163" s="36"/>
    </row>
    <row r="164" spans="3:5" hidden="1" x14ac:dyDescent="0.25">
      <c r="C164" s="35"/>
      <c r="E164" s="36"/>
    </row>
    <row r="165" spans="3:5" hidden="1" x14ac:dyDescent="0.25">
      <c r="C165" s="35"/>
      <c r="E165" s="36"/>
    </row>
    <row r="166" spans="3:5" hidden="1" x14ac:dyDescent="0.25">
      <c r="C166" s="35"/>
      <c r="E166" s="36"/>
    </row>
    <row r="167" spans="3:5" hidden="1" x14ac:dyDescent="0.25">
      <c r="C167" s="35"/>
      <c r="E167" s="36"/>
    </row>
    <row r="168" spans="3:5" hidden="1" x14ac:dyDescent="0.25">
      <c r="C168" s="35"/>
      <c r="E168" s="36"/>
    </row>
    <row r="169" spans="3:5" hidden="1" x14ac:dyDescent="0.25">
      <c r="C169" s="35"/>
      <c r="E169" s="36"/>
    </row>
    <row r="170" spans="3:5" hidden="1" x14ac:dyDescent="0.25">
      <c r="C170" s="35"/>
      <c r="E170" s="36"/>
    </row>
    <row r="171" spans="3:5" hidden="1" x14ac:dyDescent="0.25">
      <c r="C171" s="35"/>
      <c r="E171" s="36"/>
    </row>
    <row r="172" spans="3:5" hidden="1" x14ac:dyDescent="0.25">
      <c r="C172" s="35"/>
      <c r="E172" s="36"/>
    </row>
    <row r="173" spans="3:5" hidden="1" x14ac:dyDescent="0.25">
      <c r="C173" s="35"/>
      <c r="E173" s="36"/>
    </row>
    <row r="174" spans="3:5" hidden="1" x14ac:dyDescent="0.25">
      <c r="C174" s="35"/>
      <c r="E174" s="36"/>
    </row>
    <row r="175" spans="3:5" hidden="1" x14ac:dyDescent="0.25">
      <c r="C175" s="35"/>
      <c r="E175" s="36"/>
    </row>
    <row r="176" spans="3:5" hidden="1" x14ac:dyDescent="0.25">
      <c r="C176" s="35"/>
      <c r="E176" s="36"/>
    </row>
    <row r="177" spans="3:5" hidden="1" x14ac:dyDescent="0.25">
      <c r="C177" s="35"/>
      <c r="E177" s="36"/>
    </row>
    <row r="178" spans="3:5" hidden="1" x14ac:dyDescent="0.25">
      <c r="C178" s="35"/>
      <c r="E178" s="36"/>
    </row>
    <row r="179" spans="3:5" hidden="1" x14ac:dyDescent="0.25">
      <c r="C179" s="35"/>
      <c r="E179" s="36"/>
    </row>
    <row r="180" spans="3:5" hidden="1" x14ac:dyDescent="0.25">
      <c r="C180" s="35"/>
      <c r="E180" s="36"/>
    </row>
    <row r="181" spans="3:5" hidden="1" x14ac:dyDescent="0.25">
      <c r="C181" s="35"/>
      <c r="E181" s="36"/>
    </row>
    <row r="182" spans="3:5" hidden="1" x14ac:dyDescent="0.25">
      <c r="C182" s="35"/>
      <c r="E182" s="36"/>
    </row>
    <row r="183" spans="3:5" hidden="1" x14ac:dyDescent="0.25">
      <c r="C183" s="35"/>
      <c r="E183" s="36"/>
    </row>
    <row r="184" spans="3:5" hidden="1" x14ac:dyDescent="0.25">
      <c r="C184" s="35"/>
      <c r="E184" s="36"/>
    </row>
    <row r="185" spans="3:5" hidden="1" x14ac:dyDescent="0.25">
      <c r="C185" s="35"/>
      <c r="E185" s="36"/>
    </row>
    <row r="186" spans="3:5" hidden="1" x14ac:dyDescent="0.25">
      <c r="C186" s="35"/>
      <c r="E186" s="36"/>
    </row>
    <row r="187" spans="3:5" hidden="1" x14ac:dyDescent="0.25">
      <c r="C187" s="35"/>
      <c r="E187" s="36"/>
    </row>
    <row r="188" spans="3:5" hidden="1" x14ac:dyDescent="0.25">
      <c r="C188" s="35"/>
      <c r="E188" s="36"/>
    </row>
    <row r="189" spans="3:5" hidden="1" x14ac:dyDescent="0.25">
      <c r="C189" s="35"/>
      <c r="E189" s="36"/>
    </row>
    <row r="190" spans="3:5" hidden="1" x14ac:dyDescent="0.25">
      <c r="C190" s="35"/>
      <c r="E190" s="36"/>
    </row>
    <row r="191" spans="3:5" hidden="1" x14ac:dyDescent="0.25">
      <c r="C191" s="35"/>
      <c r="E191" s="36"/>
    </row>
    <row r="192" spans="3:5" hidden="1" x14ac:dyDescent="0.25">
      <c r="C192" s="35"/>
      <c r="E192" s="36"/>
    </row>
    <row r="193" spans="3:5" hidden="1" x14ac:dyDescent="0.25">
      <c r="C193" s="35"/>
      <c r="E193" s="36"/>
    </row>
    <row r="194" spans="3:5" hidden="1" x14ac:dyDescent="0.25">
      <c r="C194" s="35"/>
      <c r="E194" s="36"/>
    </row>
    <row r="195" spans="3:5" hidden="1" x14ac:dyDescent="0.25">
      <c r="C195" s="35"/>
      <c r="E195" s="36"/>
    </row>
    <row r="196" spans="3:5" hidden="1" x14ac:dyDescent="0.25">
      <c r="C196" s="35"/>
      <c r="E196" s="36"/>
    </row>
    <row r="197" spans="3:5" hidden="1" x14ac:dyDescent="0.25">
      <c r="C197" s="35"/>
      <c r="E197" s="36"/>
    </row>
    <row r="198" spans="3:5" hidden="1" x14ac:dyDescent="0.25">
      <c r="C198" s="35"/>
      <c r="E198" s="36"/>
    </row>
    <row r="199" spans="3:5" hidden="1" x14ac:dyDescent="0.25">
      <c r="C199" s="35"/>
      <c r="E199" s="36"/>
    </row>
    <row r="200" spans="3:5" hidden="1" x14ac:dyDescent="0.25">
      <c r="C200" s="35"/>
      <c r="E200" s="36"/>
    </row>
    <row r="201" spans="3:5" hidden="1" x14ac:dyDescent="0.25">
      <c r="C201" s="35"/>
      <c r="E201" s="36"/>
    </row>
    <row r="202" spans="3:5" hidden="1" x14ac:dyDescent="0.25">
      <c r="C202" s="35"/>
      <c r="E202" s="36"/>
    </row>
    <row r="203" spans="3:5" hidden="1" x14ac:dyDescent="0.25">
      <c r="C203" s="35"/>
      <c r="E203" s="36"/>
    </row>
    <row r="204" spans="3:5" hidden="1" x14ac:dyDescent="0.25">
      <c r="C204" s="35"/>
      <c r="E204" s="36"/>
    </row>
    <row r="205" spans="3:5" hidden="1" x14ac:dyDescent="0.25">
      <c r="C205" s="35"/>
      <c r="E205" s="36"/>
    </row>
    <row r="206" spans="3:5" hidden="1" x14ac:dyDescent="0.25">
      <c r="C206" s="35"/>
      <c r="E206" s="36"/>
    </row>
    <row r="207" spans="3:5" hidden="1" x14ac:dyDescent="0.25">
      <c r="C207" s="35"/>
      <c r="E207" s="36"/>
    </row>
    <row r="208" spans="3:5" hidden="1" x14ac:dyDescent="0.25">
      <c r="C208" s="35"/>
      <c r="E208" s="36"/>
    </row>
    <row r="209" spans="3:5" hidden="1" x14ac:dyDescent="0.25">
      <c r="C209" s="35"/>
      <c r="E209" s="36"/>
    </row>
    <row r="210" spans="3:5" hidden="1" x14ac:dyDescent="0.25">
      <c r="C210" s="35"/>
      <c r="E210" s="36"/>
    </row>
    <row r="211" spans="3:5" hidden="1" x14ac:dyDescent="0.25">
      <c r="C211" s="35"/>
      <c r="E211" s="36"/>
    </row>
    <row r="212" spans="3:5" hidden="1" x14ac:dyDescent="0.25">
      <c r="C212" s="35"/>
      <c r="E212" s="36"/>
    </row>
    <row r="213" spans="3:5" hidden="1" x14ac:dyDescent="0.25">
      <c r="C213" s="35"/>
      <c r="E213" s="36"/>
    </row>
    <row r="214" spans="3:5" hidden="1" x14ac:dyDescent="0.25">
      <c r="C214" s="35"/>
      <c r="E214" s="36"/>
    </row>
    <row r="215" spans="3:5" hidden="1" x14ac:dyDescent="0.25">
      <c r="C215" s="35"/>
      <c r="E215" s="36"/>
    </row>
    <row r="216" spans="3:5" hidden="1" x14ac:dyDescent="0.25">
      <c r="C216" s="35"/>
      <c r="E216" s="36"/>
    </row>
    <row r="217" spans="3:5" hidden="1" x14ac:dyDescent="0.25">
      <c r="C217" s="35"/>
      <c r="E217" s="36"/>
    </row>
    <row r="218" spans="3:5" hidden="1" x14ac:dyDescent="0.25">
      <c r="C218" s="35"/>
      <c r="E218" s="36"/>
    </row>
    <row r="219" spans="3:5" hidden="1" x14ac:dyDescent="0.25">
      <c r="C219" s="35"/>
      <c r="E219" s="36"/>
    </row>
    <row r="220" spans="3:5" hidden="1" x14ac:dyDescent="0.25">
      <c r="C220" s="35"/>
      <c r="E220" s="36"/>
    </row>
    <row r="221" spans="3:5" hidden="1" x14ac:dyDescent="0.25">
      <c r="C221" s="35"/>
      <c r="E221" s="36"/>
    </row>
    <row r="222" spans="3:5" hidden="1" x14ac:dyDescent="0.25">
      <c r="C222" s="35"/>
      <c r="E222" s="36"/>
    </row>
    <row r="223" spans="3:5" hidden="1" x14ac:dyDescent="0.25">
      <c r="C223" s="35"/>
      <c r="E223" s="36"/>
    </row>
    <row r="224" spans="3:5" hidden="1" x14ac:dyDescent="0.25">
      <c r="C224" s="35"/>
      <c r="E224" s="36"/>
    </row>
    <row r="225" spans="3:5" hidden="1" x14ac:dyDescent="0.25">
      <c r="C225" s="35"/>
      <c r="E225" s="36"/>
    </row>
    <row r="226" spans="3:5" hidden="1" x14ac:dyDescent="0.25">
      <c r="C226" s="35"/>
      <c r="E226" s="36"/>
    </row>
    <row r="227" spans="3:5" hidden="1" x14ac:dyDescent="0.25">
      <c r="C227" s="35"/>
      <c r="E227" s="36"/>
    </row>
    <row r="228" spans="3:5" hidden="1" x14ac:dyDescent="0.25">
      <c r="C228" s="35"/>
      <c r="E228" s="36"/>
    </row>
    <row r="229" spans="3:5" hidden="1" x14ac:dyDescent="0.25">
      <c r="C229" s="35"/>
      <c r="E229" s="36"/>
    </row>
    <row r="230" spans="3:5" hidden="1" x14ac:dyDescent="0.25">
      <c r="C230" s="35"/>
      <c r="E230" s="36"/>
    </row>
    <row r="231" spans="3:5" hidden="1" x14ac:dyDescent="0.25">
      <c r="C231" s="35"/>
      <c r="E231" s="36"/>
    </row>
    <row r="232" spans="3:5" hidden="1" x14ac:dyDescent="0.25">
      <c r="C232" s="35"/>
      <c r="E232" s="36"/>
    </row>
    <row r="233" spans="3:5" hidden="1" x14ac:dyDescent="0.25">
      <c r="C233" s="35"/>
      <c r="E233" s="36"/>
    </row>
    <row r="234" spans="3:5" hidden="1" x14ac:dyDescent="0.25">
      <c r="C234" s="35"/>
      <c r="E234" s="36"/>
    </row>
    <row r="235" spans="3:5" hidden="1" x14ac:dyDescent="0.25">
      <c r="C235" s="35"/>
      <c r="E235" s="36"/>
    </row>
    <row r="236" spans="3:5" hidden="1" x14ac:dyDescent="0.25">
      <c r="C236" s="35"/>
      <c r="E236" s="36"/>
    </row>
    <row r="237" spans="3:5" hidden="1" x14ac:dyDescent="0.25">
      <c r="C237" s="35"/>
      <c r="E237" s="36"/>
    </row>
    <row r="238" spans="3:5" hidden="1" x14ac:dyDescent="0.25">
      <c r="C238" s="35"/>
      <c r="E238" s="36"/>
    </row>
    <row r="239" spans="3:5" hidden="1" x14ac:dyDescent="0.25">
      <c r="C239" s="35"/>
      <c r="E239" s="36"/>
    </row>
    <row r="240" spans="3:5" hidden="1" x14ac:dyDescent="0.25">
      <c r="C240" s="35"/>
      <c r="E240" s="36"/>
    </row>
    <row r="241" spans="3:5" hidden="1" x14ac:dyDescent="0.25">
      <c r="C241" s="35"/>
      <c r="E241" s="36"/>
    </row>
    <row r="242" spans="3:5" hidden="1" x14ac:dyDescent="0.25">
      <c r="C242" s="35"/>
      <c r="E242" s="36"/>
    </row>
    <row r="243" spans="3:5" hidden="1" x14ac:dyDescent="0.25">
      <c r="C243" s="35"/>
      <c r="E243" s="36"/>
    </row>
    <row r="244" spans="3:5" hidden="1" x14ac:dyDescent="0.25">
      <c r="C244" s="35"/>
      <c r="E244" s="36"/>
    </row>
    <row r="245" spans="3:5" hidden="1" x14ac:dyDescent="0.25">
      <c r="C245" s="35"/>
      <c r="E245" s="36"/>
    </row>
    <row r="246" spans="3:5" hidden="1" x14ac:dyDescent="0.25">
      <c r="C246" s="35"/>
      <c r="E246" s="36"/>
    </row>
    <row r="247" spans="3:5" hidden="1" x14ac:dyDescent="0.25">
      <c r="C247" s="35"/>
      <c r="E247" s="36"/>
    </row>
    <row r="248" spans="3:5" hidden="1" x14ac:dyDescent="0.25">
      <c r="C248" s="35"/>
      <c r="E248" s="36"/>
    </row>
    <row r="249" spans="3:5" hidden="1" x14ac:dyDescent="0.25">
      <c r="C249" s="35"/>
      <c r="E249" s="36"/>
    </row>
    <row r="250" spans="3:5" hidden="1" x14ac:dyDescent="0.25">
      <c r="C250" s="35"/>
      <c r="E250" s="36"/>
    </row>
    <row r="251" spans="3:5" hidden="1" x14ac:dyDescent="0.25">
      <c r="C251" s="35"/>
      <c r="E251" s="36"/>
    </row>
    <row r="252" spans="3:5" hidden="1" x14ac:dyDescent="0.25">
      <c r="C252" s="35"/>
      <c r="E252" s="36"/>
    </row>
    <row r="253" spans="3:5" hidden="1" x14ac:dyDescent="0.25">
      <c r="C253" s="35"/>
      <c r="E253" s="36"/>
    </row>
    <row r="254" spans="3:5" hidden="1" x14ac:dyDescent="0.25">
      <c r="C254" s="35"/>
      <c r="E254" s="36"/>
    </row>
    <row r="255" spans="3:5" hidden="1" x14ac:dyDescent="0.25">
      <c r="C255" s="35"/>
      <c r="E255" s="36"/>
    </row>
    <row r="256" spans="3:5" hidden="1" x14ac:dyDescent="0.25">
      <c r="C256" s="35"/>
      <c r="E256" s="36"/>
    </row>
    <row r="257" spans="3:5" hidden="1" x14ac:dyDescent="0.25">
      <c r="C257" s="35"/>
      <c r="E257" s="36"/>
    </row>
    <row r="258" spans="3:5" hidden="1" x14ac:dyDescent="0.25">
      <c r="C258" s="35"/>
      <c r="E258" s="36"/>
    </row>
    <row r="259" spans="3:5" hidden="1" x14ac:dyDescent="0.25">
      <c r="C259" s="35"/>
      <c r="E259" s="36"/>
    </row>
    <row r="260" spans="3:5" hidden="1" x14ac:dyDescent="0.25">
      <c r="C260" s="35"/>
      <c r="E260" s="36"/>
    </row>
    <row r="261" spans="3:5" hidden="1" x14ac:dyDescent="0.25">
      <c r="C261" s="35"/>
      <c r="E261" s="36"/>
    </row>
    <row r="262" spans="3:5" hidden="1" x14ac:dyDescent="0.25">
      <c r="C262" s="35"/>
      <c r="E262" s="36"/>
    </row>
    <row r="263" spans="3:5" hidden="1" x14ac:dyDescent="0.25">
      <c r="C263" s="35"/>
      <c r="E263" s="36"/>
    </row>
    <row r="264" spans="3:5" hidden="1" x14ac:dyDescent="0.25">
      <c r="C264" s="35"/>
      <c r="E264" s="36"/>
    </row>
    <row r="265" spans="3:5" hidden="1" x14ac:dyDescent="0.25">
      <c r="C265" s="35"/>
      <c r="E265" s="36"/>
    </row>
    <row r="266" spans="3:5" hidden="1" x14ac:dyDescent="0.25">
      <c r="C266" s="35"/>
      <c r="E266" s="36"/>
    </row>
    <row r="267" spans="3:5" hidden="1" x14ac:dyDescent="0.25">
      <c r="C267" s="35"/>
      <c r="E267" s="36"/>
    </row>
    <row r="268" spans="3:5" hidden="1" x14ac:dyDescent="0.25">
      <c r="C268" s="35"/>
      <c r="E268" s="36"/>
    </row>
    <row r="269" spans="3:5" hidden="1" x14ac:dyDescent="0.25">
      <c r="C269" s="35"/>
      <c r="E269" s="36"/>
    </row>
    <row r="270" spans="3:5" hidden="1" x14ac:dyDescent="0.25">
      <c r="C270" s="35"/>
      <c r="E270" s="36"/>
    </row>
    <row r="271" spans="3:5" hidden="1" x14ac:dyDescent="0.25">
      <c r="C271" s="35"/>
      <c r="E271" s="36"/>
    </row>
    <row r="272" spans="3:5" hidden="1" x14ac:dyDescent="0.25">
      <c r="C272" s="35"/>
      <c r="E272" s="36"/>
    </row>
    <row r="273" spans="3:5" hidden="1" x14ac:dyDescent="0.25">
      <c r="C273" s="35"/>
      <c r="E273" s="36"/>
    </row>
    <row r="274" spans="3:5" hidden="1" x14ac:dyDescent="0.25">
      <c r="C274" s="35"/>
      <c r="E274" s="36"/>
    </row>
    <row r="275" spans="3:5" hidden="1" x14ac:dyDescent="0.25">
      <c r="C275" s="35"/>
      <c r="E275" s="36"/>
    </row>
    <row r="276" spans="3:5" hidden="1" x14ac:dyDescent="0.25">
      <c r="C276" s="35"/>
      <c r="E276" s="36"/>
    </row>
    <row r="277" spans="3:5" hidden="1" x14ac:dyDescent="0.25">
      <c r="C277" s="35"/>
      <c r="E277" s="36"/>
    </row>
    <row r="278" spans="3:5" hidden="1" x14ac:dyDescent="0.25">
      <c r="C278" s="35"/>
      <c r="E278" s="36"/>
    </row>
    <row r="279" spans="3:5" hidden="1" x14ac:dyDescent="0.25">
      <c r="C279" s="35"/>
      <c r="E279" s="36"/>
    </row>
    <row r="280" spans="3:5" hidden="1" x14ac:dyDescent="0.25">
      <c r="C280" s="35"/>
      <c r="E280" s="36"/>
    </row>
    <row r="281" spans="3:5" hidden="1" x14ac:dyDescent="0.25">
      <c r="C281" s="35"/>
      <c r="E281" s="36"/>
    </row>
    <row r="282" spans="3:5" hidden="1" x14ac:dyDescent="0.25">
      <c r="C282" s="35"/>
      <c r="E282" s="36"/>
    </row>
    <row r="283" spans="3:5" hidden="1" x14ac:dyDescent="0.25">
      <c r="C283" s="35"/>
      <c r="E283" s="36"/>
    </row>
    <row r="284" spans="3:5" hidden="1" x14ac:dyDescent="0.25">
      <c r="C284" s="35"/>
      <c r="E284" s="36"/>
    </row>
    <row r="285" spans="3:5" hidden="1" x14ac:dyDescent="0.25">
      <c r="C285" s="35"/>
      <c r="E285" s="36"/>
    </row>
    <row r="286" spans="3:5" hidden="1" x14ac:dyDescent="0.25">
      <c r="C286" s="35"/>
      <c r="E286" s="36"/>
    </row>
    <row r="287" spans="3:5" hidden="1" x14ac:dyDescent="0.25">
      <c r="C287" s="35"/>
      <c r="E287" s="36"/>
    </row>
    <row r="288" spans="3:5" hidden="1" x14ac:dyDescent="0.25">
      <c r="C288" s="35"/>
      <c r="E288" s="36"/>
    </row>
    <row r="289" spans="3:5" hidden="1" x14ac:dyDescent="0.25">
      <c r="C289" s="35"/>
      <c r="E289" s="36"/>
    </row>
    <row r="290" spans="3:5" hidden="1" x14ac:dyDescent="0.25">
      <c r="C290" s="35"/>
      <c r="E290" s="36"/>
    </row>
    <row r="291" spans="3:5" hidden="1" x14ac:dyDescent="0.25">
      <c r="C291" s="35"/>
      <c r="E291" s="36"/>
    </row>
    <row r="292" spans="3:5" hidden="1" x14ac:dyDescent="0.25">
      <c r="C292" s="35"/>
      <c r="E292" s="36"/>
    </row>
    <row r="293" spans="3:5" hidden="1" x14ac:dyDescent="0.25">
      <c r="C293" s="35"/>
      <c r="E293" s="36"/>
    </row>
    <row r="294" spans="3:5" hidden="1" x14ac:dyDescent="0.25">
      <c r="C294" s="35"/>
      <c r="E294" s="36"/>
    </row>
    <row r="295" spans="3:5" hidden="1" x14ac:dyDescent="0.25">
      <c r="C295" s="35"/>
      <c r="E295" s="36"/>
    </row>
    <row r="296" spans="3:5" hidden="1" x14ac:dyDescent="0.25">
      <c r="C296" s="35"/>
      <c r="E296" s="36"/>
    </row>
    <row r="297" spans="3:5" hidden="1" x14ac:dyDescent="0.25">
      <c r="C297" s="35"/>
      <c r="E297" s="36"/>
    </row>
    <row r="298" spans="3:5" hidden="1" x14ac:dyDescent="0.25">
      <c r="C298" s="35"/>
      <c r="E298" s="36"/>
    </row>
    <row r="299" spans="3:5" hidden="1" x14ac:dyDescent="0.25">
      <c r="C299" s="35"/>
      <c r="E299" s="36"/>
    </row>
    <row r="300" spans="3:5" hidden="1" x14ac:dyDescent="0.25">
      <c r="C300" s="35"/>
      <c r="E300" s="36"/>
    </row>
    <row r="301" spans="3:5" hidden="1" x14ac:dyDescent="0.25">
      <c r="C301" s="35"/>
      <c r="E301" s="36"/>
    </row>
    <row r="302" spans="3:5" hidden="1" x14ac:dyDescent="0.25">
      <c r="C302" s="35"/>
      <c r="E302" s="36"/>
    </row>
    <row r="303" spans="3:5" hidden="1" x14ac:dyDescent="0.25">
      <c r="C303" s="35"/>
      <c r="E303" s="36"/>
    </row>
    <row r="304" spans="3:5" hidden="1" x14ac:dyDescent="0.25">
      <c r="C304" s="35"/>
      <c r="E304" s="36"/>
    </row>
    <row r="305" spans="3:5" hidden="1" x14ac:dyDescent="0.25">
      <c r="C305" s="35"/>
      <c r="E305" s="36"/>
    </row>
    <row r="306" spans="3:5" hidden="1" x14ac:dyDescent="0.25">
      <c r="C306" s="35"/>
      <c r="E306" s="36"/>
    </row>
    <row r="307" spans="3:5" hidden="1" x14ac:dyDescent="0.25">
      <c r="C307" s="35"/>
      <c r="E307" s="36"/>
    </row>
    <row r="308" spans="3:5" hidden="1" x14ac:dyDescent="0.25">
      <c r="C308" s="35"/>
      <c r="E308" s="36"/>
    </row>
    <row r="309" spans="3:5" hidden="1" x14ac:dyDescent="0.25">
      <c r="C309" s="35"/>
      <c r="E309" s="36"/>
    </row>
    <row r="310" spans="3:5" hidden="1" x14ac:dyDescent="0.25">
      <c r="C310" s="35"/>
      <c r="E310" s="36"/>
    </row>
    <row r="311" spans="3:5" hidden="1" x14ac:dyDescent="0.25">
      <c r="C311" s="35"/>
      <c r="E311" s="36"/>
    </row>
    <row r="312" spans="3:5" hidden="1" x14ac:dyDescent="0.25">
      <c r="C312" s="35"/>
      <c r="E312" s="36"/>
    </row>
    <row r="313" spans="3:5" hidden="1" x14ac:dyDescent="0.25">
      <c r="C313" s="35"/>
      <c r="E313" s="36"/>
    </row>
    <row r="314" spans="3:5" hidden="1" x14ac:dyDescent="0.25">
      <c r="C314" s="35"/>
      <c r="E314" s="36"/>
    </row>
    <row r="315" spans="3:5" hidden="1" x14ac:dyDescent="0.25">
      <c r="C315" s="35"/>
      <c r="E315" s="36"/>
    </row>
    <row r="316" spans="3:5" hidden="1" x14ac:dyDescent="0.25">
      <c r="C316" s="35"/>
      <c r="E316" s="36"/>
    </row>
    <row r="317" spans="3:5" hidden="1" x14ac:dyDescent="0.25">
      <c r="C317" s="35"/>
      <c r="E317" s="36"/>
    </row>
    <row r="318" spans="3:5" hidden="1" x14ac:dyDescent="0.25">
      <c r="C318" s="35"/>
      <c r="E318" s="36"/>
    </row>
    <row r="319" spans="3:5" hidden="1" x14ac:dyDescent="0.25">
      <c r="C319" s="35"/>
      <c r="E319" s="36"/>
    </row>
    <row r="320" spans="3:5" hidden="1" x14ac:dyDescent="0.25">
      <c r="C320" s="35"/>
      <c r="E320" s="36"/>
    </row>
    <row r="321" spans="3:5" hidden="1" x14ac:dyDescent="0.25">
      <c r="C321" s="35"/>
      <c r="E321" s="36"/>
    </row>
    <row r="322" spans="3:5" hidden="1" x14ac:dyDescent="0.25">
      <c r="C322" s="35"/>
      <c r="E322" s="36"/>
    </row>
    <row r="323" spans="3:5" hidden="1" x14ac:dyDescent="0.25">
      <c r="C323" s="35"/>
      <c r="E323" s="36"/>
    </row>
    <row r="324" spans="3:5" hidden="1" x14ac:dyDescent="0.25">
      <c r="C324" s="35"/>
      <c r="E324" s="36"/>
    </row>
    <row r="325" spans="3:5" hidden="1" x14ac:dyDescent="0.25">
      <c r="C325" s="35"/>
      <c r="E325" s="36"/>
    </row>
    <row r="326" spans="3:5" hidden="1" x14ac:dyDescent="0.25">
      <c r="C326" s="35"/>
      <c r="E326" s="36"/>
    </row>
    <row r="327" spans="3:5" hidden="1" x14ac:dyDescent="0.25">
      <c r="C327" s="35"/>
      <c r="E327" s="36"/>
    </row>
    <row r="328" spans="3:5" hidden="1" x14ac:dyDescent="0.25">
      <c r="C328" s="35"/>
      <c r="E328" s="36"/>
    </row>
    <row r="329" spans="3:5" hidden="1" x14ac:dyDescent="0.25">
      <c r="C329" s="35"/>
      <c r="E329" s="36"/>
    </row>
    <row r="330" spans="3:5" hidden="1" x14ac:dyDescent="0.25">
      <c r="C330" s="35"/>
      <c r="E330" s="36"/>
    </row>
    <row r="331" spans="3:5" hidden="1" x14ac:dyDescent="0.25">
      <c r="C331" s="35"/>
      <c r="E331" s="36"/>
    </row>
    <row r="332" spans="3:5" hidden="1" x14ac:dyDescent="0.25">
      <c r="C332" s="35"/>
      <c r="E332" s="36"/>
    </row>
    <row r="333" spans="3:5" hidden="1" x14ac:dyDescent="0.25">
      <c r="C333" s="35"/>
      <c r="E333" s="36"/>
    </row>
    <row r="334" spans="3:5" hidden="1" x14ac:dyDescent="0.25">
      <c r="C334" s="35"/>
      <c r="E334" s="36"/>
    </row>
    <row r="335" spans="3:5" hidden="1" x14ac:dyDescent="0.25">
      <c r="C335" s="35"/>
      <c r="E335" s="36"/>
    </row>
    <row r="336" spans="3:5" hidden="1" x14ac:dyDescent="0.25">
      <c r="C336" s="35"/>
      <c r="E336" s="36"/>
    </row>
    <row r="337" spans="3:5" hidden="1" x14ac:dyDescent="0.25">
      <c r="C337" s="35"/>
      <c r="E337" s="36"/>
    </row>
    <row r="338" spans="3:5" hidden="1" x14ac:dyDescent="0.25">
      <c r="C338" s="35"/>
      <c r="E338" s="36"/>
    </row>
    <row r="339" spans="3:5" hidden="1" x14ac:dyDescent="0.25">
      <c r="C339" s="35"/>
      <c r="E339" s="36"/>
    </row>
    <row r="340" spans="3:5" hidden="1" x14ac:dyDescent="0.25">
      <c r="C340" s="35"/>
      <c r="E340" s="36"/>
    </row>
    <row r="341" spans="3:5" hidden="1" x14ac:dyDescent="0.25">
      <c r="C341" s="35"/>
      <c r="E341" s="36"/>
    </row>
    <row r="342" spans="3:5" hidden="1" x14ac:dyDescent="0.25">
      <c r="C342" s="35"/>
      <c r="E342" s="36"/>
    </row>
    <row r="343" spans="3:5" hidden="1" x14ac:dyDescent="0.25">
      <c r="C343" s="35"/>
      <c r="E343" s="36"/>
    </row>
    <row r="344" spans="3:5" hidden="1" x14ac:dyDescent="0.25">
      <c r="C344" s="35"/>
      <c r="E344" s="36"/>
    </row>
    <row r="345" spans="3:5" hidden="1" x14ac:dyDescent="0.25">
      <c r="C345" s="35"/>
      <c r="E345" s="36"/>
    </row>
    <row r="346" spans="3:5" hidden="1" x14ac:dyDescent="0.25">
      <c r="C346" s="35"/>
      <c r="E346" s="36"/>
    </row>
    <row r="347" spans="3:5" hidden="1" x14ac:dyDescent="0.25">
      <c r="C347" s="35"/>
      <c r="E347" s="36"/>
    </row>
    <row r="348" spans="3:5" hidden="1" x14ac:dyDescent="0.25">
      <c r="C348" s="35"/>
      <c r="E348" s="36"/>
    </row>
    <row r="349" spans="3:5" hidden="1" x14ac:dyDescent="0.25">
      <c r="C349" s="35"/>
      <c r="E349" s="36"/>
    </row>
    <row r="350" spans="3:5" hidden="1" x14ac:dyDescent="0.25">
      <c r="C350" s="35"/>
      <c r="E350" s="36"/>
    </row>
    <row r="351" spans="3:5" hidden="1" x14ac:dyDescent="0.25">
      <c r="C351" s="35"/>
      <c r="E351" s="36"/>
    </row>
    <row r="352" spans="3:5" hidden="1" x14ac:dyDescent="0.25">
      <c r="C352" s="35"/>
      <c r="E352" s="36"/>
    </row>
    <row r="353" spans="3:5" hidden="1" x14ac:dyDescent="0.25">
      <c r="C353" s="35"/>
      <c r="E353" s="36"/>
    </row>
    <row r="354" spans="3:5" hidden="1" x14ac:dyDescent="0.25">
      <c r="C354" s="35"/>
      <c r="E354" s="36"/>
    </row>
    <row r="355" spans="3:5" hidden="1" x14ac:dyDescent="0.25">
      <c r="C355" s="35"/>
      <c r="E355" s="36"/>
    </row>
    <row r="356" spans="3:5" hidden="1" x14ac:dyDescent="0.25">
      <c r="C356" s="35"/>
      <c r="E356" s="36"/>
    </row>
    <row r="357" spans="3:5" hidden="1" x14ac:dyDescent="0.25">
      <c r="C357" s="35"/>
      <c r="E357" s="36"/>
    </row>
    <row r="358" spans="3:5" hidden="1" x14ac:dyDescent="0.25">
      <c r="C358" s="35"/>
      <c r="E358" s="36"/>
    </row>
    <row r="359" spans="3:5" hidden="1" x14ac:dyDescent="0.25">
      <c r="C359" s="35"/>
      <c r="E359" s="36"/>
    </row>
    <row r="360" spans="3:5" hidden="1" x14ac:dyDescent="0.25">
      <c r="C360" s="35"/>
      <c r="E360" s="36"/>
    </row>
    <row r="361" spans="3:5" hidden="1" x14ac:dyDescent="0.25">
      <c r="C361" s="35"/>
      <c r="E361" s="36"/>
    </row>
    <row r="362" spans="3:5" hidden="1" x14ac:dyDescent="0.25">
      <c r="C362" s="35"/>
      <c r="E362" s="36"/>
    </row>
    <row r="363" spans="3:5" hidden="1" x14ac:dyDescent="0.25">
      <c r="C363" s="35"/>
      <c r="E363" s="36"/>
    </row>
    <row r="364" spans="3:5" hidden="1" x14ac:dyDescent="0.25">
      <c r="C364" s="35"/>
      <c r="E364" s="36"/>
    </row>
    <row r="365" spans="3:5" hidden="1" x14ac:dyDescent="0.25">
      <c r="C365" s="35"/>
      <c r="E365" s="36"/>
    </row>
    <row r="366" spans="3:5" hidden="1" x14ac:dyDescent="0.25">
      <c r="C366" s="35"/>
      <c r="E366" s="36"/>
    </row>
    <row r="367" spans="3:5" hidden="1" x14ac:dyDescent="0.25">
      <c r="C367" s="35"/>
      <c r="E367" s="36"/>
    </row>
    <row r="368" spans="3:5" hidden="1" x14ac:dyDescent="0.25">
      <c r="C368" s="35"/>
      <c r="E368" s="36"/>
    </row>
    <row r="369" spans="3:5" hidden="1" x14ac:dyDescent="0.25">
      <c r="C369" s="35"/>
      <c r="E369" s="36"/>
    </row>
    <row r="370" spans="3:5" hidden="1" x14ac:dyDescent="0.25">
      <c r="C370" s="35"/>
      <c r="E370" s="36"/>
    </row>
    <row r="371" spans="3:5" hidden="1" x14ac:dyDescent="0.25">
      <c r="C371" s="35"/>
      <c r="E371" s="36"/>
    </row>
    <row r="372" spans="3:5" hidden="1" x14ac:dyDescent="0.25">
      <c r="C372" s="35"/>
      <c r="E372" s="36"/>
    </row>
    <row r="373" spans="3:5" hidden="1" x14ac:dyDescent="0.25">
      <c r="C373" s="35"/>
      <c r="E373" s="36"/>
    </row>
    <row r="374" spans="3:5" hidden="1" x14ac:dyDescent="0.25">
      <c r="C374" s="35"/>
      <c r="E374" s="36"/>
    </row>
    <row r="375" spans="3:5" hidden="1" x14ac:dyDescent="0.25">
      <c r="C375" s="35"/>
      <c r="E375" s="36"/>
    </row>
    <row r="376" spans="3:5" hidden="1" x14ac:dyDescent="0.25">
      <c r="C376" s="35"/>
      <c r="E376" s="36"/>
    </row>
    <row r="377" spans="3:5" hidden="1" x14ac:dyDescent="0.25">
      <c r="C377" s="35"/>
      <c r="E377" s="36"/>
    </row>
    <row r="378" spans="3:5" hidden="1" x14ac:dyDescent="0.25">
      <c r="C378" s="35"/>
      <c r="E378" s="36"/>
    </row>
    <row r="379" spans="3:5" hidden="1" x14ac:dyDescent="0.25">
      <c r="C379" s="35"/>
      <c r="E379" s="36"/>
    </row>
    <row r="380" spans="3:5" hidden="1" x14ac:dyDescent="0.25">
      <c r="C380" s="35"/>
      <c r="E380" s="36"/>
    </row>
    <row r="381" spans="3:5" hidden="1" x14ac:dyDescent="0.25">
      <c r="C381" s="35"/>
      <c r="E381" s="36"/>
    </row>
    <row r="382" spans="3:5" hidden="1" x14ac:dyDescent="0.25">
      <c r="C382" s="35"/>
      <c r="E382" s="36"/>
    </row>
    <row r="383" spans="3:5" hidden="1" x14ac:dyDescent="0.25">
      <c r="C383" s="35"/>
      <c r="E383" s="36"/>
    </row>
    <row r="384" spans="3:5" hidden="1" x14ac:dyDescent="0.25">
      <c r="C384" s="35"/>
      <c r="E384" s="36"/>
    </row>
    <row r="385" spans="3:5" hidden="1" x14ac:dyDescent="0.25">
      <c r="C385" s="35"/>
      <c r="E385" s="36"/>
    </row>
    <row r="386" spans="3:5" hidden="1" x14ac:dyDescent="0.25">
      <c r="C386" s="35"/>
      <c r="E386" s="36"/>
    </row>
    <row r="387" spans="3:5" hidden="1" x14ac:dyDescent="0.25">
      <c r="C387" s="35"/>
      <c r="E387" s="36"/>
    </row>
    <row r="388" spans="3:5" hidden="1" x14ac:dyDescent="0.25">
      <c r="C388" s="35"/>
      <c r="E388" s="36"/>
    </row>
    <row r="389" spans="3:5" hidden="1" x14ac:dyDescent="0.25">
      <c r="C389" s="35"/>
      <c r="E389" s="36"/>
    </row>
    <row r="390" spans="3:5" hidden="1" x14ac:dyDescent="0.25">
      <c r="C390" s="35"/>
      <c r="E390" s="36"/>
    </row>
    <row r="391" spans="3:5" hidden="1" x14ac:dyDescent="0.25">
      <c r="C391" s="35"/>
      <c r="E391" s="36"/>
    </row>
    <row r="392" spans="3:5" hidden="1" x14ac:dyDescent="0.25">
      <c r="C392" s="35"/>
      <c r="E392" s="36"/>
    </row>
    <row r="393" spans="3:5" hidden="1" x14ac:dyDescent="0.25">
      <c r="C393" s="35"/>
      <c r="E393" s="36"/>
    </row>
    <row r="394" spans="3:5" hidden="1" x14ac:dyDescent="0.25">
      <c r="C394" s="35"/>
      <c r="E394" s="36"/>
    </row>
    <row r="395" spans="3:5" hidden="1" x14ac:dyDescent="0.25">
      <c r="C395" s="35"/>
      <c r="E395" s="36"/>
    </row>
    <row r="396" spans="3:5" hidden="1" x14ac:dyDescent="0.25">
      <c r="C396" s="35"/>
      <c r="E396" s="36"/>
    </row>
    <row r="397" spans="3:5" hidden="1" x14ac:dyDescent="0.25">
      <c r="C397" s="35"/>
      <c r="E397" s="36"/>
    </row>
    <row r="398" spans="3:5" hidden="1" x14ac:dyDescent="0.25">
      <c r="C398" s="35"/>
      <c r="E398" s="36"/>
    </row>
    <row r="399" spans="3:5" hidden="1" x14ac:dyDescent="0.25">
      <c r="C399" s="35"/>
      <c r="E399" s="36"/>
    </row>
    <row r="400" spans="3:5" hidden="1" x14ac:dyDescent="0.25">
      <c r="C400" s="35"/>
      <c r="E400" s="36"/>
    </row>
    <row r="401" spans="3:5" hidden="1" x14ac:dyDescent="0.25">
      <c r="C401" s="35"/>
      <c r="E401" s="36"/>
    </row>
    <row r="402" spans="3:5" hidden="1" x14ac:dyDescent="0.25">
      <c r="C402" s="35"/>
      <c r="E402" s="36"/>
    </row>
    <row r="403" spans="3:5" hidden="1" x14ac:dyDescent="0.25">
      <c r="C403" s="35"/>
      <c r="E403" s="36"/>
    </row>
    <row r="404" spans="3:5" hidden="1" x14ac:dyDescent="0.25">
      <c r="C404" s="35"/>
      <c r="E404" s="36"/>
    </row>
    <row r="405" spans="3:5" hidden="1" x14ac:dyDescent="0.25">
      <c r="C405" s="35"/>
      <c r="E405" s="36"/>
    </row>
    <row r="406" spans="3:5" hidden="1" x14ac:dyDescent="0.25">
      <c r="C406" s="35"/>
      <c r="E406" s="36"/>
    </row>
    <row r="407" spans="3:5" hidden="1" x14ac:dyDescent="0.25">
      <c r="C407" s="35"/>
      <c r="E407" s="36"/>
    </row>
    <row r="408" spans="3:5" hidden="1" x14ac:dyDescent="0.25">
      <c r="C408" s="35"/>
      <c r="E408" s="36"/>
    </row>
    <row r="409" spans="3:5" hidden="1" x14ac:dyDescent="0.25">
      <c r="C409" s="35"/>
      <c r="E409" s="36"/>
    </row>
    <row r="410" spans="3:5" hidden="1" x14ac:dyDescent="0.25">
      <c r="C410" s="35"/>
      <c r="E410" s="36"/>
    </row>
    <row r="411" spans="3:5" hidden="1" x14ac:dyDescent="0.25">
      <c r="C411" s="35"/>
      <c r="E411" s="36"/>
    </row>
    <row r="412" spans="3:5" hidden="1" x14ac:dyDescent="0.25">
      <c r="C412" s="35"/>
      <c r="E412" s="36"/>
    </row>
    <row r="413" spans="3:5" hidden="1" x14ac:dyDescent="0.25">
      <c r="C413" s="35"/>
      <c r="E413" s="36"/>
    </row>
    <row r="414" spans="3:5" hidden="1" x14ac:dyDescent="0.25">
      <c r="C414" s="35"/>
      <c r="E414" s="36"/>
    </row>
    <row r="415" spans="3:5" hidden="1" x14ac:dyDescent="0.25">
      <c r="C415" s="35"/>
      <c r="E415" s="36"/>
    </row>
    <row r="416" spans="3:5" hidden="1" x14ac:dyDescent="0.25">
      <c r="C416" s="35"/>
      <c r="E416" s="36"/>
    </row>
    <row r="417" spans="3:5" hidden="1" x14ac:dyDescent="0.25">
      <c r="C417" s="35"/>
      <c r="E417" s="36"/>
    </row>
    <row r="418" spans="3:5" hidden="1" x14ac:dyDescent="0.25">
      <c r="C418" s="35"/>
      <c r="E418" s="36"/>
    </row>
    <row r="419" spans="3:5" hidden="1" x14ac:dyDescent="0.25">
      <c r="C419" s="35"/>
      <c r="E419" s="36"/>
    </row>
    <row r="420" spans="3:5" hidden="1" x14ac:dyDescent="0.25">
      <c r="C420" s="35"/>
      <c r="E420" s="36"/>
    </row>
    <row r="421" spans="3:5" hidden="1" x14ac:dyDescent="0.25">
      <c r="C421" s="35"/>
      <c r="E421" s="36"/>
    </row>
    <row r="422" spans="3:5" hidden="1" x14ac:dyDescent="0.25">
      <c r="C422" s="35"/>
      <c r="E422" s="36"/>
    </row>
    <row r="423" spans="3:5" hidden="1" x14ac:dyDescent="0.25">
      <c r="C423" s="35"/>
      <c r="E423" s="36"/>
    </row>
    <row r="424" spans="3:5" hidden="1" x14ac:dyDescent="0.25">
      <c r="C424" s="35"/>
      <c r="E424" s="36"/>
    </row>
    <row r="425" spans="3:5" hidden="1" x14ac:dyDescent="0.25">
      <c r="C425" s="35"/>
      <c r="E425" s="36"/>
    </row>
    <row r="426" spans="3:5" hidden="1" x14ac:dyDescent="0.25">
      <c r="C426" s="35"/>
      <c r="E426" s="36"/>
    </row>
    <row r="427" spans="3:5" hidden="1" x14ac:dyDescent="0.25">
      <c r="C427" s="35"/>
      <c r="E427" s="36"/>
    </row>
    <row r="428" spans="3:5" hidden="1" x14ac:dyDescent="0.25">
      <c r="C428" s="35"/>
      <c r="E428" s="36"/>
    </row>
    <row r="429" spans="3:5" hidden="1" x14ac:dyDescent="0.25">
      <c r="C429" s="35"/>
      <c r="E429" s="36"/>
    </row>
    <row r="430" spans="3:5" hidden="1" x14ac:dyDescent="0.25">
      <c r="C430" s="35"/>
      <c r="E430" s="36"/>
    </row>
    <row r="431" spans="3:5" hidden="1" x14ac:dyDescent="0.25">
      <c r="C431" s="35"/>
      <c r="E431" s="36"/>
    </row>
    <row r="432" spans="3:5" hidden="1" x14ac:dyDescent="0.25">
      <c r="C432" s="35"/>
      <c r="E432" s="36"/>
    </row>
    <row r="433" spans="3:5" hidden="1" x14ac:dyDescent="0.25">
      <c r="C433" s="35"/>
      <c r="E433" s="36"/>
    </row>
    <row r="434" spans="3:5" hidden="1" x14ac:dyDescent="0.25">
      <c r="C434" s="35"/>
      <c r="E434" s="36"/>
    </row>
    <row r="435" spans="3:5" hidden="1" x14ac:dyDescent="0.25">
      <c r="C435" s="35"/>
      <c r="E435" s="36"/>
    </row>
    <row r="436" spans="3:5" hidden="1" x14ac:dyDescent="0.25">
      <c r="C436" s="35"/>
      <c r="E436" s="36"/>
    </row>
    <row r="437" spans="3:5" hidden="1" x14ac:dyDescent="0.25">
      <c r="C437" s="35"/>
      <c r="E437" s="36"/>
    </row>
    <row r="438" spans="3:5" hidden="1" x14ac:dyDescent="0.25">
      <c r="C438" s="35"/>
      <c r="E438" s="36"/>
    </row>
    <row r="439" spans="3:5" hidden="1" x14ac:dyDescent="0.25">
      <c r="C439" s="35"/>
      <c r="E439" s="36"/>
    </row>
    <row r="440" spans="3:5" hidden="1" x14ac:dyDescent="0.25">
      <c r="C440" s="35"/>
      <c r="E440" s="36"/>
    </row>
    <row r="441" spans="3:5" hidden="1" x14ac:dyDescent="0.25">
      <c r="C441" s="35"/>
      <c r="E441" s="36"/>
    </row>
    <row r="442" spans="3:5" hidden="1" x14ac:dyDescent="0.25">
      <c r="C442" s="35"/>
      <c r="E442" s="36"/>
    </row>
    <row r="443" spans="3:5" hidden="1" x14ac:dyDescent="0.25">
      <c r="C443" s="35"/>
      <c r="E443" s="36"/>
    </row>
    <row r="444" spans="3:5" hidden="1" x14ac:dyDescent="0.25">
      <c r="C444" s="35"/>
      <c r="E444" s="36"/>
    </row>
    <row r="445" spans="3:5" hidden="1" x14ac:dyDescent="0.25">
      <c r="C445" s="35"/>
      <c r="E445" s="36"/>
    </row>
    <row r="446" spans="3:5" hidden="1" x14ac:dyDescent="0.25">
      <c r="C446" s="35"/>
      <c r="E446" s="36"/>
    </row>
    <row r="447" spans="3:5" hidden="1" x14ac:dyDescent="0.25">
      <c r="C447" s="35"/>
      <c r="E447" s="36"/>
    </row>
    <row r="448" spans="3:5" hidden="1" x14ac:dyDescent="0.25">
      <c r="C448" s="35"/>
      <c r="E448" s="36"/>
    </row>
    <row r="449" spans="3:5" hidden="1" x14ac:dyDescent="0.25">
      <c r="C449" s="35"/>
      <c r="E449" s="36"/>
    </row>
    <row r="450" spans="3:5" hidden="1" x14ac:dyDescent="0.25">
      <c r="C450" s="35"/>
      <c r="E450" s="36"/>
    </row>
    <row r="451" spans="3:5" hidden="1" x14ac:dyDescent="0.25">
      <c r="C451" s="35"/>
      <c r="E451" s="36"/>
    </row>
    <row r="452" spans="3:5" hidden="1" x14ac:dyDescent="0.25">
      <c r="C452" s="35"/>
      <c r="E452" s="36"/>
    </row>
    <row r="453" spans="3:5" hidden="1" x14ac:dyDescent="0.25">
      <c r="C453" s="35"/>
      <c r="E453" s="36"/>
    </row>
    <row r="454" spans="3:5" hidden="1" x14ac:dyDescent="0.25">
      <c r="C454" s="35"/>
      <c r="E454" s="36"/>
    </row>
    <row r="455" spans="3:5" hidden="1" x14ac:dyDescent="0.25">
      <c r="C455" s="35"/>
      <c r="E455" s="36"/>
    </row>
    <row r="456" spans="3:5" hidden="1" x14ac:dyDescent="0.25">
      <c r="C456" s="35"/>
      <c r="E456" s="36"/>
    </row>
    <row r="457" spans="3:5" hidden="1" x14ac:dyDescent="0.25">
      <c r="C457" s="35"/>
      <c r="E457" s="36"/>
    </row>
    <row r="458" spans="3:5" hidden="1" x14ac:dyDescent="0.25">
      <c r="C458" s="35"/>
      <c r="E458" s="36"/>
    </row>
    <row r="459" spans="3:5" hidden="1" x14ac:dyDescent="0.25">
      <c r="C459" s="35"/>
      <c r="E459" s="36"/>
    </row>
    <row r="460" spans="3:5" hidden="1" x14ac:dyDescent="0.25">
      <c r="C460" s="35"/>
      <c r="E460" s="36"/>
    </row>
    <row r="461" spans="3:5" hidden="1" x14ac:dyDescent="0.25">
      <c r="C461" s="35"/>
      <c r="E461" s="36"/>
    </row>
    <row r="462" spans="3:5" hidden="1" x14ac:dyDescent="0.25">
      <c r="C462" s="35"/>
      <c r="E462" s="36"/>
    </row>
    <row r="463" spans="3:5" hidden="1" x14ac:dyDescent="0.25">
      <c r="C463" s="35"/>
      <c r="E463" s="36"/>
    </row>
    <row r="464" spans="3:5" hidden="1" x14ac:dyDescent="0.25">
      <c r="C464" s="35"/>
      <c r="E464" s="36"/>
    </row>
    <row r="465" spans="3:5" hidden="1" x14ac:dyDescent="0.25">
      <c r="C465" s="35"/>
      <c r="E465" s="36"/>
    </row>
    <row r="466" spans="3:5" hidden="1" x14ac:dyDescent="0.25">
      <c r="C466" s="35"/>
      <c r="E466" s="36"/>
    </row>
    <row r="467" spans="3:5" hidden="1" x14ac:dyDescent="0.25">
      <c r="C467" s="35"/>
      <c r="E467" s="36"/>
    </row>
    <row r="468" spans="3:5" hidden="1" x14ac:dyDescent="0.25">
      <c r="C468" s="35"/>
      <c r="E468" s="36"/>
    </row>
    <row r="469" spans="3:5" hidden="1" x14ac:dyDescent="0.25">
      <c r="C469" s="35"/>
      <c r="E469" s="36"/>
    </row>
    <row r="470" spans="3:5" hidden="1" x14ac:dyDescent="0.25">
      <c r="C470" s="35"/>
      <c r="E470" s="36"/>
    </row>
    <row r="471" spans="3:5" hidden="1" x14ac:dyDescent="0.25">
      <c r="C471" s="35"/>
      <c r="E471" s="36"/>
    </row>
    <row r="472" spans="3:5" hidden="1" x14ac:dyDescent="0.25">
      <c r="C472" s="35"/>
      <c r="E472" s="36"/>
    </row>
    <row r="473" spans="3:5" hidden="1" x14ac:dyDescent="0.25">
      <c r="C473" s="35"/>
      <c r="E473" s="36"/>
    </row>
    <row r="474" spans="3:5" hidden="1" x14ac:dyDescent="0.25">
      <c r="C474" s="35"/>
      <c r="E474" s="36"/>
    </row>
    <row r="475" spans="3:5" hidden="1" x14ac:dyDescent="0.25">
      <c r="C475" s="35"/>
      <c r="E475" s="36"/>
    </row>
    <row r="476" spans="3:5" hidden="1" x14ac:dyDescent="0.25">
      <c r="C476" s="35"/>
      <c r="E476" s="36"/>
    </row>
    <row r="477" spans="3:5" hidden="1" x14ac:dyDescent="0.25">
      <c r="C477" s="35"/>
      <c r="E477" s="36"/>
    </row>
    <row r="478" spans="3:5" hidden="1" x14ac:dyDescent="0.25">
      <c r="C478" s="35"/>
      <c r="E478" s="36"/>
    </row>
    <row r="479" spans="3:5" hidden="1" x14ac:dyDescent="0.25">
      <c r="C479" s="35"/>
      <c r="E479" s="36"/>
    </row>
    <row r="480" spans="3:5" hidden="1" x14ac:dyDescent="0.25">
      <c r="C480" s="35"/>
      <c r="E480" s="36"/>
    </row>
    <row r="481" spans="3:5" hidden="1" x14ac:dyDescent="0.25">
      <c r="C481" s="35"/>
      <c r="E481" s="36"/>
    </row>
    <row r="482" spans="3:5" hidden="1" x14ac:dyDescent="0.25">
      <c r="C482" s="35"/>
      <c r="E482" s="36"/>
    </row>
    <row r="483" spans="3:5" hidden="1" x14ac:dyDescent="0.25">
      <c r="C483" s="35"/>
      <c r="E483" s="36"/>
    </row>
    <row r="484" spans="3:5" hidden="1" x14ac:dyDescent="0.25">
      <c r="C484" s="35"/>
      <c r="E484" s="36"/>
    </row>
    <row r="485" spans="3:5" hidden="1" x14ac:dyDescent="0.25">
      <c r="C485" s="35"/>
      <c r="E485" s="36"/>
    </row>
    <row r="486" spans="3:5" hidden="1" x14ac:dyDescent="0.25">
      <c r="C486" s="35"/>
      <c r="E486" s="36"/>
    </row>
    <row r="487" spans="3:5" hidden="1" x14ac:dyDescent="0.25">
      <c r="C487" s="35"/>
      <c r="E487" s="36"/>
    </row>
    <row r="488" spans="3:5" hidden="1" x14ac:dyDescent="0.25">
      <c r="C488" s="35"/>
      <c r="E488" s="36"/>
    </row>
    <row r="489" spans="3:5" hidden="1" x14ac:dyDescent="0.25">
      <c r="C489" s="35"/>
      <c r="E489" s="36"/>
    </row>
    <row r="490" spans="3:5" hidden="1" x14ac:dyDescent="0.25">
      <c r="C490" s="35"/>
      <c r="E490" s="36"/>
    </row>
    <row r="491" spans="3:5" hidden="1" x14ac:dyDescent="0.25">
      <c r="C491" s="35"/>
      <c r="E491" s="36"/>
    </row>
    <row r="492" spans="3:5" hidden="1" x14ac:dyDescent="0.25">
      <c r="C492" s="35"/>
      <c r="E492" s="36"/>
    </row>
    <row r="493" spans="3:5" hidden="1" x14ac:dyDescent="0.25">
      <c r="C493" s="35"/>
      <c r="E493" s="36"/>
    </row>
    <row r="494" spans="3:5" hidden="1" x14ac:dyDescent="0.25">
      <c r="C494" s="35"/>
      <c r="E494" s="36"/>
    </row>
    <row r="495" spans="3:5" hidden="1" x14ac:dyDescent="0.25">
      <c r="C495" s="35"/>
      <c r="E495" s="36"/>
    </row>
    <row r="496" spans="3:5" hidden="1" x14ac:dyDescent="0.25">
      <c r="C496" s="35"/>
      <c r="E496" s="36"/>
    </row>
    <row r="497" spans="3:5" hidden="1" x14ac:dyDescent="0.25">
      <c r="C497" s="35"/>
      <c r="E497" s="36"/>
    </row>
    <row r="498" spans="3:5" hidden="1" x14ac:dyDescent="0.25">
      <c r="C498" s="35"/>
      <c r="E498" s="36"/>
    </row>
    <row r="499" spans="3:5" hidden="1" x14ac:dyDescent="0.25">
      <c r="C499" s="35"/>
      <c r="E499" s="36"/>
    </row>
    <row r="500" spans="3:5" hidden="1" x14ac:dyDescent="0.25">
      <c r="C500" s="35"/>
      <c r="E500" s="36"/>
    </row>
    <row r="501" spans="3:5" hidden="1" x14ac:dyDescent="0.25">
      <c r="C501" s="35"/>
      <c r="E501" s="36"/>
    </row>
    <row r="502" spans="3:5" hidden="1" x14ac:dyDescent="0.25">
      <c r="C502" s="35"/>
      <c r="E502" s="36"/>
    </row>
    <row r="503" spans="3:5" hidden="1" x14ac:dyDescent="0.25">
      <c r="C503" s="35"/>
      <c r="E503" s="36"/>
    </row>
    <row r="504" spans="3:5" hidden="1" x14ac:dyDescent="0.25">
      <c r="C504" s="35"/>
      <c r="E504" s="36"/>
    </row>
    <row r="505" spans="3:5" hidden="1" x14ac:dyDescent="0.25">
      <c r="C505" s="35"/>
      <c r="E505" s="36"/>
    </row>
    <row r="506" spans="3:5" hidden="1" x14ac:dyDescent="0.25">
      <c r="C506" s="35"/>
      <c r="E506" s="36"/>
    </row>
    <row r="507" spans="3:5" hidden="1" x14ac:dyDescent="0.25">
      <c r="C507" s="35"/>
      <c r="E507" s="36"/>
    </row>
    <row r="508" spans="3:5" hidden="1" x14ac:dyDescent="0.25">
      <c r="C508" s="35"/>
      <c r="E508" s="36"/>
    </row>
    <row r="509" spans="3:5" hidden="1" x14ac:dyDescent="0.25">
      <c r="C509" s="35"/>
      <c r="E509" s="36"/>
    </row>
    <row r="510" spans="3:5" hidden="1" x14ac:dyDescent="0.25">
      <c r="C510" s="35"/>
      <c r="E510" s="36"/>
    </row>
    <row r="511" spans="3:5" hidden="1" x14ac:dyDescent="0.25">
      <c r="C511" s="35"/>
      <c r="E511" s="36"/>
    </row>
    <row r="512" spans="3:5" hidden="1" x14ac:dyDescent="0.25">
      <c r="C512" s="35"/>
      <c r="E512" s="36"/>
    </row>
    <row r="513" spans="3:5" hidden="1" x14ac:dyDescent="0.25">
      <c r="C513" s="35"/>
      <c r="E513" s="36"/>
    </row>
    <row r="514" spans="3:5" hidden="1" x14ac:dyDescent="0.25">
      <c r="C514" s="35"/>
      <c r="E514" s="36"/>
    </row>
    <row r="515" spans="3:5" hidden="1" x14ac:dyDescent="0.25">
      <c r="C515" s="35"/>
      <c r="E515" s="36"/>
    </row>
    <row r="516" spans="3:5" hidden="1" x14ac:dyDescent="0.25">
      <c r="C516" s="35"/>
      <c r="E516" s="36"/>
    </row>
    <row r="517" spans="3:5" hidden="1" x14ac:dyDescent="0.25">
      <c r="C517" s="35"/>
      <c r="E517" s="36"/>
    </row>
    <row r="518" spans="3:5" hidden="1" x14ac:dyDescent="0.25">
      <c r="C518" s="35"/>
      <c r="E518" s="36"/>
    </row>
    <row r="519" spans="3:5" hidden="1" x14ac:dyDescent="0.25">
      <c r="C519" s="35"/>
      <c r="E519" s="36"/>
    </row>
    <row r="520" spans="3:5" hidden="1" x14ac:dyDescent="0.25">
      <c r="C520" s="35"/>
      <c r="E520" s="36"/>
    </row>
    <row r="521" spans="3:5" hidden="1" x14ac:dyDescent="0.25">
      <c r="C521" s="35"/>
      <c r="E521" s="36"/>
    </row>
    <row r="522" spans="3:5" hidden="1" x14ac:dyDescent="0.25">
      <c r="C522" s="35"/>
      <c r="E522" s="36"/>
    </row>
    <row r="523" spans="3:5" hidden="1" x14ac:dyDescent="0.25">
      <c r="C523" s="35"/>
      <c r="E523" s="36"/>
    </row>
    <row r="524" spans="3:5" hidden="1" x14ac:dyDescent="0.25">
      <c r="C524" s="35"/>
      <c r="E524" s="36"/>
    </row>
    <row r="525" spans="3:5" hidden="1" x14ac:dyDescent="0.25">
      <c r="C525" s="35"/>
      <c r="E525" s="36"/>
    </row>
    <row r="526" spans="3:5" hidden="1" x14ac:dyDescent="0.25">
      <c r="C526" s="35"/>
      <c r="E526" s="36"/>
    </row>
    <row r="527" spans="3:5" hidden="1" x14ac:dyDescent="0.25">
      <c r="C527" s="35"/>
      <c r="E527" s="36"/>
    </row>
    <row r="528" spans="3:5" hidden="1" x14ac:dyDescent="0.25">
      <c r="C528" s="35"/>
      <c r="E528" s="36"/>
    </row>
    <row r="529" spans="3:5" hidden="1" x14ac:dyDescent="0.25">
      <c r="C529" s="35"/>
      <c r="E529" s="36"/>
    </row>
    <row r="530" spans="3:5" hidden="1" x14ac:dyDescent="0.25">
      <c r="C530" s="35"/>
      <c r="E530" s="36"/>
    </row>
    <row r="531" spans="3:5" hidden="1" x14ac:dyDescent="0.25">
      <c r="C531" s="35"/>
      <c r="E531" s="36"/>
    </row>
    <row r="532" spans="3:5" hidden="1" x14ac:dyDescent="0.25">
      <c r="C532" s="35"/>
      <c r="E532" s="36"/>
    </row>
    <row r="533" spans="3:5" hidden="1" x14ac:dyDescent="0.25">
      <c r="C533" s="35"/>
      <c r="E533" s="36"/>
    </row>
    <row r="534" spans="3:5" hidden="1" x14ac:dyDescent="0.25">
      <c r="C534" s="35"/>
      <c r="E534" s="36"/>
    </row>
    <row r="535" spans="3:5" hidden="1" x14ac:dyDescent="0.25">
      <c r="C535" s="35"/>
      <c r="E535" s="36"/>
    </row>
    <row r="536" spans="3:5" hidden="1" x14ac:dyDescent="0.25">
      <c r="C536" s="35"/>
      <c r="E536" s="36"/>
    </row>
    <row r="537" spans="3:5" hidden="1" x14ac:dyDescent="0.25">
      <c r="C537" s="35"/>
      <c r="E537" s="36"/>
    </row>
    <row r="538" spans="3:5" hidden="1" x14ac:dyDescent="0.25">
      <c r="C538" s="35"/>
      <c r="E538" s="36"/>
    </row>
    <row r="539" spans="3:5" hidden="1" x14ac:dyDescent="0.25">
      <c r="C539" s="35"/>
      <c r="E539" s="36"/>
    </row>
    <row r="540" spans="3:5" hidden="1" x14ac:dyDescent="0.25">
      <c r="C540" s="35"/>
      <c r="E540" s="36"/>
    </row>
    <row r="541" spans="3:5" hidden="1" x14ac:dyDescent="0.25">
      <c r="C541" s="35"/>
      <c r="E541" s="36"/>
    </row>
    <row r="542" spans="3:5" hidden="1" x14ac:dyDescent="0.25">
      <c r="C542" s="35"/>
      <c r="E542" s="36"/>
    </row>
    <row r="543" spans="3:5" hidden="1" x14ac:dyDescent="0.25">
      <c r="C543" s="35"/>
      <c r="E543" s="36"/>
    </row>
    <row r="544" spans="3:5" hidden="1" x14ac:dyDescent="0.25">
      <c r="C544" s="35"/>
      <c r="E544" s="36"/>
    </row>
    <row r="545" spans="3:5" hidden="1" x14ac:dyDescent="0.25">
      <c r="C545" s="35"/>
      <c r="E545" s="36"/>
    </row>
    <row r="546" spans="3:5" hidden="1" x14ac:dyDescent="0.25">
      <c r="C546" s="35"/>
      <c r="E546" s="36"/>
    </row>
    <row r="547" spans="3:5" hidden="1" x14ac:dyDescent="0.25">
      <c r="C547" s="35"/>
      <c r="E547" s="36"/>
    </row>
    <row r="548" spans="3:5" hidden="1" x14ac:dyDescent="0.25">
      <c r="C548" s="35"/>
      <c r="E548" s="36"/>
    </row>
    <row r="549" spans="3:5" hidden="1" x14ac:dyDescent="0.25">
      <c r="C549" s="35"/>
      <c r="E549" s="36"/>
    </row>
    <row r="550" spans="3:5" hidden="1" x14ac:dyDescent="0.25">
      <c r="C550" s="35"/>
      <c r="E550" s="36"/>
    </row>
    <row r="551" spans="3:5" hidden="1" x14ac:dyDescent="0.25">
      <c r="C551" s="35"/>
      <c r="E551" s="36"/>
    </row>
    <row r="552" spans="3:5" hidden="1" x14ac:dyDescent="0.25">
      <c r="C552" s="35"/>
      <c r="E552" s="36"/>
    </row>
    <row r="553" spans="3:5" hidden="1" x14ac:dyDescent="0.25">
      <c r="C553" s="35"/>
      <c r="E553" s="36"/>
    </row>
    <row r="554" spans="3:5" hidden="1" x14ac:dyDescent="0.25">
      <c r="C554" s="35"/>
      <c r="E554" s="36"/>
    </row>
    <row r="555" spans="3:5" hidden="1" x14ac:dyDescent="0.25">
      <c r="C555" s="35"/>
      <c r="E555" s="36"/>
    </row>
    <row r="556" spans="3:5" hidden="1" x14ac:dyDescent="0.25">
      <c r="C556" s="35"/>
      <c r="E556" s="36"/>
    </row>
    <row r="557" spans="3:5" hidden="1" x14ac:dyDescent="0.25">
      <c r="C557" s="35"/>
      <c r="E557" s="36"/>
    </row>
    <row r="558" spans="3:5" hidden="1" x14ac:dyDescent="0.25">
      <c r="C558" s="35"/>
      <c r="E558" s="36"/>
    </row>
    <row r="559" spans="3:5" hidden="1" x14ac:dyDescent="0.25">
      <c r="C559" s="35"/>
      <c r="E559" s="36"/>
    </row>
    <row r="560" spans="3:5" hidden="1" x14ac:dyDescent="0.25">
      <c r="C560" s="35"/>
      <c r="E560" s="36"/>
    </row>
    <row r="561" spans="3:5" hidden="1" x14ac:dyDescent="0.25">
      <c r="C561" s="35"/>
      <c r="E561" s="36"/>
    </row>
    <row r="562" spans="3:5" hidden="1" x14ac:dyDescent="0.25">
      <c r="C562" s="35"/>
      <c r="E562" s="36"/>
    </row>
    <row r="563" spans="3:5" hidden="1" x14ac:dyDescent="0.25">
      <c r="C563" s="35"/>
      <c r="E563" s="36"/>
    </row>
    <row r="564" spans="3:5" hidden="1" x14ac:dyDescent="0.25">
      <c r="C564" s="35"/>
      <c r="E564" s="36"/>
    </row>
    <row r="565" spans="3:5" hidden="1" x14ac:dyDescent="0.25">
      <c r="C565" s="35"/>
      <c r="E565" s="36"/>
    </row>
    <row r="566" spans="3:5" hidden="1" x14ac:dyDescent="0.25">
      <c r="C566" s="35"/>
      <c r="E566" s="36"/>
    </row>
    <row r="567" spans="3:5" hidden="1" x14ac:dyDescent="0.25">
      <c r="C567" s="35"/>
      <c r="E567" s="36"/>
    </row>
    <row r="568" spans="3:5" hidden="1" x14ac:dyDescent="0.25">
      <c r="C568" s="35"/>
      <c r="E568" s="36"/>
    </row>
    <row r="569" spans="3:5" hidden="1" x14ac:dyDescent="0.25">
      <c r="C569" s="35"/>
      <c r="E569" s="36"/>
    </row>
    <row r="570" spans="3:5" hidden="1" x14ac:dyDescent="0.25">
      <c r="C570" s="35"/>
      <c r="E570" s="36"/>
    </row>
    <row r="571" spans="3:5" hidden="1" x14ac:dyDescent="0.25">
      <c r="C571" s="35"/>
      <c r="E571" s="36"/>
    </row>
    <row r="572" spans="3:5" hidden="1" x14ac:dyDescent="0.25">
      <c r="C572" s="35"/>
      <c r="E572" s="36"/>
    </row>
    <row r="573" spans="3:5" hidden="1" x14ac:dyDescent="0.25">
      <c r="C573" s="35"/>
      <c r="E573" s="36"/>
    </row>
    <row r="574" spans="3:5" hidden="1" x14ac:dyDescent="0.25">
      <c r="C574" s="35"/>
      <c r="E574" s="36"/>
    </row>
    <row r="575" spans="3:5" hidden="1" x14ac:dyDescent="0.25">
      <c r="C575" s="35"/>
      <c r="E575" s="36"/>
    </row>
    <row r="576" spans="3:5" hidden="1" x14ac:dyDescent="0.25">
      <c r="C576" s="35"/>
      <c r="E576" s="36"/>
    </row>
    <row r="577" spans="3:5" hidden="1" x14ac:dyDescent="0.25">
      <c r="C577" s="35"/>
      <c r="E577" s="36"/>
    </row>
    <row r="578" spans="3:5" hidden="1" x14ac:dyDescent="0.25">
      <c r="C578" s="35"/>
      <c r="E578" s="36"/>
    </row>
    <row r="579" spans="3:5" hidden="1" x14ac:dyDescent="0.25">
      <c r="C579" s="35"/>
      <c r="E579" s="36"/>
    </row>
    <row r="580" spans="3:5" hidden="1" x14ac:dyDescent="0.25">
      <c r="C580" s="35"/>
      <c r="E580" s="36"/>
    </row>
    <row r="581" spans="3:5" hidden="1" x14ac:dyDescent="0.25">
      <c r="C581" s="35"/>
      <c r="E581" s="36"/>
    </row>
    <row r="582" spans="3:5" hidden="1" x14ac:dyDescent="0.25">
      <c r="C582" s="35"/>
      <c r="E582" s="36"/>
    </row>
    <row r="583" spans="3:5" hidden="1" x14ac:dyDescent="0.25">
      <c r="C583" s="35"/>
      <c r="E583" s="36"/>
    </row>
    <row r="584" spans="3:5" hidden="1" x14ac:dyDescent="0.25">
      <c r="C584" s="35"/>
      <c r="E584" s="36"/>
    </row>
    <row r="585" spans="3:5" hidden="1" x14ac:dyDescent="0.25">
      <c r="C585" s="35"/>
      <c r="E585" s="36"/>
    </row>
    <row r="586" spans="3:5" hidden="1" x14ac:dyDescent="0.25">
      <c r="C586" s="35"/>
      <c r="E586" s="36"/>
    </row>
    <row r="587" spans="3:5" hidden="1" x14ac:dyDescent="0.25">
      <c r="C587" s="35"/>
      <c r="E587" s="36"/>
    </row>
    <row r="588" spans="3:5" hidden="1" x14ac:dyDescent="0.25">
      <c r="C588" s="35"/>
      <c r="E588" s="36"/>
    </row>
    <row r="589" spans="3:5" hidden="1" x14ac:dyDescent="0.25">
      <c r="C589" s="35"/>
      <c r="E589" s="36"/>
    </row>
    <row r="590" spans="3:5" hidden="1" x14ac:dyDescent="0.25">
      <c r="C590" s="35"/>
      <c r="E590" s="36"/>
    </row>
    <row r="591" spans="3:5" hidden="1" x14ac:dyDescent="0.25">
      <c r="C591" s="35"/>
      <c r="E591" s="36"/>
    </row>
    <row r="592" spans="3:5" hidden="1" x14ac:dyDescent="0.25">
      <c r="C592" s="35"/>
      <c r="E592" s="36"/>
    </row>
    <row r="593" spans="3:5" hidden="1" x14ac:dyDescent="0.25">
      <c r="C593" s="35"/>
      <c r="E593" s="36"/>
    </row>
    <row r="594" spans="3:5" hidden="1" x14ac:dyDescent="0.25">
      <c r="C594" s="35"/>
      <c r="E594" s="36"/>
    </row>
    <row r="595" spans="3:5" hidden="1" x14ac:dyDescent="0.25">
      <c r="C595" s="35"/>
      <c r="E595" s="36"/>
    </row>
    <row r="596" spans="3:5" hidden="1" x14ac:dyDescent="0.25">
      <c r="C596" s="35"/>
      <c r="E596" s="36"/>
    </row>
    <row r="597" spans="3:5" hidden="1" x14ac:dyDescent="0.25">
      <c r="C597" s="35"/>
      <c r="E597" s="36"/>
    </row>
    <row r="598" spans="3:5" hidden="1" x14ac:dyDescent="0.25">
      <c r="C598" s="35"/>
      <c r="E598" s="36"/>
    </row>
    <row r="599" spans="3:5" hidden="1" x14ac:dyDescent="0.25">
      <c r="C599" s="35"/>
      <c r="E599" s="36"/>
    </row>
    <row r="600" spans="3:5" hidden="1" x14ac:dyDescent="0.25">
      <c r="C600" s="35"/>
      <c r="E600" s="36"/>
    </row>
    <row r="601" spans="3:5" hidden="1" x14ac:dyDescent="0.25">
      <c r="C601" s="35"/>
      <c r="E601" s="36"/>
    </row>
    <row r="602" spans="3:5" hidden="1" x14ac:dyDescent="0.25">
      <c r="C602" s="35"/>
      <c r="E602" s="36"/>
    </row>
    <row r="603" spans="3:5" hidden="1" x14ac:dyDescent="0.25">
      <c r="C603" s="35"/>
      <c r="E603" s="36"/>
    </row>
    <row r="604" spans="3:5" hidden="1" x14ac:dyDescent="0.25">
      <c r="C604" s="35"/>
      <c r="E604" s="36"/>
    </row>
    <row r="605" spans="3:5" hidden="1" x14ac:dyDescent="0.25">
      <c r="C605" s="35"/>
      <c r="E605" s="36"/>
    </row>
    <row r="606" spans="3:5" hidden="1" x14ac:dyDescent="0.25">
      <c r="C606" s="35"/>
      <c r="E606" s="36"/>
    </row>
    <row r="607" spans="3:5" hidden="1" x14ac:dyDescent="0.25">
      <c r="C607" s="35"/>
      <c r="E607" s="36"/>
    </row>
    <row r="608" spans="3:5" hidden="1" x14ac:dyDescent="0.25">
      <c r="C608" s="35"/>
      <c r="E608" s="36"/>
    </row>
    <row r="609" spans="3:5" hidden="1" x14ac:dyDescent="0.25">
      <c r="C609" s="35"/>
      <c r="E609" s="36"/>
    </row>
    <row r="610" spans="3:5" hidden="1" x14ac:dyDescent="0.25">
      <c r="C610" s="35"/>
      <c r="E610" s="36"/>
    </row>
    <row r="611" spans="3:5" hidden="1" x14ac:dyDescent="0.25">
      <c r="C611" s="35"/>
      <c r="E611" s="36"/>
    </row>
    <row r="612" spans="3:5" hidden="1" x14ac:dyDescent="0.25">
      <c r="C612" s="35"/>
      <c r="E612" s="36"/>
    </row>
    <row r="613" spans="3:5" hidden="1" x14ac:dyDescent="0.25">
      <c r="C613" s="35"/>
      <c r="E613" s="36"/>
    </row>
    <row r="614" spans="3:5" hidden="1" x14ac:dyDescent="0.25">
      <c r="C614" s="35"/>
      <c r="E614" s="36"/>
    </row>
    <row r="615" spans="3:5" hidden="1" x14ac:dyDescent="0.25">
      <c r="C615" s="35"/>
      <c r="E615" s="36"/>
    </row>
    <row r="616" spans="3:5" hidden="1" x14ac:dyDescent="0.25">
      <c r="C616" s="35"/>
      <c r="E616" s="36"/>
    </row>
    <row r="617" spans="3:5" hidden="1" x14ac:dyDescent="0.25">
      <c r="C617" s="35"/>
      <c r="E617" s="36"/>
    </row>
    <row r="618" spans="3:5" hidden="1" x14ac:dyDescent="0.25">
      <c r="C618" s="35"/>
      <c r="E618" s="36"/>
    </row>
    <row r="619" spans="3:5" hidden="1" x14ac:dyDescent="0.25">
      <c r="C619" s="35"/>
      <c r="E619" s="36"/>
    </row>
    <row r="620" spans="3:5" hidden="1" x14ac:dyDescent="0.25">
      <c r="C620" s="35"/>
      <c r="E620" s="36"/>
    </row>
    <row r="621" spans="3:5" hidden="1" x14ac:dyDescent="0.25">
      <c r="C621" s="35"/>
      <c r="E621" s="36"/>
    </row>
    <row r="622" spans="3:5" hidden="1" x14ac:dyDescent="0.25">
      <c r="C622" s="35"/>
      <c r="E622" s="36"/>
    </row>
    <row r="623" spans="3:5" hidden="1" x14ac:dyDescent="0.25">
      <c r="C623" s="35"/>
      <c r="E623" s="36"/>
    </row>
    <row r="624" spans="3:5" hidden="1" x14ac:dyDescent="0.25">
      <c r="C624" s="35"/>
      <c r="E624" s="36"/>
    </row>
    <row r="625" spans="3:5" hidden="1" x14ac:dyDescent="0.25">
      <c r="C625" s="35"/>
      <c r="E625" s="36"/>
    </row>
    <row r="626" spans="3:5" hidden="1" x14ac:dyDescent="0.25">
      <c r="C626" s="35"/>
      <c r="E626" s="36"/>
    </row>
    <row r="627" spans="3:5" hidden="1" x14ac:dyDescent="0.25">
      <c r="C627" s="35"/>
      <c r="E627" s="36"/>
    </row>
    <row r="628" spans="3:5" hidden="1" x14ac:dyDescent="0.25">
      <c r="C628" s="35"/>
      <c r="E628" s="36"/>
    </row>
    <row r="629" spans="3:5" hidden="1" x14ac:dyDescent="0.25">
      <c r="C629" s="35"/>
      <c r="E629" s="36"/>
    </row>
    <row r="630" spans="3:5" hidden="1" x14ac:dyDescent="0.25">
      <c r="C630" s="35"/>
      <c r="E630" s="36"/>
    </row>
    <row r="631" spans="3:5" hidden="1" x14ac:dyDescent="0.25">
      <c r="C631" s="35"/>
      <c r="E631" s="36"/>
    </row>
    <row r="632" spans="3:5" hidden="1" x14ac:dyDescent="0.25">
      <c r="C632" s="35"/>
      <c r="E632" s="36"/>
    </row>
    <row r="633" spans="3:5" hidden="1" x14ac:dyDescent="0.25">
      <c r="C633" s="35"/>
      <c r="E633" s="36"/>
    </row>
    <row r="634" spans="3:5" hidden="1" x14ac:dyDescent="0.25">
      <c r="C634" s="35"/>
      <c r="E634" s="36"/>
    </row>
    <row r="635" spans="3:5" hidden="1" x14ac:dyDescent="0.25">
      <c r="C635" s="35"/>
      <c r="E635" s="36"/>
    </row>
    <row r="636" spans="3:5" hidden="1" x14ac:dyDescent="0.25">
      <c r="C636" s="35"/>
      <c r="E636" s="36"/>
    </row>
    <row r="637" spans="3:5" hidden="1" x14ac:dyDescent="0.25">
      <c r="C637" s="35"/>
      <c r="E637" s="36"/>
    </row>
    <row r="638" spans="3:5" hidden="1" x14ac:dyDescent="0.25">
      <c r="C638" s="35"/>
      <c r="E638" s="36"/>
    </row>
    <row r="639" spans="3:5" hidden="1" x14ac:dyDescent="0.25">
      <c r="C639" s="35"/>
      <c r="E639" s="36"/>
    </row>
    <row r="640" spans="3:5" hidden="1" x14ac:dyDescent="0.25">
      <c r="C640" s="35"/>
      <c r="E640" s="36"/>
    </row>
    <row r="641" spans="3:5" hidden="1" x14ac:dyDescent="0.25">
      <c r="C641" s="35"/>
      <c r="E641" s="36"/>
    </row>
    <row r="642" spans="3:5" hidden="1" x14ac:dyDescent="0.25">
      <c r="C642" s="35"/>
      <c r="E642" s="36"/>
    </row>
    <row r="643" spans="3:5" hidden="1" x14ac:dyDescent="0.25">
      <c r="C643" s="35"/>
      <c r="E643" s="36"/>
    </row>
    <row r="644" spans="3:5" hidden="1" x14ac:dyDescent="0.25">
      <c r="C644" s="35"/>
      <c r="E644" s="36"/>
    </row>
    <row r="645" spans="3:5" hidden="1" x14ac:dyDescent="0.25">
      <c r="C645" s="35"/>
      <c r="E645" s="36"/>
    </row>
    <row r="646" spans="3:5" hidden="1" x14ac:dyDescent="0.25">
      <c r="C646" s="35"/>
      <c r="E646" s="36"/>
    </row>
    <row r="647" spans="3:5" hidden="1" x14ac:dyDescent="0.25">
      <c r="C647" s="35"/>
      <c r="E647" s="36"/>
    </row>
    <row r="648" spans="3:5" hidden="1" x14ac:dyDescent="0.25">
      <c r="C648" s="35"/>
      <c r="E648" s="36"/>
    </row>
    <row r="649" spans="3:5" hidden="1" x14ac:dyDescent="0.25">
      <c r="C649" s="35"/>
      <c r="E649" s="36"/>
    </row>
    <row r="650" spans="3:5" hidden="1" x14ac:dyDescent="0.25">
      <c r="C650" s="35"/>
      <c r="E650" s="36"/>
    </row>
    <row r="651" spans="3:5" hidden="1" x14ac:dyDescent="0.25">
      <c r="C651" s="35"/>
      <c r="E651" s="36"/>
    </row>
    <row r="652" spans="3:5" hidden="1" x14ac:dyDescent="0.25">
      <c r="C652" s="35"/>
      <c r="E652" s="36"/>
    </row>
    <row r="653" spans="3:5" hidden="1" x14ac:dyDescent="0.25">
      <c r="C653" s="35"/>
      <c r="E653" s="36"/>
    </row>
    <row r="654" spans="3:5" hidden="1" x14ac:dyDescent="0.25">
      <c r="C654" s="35"/>
      <c r="E654" s="36"/>
    </row>
    <row r="655" spans="3:5" hidden="1" x14ac:dyDescent="0.25">
      <c r="C655" s="35"/>
      <c r="E655" s="36"/>
    </row>
    <row r="656" spans="3:5" hidden="1" x14ac:dyDescent="0.25">
      <c r="C656" s="35"/>
      <c r="E656" s="36"/>
    </row>
    <row r="657" spans="3:5" hidden="1" x14ac:dyDescent="0.25">
      <c r="C657" s="35"/>
      <c r="E657" s="36"/>
    </row>
    <row r="658" spans="3:5" hidden="1" x14ac:dyDescent="0.25">
      <c r="C658" s="35"/>
      <c r="E658" s="36"/>
    </row>
    <row r="659" spans="3:5" hidden="1" x14ac:dyDescent="0.25">
      <c r="C659" s="35"/>
      <c r="E659" s="36"/>
    </row>
    <row r="660" spans="3:5" hidden="1" x14ac:dyDescent="0.25">
      <c r="C660" s="35"/>
      <c r="E660" s="36"/>
    </row>
    <row r="661" spans="3:5" hidden="1" x14ac:dyDescent="0.25">
      <c r="C661" s="35"/>
      <c r="E661" s="36"/>
    </row>
    <row r="662" spans="3:5" hidden="1" x14ac:dyDescent="0.25">
      <c r="C662" s="35"/>
      <c r="E662" s="36"/>
    </row>
    <row r="663" spans="3:5" hidden="1" x14ac:dyDescent="0.25">
      <c r="C663" s="35"/>
      <c r="E663" s="36"/>
    </row>
    <row r="664" spans="3:5" hidden="1" x14ac:dyDescent="0.25">
      <c r="C664" s="35"/>
      <c r="E664" s="36"/>
    </row>
    <row r="665" spans="3:5" hidden="1" x14ac:dyDescent="0.25">
      <c r="C665" s="35"/>
      <c r="E665" s="36"/>
    </row>
    <row r="666" spans="3:5" hidden="1" x14ac:dyDescent="0.25">
      <c r="C666" s="35"/>
      <c r="E666" s="36"/>
    </row>
    <row r="667" spans="3:5" hidden="1" x14ac:dyDescent="0.25">
      <c r="C667" s="35"/>
      <c r="E667" s="36"/>
    </row>
    <row r="668" spans="3:5" hidden="1" x14ac:dyDescent="0.25">
      <c r="C668" s="35"/>
      <c r="E668" s="36"/>
    </row>
    <row r="669" spans="3:5" hidden="1" x14ac:dyDescent="0.25">
      <c r="C669" s="35"/>
      <c r="E669" s="36"/>
    </row>
    <row r="670" spans="3:5" hidden="1" x14ac:dyDescent="0.25">
      <c r="C670" s="35"/>
      <c r="E670" s="36"/>
    </row>
    <row r="671" spans="3:5" hidden="1" x14ac:dyDescent="0.25">
      <c r="C671" s="35"/>
      <c r="E671" s="36"/>
    </row>
    <row r="672" spans="3:5" hidden="1" x14ac:dyDescent="0.25">
      <c r="C672" s="35"/>
      <c r="E672" s="36"/>
    </row>
    <row r="673" spans="3:5" hidden="1" x14ac:dyDescent="0.25">
      <c r="C673" s="35"/>
      <c r="E673" s="36"/>
    </row>
    <row r="674" spans="3:5" hidden="1" x14ac:dyDescent="0.25">
      <c r="C674" s="35"/>
      <c r="E674" s="36"/>
    </row>
    <row r="675" spans="3:5" hidden="1" x14ac:dyDescent="0.25">
      <c r="C675" s="35"/>
      <c r="E675" s="36"/>
    </row>
    <row r="676" spans="3:5" hidden="1" x14ac:dyDescent="0.25">
      <c r="C676" s="35"/>
      <c r="E676" s="36"/>
    </row>
    <row r="677" spans="3:5" hidden="1" x14ac:dyDescent="0.25">
      <c r="C677" s="35"/>
      <c r="E677" s="36"/>
    </row>
    <row r="678" spans="3:5" hidden="1" x14ac:dyDescent="0.25">
      <c r="C678" s="35"/>
      <c r="E678" s="36"/>
    </row>
    <row r="679" spans="3:5" hidden="1" x14ac:dyDescent="0.25">
      <c r="C679" s="35"/>
      <c r="E679" s="36"/>
    </row>
    <row r="680" spans="3:5" hidden="1" x14ac:dyDescent="0.25">
      <c r="C680" s="35"/>
      <c r="E680" s="36"/>
    </row>
    <row r="681" spans="3:5" hidden="1" x14ac:dyDescent="0.25">
      <c r="C681" s="35"/>
      <c r="E681" s="36"/>
    </row>
    <row r="682" spans="3:5" hidden="1" x14ac:dyDescent="0.25">
      <c r="C682" s="35"/>
      <c r="E682" s="36"/>
    </row>
    <row r="683" spans="3:5" hidden="1" x14ac:dyDescent="0.25">
      <c r="C683" s="35"/>
      <c r="E683" s="36"/>
    </row>
    <row r="684" spans="3:5" hidden="1" x14ac:dyDescent="0.25">
      <c r="C684" s="35"/>
      <c r="E684" s="36"/>
    </row>
    <row r="685" spans="3:5" hidden="1" x14ac:dyDescent="0.25">
      <c r="C685" s="35"/>
      <c r="E685" s="36"/>
    </row>
    <row r="686" spans="3:5" hidden="1" x14ac:dyDescent="0.25">
      <c r="C686" s="35"/>
      <c r="E686" s="36"/>
    </row>
    <row r="687" spans="3:5" hidden="1" x14ac:dyDescent="0.25">
      <c r="C687" s="35"/>
      <c r="E687" s="36"/>
    </row>
    <row r="688" spans="3:5" hidden="1" x14ac:dyDescent="0.25">
      <c r="C688" s="35"/>
      <c r="E688" s="36"/>
    </row>
    <row r="689" spans="3:5" hidden="1" x14ac:dyDescent="0.25">
      <c r="C689" s="35"/>
      <c r="E689" s="36"/>
    </row>
    <row r="690" spans="3:5" hidden="1" x14ac:dyDescent="0.25">
      <c r="C690" s="35"/>
      <c r="E690" s="36"/>
    </row>
    <row r="691" spans="3:5" hidden="1" x14ac:dyDescent="0.25">
      <c r="C691" s="35"/>
      <c r="E691" s="36"/>
    </row>
    <row r="692" spans="3:5" hidden="1" x14ac:dyDescent="0.25">
      <c r="C692" s="35"/>
      <c r="E692" s="36"/>
    </row>
    <row r="693" spans="3:5" hidden="1" x14ac:dyDescent="0.25">
      <c r="C693" s="35"/>
      <c r="E693" s="36"/>
    </row>
    <row r="694" spans="3:5" hidden="1" x14ac:dyDescent="0.25">
      <c r="C694" s="35"/>
      <c r="E694" s="36"/>
    </row>
    <row r="695" spans="3:5" hidden="1" x14ac:dyDescent="0.25">
      <c r="C695" s="35"/>
      <c r="E695" s="36"/>
    </row>
    <row r="696" spans="3:5" hidden="1" x14ac:dyDescent="0.25">
      <c r="C696" s="35"/>
      <c r="E696" s="36"/>
    </row>
    <row r="697" spans="3:5" hidden="1" x14ac:dyDescent="0.25">
      <c r="C697" s="35"/>
      <c r="E697" s="36"/>
    </row>
    <row r="698" spans="3:5" hidden="1" x14ac:dyDescent="0.25">
      <c r="C698" s="35"/>
      <c r="E698" s="36"/>
    </row>
    <row r="699" spans="3:5" hidden="1" x14ac:dyDescent="0.25">
      <c r="C699" s="35"/>
      <c r="E699" s="36"/>
    </row>
    <row r="700" spans="3:5" hidden="1" x14ac:dyDescent="0.25">
      <c r="C700" s="35"/>
      <c r="E700" s="36"/>
    </row>
    <row r="701" spans="3:5" hidden="1" x14ac:dyDescent="0.25">
      <c r="C701" s="35"/>
      <c r="E701" s="36"/>
    </row>
    <row r="702" spans="3:5" hidden="1" x14ac:dyDescent="0.25">
      <c r="C702" s="35"/>
      <c r="E702" s="36"/>
    </row>
    <row r="703" spans="3:5" hidden="1" x14ac:dyDescent="0.25">
      <c r="C703" s="35"/>
      <c r="E703" s="36"/>
    </row>
    <row r="704" spans="3:5" hidden="1" x14ac:dyDescent="0.25">
      <c r="C704" s="35"/>
      <c r="E704" s="36"/>
    </row>
    <row r="705" spans="3:5" hidden="1" x14ac:dyDescent="0.25">
      <c r="C705" s="35"/>
      <c r="E705" s="36"/>
    </row>
    <row r="706" spans="3:5" hidden="1" x14ac:dyDescent="0.25">
      <c r="C706" s="35"/>
      <c r="E706" s="36"/>
    </row>
    <row r="707" spans="3:5" hidden="1" x14ac:dyDescent="0.25">
      <c r="C707" s="35"/>
      <c r="E707" s="36"/>
    </row>
    <row r="708" spans="3:5" hidden="1" x14ac:dyDescent="0.25">
      <c r="C708" s="35"/>
      <c r="E708" s="36"/>
    </row>
    <row r="709" spans="3:5" hidden="1" x14ac:dyDescent="0.25">
      <c r="C709" s="35"/>
      <c r="E709" s="36"/>
    </row>
    <row r="710" spans="3:5" hidden="1" x14ac:dyDescent="0.25">
      <c r="C710" s="35"/>
      <c r="E710" s="36"/>
    </row>
    <row r="711" spans="3:5" hidden="1" x14ac:dyDescent="0.25">
      <c r="C711" s="35"/>
      <c r="E711" s="36"/>
    </row>
    <row r="712" spans="3:5" hidden="1" x14ac:dyDescent="0.25">
      <c r="C712" s="35"/>
      <c r="E712" s="36"/>
    </row>
    <row r="713" spans="3:5" hidden="1" x14ac:dyDescent="0.25">
      <c r="C713" s="35"/>
      <c r="E713" s="36"/>
    </row>
    <row r="714" spans="3:5" hidden="1" x14ac:dyDescent="0.25">
      <c r="C714" s="35"/>
      <c r="E714" s="36"/>
    </row>
    <row r="715" spans="3:5" hidden="1" x14ac:dyDescent="0.25">
      <c r="C715" s="35"/>
      <c r="E715" s="36"/>
    </row>
    <row r="716" spans="3:5" hidden="1" x14ac:dyDescent="0.25">
      <c r="C716" s="35"/>
      <c r="E716" s="36"/>
    </row>
    <row r="717" spans="3:5" hidden="1" x14ac:dyDescent="0.25">
      <c r="C717" s="35"/>
      <c r="E717" s="36"/>
    </row>
    <row r="718" spans="3:5" hidden="1" x14ac:dyDescent="0.25">
      <c r="C718" s="35"/>
      <c r="E718" s="36"/>
    </row>
    <row r="719" spans="3:5" hidden="1" x14ac:dyDescent="0.25">
      <c r="C719" s="35"/>
      <c r="E719" s="36"/>
    </row>
    <row r="720" spans="3:5" hidden="1" x14ac:dyDescent="0.25">
      <c r="C720" s="35"/>
      <c r="E720" s="36"/>
    </row>
    <row r="721" spans="3:5" hidden="1" x14ac:dyDescent="0.25">
      <c r="C721" s="35"/>
      <c r="E721" s="36"/>
    </row>
    <row r="722" spans="3:5" hidden="1" x14ac:dyDescent="0.25">
      <c r="C722" s="35"/>
      <c r="E722" s="36"/>
    </row>
    <row r="723" spans="3:5" hidden="1" x14ac:dyDescent="0.25">
      <c r="C723" s="35"/>
      <c r="E723" s="36"/>
    </row>
    <row r="724" spans="3:5" hidden="1" x14ac:dyDescent="0.25">
      <c r="C724" s="35"/>
      <c r="E724" s="36"/>
    </row>
    <row r="725" spans="3:5" hidden="1" x14ac:dyDescent="0.25">
      <c r="C725" s="35"/>
      <c r="E725" s="36"/>
    </row>
    <row r="726" spans="3:5" hidden="1" x14ac:dyDescent="0.25">
      <c r="C726" s="35"/>
      <c r="E726" s="36"/>
    </row>
    <row r="727" spans="3:5" hidden="1" x14ac:dyDescent="0.25">
      <c r="C727" s="35"/>
      <c r="E727" s="36"/>
    </row>
    <row r="728" spans="3:5" hidden="1" x14ac:dyDescent="0.25">
      <c r="C728" s="35"/>
      <c r="E728" s="36"/>
    </row>
    <row r="729" spans="3:5" hidden="1" x14ac:dyDescent="0.25">
      <c r="C729" s="35"/>
      <c r="E729" s="36"/>
    </row>
    <row r="730" spans="3:5" hidden="1" x14ac:dyDescent="0.25">
      <c r="C730" s="35"/>
      <c r="E730" s="36"/>
    </row>
    <row r="731" spans="3:5" hidden="1" x14ac:dyDescent="0.25">
      <c r="C731" s="35"/>
      <c r="E731" s="36"/>
    </row>
    <row r="732" spans="3:5" hidden="1" x14ac:dyDescent="0.25">
      <c r="C732" s="35"/>
      <c r="E732" s="36"/>
    </row>
    <row r="733" spans="3:5" hidden="1" x14ac:dyDescent="0.25">
      <c r="C733" s="35"/>
      <c r="E733" s="36"/>
    </row>
    <row r="734" spans="3:5" hidden="1" x14ac:dyDescent="0.25">
      <c r="C734" s="35"/>
      <c r="E734" s="36"/>
    </row>
    <row r="735" spans="3:5" hidden="1" x14ac:dyDescent="0.25">
      <c r="C735" s="35"/>
      <c r="E735" s="36"/>
    </row>
    <row r="736" spans="3:5" hidden="1" x14ac:dyDescent="0.25">
      <c r="C736" s="35"/>
      <c r="E736" s="36"/>
    </row>
    <row r="737" spans="3:5" hidden="1" x14ac:dyDescent="0.25">
      <c r="C737" s="35"/>
      <c r="E737" s="36"/>
    </row>
    <row r="738" spans="3:5" hidden="1" x14ac:dyDescent="0.25">
      <c r="C738" s="35"/>
      <c r="E738" s="36"/>
    </row>
    <row r="739" spans="3:5" hidden="1" x14ac:dyDescent="0.25">
      <c r="C739" s="35"/>
      <c r="E739" s="36"/>
    </row>
    <row r="740" spans="3:5" hidden="1" x14ac:dyDescent="0.25">
      <c r="C740" s="35"/>
      <c r="E740" s="36"/>
    </row>
    <row r="741" spans="3:5" hidden="1" x14ac:dyDescent="0.25">
      <c r="C741" s="35"/>
      <c r="E741" s="36"/>
    </row>
    <row r="742" spans="3:5" hidden="1" x14ac:dyDescent="0.25">
      <c r="C742" s="35"/>
      <c r="E742" s="36"/>
    </row>
    <row r="743" spans="3:5" hidden="1" x14ac:dyDescent="0.25">
      <c r="C743" s="35"/>
      <c r="E743" s="36"/>
    </row>
    <row r="744" spans="3:5" hidden="1" x14ac:dyDescent="0.25">
      <c r="C744" s="35"/>
      <c r="E744" s="36"/>
    </row>
    <row r="745" spans="3:5" hidden="1" x14ac:dyDescent="0.25">
      <c r="C745" s="35"/>
      <c r="E745" s="36"/>
    </row>
    <row r="746" spans="3:5" hidden="1" x14ac:dyDescent="0.25">
      <c r="C746" s="35"/>
      <c r="E746" s="36"/>
    </row>
    <row r="747" spans="3:5" hidden="1" x14ac:dyDescent="0.25">
      <c r="C747" s="35"/>
      <c r="E747" s="36"/>
    </row>
    <row r="748" spans="3:5" hidden="1" x14ac:dyDescent="0.25">
      <c r="C748" s="35"/>
      <c r="E748" s="36"/>
    </row>
    <row r="749" spans="3:5" hidden="1" x14ac:dyDescent="0.25">
      <c r="C749" s="35"/>
      <c r="E749" s="36"/>
    </row>
    <row r="750" spans="3:5" hidden="1" x14ac:dyDescent="0.25">
      <c r="C750" s="35"/>
      <c r="E750" s="36"/>
    </row>
    <row r="751" spans="3:5" hidden="1" x14ac:dyDescent="0.25">
      <c r="C751" s="35"/>
      <c r="E751" s="36"/>
    </row>
    <row r="752" spans="3:5" hidden="1" x14ac:dyDescent="0.25">
      <c r="C752" s="35"/>
      <c r="E752" s="36"/>
    </row>
    <row r="753" spans="3:5" hidden="1" x14ac:dyDescent="0.25">
      <c r="C753" s="35"/>
      <c r="E753" s="36"/>
    </row>
    <row r="754" spans="3:5" hidden="1" x14ac:dyDescent="0.25">
      <c r="C754" s="35"/>
      <c r="E754" s="36"/>
    </row>
    <row r="755" spans="3:5" hidden="1" x14ac:dyDescent="0.25">
      <c r="C755" s="35"/>
      <c r="E755" s="36"/>
    </row>
    <row r="756" spans="3:5" hidden="1" x14ac:dyDescent="0.25">
      <c r="C756" s="35"/>
      <c r="E756" s="36"/>
    </row>
    <row r="757" spans="3:5" hidden="1" x14ac:dyDescent="0.25">
      <c r="C757" s="35"/>
      <c r="E757" s="36"/>
    </row>
    <row r="758" spans="3:5" hidden="1" x14ac:dyDescent="0.25">
      <c r="C758" s="35"/>
      <c r="E758" s="36"/>
    </row>
    <row r="759" spans="3:5" hidden="1" x14ac:dyDescent="0.25">
      <c r="C759" s="35"/>
      <c r="E759" s="36"/>
    </row>
    <row r="760" spans="3:5" hidden="1" x14ac:dyDescent="0.25">
      <c r="C760" s="35"/>
      <c r="E760" s="36"/>
    </row>
    <row r="761" spans="3:5" hidden="1" x14ac:dyDescent="0.25">
      <c r="C761" s="35"/>
      <c r="E761" s="36"/>
    </row>
    <row r="762" spans="3:5" hidden="1" x14ac:dyDescent="0.25">
      <c r="C762" s="35"/>
      <c r="E762" s="36"/>
    </row>
    <row r="763" spans="3:5" hidden="1" x14ac:dyDescent="0.25">
      <c r="C763" s="35"/>
      <c r="E763" s="36"/>
    </row>
    <row r="764" spans="3:5" hidden="1" x14ac:dyDescent="0.25">
      <c r="C764" s="35"/>
      <c r="E764" s="36"/>
    </row>
    <row r="765" spans="3:5" hidden="1" x14ac:dyDescent="0.25">
      <c r="C765" s="35"/>
      <c r="E765" s="36"/>
    </row>
    <row r="766" spans="3:5" hidden="1" x14ac:dyDescent="0.25">
      <c r="C766" s="35"/>
      <c r="E766" s="36"/>
    </row>
    <row r="767" spans="3:5" hidden="1" x14ac:dyDescent="0.25">
      <c r="C767" s="35"/>
      <c r="E767" s="36"/>
    </row>
    <row r="768" spans="3:5" hidden="1" x14ac:dyDescent="0.25">
      <c r="C768" s="35"/>
      <c r="E768" s="36"/>
    </row>
    <row r="769" spans="3:5" hidden="1" x14ac:dyDescent="0.25">
      <c r="C769" s="35"/>
      <c r="E769" s="36"/>
    </row>
    <row r="770" spans="3:5" hidden="1" x14ac:dyDescent="0.25">
      <c r="C770" s="35"/>
      <c r="E770" s="36"/>
    </row>
    <row r="771" spans="3:5" hidden="1" x14ac:dyDescent="0.25">
      <c r="C771" s="35"/>
      <c r="E771" s="36"/>
    </row>
    <row r="772" spans="3:5" hidden="1" x14ac:dyDescent="0.25">
      <c r="C772" s="35"/>
      <c r="E772" s="36"/>
    </row>
    <row r="773" spans="3:5" hidden="1" x14ac:dyDescent="0.25">
      <c r="C773" s="35"/>
      <c r="E773" s="36"/>
    </row>
    <row r="774" spans="3:5" hidden="1" x14ac:dyDescent="0.25">
      <c r="C774" s="35"/>
      <c r="E774" s="36"/>
    </row>
    <row r="775" spans="3:5" hidden="1" x14ac:dyDescent="0.25">
      <c r="C775" s="35"/>
      <c r="E775" s="36"/>
    </row>
    <row r="776" spans="3:5" hidden="1" x14ac:dyDescent="0.25">
      <c r="C776" s="35"/>
      <c r="E776" s="36"/>
    </row>
    <row r="777" spans="3:5" hidden="1" x14ac:dyDescent="0.25">
      <c r="C777" s="35"/>
      <c r="E777" s="36"/>
    </row>
    <row r="778" spans="3:5" hidden="1" x14ac:dyDescent="0.25">
      <c r="C778" s="35"/>
      <c r="E778" s="36"/>
    </row>
    <row r="779" spans="3:5" hidden="1" x14ac:dyDescent="0.25">
      <c r="C779" s="35"/>
      <c r="E779" s="36"/>
    </row>
    <row r="780" spans="3:5" hidden="1" x14ac:dyDescent="0.25">
      <c r="C780" s="35"/>
      <c r="E780" s="36"/>
    </row>
    <row r="781" spans="3:5" hidden="1" x14ac:dyDescent="0.25">
      <c r="C781" s="35"/>
      <c r="E781" s="36"/>
    </row>
    <row r="782" spans="3:5" hidden="1" x14ac:dyDescent="0.25">
      <c r="C782" s="35"/>
      <c r="E782" s="36"/>
    </row>
    <row r="783" spans="3:5" hidden="1" x14ac:dyDescent="0.25">
      <c r="C783" s="35"/>
      <c r="E783" s="36"/>
    </row>
    <row r="784" spans="3:5" hidden="1" x14ac:dyDescent="0.25">
      <c r="C784" s="35"/>
      <c r="E784" s="36"/>
    </row>
    <row r="785" spans="3:5" hidden="1" x14ac:dyDescent="0.25">
      <c r="C785" s="35"/>
      <c r="E785" s="36"/>
    </row>
    <row r="786" spans="3:5" hidden="1" x14ac:dyDescent="0.25">
      <c r="C786" s="35"/>
      <c r="E786" s="36"/>
    </row>
    <row r="787" spans="3:5" hidden="1" x14ac:dyDescent="0.25">
      <c r="C787" s="35"/>
      <c r="E787" s="36"/>
    </row>
    <row r="788" spans="3:5" hidden="1" x14ac:dyDescent="0.25">
      <c r="C788" s="35"/>
      <c r="E788" s="36"/>
    </row>
    <row r="789" spans="3:5" hidden="1" x14ac:dyDescent="0.25">
      <c r="C789" s="35"/>
      <c r="E789" s="36"/>
    </row>
    <row r="790" spans="3:5" hidden="1" x14ac:dyDescent="0.25">
      <c r="C790" s="35"/>
      <c r="E790" s="36"/>
    </row>
    <row r="791" spans="3:5" hidden="1" x14ac:dyDescent="0.25">
      <c r="C791" s="35"/>
      <c r="E791" s="36"/>
    </row>
    <row r="792" spans="3:5" hidden="1" x14ac:dyDescent="0.25">
      <c r="C792" s="35"/>
      <c r="E792" s="36"/>
    </row>
    <row r="793" spans="3:5" hidden="1" x14ac:dyDescent="0.25">
      <c r="C793" s="35"/>
      <c r="E793" s="36"/>
    </row>
    <row r="794" spans="3:5" hidden="1" x14ac:dyDescent="0.25">
      <c r="C794" s="35"/>
      <c r="E794" s="36"/>
    </row>
    <row r="795" spans="3:5" hidden="1" x14ac:dyDescent="0.25">
      <c r="C795" s="35"/>
      <c r="E795" s="36"/>
    </row>
    <row r="796" spans="3:5" hidden="1" x14ac:dyDescent="0.25">
      <c r="C796" s="35"/>
      <c r="E796" s="36"/>
    </row>
    <row r="797" spans="3:5" hidden="1" x14ac:dyDescent="0.25">
      <c r="C797" s="35"/>
      <c r="E797" s="36"/>
    </row>
    <row r="798" spans="3:5" hidden="1" x14ac:dyDescent="0.25">
      <c r="C798" s="35"/>
      <c r="E798" s="36"/>
    </row>
    <row r="799" spans="3:5" hidden="1" x14ac:dyDescent="0.25">
      <c r="C799" s="35"/>
      <c r="E799" s="36"/>
    </row>
    <row r="800" spans="3:5" hidden="1" x14ac:dyDescent="0.25">
      <c r="C800" s="35"/>
      <c r="E800" s="36"/>
    </row>
    <row r="801" spans="3:5" hidden="1" x14ac:dyDescent="0.25">
      <c r="C801" s="35"/>
      <c r="E801" s="36"/>
    </row>
    <row r="802" spans="3:5" hidden="1" x14ac:dyDescent="0.25">
      <c r="C802" s="35"/>
      <c r="E802" s="36"/>
    </row>
    <row r="803" spans="3:5" hidden="1" x14ac:dyDescent="0.25">
      <c r="C803" s="35"/>
      <c r="E803" s="36"/>
    </row>
    <row r="804" spans="3:5" hidden="1" x14ac:dyDescent="0.25">
      <c r="C804" s="35"/>
      <c r="E804" s="36"/>
    </row>
    <row r="805" spans="3:5" hidden="1" x14ac:dyDescent="0.25">
      <c r="C805" s="35"/>
      <c r="E805" s="36"/>
    </row>
    <row r="806" spans="3:5" hidden="1" x14ac:dyDescent="0.25">
      <c r="C806" s="35"/>
      <c r="E806" s="36"/>
    </row>
    <row r="807" spans="3:5" hidden="1" x14ac:dyDescent="0.25">
      <c r="C807" s="35"/>
      <c r="E807" s="36"/>
    </row>
    <row r="808" spans="3:5" hidden="1" x14ac:dyDescent="0.25">
      <c r="C808" s="35"/>
      <c r="E808" s="36"/>
    </row>
    <row r="809" spans="3:5" hidden="1" x14ac:dyDescent="0.25">
      <c r="C809" s="35"/>
      <c r="E809" s="36"/>
    </row>
    <row r="810" spans="3:5" hidden="1" x14ac:dyDescent="0.25">
      <c r="C810" s="35"/>
      <c r="E810" s="36"/>
    </row>
    <row r="811" spans="3:5" hidden="1" x14ac:dyDescent="0.25">
      <c r="C811" s="35"/>
      <c r="E811" s="36"/>
    </row>
    <row r="812" spans="3:5" hidden="1" x14ac:dyDescent="0.25">
      <c r="C812" s="35"/>
      <c r="E812" s="36"/>
    </row>
    <row r="813" spans="3:5" hidden="1" x14ac:dyDescent="0.25">
      <c r="C813" s="35"/>
      <c r="E813" s="36"/>
    </row>
    <row r="814" spans="3:5" hidden="1" x14ac:dyDescent="0.25">
      <c r="C814" s="35"/>
      <c r="E814" s="36"/>
    </row>
    <row r="815" spans="3:5" hidden="1" x14ac:dyDescent="0.25">
      <c r="C815" s="35"/>
      <c r="E815" s="36"/>
    </row>
    <row r="816" spans="3:5" hidden="1" x14ac:dyDescent="0.25">
      <c r="C816" s="35"/>
      <c r="E816" s="36"/>
    </row>
    <row r="817" spans="3:5" hidden="1" x14ac:dyDescent="0.25">
      <c r="C817" s="35"/>
      <c r="E817" s="36"/>
    </row>
    <row r="818" spans="3:5" hidden="1" x14ac:dyDescent="0.25">
      <c r="C818" s="35"/>
      <c r="E818" s="36"/>
    </row>
    <row r="819" spans="3:5" hidden="1" x14ac:dyDescent="0.25">
      <c r="C819" s="35"/>
      <c r="E819" s="36"/>
    </row>
    <row r="820" spans="3:5" hidden="1" x14ac:dyDescent="0.25">
      <c r="C820" s="35"/>
      <c r="E820" s="36"/>
    </row>
    <row r="821" spans="3:5" hidden="1" x14ac:dyDescent="0.25">
      <c r="C821" s="35"/>
      <c r="E821" s="36"/>
    </row>
    <row r="822" spans="3:5" hidden="1" x14ac:dyDescent="0.25">
      <c r="C822" s="35"/>
      <c r="E822" s="36"/>
    </row>
    <row r="823" spans="3:5" hidden="1" x14ac:dyDescent="0.25">
      <c r="C823" s="35"/>
      <c r="E823" s="36"/>
    </row>
    <row r="824" spans="3:5" hidden="1" x14ac:dyDescent="0.25">
      <c r="C824" s="35"/>
      <c r="E824" s="36"/>
    </row>
    <row r="825" spans="3:5" hidden="1" x14ac:dyDescent="0.25">
      <c r="C825" s="35"/>
      <c r="E825" s="36"/>
    </row>
    <row r="826" spans="3:5" hidden="1" x14ac:dyDescent="0.25">
      <c r="C826" s="35"/>
      <c r="E826" s="36"/>
    </row>
    <row r="827" spans="3:5" hidden="1" x14ac:dyDescent="0.25">
      <c r="C827" s="35"/>
      <c r="E827" s="36"/>
    </row>
    <row r="828" spans="3:5" hidden="1" x14ac:dyDescent="0.25">
      <c r="C828" s="35"/>
      <c r="E828" s="36"/>
    </row>
    <row r="829" spans="3:5" hidden="1" x14ac:dyDescent="0.25">
      <c r="C829" s="35"/>
      <c r="E829" s="36"/>
    </row>
    <row r="830" spans="3:5" hidden="1" x14ac:dyDescent="0.25">
      <c r="C830" s="35"/>
      <c r="E830" s="36"/>
    </row>
    <row r="831" spans="3:5" hidden="1" x14ac:dyDescent="0.25">
      <c r="C831" s="35"/>
      <c r="E831" s="36"/>
    </row>
    <row r="832" spans="3:5" hidden="1" x14ac:dyDescent="0.25">
      <c r="C832" s="35"/>
      <c r="E832" s="36"/>
    </row>
    <row r="833" spans="3:5" hidden="1" x14ac:dyDescent="0.25">
      <c r="C833" s="35"/>
      <c r="E833" s="36"/>
    </row>
    <row r="834" spans="3:5" hidden="1" x14ac:dyDescent="0.25">
      <c r="C834" s="35"/>
      <c r="E834" s="36"/>
    </row>
    <row r="835" spans="3:5" hidden="1" x14ac:dyDescent="0.25">
      <c r="C835" s="35"/>
      <c r="E835" s="36"/>
    </row>
    <row r="836" spans="3:5" hidden="1" x14ac:dyDescent="0.25">
      <c r="C836" s="35"/>
      <c r="E836" s="36"/>
    </row>
    <row r="837" spans="3:5" hidden="1" x14ac:dyDescent="0.25">
      <c r="C837" s="35"/>
      <c r="E837" s="36"/>
    </row>
    <row r="838" spans="3:5" hidden="1" x14ac:dyDescent="0.25">
      <c r="C838" s="35"/>
      <c r="E838" s="36"/>
    </row>
    <row r="839" spans="3:5" hidden="1" x14ac:dyDescent="0.25">
      <c r="C839" s="35"/>
      <c r="E839" s="36"/>
    </row>
    <row r="840" spans="3:5" hidden="1" x14ac:dyDescent="0.25">
      <c r="C840" s="35"/>
      <c r="E840" s="36"/>
    </row>
    <row r="841" spans="3:5" hidden="1" x14ac:dyDescent="0.25">
      <c r="C841" s="35"/>
      <c r="E841" s="36"/>
    </row>
    <row r="842" spans="3:5" hidden="1" x14ac:dyDescent="0.25">
      <c r="C842" s="35"/>
      <c r="E842" s="36"/>
    </row>
    <row r="843" spans="3:5" hidden="1" x14ac:dyDescent="0.25">
      <c r="C843" s="35"/>
      <c r="E843" s="36"/>
    </row>
    <row r="844" spans="3:5" hidden="1" x14ac:dyDescent="0.25">
      <c r="C844" s="35"/>
      <c r="E844" s="36"/>
    </row>
    <row r="845" spans="3:5" hidden="1" x14ac:dyDescent="0.25">
      <c r="C845" s="35"/>
      <c r="E845" s="36"/>
    </row>
    <row r="846" spans="3:5" hidden="1" x14ac:dyDescent="0.25">
      <c r="C846" s="35"/>
      <c r="E846" s="36"/>
    </row>
    <row r="847" spans="3:5" hidden="1" x14ac:dyDescent="0.25">
      <c r="C847" s="35"/>
      <c r="E847" s="36"/>
    </row>
    <row r="848" spans="3:5" hidden="1" x14ac:dyDescent="0.25">
      <c r="C848" s="35"/>
      <c r="E848" s="36"/>
    </row>
    <row r="849" spans="3:5" hidden="1" x14ac:dyDescent="0.25">
      <c r="C849" s="35"/>
      <c r="E849" s="36"/>
    </row>
    <row r="850" spans="3:5" hidden="1" x14ac:dyDescent="0.25">
      <c r="C850" s="35"/>
      <c r="E850" s="36"/>
    </row>
    <row r="851" spans="3:5" hidden="1" x14ac:dyDescent="0.25">
      <c r="C851" s="35"/>
      <c r="E851" s="36"/>
    </row>
    <row r="852" spans="3:5" hidden="1" x14ac:dyDescent="0.25">
      <c r="C852" s="35"/>
      <c r="E852" s="36"/>
    </row>
    <row r="853" spans="3:5" hidden="1" x14ac:dyDescent="0.25">
      <c r="C853" s="35"/>
      <c r="E853" s="36"/>
    </row>
    <row r="854" spans="3:5" hidden="1" x14ac:dyDescent="0.25">
      <c r="C854" s="35"/>
      <c r="E854" s="36"/>
    </row>
    <row r="855" spans="3:5" hidden="1" x14ac:dyDescent="0.25">
      <c r="C855" s="35"/>
      <c r="E855" s="36"/>
    </row>
    <row r="856" spans="3:5" hidden="1" x14ac:dyDescent="0.25">
      <c r="C856" s="35"/>
      <c r="E856" s="36"/>
    </row>
    <row r="857" spans="3:5" hidden="1" x14ac:dyDescent="0.25">
      <c r="C857" s="35"/>
      <c r="E857" s="36"/>
    </row>
    <row r="858" spans="3:5" hidden="1" x14ac:dyDescent="0.25">
      <c r="C858" s="35"/>
      <c r="E858" s="36"/>
    </row>
    <row r="859" spans="3:5" hidden="1" x14ac:dyDescent="0.25">
      <c r="C859" s="35"/>
      <c r="E859" s="36"/>
    </row>
    <row r="860" spans="3:5" hidden="1" x14ac:dyDescent="0.25">
      <c r="C860" s="35"/>
      <c r="E860" s="36"/>
    </row>
    <row r="861" spans="3:5" hidden="1" x14ac:dyDescent="0.25">
      <c r="C861" s="35"/>
      <c r="E861" s="36"/>
    </row>
    <row r="862" spans="3:5" hidden="1" x14ac:dyDescent="0.25">
      <c r="C862" s="35"/>
      <c r="E862" s="36"/>
    </row>
    <row r="863" spans="3:5" hidden="1" x14ac:dyDescent="0.25">
      <c r="C863" s="35"/>
      <c r="E863" s="36"/>
    </row>
    <row r="864" spans="3:5" hidden="1" x14ac:dyDescent="0.25">
      <c r="C864" s="35"/>
      <c r="E864" s="36"/>
    </row>
    <row r="865" spans="3:5" hidden="1" x14ac:dyDescent="0.25">
      <c r="C865" s="35"/>
      <c r="E865" s="36"/>
    </row>
    <row r="866" spans="3:5" hidden="1" x14ac:dyDescent="0.25">
      <c r="C866" s="35"/>
      <c r="E866" s="36"/>
    </row>
    <row r="867" spans="3:5" hidden="1" x14ac:dyDescent="0.25">
      <c r="C867" s="35"/>
      <c r="E867" s="36"/>
    </row>
    <row r="868" spans="3:5" hidden="1" x14ac:dyDescent="0.25">
      <c r="C868" s="35"/>
      <c r="E868" s="36"/>
    </row>
    <row r="869" spans="3:5" hidden="1" x14ac:dyDescent="0.25">
      <c r="C869" s="35"/>
      <c r="E869" s="36"/>
    </row>
    <row r="870" spans="3:5" hidden="1" x14ac:dyDescent="0.25">
      <c r="C870" s="35"/>
      <c r="E870" s="36"/>
    </row>
    <row r="871" spans="3:5" hidden="1" x14ac:dyDescent="0.25">
      <c r="C871" s="35"/>
      <c r="E871" s="36"/>
    </row>
    <row r="872" spans="3:5" hidden="1" x14ac:dyDescent="0.25">
      <c r="C872" s="35"/>
      <c r="E872" s="36"/>
    </row>
    <row r="873" spans="3:5" hidden="1" x14ac:dyDescent="0.25">
      <c r="C873" s="35"/>
      <c r="E873" s="36"/>
    </row>
    <row r="874" spans="3:5" hidden="1" x14ac:dyDescent="0.25">
      <c r="C874" s="35"/>
      <c r="E874" s="36"/>
    </row>
    <row r="875" spans="3:5" hidden="1" x14ac:dyDescent="0.25">
      <c r="C875" s="35"/>
      <c r="E875" s="36"/>
    </row>
    <row r="876" spans="3:5" hidden="1" x14ac:dyDescent="0.25">
      <c r="C876" s="35"/>
      <c r="E876" s="36"/>
    </row>
    <row r="877" spans="3:5" hidden="1" x14ac:dyDescent="0.25">
      <c r="C877" s="35"/>
      <c r="E877" s="36"/>
    </row>
    <row r="878" spans="3:5" hidden="1" x14ac:dyDescent="0.25">
      <c r="C878" s="35"/>
      <c r="E878" s="36"/>
    </row>
    <row r="879" spans="3:5" hidden="1" x14ac:dyDescent="0.25">
      <c r="C879" s="35"/>
      <c r="E879" s="36"/>
    </row>
    <row r="880" spans="3:5" hidden="1" x14ac:dyDescent="0.25">
      <c r="C880" s="35"/>
      <c r="E880" s="36"/>
    </row>
    <row r="881" spans="3:5" hidden="1" x14ac:dyDescent="0.25">
      <c r="C881" s="35"/>
      <c r="E881" s="36"/>
    </row>
    <row r="882" spans="3:5" hidden="1" x14ac:dyDescent="0.25">
      <c r="C882" s="35"/>
      <c r="E882" s="36"/>
    </row>
    <row r="883" spans="3:5" hidden="1" x14ac:dyDescent="0.25">
      <c r="C883" s="35"/>
      <c r="E883" s="36"/>
    </row>
    <row r="884" spans="3:5" hidden="1" x14ac:dyDescent="0.25">
      <c r="C884" s="35"/>
      <c r="E884" s="36"/>
    </row>
    <row r="885" spans="3:5" hidden="1" x14ac:dyDescent="0.25">
      <c r="C885" s="35"/>
      <c r="E885" s="36"/>
    </row>
    <row r="886" spans="3:5" hidden="1" x14ac:dyDescent="0.25">
      <c r="C886" s="35"/>
      <c r="E886" s="36"/>
    </row>
    <row r="887" spans="3:5" hidden="1" x14ac:dyDescent="0.25">
      <c r="C887" s="35"/>
      <c r="E887" s="36"/>
    </row>
    <row r="888" spans="3:5" hidden="1" x14ac:dyDescent="0.25">
      <c r="C888" s="35"/>
      <c r="E888" s="36"/>
    </row>
    <row r="889" spans="3:5" hidden="1" x14ac:dyDescent="0.25">
      <c r="C889" s="35"/>
      <c r="E889" s="36"/>
    </row>
    <row r="890" spans="3:5" hidden="1" x14ac:dyDescent="0.25">
      <c r="C890" s="35"/>
      <c r="E890" s="36"/>
    </row>
    <row r="891" spans="3:5" hidden="1" x14ac:dyDescent="0.25">
      <c r="C891" s="35"/>
      <c r="E891" s="36"/>
    </row>
    <row r="892" spans="3:5" hidden="1" x14ac:dyDescent="0.25">
      <c r="C892" s="35"/>
      <c r="E892" s="36"/>
    </row>
    <row r="893" spans="3:5" hidden="1" x14ac:dyDescent="0.25">
      <c r="C893" s="35"/>
      <c r="E893" s="36"/>
    </row>
    <row r="894" spans="3:5" hidden="1" x14ac:dyDescent="0.25">
      <c r="C894" s="35"/>
      <c r="E894" s="36"/>
    </row>
    <row r="895" spans="3:5" hidden="1" x14ac:dyDescent="0.25">
      <c r="C895" s="35"/>
      <c r="E895" s="36"/>
    </row>
    <row r="896" spans="3:5" hidden="1" x14ac:dyDescent="0.25">
      <c r="C896" s="35"/>
      <c r="E896" s="36"/>
    </row>
    <row r="897" spans="3:5" hidden="1" x14ac:dyDescent="0.25">
      <c r="C897" s="35"/>
      <c r="E897" s="36"/>
    </row>
    <row r="898" spans="3:5" hidden="1" x14ac:dyDescent="0.25">
      <c r="C898" s="35"/>
      <c r="E898" s="36"/>
    </row>
    <row r="899" spans="3:5" hidden="1" x14ac:dyDescent="0.25">
      <c r="C899" s="35"/>
      <c r="E899" s="36"/>
    </row>
    <row r="900" spans="3:5" hidden="1" x14ac:dyDescent="0.25">
      <c r="C900" s="35"/>
      <c r="E900" s="36"/>
    </row>
    <row r="901" spans="3:5" hidden="1" x14ac:dyDescent="0.25">
      <c r="C901" s="35"/>
      <c r="E901" s="36"/>
    </row>
    <row r="902" spans="3:5" hidden="1" x14ac:dyDescent="0.25">
      <c r="C902" s="35"/>
      <c r="E902" s="36"/>
    </row>
    <row r="903" spans="3:5" hidden="1" x14ac:dyDescent="0.25">
      <c r="C903" s="35"/>
      <c r="E903" s="36"/>
    </row>
    <row r="904" spans="3:5" hidden="1" x14ac:dyDescent="0.25">
      <c r="C904" s="35"/>
      <c r="E904" s="36"/>
    </row>
    <row r="905" spans="3:5" hidden="1" x14ac:dyDescent="0.25">
      <c r="C905" s="35"/>
      <c r="E905" s="36"/>
    </row>
    <row r="906" spans="3:5" hidden="1" x14ac:dyDescent="0.25">
      <c r="C906" s="35"/>
      <c r="E906" s="36"/>
    </row>
    <row r="907" spans="3:5" hidden="1" x14ac:dyDescent="0.25">
      <c r="C907" s="35"/>
      <c r="E907" s="36"/>
    </row>
    <row r="908" spans="3:5" hidden="1" x14ac:dyDescent="0.25">
      <c r="C908" s="35"/>
      <c r="E908" s="36"/>
    </row>
    <row r="909" spans="3:5" hidden="1" x14ac:dyDescent="0.25">
      <c r="C909" s="35"/>
      <c r="E909" s="36"/>
    </row>
    <row r="910" spans="3:5" hidden="1" x14ac:dyDescent="0.25">
      <c r="C910" s="35"/>
      <c r="E910" s="36"/>
    </row>
    <row r="911" spans="3:5" hidden="1" x14ac:dyDescent="0.25">
      <c r="C911" s="35"/>
      <c r="E911" s="36"/>
    </row>
    <row r="912" spans="3:5" hidden="1" x14ac:dyDescent="0.25">
      <c r="C912" s="35"/>
      <c r="E912" s="36"/>
    </row>
    <row r="913" spans="3:5" hidden="1" x14ac:dyDescent="0.25">
      <c r="C913" s="35"/>
      <c r="E913" s="36"/>
    </row>
    <row r="914" spans="3:5" hidden="1" x14ac:dyDescent="0.25">
      <c r="C914" s="35"/>
      <c r="E914" s="36"/>
    </row>
    <row r="915" spans="3:5" hidden="1" x14ac:dyDescent="0.25">
      <c r="C915" s="35"/>
      <c r="E915" s="36"/>
    </row>
    <row r="916" spans="3:5" hidden="1" x14ac:dyDescent="0.25">
      <c r="C916" s="35"/>
      <c r="E916" s="36"/>
    </row>
    <row r="917" spans="3:5" hidden="1" x14ac:dyDescent="0.25">
      <c r="C917" s="35"/>
      <c r="E917" s="36"/>
    </row>
    <row r="918" spans="3:5" hidden="1" x14ac:dyDescent="0.25">
      <c r="C918" s="35"/>
      <c r="E918" s="36"/>
    </row>
    <row r="919" spans="3:5" hidden="1" x14ac:dyDescent="0.25">
      <c r="C919" s="35"/>
      <c r="E919" s="36"/>
    </row>
    <row r="920" spans="3:5" hidden="1" x14ac:dyDescent="0.25">
      <c r="C920" s="35"/>
      <c r="E920" s="36"/>
    </row>
    <row r="921" spans="3:5" hidden="1" x14ac:dyDescent="0.25">
      <c r="C921" s="35"/>
      <c r="E921" s="36"/>
    </row>
    <row r="922" spans="3:5" hidden="1" x14ac:dyDescent="0.25">
      <c r="C922" s="35"/>
      <c r="E922" s="36"/>
    </row>
    <row r="923" spans="3:5" hidden="1" x14ac:dyDescent="0.25">
      <c r="C923" s="35"/>
      <c r="E923" s="36"/>
    </row>
    <row r="924" spans="3:5" hidden="1" x14ac:dyDescent="0.25">
      <c r="C924" s="35"/>
      <c r="E924" s="36"/>
    </row>
    <row r="925" spans="3:5" hidden="1" x14ac:dyDescent="0.25">
      <c r="C925" s="35"/>
      <c r="E925" s="36"/>
    </row>
    <row r="926" spans="3:5" hidden="1" x14ac:dyDescent="0.25">
      <c r="C926" s="35"/>
      <c r="E926" s="36"/>
    </row>
    <row r="927" spans="3:5" hidden="1" x14ac:dyDescent="0.25">
      <c r="C927" s="35"/>
      <c r="E927" s="36"/>
    </row>
    <row r="928" spans="3:5" hidden="1" x14ac:dyDescent="0.25">
      <c r="C928" s="35"/>
      <c r="E928" s="36"/>
    </row>
    <row r="929" spans="3:5" hidden="1" x14ac:dyDescent="0.25">
      <c r="C929" s="35"/>
      <c r="E929" s="36"/>
    </row>
    <row r="930" spans="3:5" hidden="1" x14ac:dyDescent="0.25">
      <c r="C930" s="35"/>
      <c r="E930" s="36"/>
    </row>
    <row r="931" spans="3:5" hidden="1" x14ac:dyDescent="0.25">
      <c r="C931" s="35"/>
      <c r="E931" s="36"/>
    </row>
    <row r="932" spans="3:5" hidden="1" x14ac:dyDescent="0.25">
      <c r="C932" s="35"/>
      <c r="E932" s="36"/>
    </row>
    <row r="933" spans="3:5" hidden="1" x14ac:dyDescent="0.25">
      <c r="C933" s="35"/>
      <c r="E933" s="36"/>
    </row>
    <row r="934" spans="3:5" hidden="1" x14ac:dyDescent="0.25">
      <c r="C934" s="35"/>
      <c r="E934" s="36"/>
    </row>
    <row r="935" spans="3:5" hidden="1" x14ac:dyDescent="0.25">
      <c r="C935" s="35"/>
      <c r="E935" s="36"/>
    </row>
    <row r="936" spans="3:5" hidden="1" x14ac:dyDescent="0.25">
      <c r="C936" s="35"/>
      <c r="E936" s="36"/>
    </row>
    <row r="937" spans="3:5" hidden="1" x14ac:dyDescent="0.25">
      <c r="C937" s="35"/>
      <c r="E937" s="36"/>
    </row>
    <row r="938" spans="3:5" hidden="1" x14ac:dyDescent="0.25">
      <c r="C938" s="35"/>
      <c r="E938" s="36"/>
    </row>
    <row r="939" spans="3:5" hidden="1" x14ac:dyDescent="0.25">
      <c r="C939" s="35"/>
      <c r="E939" s="36"/>
    </row>
    <row r="940" spans="3:5" hidden="1" x14ac:dyDescent="0.25">
      <c r="C940" s="35"/>
      <c r="E940" s="36"/>
    </row>
    <row r="941" spans="3:5" hidden="1" x14ac:dyDescent="0.25">
      <c r="C941" s="35"/>
      <c r="E941" s="36"/>
    </row>
    <row r="942" spans="3:5" hidden="1" x14ac:dyDescent="0.25">
      <c r="C942" s="35"/>
      <c r="E942" s="36"/>
    </row>
    <row r="943" spans="3:5" hidden="1" x14ac:dyDescent="0.25">
      <c r="C943" s="35"/>
      <c r="E943" s="36"/>
    </row>
    <row r="944" spans="3:5" hidden="1" x14ac:dyDescent="0.25">
      <c r="C944" s="35"/>
      <c r="E944" s="36"/>
    </row>
    <row r="945" spans="3:5" hidden="1" x14ac:dyDescent="0.25">
      <c r="C945" s="35"/>
      <c r="E945" s="36"/>
    </row>
    <row r="946" spans="3:5" hidden="1" x14ac:dyDescent="0.25">
      <c r="C946" s="35"/>
      <c r="E946" s="36"/>
    </row>
    <row r="947" spans="3:5" hidden="1" x14ac:dyDescent="0.25">
      <c r="C947" s="35"/>
      <c r="E947" s="36"/>
    </row>
    <row r="948" spans="3:5" hidden="1" x14ac:dyDescent="0.25">
      <c r="C948" s="35"/>
      <c r="E948" s="36"/>
    </row>
    <row r="949" spans="3:5" hidden="1" x14ac:dyDescent="0.25">
      <c r="C949" s="35"/>
      <c r="E949" s="36"/>
    </row>
    <row r="950" spans="3:5" hidden="1" x14ac:dyDescent="0.25">
      <c r="C950" s="35"/>
      <c r="E950" s="36"/>
    </row>
    <row r="951" spans="3:5" hidden="1" x14ac:dyDescent="0.25">
      <c r="C951" s="35"/>
      <c r="E951" s="36"/>
    </row>
    <row r="952" spans="3:5" hidden="1" x14ac:dyDescent="0.25">
      <c r="C952" s="35"/>
      <c r="E952" s="36"/>
    </row>
    <row r="953" spans="3:5" hidden="1" x14ac:dyDescent="0.25">
      <c r="C953" s="35"/>
      <c r="E953" s="36"/>
    </row>
    <row r="954" spans="3:5" hidden="1" x14ac:dyDescent="0.25">
      <c r="C954" s="35"/>
      <c r="E954" s="36"/>
    </row>
    <row r="955" spans="3:5" hidden="1" x14ac:dyDescent="0.25">
      <c r="C955" s="35"/>
      <c r="E955" s="36"/>
    </row>
    <row r="956" spans="3:5" hidden="1" x14ac:dyDescent="0.25">
      <c r="C956" s="35"/>
      <c r="E956" s="36"/>
    </row>
    <row r="957" spans="3:5" hidden="1" x14ac:dyDescent="0.25">
      <c r="C957" s="35"/>
      <c r="E957" s="36"/>
    </row>
    <row r="958" spans="3:5" hidden="1" x14ac:dyDescent="0.25">
      <c r="C958" s="35"/>
      <c r="E958" s="36"/>
    </row>
    <row r="959" spans="3:5" hidden="1" x14ac:dyDescent="0.25">
      <c r="C959" s="35"/>
      <c r="E959" s="36"/>
    </row>
    <row r="960" spans="3:5" hidden="1" x14ac:dyDescent="0.25">
      <c r="C960" s="35"/>
      <c r="E960" s="36"/>
    </row>
    <row r="961" spans="3:5" hidden="1" x14ac:dyDescent="0.25">
      <c r="C961" s="35"/>
      <c r="E961" s="36"/>
    </row>
    <row r="962" spans="3:5" hidden="1" x14ac:dyDescent="0.25">
      <c r="C962" s="35"/>
      <c r="E962" s="36"/>
    </row>
    <row r="963" spans="3:5" hidden="1" x14ac:dyDescent="0.25">
      <c r="C963" s="35"/>
      <c r="E963" s="36"/>
    </row>
    <row r="964" spans="3:5" hidden="1" x14ac:dyDescent="0.25">
      <c r="C964" s="35"/>
      <c r="E964" s="36"/>
    </row>
    <row r="965" spans="3:5" hidden="1" x14ac:dyDescent="0.25">
      <c r="C965" s="35"/>
      <c r="E965" s="36"/>
    </row>
    <row r="966" spans="3:5" hidden="1" x14ac:dyDescent="0.25">
      <c r="C966" s="35"/>
      <c r="E966" s="36"/>
    </row>
    <row r="967" spans="3:5" hidden="1" x14ac:dyDescent="0.25">
      <c r="C967" s="35"/>
      <c r="E967" s="36"/>
    </row>
    <row r="968" spans="3:5" hidden="1" x14ac:dyDescent="0.25">
      <c r="C968" s="35"/>
      <c r="E968" s="36"/>
    </row>
    <row r="969" spans="3:5" hidden="1" x14ac:dyDescent="0.25">
      <c r="C969" s="35"/>
      <c r="E969" s="36"/>
    </row>
    <row r="970" spans="3:5" hidden="1" x14ac:dyDescent="0.25">
      <c r="C970" s="35"/>
      <c r="E970" s="36"/>
    </row>
    <row r="971" spans="3:5" hidden="1" x14ac:dyDescent="0.25">
      <c r="C971" s="35"/>
      <c r="E971" s="36"/>
    </row>
    <row r="972" spans="3:5" hidden="1" x14ac:dyDescent="0.25">
      <c r="C972" s="35"/>
      <c r="E972" s="36"/>
    </row>
    <row r="973" spans="3:5" hidden="1" x14ac:dyDescent="0.25">
      <c r="C973" s="35"/>
      <c r="E973" s="36"/>
    </row>
    <row r="974" spans="3:5" hidden="1" x14ac:dyDescent="0.25">
      <c r="C974" s="35"/>
      <c r="E974" s="36"/>
    </row>
    <row r="975" spans="3:5" hidden="1" x14ac:dyDescent="0.25">
      <c r="C975" s="35"/>
      <c r="E975" s="36"/>
    </row>
    <row r="976" spans="3:5" hidden="1" x14ac:dyDescent="0.25">
      <c r="C976" s="35"/>
      <c r="E976" s="36"/>
    </row>
    <row r="977" spans="3:5" hidden="1" x14ac:dyDescent="0.25">
      <c r="C977" s="35"/>
      <c r="E977" s="36"/>
    </row>
    <row r="978" spans="3:5" hidden="1" x14ac:dyDescent="0.25">
      <c r="C978" s="35"/>
      <c r="E978" s="36"/>
    </row>
    <row r="979" spans="3:5" hidden="1" x14ac:dyDescent="0.25">
      <c r="C979" s="35"/>
      <c r="E979" s="36"/>
    </row>
    <row r="980" spans="3:5" hidden="1" x14ac:dyDescent="0.25">
      <c r="C980" s="35"/>
      <c r="E980" s="36"/>
    </row>
    <row r="981" spans="3:5" hidden="1" x14ac:dyDescent="0.25">
      <c r="C981" s="35"/>
      <c r="E981" s="36"/>
    </row>
    <row r="982" spans="3:5" hidden="1" x14ac:dyDescent="0.25">
      <c r="C982" s="35"/>
      <c r="E982" s="36"/>
    </row>
    <row r="983" spans="3:5" hidden="1" x14ac:dyDescent="0.25">
      <c r="C983" s="35"/>
      <c r="E983" s="36"/>
    </row>
    <row r="984" spans="3:5" hidden="1" x14ac:dyDescent="0.25">
      <c r="C984" s="35"/>
      <c r="E984" s="36"/>
    </row>
    <row r="985" spans="3:5" hidden="1" x14ac:dyDescent="0.25">
      <c r="C985" s="35"/>
      <c r="E985" s="36"/>
    </row>
    <row r="986" spans="3:5" hidden="1" x14ac:dyDescent="0.25">
      <c r="C986" s="35"/>
      <c r="E986" s="36"/>
    </row>
    <row r="987" spans="3:5" hidden="1" x14ac:dyDescent="0.25">
      <c r="C987" s="35"/>
      <c r="E987" s="36"/>
    </row>
    <row r="988" spans="3:5" hidden="1" x14ac:dyDescent="0.25">
      <c r="C988" s="35"/>
      <c r="E988" s="36"/>
    </row>
    <row r="989" spans="3:5" hidden="1" x14ac:dyDescent="0.25">
      <c r="C989" s="35"/>
      <c r="E989" s="36"/>
    </row>
    <row r="990" spans="3:5" hidden="1" x14ac:dyDescent="0.25">
      <c r="C990" s="35"/>
      <c r="E990" s="36"/>
    </row>
    <row r="991" spans="3:5" hidden="1" x14ac:dyDescent="0.25">
      <c r="C991" s="35"/>
      <c r="E991" s="36"/>
    </row>
    <row r="992" spans="3:5" hidden="1" x14ac:dyDescent="0.25">
      <c r="C992" s="35"/>
      <c r="E992" s="36"/>
    </row>
    <row r="993" spans="3:5" hidden="1" x14ac:dyDescent="0.25">
      <c r="C993" s="35"/>
      <c r="E993" s="36"/>
    </row>
    <row r="994" spans="3:5" hidden="1" x14ac:dyDescent="0.25">
      <c r="C994" s="35"/>
      <c r="E994" s="36"/>
    </row>
    <row r="995" spans="3:5" hidden="1" x14ac:dyDescent="0.25">
      <c r="C995" s="35"/>
      <c r="E995" s="36"/>
    </row>
    <row r="996" spans="3:5" hidden="1" x14ac:dyDescent="0.25">
      <c r="C996" s="35"/>
      <c r="E996" s="36"/>
    </row>
    <row r="997" spans="3:5" hidden="1" x14ac:dyDescent="0.25">
      <c r="C997" s="35"/>
      <c r="E997" s="36"/>
    </row>
    <row r="998" spans="3:5" hidden="1" x14ac:dyDescent="0.25">
      <c r="C998" s="35"/>
      <c r="E998" s="36"/>
    </row>
    <row r="999" spans="3:5" hidden="1" x14ac:dyDescent="0.25">
      <c r="C999" s="35"/>
      <c r="E999" s="36"/>
    </row>
    <row r="1000" spans="3:5" hidden="1" x14ac:dyDescent="0.25">
      <c r="C1000" s="35"/>
      <c r="E1000" s="36"/>
    </row>
    <row r="1001" spans="3:5" hidden="1" x14ac:dyDescent="0.25">
      <c r="C1001" s="35"/>
      <c r="E1001" s="36"/>
    </row>
    <row r="1002" spans="3:5" hidden="1" x14ac:dyDescent="0.25">
      <c r="C1002" s="35"/>
      <c r="E1002" s="36"/>
    </row>
    <row r="1003" spans="3:5" hidden="1" x14ac:dyDescent="0.25">
      <c r="C1003" s="35"/>
      <c r="E1003" s="36"/>
    </row>
    <row r="1004" spans="3:5" hidden="1" x14ac:dyDescent="0.25">
      <c r="C1004" s="35"/>
      <c r="E1004" s="36"/>
    </row>
    <row r="1005" spans="3:5" hidden="1" x14ac:dyDescent="0.25">
      <c r="C1005" s="35"/>
      <c r="E1005" s="36"/>
    </row>
    <row r="1006" spans="3:5" hidden="1" x14ac:dyDescent="0.25">
      <c r="C1006" s="35"/>
      <c r="E1006" s="36"/>
    </row>
    <row r="1007" spans="3:5" hidden="1" x14ac:dyDescent="0.25">
      <c r="C1007" s="35"/>
      <c r="E1007" s="36"/>
    </row>
    <row r="1008" spans="3:5" hidden="1" x14ac:dyDescent="0.25">
      <c r="C1008" s="35"/>
      <c r="E1008" s="36"/>
    </row>
    <row r="1009" spans="3:5" hidden="1" x14ac:dyDescent="0.25">
      <c r="C1009" s="35"/>
      <c r="E1009" s="36"/>
    </row>
    <row r="1010" spans="3:5" hidden="1" x14ac:dyDescent="0.25">
      <c r="C1010" s="35"/>
      <c r="E1010" s="36"/>
    </row>
    <row r="1011" spans="3:5" hidden="1" x14ac:dyDescent="0.25">
      <c r="C1011" s="35"/>
      <c r="E1011" s="36"/>
    </row>
    <row r="1012" spans="3:5" hidden="1" x14ac:dyDescent="0.25">
      <c r="C1012" s="35"/>
      <c r="E1012" s="36"/>
    </row>
    <row r="1013" spans="3:5" hidden="1" x14ac:dyDescent="0.25">
      <c r="C1013" s="35"/>
      <c r="E1013" s="36"/>
    </row>
    <row r="1014" spans="3:5" hidden="1" x14ac:dyDescent="0.25">
      <c r="C1014" s="35"/>
      <c r="E1014" s="36"/>
    </row>
    <row r="1015" spans="3:5" hidden="1" x14ac:dyDescent="0.25">
      <c r="C1015" s="35"/>
      <c r="E1015" s="36"/>
    </row>
    <row r="1016" spans="3:5" hidden="1" x14ac:dyDescent="0.25">
      <c r="C1016" s="35"/>
      <c r="E1016" s="36"/>
    </row>
    <row r="1017" spans="3:5" hidden="1" x14ac:dyDescent="0.25">
      <c r="C1017" s="35"/>
      <c r="E1017" s="36"/>
    </row>
    <row r="1018" spans="3:5" hidden="1" x14ac:dyDescent="0.25">
      <c r="C1018" s="35"/>
      <c r="E1018" s="36"/>
    </row>
    <row r="1019" spans="3:5" hidden="1" x14ac:dyDescent="0.25">
      <c r="C1019" s="35"/>
      <c r="E1019" s="36"/>
    </row>
    <row r="1020" spans="3:5" hidden="1" x14ac:dyDescent="0.25">
      <c r="C1020" s="35"/>
      <c r="E1020" s="36"/>
    </row>
    <row r="1021" spans="3:5" hidden="1" x14ac:dyDescent="0.25">
      <c r="C1021" s="35"/>
      <c r="E1021" s="36"/>
    </row>
    <row r="1022" spans="3:5" hidden="1" x14ac:dyDescent="0.25">
      <c r="C1022" s="35"/>
      <c r="E1022" s="36"/>
    </row>
    <row r="1023" spans="3:5" hidden="1" x14ac:dyDescent="0.25">
      <c r="C1023" s="35"/>
      <c r="E1023" s="36"/>
    </row>
    <row r="1024" spans="3:5" hidden="1" x14ac:dyDescent="0.25">
      <c r="C1024" s="35"/>
      <c r="E1024" s="36"/>
    </row>
    <row r="1025" spans="3:5" hidden="1" x14ac:dyDescent="0.25">
      <c r="C1025" s="35"/>
      <c r="E1025" s="36"/>
    </row>
    <row r="1026" spans="3:5" hidden="1" x14ac:dyDescent="0.25">
      <c r="C1026" s="35"/>
      <c r="E1026" s="36"/>
    </row>
    <row r="1027" spans="3:5" hidden="1" x14ac:dyDescent="0.25">
      <c r="C1027" s="35"/>
      <c r="E1027" s="36"/>
    </row>
    <row r="1028" spans="3:5" hidden="1" x14ac:dyDescent="0.25">
      <c r="C1028" s="35"/>
      <c r="E1028" s="36"/>
    </row>
    <row r="1029" spans="3:5" hidden="1" x14ac:dyDescent="0.25">
      <c r="C1029" s="35"/>
      <c r="E1029" s="36"/>
    </row>
    <row r="1030" spans="3:5" hidden="1" x14ac:dyDescent="0.25">
      <c r="C1030" s="35"/>
      <c r="E1030" s="36"/>
    </row>
    <row r="1031" spans="3:5" hidden="1" x14ac:dyDescent="0.25">
      <c r="C1031" s="35"/>
      <c r="E1031" s="36"/>
    </row>
    <row r="1032" spans="3:5" hidden="1" x14ac:dyDescent="0.25">
      <c r="C1032" s="35"/>
      <c r="E1032" s="36"/>
    </row>
    <row r="1033" spans="3:5" hidden="1" x14ac:dyDescent="0.25">
      <c r="C1033" s="35"/>
      <c r="E1033" s="36"/>
    </row>
    <row r="1034" spans="3:5" hidden="1" x14ac:dyDescent="0.25">
      <c r="C1034" s="35"/>
      <c r="E1034" s="36"/>
    </row>
    <row r="1035" spans="3:5" hidden="1" x14ac:dyDescent="0.25">
      <c r="C1035" s="35"/>
      <c r="E1035" s="36"/>
    </row>
    <row r="1036" spans="3:5" hidden="1" x14ac:dyDescent="0.25">
      <c r="C1036" s="35"/>
      <c r="E1036" s="36"/>
    </row>
    <row r="1037" spans="3:5" hidden="1" x14ac:dyDescent="0.25">
      <c r="C1037" s="35"/>
      <c r="E1037" s="36"/>
    </row>
    <row r="1038" spans="3:5" hidden="1" x14ac:dyDescent="0.25">
      <c r="C1038" s="35"/>
      <c r="E1038" s="36"/>
    </row>
    <row r="1039" spans="3:5" hidden="1" x14ac:dyDescent="0.25">
      <c r="C1039" s="35"/>
      <c r="E1039" s="36"/>
    </row>
    <row r="1040" spans="3:5" hidden="1" x14ac:dyDescent="0.25">
      <c r="C1040" s="35"/>
      <c r="E1040" s="36"/>
    </row>
    <row r="1041" spans="3:5" hidden="1" x14ac:dyDescent="0.25">
      <c r="C1041" s="35"/>
      <c r="E1041" s="36"/>
    </row>
    <row r="1042" spans="3:5" hidden="1" x14ac:dyDescent="0.25">
      <c r="C1042" s="35"/>
      <c r="E1042" s="36"/>
    </row>
    <row r="1043" spans="3:5" hidden="1" x14ac:dyDescent="0.25">
      <c r="C1043" s="35"/>
      <c r="E1043" s="36"/>
    </row>
    <row r="1044" spans="3:5" hidden="1" x14ac:dyDescent="0.25">
      <c r="C1044" s="35"/>
      <c r="E1044" s="36"/>
    </row>
    <row r="1045" spans="3:5" hidden="1" x14ac:dyDescent="0.25">
      <c r="C1045" s="35"/>
      <c r="E1045" s="36"/>
    </row>
    <row r="1046" spans="3:5" hidden="1" x14ac:dyDescent="0.25">
      <c r="C1046" s="35"/>
      <c r="E1046" s="36"/>
    </row>
    <row r="1047" spans="3:5" hidden="1" x14ac:dyDescent="0.25">
      <c r="C1047" s="35"/>
      <c r="E1047" s="36"/>
    </row>
    <row r="1048" spans="3:5" hidden="1" x14ac:dyDescent="0.25">
      <c r="C1048" s="35"/>
      <c r="E1048" s="36"/>
    </row>
    <row r="1049" spans="3:5" hidden="1" x14ac:dyDescent="0.25">
      <c r="C1049" s="35"/>
      <c r="E1049" s="36"/>
    </row>
    <row r="1050" spans="3:5" hidden="1" x14ac:dyDescent="0.25">
      <c r="C1050" s="35"/>
      <c r="E1050" s="36"/>
    </row>
    <row r="1051" spans="3:5" hidden="1" x14ac:dyDescent="0.25">
      <c r="C1051" s="35"/>
      <c r="E1051" s="36"/>
    </row>
    <row r="1052" spans="3:5" hidden="1" x14ac:dyDescent="0.25">
      <c r="C1052" s="35"/>
      <c r="E1052" s="36"/>
    </row>
    <row r="1053" spans="3:5" hidden="1" x14ac:dyDescent="0.25">
      <c r="C1053" s="35"/>
      <c r="E1053" s="36"/>
    </row>
    <row r="1054" spans="3:5" hidden="1" x14ac:dyDescent="0.25">
      <c r="C1054" s="35"/>
      <c r="E1054" s="36"/>
    </row>
    <row r="1055" spans="3:5" hidden="1" x14ac:dyDescent="0.25">
      <c r="C1055" s="35"/>
      <c r="E1055" s="36"/>
    </row>
    <row r="1056" spans="3:5" hidden="1" x14ac:dyDescent="0.25">
      <c r="C1056" s="35"/>
      <c r="E1056" s="36"/>
    </row>
    <row r="1057" spans="3:5" hidden="1" x14ac:dyDescent="0.25">
      <c r="C1057" s="35"/>
      <c r="E1057" s="36"/>
    </row>
    <row r="1058" spans="3:5" hidden="1" x14ac:dyDescent="0.25">
      <c r="C1058" s="35"/>
      <c r="E1058" s="36"/>
    </row>
    <row r="1059" spans="3:5" hidden="1" x14ac:dyDescent="0.25">
      <c r="C1059" s="35"/>
      <c r="E1059" s="36"/>
    </row>
    <row r="1060" spans="3:5" hidden="1" x14ac:dyDescent="0.25">
      <c r="C1060" s="35"/>
      <c r="E1060" s="36"/>
    </row>
    <row r="1061" spans="3:5" hidden="1" x14ac:dyDescent="0.25">
      <c r="C1061" s="35"/>
      <c r="E1061" s="36"/>
    </row>
    <row r="1062" spans="3:5" hidden="1" x14ac:dyDescent="0.25">
      <c r="C1062" s="35"/>
      <c r="E1062" s="36"/>
    </row>
    <row r="1063" spans="3:5" hidden="1" x14ac:dyDescent="0.25">
      <c r="C1063" s="35"/>
      <c r="E1063" s="36"/>
    </row>
    <row r="1064" spans="3:5" hidden="1" x14ac:dyDescent="0.25">
      <c r="C1064" s="35"/>
      <c r="E1064" s="36"/>
    </row>
    <row r="1065" spans="3:5" hidden="1" x14ac:dyDescent="0.25">
      <c r="C1065" s="35"/>
      <c r="E1065" s="36"/>
    </row>
    <row r="1066" spans="3:5" hidden="1" x14ac:dyDescent="0.25">
      <c r="C1066" s="35"/>
      <c r="E1066" s="36"/>
    </row>
    <row r="1067" spans="3:5" hidden="1" x14ac:dyDescent="0.25">
      <c r="C1067" s="35"/>
      <c r="E1067" s="36"/>
    </row>
    <row r="1068" spans="3:5" hidden="1" x14ac:dyDescent="0.25">
      <c r="C1068" s="35"/>
      <c r="E1068" s="36"/>
    </row>
    <row r="1069" spans="3:5" hidden="1" x14ac:dyDescent="0.25">
      <c r="C1069" s="35"/>
      <c r="E1069" s="36"/>
    </row>
    <row r="1070" spans="3:5" hidden="1" x14ac:dyDescent="0.25">
      <c r="C1070" s="35"/>
      <c r="E1070" s="36"/>
    </row>
    <row r="1071" spans="3:5" hidden="1" x14ac:dyDescent="0.25">
      <c r="C1071" s="35"/>
      <c r="E1071" s="36"/>
    </row>
    <row r="1072" spans="3:5" hidden="1" x14ac:dyDescent="0.25">
      <c r="C1072" s="35"/>
      <c r="E1072" s="36"/>
    </row>
    <row r="1073" spans="3:5" hidden="1" x14ac:dyDescent="0.25">
      <c r="C1073" s="35"/>
      <c r="E1073" s="36"/>
    </row>
    <row r="1074" spans="3:5" hidden="1" x14ac:dyDescent="0.25">
      <c r="C1074" s="35"/>
      <c r="E1074" s="36"/>
    </row>
    <row r="1075" spans="3:5" hidden="1" x14ac:dyDescent="0.25">
      <c r="C1075" s="35"/>
      <c r="E1075" s="36"/>
    </row>
    <row r="1076" spans="3:5" hidden="1" x14ac:dyDescent="0.25">
      <c r="C1076" s="35"/>
      <c r="E1076" s="36"/>
    </row>
    <row r="1077" spans="3:5" hidden="1" x14ac:dyDescent="0.25">
      <c r="C1077" s="35"/>
      <c r="E1077" s="36"/>
    </row>
    <row r="1078" spans="3:5" hidden="1" x14ac:dyDescent="0.25">
      <c r="C1078" s="35"/>
      <c r="E1078" s="36"/>
    </row>
    <row r="1079" spans="3:5" hidden="1" x14ac:dyDescent="0.25">
      <c r="C1079" s="35"/>
      <c r="E1079" s="36"/>
    </row>
    <row r="1080" spans="3:5" hidden="1" x14ac:dyDescent="0.25">
      <c r="C1080" s="35"/>
      <c r="E1080" s="36"/>
    </row>
    <row r="1081" spans="3:5" hidden="1" x14ac:dyDescent="0.25">
      <c r="C1081" s="35"/>
      <c r="E1081" s="36"/>
    </row>
    <row r="1082" spans="3:5" hidden="1" x14ac:dyDescent="0.25">
      <c r="C1082" s="35"/>
      <c r="E1082" s="36"/>
    </row>
    <row r="1083" spans="3:5" hidden="1" x14ac:dyDescent="0.25">
      <c r="C1083" s="35"/>
      <c r="E1083" s="36"/>
    </row>
    <row r="1084" spans="3:5" hidden="1" x14ac:dyDescent="0.25">
      <c r="C1084" s="35"/>
      <c r="E1084" s="36"/>
    </row>
    <row r="1085" spans="3:5" hidden="1" x14ac:dyDescent="0.25">
      <c r="C1085" s="35"/>
      <c r="E1085" s="36"/>
    </row>
    <row r="1086" spans="3:5" hidden="1" x14ac:dyDescent="0.25">
      <c r="C1086" s="35"/>
      <c r="E1086" s="36"/>
    </row>
    <row r="1087" spans="3:5" hidden="1" x14ac:dyDescent="0.25">
      <c r="C1087" s="35"/>
      <c r="E1087" s="36"/>
    </row>
    <row r="1088" spans="3:5" hidden="1" x14ac:dyDescent="0.25">
      <c r="C1088" s="35"/>
      <c r="E1088" s="36"/>
    </row>
    <row r="1089" spans="3:5" hidden="1" x14ac:dyDescent="0.25">
      <c r="C1089" s="35"/>
      <c r="E1089" s="36"/>
    </row>
    <row r="1090" spans="3:5" hidden="1" x14ac:dyDescent="0.25">
      <c r="C1090" s="35"/>
      <c r="E1090" s="36"/>
    </row>
    <row r="1091" spans="3:5" hidden="1" x14ac:dyDescent="0.25">
      <c r="C1091" s="35"/>
      <c r="E1091" s="36"/>
    </row>
    <row r="1092" spans="3:5" hidden="1" x14ac:dyDescent="0.25">
      <c r="C1092" s="35"/>
      <c r="E1092" s="36"/>
    </row>
    <row r="1093" spans="3:5" hidden="1" x14ac:dyDescent="0.25">
      <c r="C1093" s="35"/>
      <c r="E1093" s="36"/>
    </row>
    <row r="1094" spans="3:5" hidden="1" x14ac:dyDescent="0.25">
      <c r="C1094" s="35"/>
      <c r="E1094" s="36"/>
    </row>
    <row r="1095" spans="3:5" hidden="1" x14ac:dyDescent="0.25">
      <c r="C1095" s="35"/>
      <c r="E1095" s="36"/>
    </row>
    <row r="1096" spans="3:5" hidden="1" x14ac:dyDescent="0.25">
      <c r="C1096" s="35"/>
      <c r="E1096" s="36"/>
    </row>
    <row r="1097" spans="3:5" hidden="1" x14ac:dyDescent="0.25">
      <c r="C1097" s="35"/>
      <c r="E1097" s="36"/>
    </row>
    <row r="1098" spans="3:5" hidden="1" x14ac:dyDescent="0.25">
      <c r="C1098" s="35"/>
      <c r="E1098" s="36"/>
    </row>
    <row r="1099" spans="3:5" hidden="1" x14ac:dyDescent="0.25">
      <c r="C1099" s="35"/>
      <c r="E1099" s="36"/>
    </row>
    <row r="1100" spans="3:5" hidden="1" x14ac:dyDescent="0.25">
      <c r="C1100" s="35"/>
      <c r="E1100" s="36"/>
    </row>
    <row r="1101" spans="3:5" hidden="1" x14ac:dyDescent="0.25">
      <c r="C1101" s="35"/>
      <c r="E1101" s="36"/>
    </row>
    <row r="1102" spans="3:5" hidden="1" x14ac:dyDescent="0.25">
      <c r="C1102" s="35"/>
      <c r="E1102" s="36"/>
    </row>
    <row r="1103" spans="3:5" hidden="1" x14ac:dyDescent="0.25">
      <c r="C1103" s="35"/>
      <c r="E1103" s="36"/>
    </row>
    <row r="1104" spans="3:5" hidden="1" x14ac:dyDescent="0.25">
      <c r="C1104" s="35"/>
      <c r="E1104" s="36"/>
    </row>
    <row r="1105" spans="3:5" hidden="1" x14ac:dyDescent="0.25">
      <c r="C1105" s="35"/>
      <c r="E1105" s="36"/>
    </row>
    <row r="1106" spans="3:5" hidden="1" x14ac:dyDescent="0.25">
      <c r="C1106" s="35"/>
      <c r="E1106" s="36"/>
    </row>
    <row r="1107" spans="3:5" hidden="1" x14ac:dyDescent="0.25">
      <c r="C1107" s="35"/>
      <c r="E1107" s="36"/>
    </row>
    <row r="1108" spans="3:5" hidden="1" x14ac:dyDescent="0.25">
      <c r="C1108" s="35"/>
      <c r="E1108" s="36"/>
    </row>
    <row r="1109" spans="3:5" hidden="1" x14ac:dyDescent="0.25">
      <c r="C1109" s="35"/>
      <c r="E1109" s="36"/>
    </row>
    <row r="1110" spans="3:5" hidden="1" x14ac:dyDescent="0.25">
      <c r="C1110" s="35"/>
      <c r="E1110" s="36"/>
    </row>
    <row r="1111" spans="3:5" hidden="1" x14ac:dyDescent="0.25">
      <c r="C1111" s="35"/>
      <c r="E1111" s="36"/>
    </row>
    <row r="1112" spans="3:5" hidden="1" x14ac:dyDescent="0.25">
      <c r="C1112" s="35"/>
      <c r="E1112" s="36"/>
    </row>
    <row r="1113" spans="3:5" hidden="1" x14ac:dyDescent="0.25">
      <c r="C1113" s="35"/>
      <c r="E1113" s="36"/>
    </row>
    <row r="1114" spans="3:5" hidden="1" x14ac:dyDescent="0.25">
      <c r="C1114" s="35"/>
      <c r="E1114" s="36"/>
    </row>
    <row r="1115" spans="3:5" hidden="1" x14ac:dyDescent="0.25">
      <c r="C1115" s="35"/>
      <c r="E1115" s="36"/>
    </row>
    <row r="1116" spans="3:5" hidden="1" x14ac:dyDescent="0.25">
      <c r="C1116" s="35"/>
      <c r="E1116" s="36"/>
    </row>
    <row r="1117" spans="3:5" hidden="1" x14ac:dyDescent="0.25">
      <c r="C1117" s="35"/>
      <c r="E1117" s="36"/>
    </row>
    <row r="1118" spans="3:5" hidden="1" x14ac:dyDescent="0.25">
      <c r="C1118" s="35"/>
      <c r="E1118" s="36"/>
    </row>
    <row r="1119" spans="3:5" hidden="1" x14ac:dyDescent="0.25">
      <c r="C1119" s="35"/>
      <c r="E1119" s="36"/>
    </row>
    <row r="1120" spans="3:5" hidden="1" x14ac:dyDescent="0.25">
      <c r="C1120" s="35"/>
      <c r="E1120" s="36"/>
    </row>
    <row r="1121" spans="3:5" hidden="1" x14ac:dyDescent="0.25">
      <c r="C1121" s="35"/>
      <c r="E1121" s="36"/>
    </row>
    <row r="1122" spans="3:5" hidden="1" x14ac:dyDescent="0.25">
      <c r="C1122" s="35"/>
      <c r="E1122" s="36"/>
    </row>
    <row r="1123" spans="3:5" hidden="1" x14ac:dyDescent="0.25">
      <c r="C1123" s="35"/>
      <c r="E1123" s="36"/>
    </row>
    <row r="1124" spans="3:5" hidden="1" x14ac:dyDescent="0.25">
      <c r="C1124" s="35"/>
      <c r="E1124" s="36"/>
    </row>
    <row r="1125" spans="3:5" hidden="1" x14ac:dyDescent="0.25">
      <c r="C1125" s="35"/>
      <c r="E1125" s="36"/>
    </row>
    <row r="1126" spans="3:5" hidden="1" x14ac:dyDescent="0.25">
      <c r="C1126" s="35"/>
      <c r="E1126" s="36"/>
    </row>
    <row r="1127" spans="3:5" hidden="1" x14ac:dyDescent="0.25">
      <c r="C1127" s="35"/>
      <c r="E1127" s="36"/>
    </row>
    <row r="1128" spans="3:5" hidden="1" x14ac:dyDescent="0.25">
      <c r="C1128" s="35"/>
      <c r="E1128" s="36"/>
    </row>
    <row r="1129" spans="3:5" hidden="1" x14ac:dyDescent="0.25">
      <c r="C1129" s="35"/>
      <c r="E1129" s="36"/>
    </row>
    <row r="1130" spans="3:5" hidden="1" x14ac:dyDescent="0.25">
      <c r="C1130" s="35"/>
      <c r="E1130" s="36"/>
    </row>
    <row r="1131" spans="3:5" hidden="1" x14ac:dyDescent="0.25">
      <c r="C1131" s="35"/>
      <c r="E1131" s="36"/>
    </row>
    <row r="1132" spans="3:5" hidden="1" x14ac:dyDescent="0.25">
      <c r="C1132" s="35"/>
      <c r="E1132" s="36"/>
    </row>
    <row r="1133" spans="3:5" hidden="1" x14ac:dyDescent="0.25">
      <c r="C1133" s="35"/>
      <c r="E1133" s="36"/>
    </row>
    <row r="1134" spans="3:5" hidden="1" x14ac:dyDescent="0.25">
      <c r="C1134" s="35"/>
      <c r="E1134" s="36"/>
    </row>
    <row r="1135" spans="3:5" hidden="1" x14ac:dyDescent="0.25">
      <c r="C1135" s="35"/>
      <c r="E1135" s="36"/>
    </row>
    <row r="1136" spans="3:5" hidden="1" x14ac:dyDescent="0.25">
      <c r="C1136" s="35"/>
      <c r="E1136" s="36"/>
    </row>
    <row r="1137" spans="3:5" hidden="1" x14ac:dyDescent="0.25">
      <c r="C1137" s="35"/>
      <c r="E1137" s="36"/>
    </row>
    <row r="1138" spans="3:5" hidden="1" x14ac:dyDescent="0.25">
      <c r="C1138" s="35"/>
      <c r="E1138" s="36"/>
    </row>
    <row r="1139" spans="3:5" hidden="1" x14ac:dyDescent="0.25">
      <c r="C1139" s="35"/>
      <c r="E1139" s="36"/>
    </row>
    <row r="1140" spans="3:5" hidden="1" x14ac:dyDescent="0.25">
      <c r="C1140" s="35"/>
      <c r="E1140" s="36"/>
    </row>
    <row r="1141" spans="3:5" hidden="1" x14ac:dyDescent="0.25">
      <c r="C1141" s="35"/>
      <c r="E1141" s="36"/>
    </row>
    <row r="1142" spans="3:5" hidden="1" x14ac:dyDescent="0.25">
      <c r="C1142" s="35"/>
      <c r="E1142" s="36"/>
    </row>
    <row r="1143" spans="3:5" hidden="1" x14ac:dyDescent="0.25">
      <c r="C1143" s="35"/>
      <c r="E1143" s="36"/>
    </row>
    <row r="1144" spans="3:5" hidden="1" x14ac:dyDescent="0.25">
      <c r="C1144" s="35"/>
      <c r="E1144" s="36"/>
    </row>
    <row r="1145" spans="3:5" hidden="1" x14ac:dyDescent="0.25">
      <c r="C1145" s="35"/>
      <c r="E1145" s="36"/>
    </row>
    <row r="1146" spans="3:5" hidden="1" x14ac:dyDescent="0.25">
      <c r="C1146" s="35"/>
      <c r="E1146" s="36"/>
    </row>
    <row r="1147" spans="3:5" hidden="1" x14ac:dyDescent="0.25">
      <c r="C1147" s="35"/>
      <c r="E1147" s="36"/>
    </row>
    <row r="1148" spans="3:5" hidden="1" x14ac:dyDescent="0.25">
      <c r="C1148" s="35"/>
      <c r="E1148" s="36"/>
    </row>
    <row r="1149" spans="3:5" hidden="1" x14ac:dyDescent="0.25">
      <c r="C1149" s="35"/>
      <c r="E1149" s="36"/>
    </row>
    <row r="1150" spans="3:5" hidden="1" x14ac:dyDescent="0.25">
      <c r="C1150" s="35"/>
      <c r="E1150" s="36"/>
    </row>
    <row r="1151" spans="3:5" hidden="1" x14ac:dyDescent="0.25">
      <c r="C1151" s="35"/>
      <c r="E1151" s="36"/>
    </row>
    <row r="1152" spans="3:5" hidden="1" x14ac:dyDescent="0.25">
      <c r="C1152" s="35"/>
      <c r="E1152" s="36"/>
    </row>
    <row r="1153" spans="3:5" hidden="1" x14ac:dyDescent="0.25">
      <c r="C1153" s="35"/>
      <c r="E1153" s="36"/>
    </row>
    <row r="1154" spans="3:5" hidden="1" x14ac:dyDescent="0.25">
      <c r="C1154" s="35"/>
      <c r="E1154" s="36"/>
    </row>
    <row r="1155" spans="3:5" hidden="1" x14ac:dyDescent="0.25">
      <c r="C1155" s="35"/>
      <c r="E1155" s="36"/>
    </row>
    <row r="1156" spans="3:5" hidden="1" x14ac:dyDescent="0.25">
      <c r="C1156" s="35"/>
      <c r="E1156" s="36"/>
    </row>
    <row r="1157" spans="3:5" hidden="1" x14ac:dyDescent="0.25">
      <c r="C1157" s="35"/>
      <c r="E1157" s="36"/>
    </row>
    <row r="1158" spans="3:5" hidden="1" x14ac:dyDescent="0.25">
      <c r="C1158" s="35"/>
      <c r="E1158" s="36"/>
    </row>
    <row r="1159" spans="3:5" hidden="1" x14ac:dyDescent="0.25">
      <c r="C1159" s="35"/>
      <c r="E1159" s="36"/>
    </row>
    <row r="1160" spans="3:5" hidden="1" x14ac:dyDescent="0.25">
      <c r="C1160" s="35"/>
      <c r="E1160" s="36"/>
    </row>
    <row r="1161" spans="3:5" hidden="1" x14ac:dyDescent="0.25">
      <c r="C1161" s="35"/>
      <c r="E1161" s="36"/>
    </row>
    <row r="1162" spans="3:5" hidden="1" x14ac:dyDescent="0.25">
      <c r="C1162" s="35"/>
      <c r="E1162" s="36"/>
    </row>
    <row r="1163" spans="3:5" hidden="1" x14ac:dyDescent="0.25">
      <c r="C1163" s="35"/>
      <c r="E1163" s="36"/>
    </row>
    <row r="1164" spans="3:5" hidden="1" x14ac:dyDescent="0.25">
      <c r="C1164" s="35"/>
      <c r="E1164" s="36"/>
    </row>
    <row r="1165" spans="3:5" hidden="1" x14ac:dyDescent="0.25">
      <c r="C1165" s="35"/>
      <c r="E1165" s="36"/>
    </row>
    <row r="1166" spans="3:5" hidden="1" x14ac:dyDescent="0.25">
      <c r="C1166" s="35"/>
      <c r="E1166" s="36"/>
    </row>
    <row r="1167" spans="3:5" hidden="1" x14ac:dyDescent="0.25">
      <c r="C1167" s="35"/>
      <c r="E1167" s="36"/>
    </row>
    <row r="1168" spans="3:5" hidden="1" x14ac:dyDescent="0.25">
      <c r="C1168" s="35"/>
      <c r="E1168" s="36"/>
    </row>
    <row r="1169" spans="3:5" hidden="1" x14ac:dyDescent="0.25">
      <c r="C1169" s="35"/>
      <c r="E1169" s="36"/>
    </row>
    <row r="1170" spans="3:5" hidden="1" x14ac:dyDescent="0.25">
      <c r="C1170" s="35"/>
      <c r="E1170" s="36"/>
    </row>
    <row r="1171" spans="3:5" hidden="1" x14ac:dyDescent="0.25">
      <c r="C1171" s="35"/>
      <c r="E1171" s="36"/>
    </row>
    <row r="1172" spans="3:5" hidden="1" x14ac:dyDescent="0.25">
      <c r="C1172" s="35"/>
      <c r="E1172" s="36"/>
    </row>
    <row r="1173" spans="3:5" hidden="1" x14ac:dyDescent="0.25">
      <c r="C1173" s="35"/>
      <c r="E1173" s="36"/>
    </row>
    <row r="1174" spans="3:5" hidden="1" x14ac:dyDescent="0.25">
      <c r="C1174" s="35"/>
      <c r="E1174" s="36"/>
    </row>
    <row r="1175" spans="3:5" hidden="1" x14ac:dyDescent="0.25">
      <c r="C1175" s="35"/>
      <c r="E1175" s="36"/>
    </row>
    <row r="1176" spans="3:5" hidden="1" x14ac:dyDescent="0.25">
      <c r="C1176" s="35"/>
      <c r="E1176" s="36"/>
    </row>
    <row r="1177" spans="3:5" hidden="1" x14ac:dyDescent="0.25">
      <c r="C1177" s="35"/>
      <c r="E1177" s="36"/>
    </row>
    <row r="1178" spans="3:5" hidden="1" x14ac:dyDescent="0.25">
      <c r="C1178" s="35"/>
      <c r="E1178" s="36"/>
    </row>
    <row r="1179" spans="3:5" hidden="1" x14ac:dyDescent="0.25">
      <c r="C1179" s="35"/>
      <c r="E1179" s="36"/>
    </row>
    <row r="1180" spans="3:5" hidden="1" x14ac:dyDescent="0.25">
      <c r="C1180" s="35"/>
      <c r="E1180" s="36"/>
    </row>
    <row r="1181" spans="3:5" hidden="1" x14ac:dyDescent="0.25">
      <c r="C1181" s="35"/>
      <c r="E1181" s="36"/>
    </row>
    <row r="1182" spans="3:5" hidden="1" x14ac:dyDescent="0.25">
      <c r="C1182" s="35"/>
      <c r="E1182" s="36"/>
    </row>
    <row r="1183" spans="3:5" hidden="1" x14ac:dyDescent="0.25">
      <c r="C1183" s="35"/>
      <c r="E1183" s="36"/>
    </row>
    <row r="1184" spans="3:5" hidden="1" x14ac:dyDescent="0.25">
      <c r="C1184" s="35"/>
      <c r="E1184" s="36"/>
    </row>
    <row r="1185" spans="3:5" hidden="1" x14ac:dyDescent="0.25">
      <c r="C1185" s="35"/>
      <c r="E1185" s="36"/>
    </row>
    <row r="1186" spans="3:5" hidden="1" x14ac:dyDescent="0.25">
      <c r="C1186" s="35"/>
      <c r="E1186" s="36"/>
    </row>
    <row r="1187" spans="3:5" hidden="1" x14ac:dyDescent="0.25">
      <c r="C1187" s="35"/>
      <c r="E1187" s="36"/>
    </row>
    <row r="1188" spans="3:5" hidden="1" x14ac:dyDescent="0.25">
      <c r="C1188" s="35"/>
      <c r="E1188" s="36"/>
    </row>
    <row r="1189" spans="3:5" hidden="1" x14ac:dyDescent="0.25">
      <c r="C1189" s="35"/>
      <c r="E1189" s="36"/>
    </row>
    <row r="1190" spans="3:5" hidden="1" x14ac:dyDescent="0.25">
      <c r="C1190" s="35"/>
      <c r="E1190" s="36"/>
    </row>
    <row r="1191" spans="3:5" hidden="1" x14ac:dyDescent="0.25">
      <c r="C1191" s="35"/>
      <c r="E1191" s="36"/>
    </row>
    <row r="1192" spans="3:5" hidden="1" x14ac:dyDescent="0.25">
      <c r="C1192" s="35"/>
      <c r="E1192" s="36"/>
    </row>
    <row r="1193" spans="3:5" hidden="1" x14ac:dyDescent="0.25">
      <c r="C1193" s="35"/>
      <c r="E1193" s="36"/>
    </row>
    <row r="1194" spans="3:5" hidden="1" x14ac:dyDescent="0.25">
      <c r="C1194" s="35"/>
      <c r="E1194" s="36"/>
    </row>
    <row r="1195" spans="3:5" hidden="1" x14ac:dyDescent="0.25">
      <c r="C1195" s="35"/>
      <c r="E1195" s="36"/>
    </row>
    <row r="1196" spans="3:5" hidden="1" x14ac:dyDescent="0.25">
      <c r="C1196" s="35"/>
      <c r="E1196" s="36"/>
    </row>
    <row r="1197" spans="3:5" hidden="1" x14ac:dyDescent="0.25">
      <c r="C1197" s="35"/>
      <c r="E1197" s="36"/>
    </row>
    <row r="1198" spans="3:5" hidden="1" x14ac:dyDescent="0.25">
      <c r="C1198" s="35"/>
      <c r="E1198" s="36"/>
    </row>
    <row r="1199" spans="3:5" hidden="1" x14ac:dyDescent="0.25">
      <c r="C1199" s="35"/>
      <c r="E1199" s="36"/>
    </row>
    <row r="1200" spans="3:5" hidden="1" x14ac:dyDescent="0.25">
      <c r="C1200" s="35"/>
      <c r="E1200" s="36"/>
    </row>
    <row r="1201" spans="3:5" hidden="1" x14ac:dyDescent="0.25">
      <c r="C1201" s="35"/>
      <c r="E1201" s="36"/>
    </row>
    <row r="1202" spans="3:5" hidden="1" x14ac:dyDescent="0.25">
      <c r="C1202" s="35"/>
      <c r="E1202" s="36"/>
    </row>
    <row r="1203" spans="3:5" hidden="1" x14ac:dyDescent="0.25">
      <c r="C1203" s="35"/>
      <c r="E1203" s="36"/>
    </row>
    <row r="1204" spans="3:5" hidden="1" x14ac:dyDescent="0.25">
      <c r="C1204" s="35"/>
      <c r="E1204" s="36"/>
    </row>
    <row r="1205" spans="3:5" hidden="1" x14ac:dyDescent="0.25">
      <c r="C1205" s="35"/>
      <c r="E1205" s="36"/>
    </row>
    <row r="1206" spans="3:5" hidden="1" x14ac:dyDescent="0.25">
      <c r="C1206" s="35"/>
      <c r="E1206" s="36"/>
    </row>
    <row r="1207" spans="3:5" hidden="1" x14ac:dyDescent="0.25">
      <c r="C1207" s="35"/>
      <c r="E1207" s="36"/>
    </row>
    <row r="1208" spans="3:5" hidden="1" x14ac:dyDescent="0.25">
      <c r="C1208" s="35"/>
      <c r="E1208" s="36"/>
    </row>
    <row r="1209" spans="3:5" hidden="1" x14ac:dyDescent="0.25">
      <c r="C1209" s="35"/>
      <c r="E1209" s="36"/>
    </row>
    <row r="1210" spans="3:5" hidden="1" x14ac:dyDescent="0.25">
      <c r="C1210" s="35"/>
      <c r="E1210" s="36"/>
    </row>
    <row r="1211" spans="3:5" hidden="1" x14ac:dyDescent="0.25">
      <c r="C1211" s="35"/>
      <c r="E1211" s="36"/>
    </row>
    <row r="1212" spans="3:5" hidden="1" x14ac:dyDescent="0.25">
      <c r="C1212" s="35"/>
      <c r="E1212" s="36"/>
    </row>
    <row r="1213" spans="3:5" hidden="1" x14ac:dyDescent="0.25">
      <c r="C1213" s="35"/>
      <c r="E1213" s="36"/>
    </row>
    <row r="1214" spans="3:5" hidden="1" x14ac:dyDescent="0.25">
      <c r="C1214" s="35"/>
      <c r="E1214" s="36"/>
    </row>
    <row r="1215" spans="3:5" hidden="1" x14ac:dyDescent="0.25">
      <c r="C1215" s="35"/>
      <c r="E1215" s="36"/>
    </row>
    <row r="1216" spans="3:5" hidden="1" x14ac:dyDescent="0.25">
      <c r="C1216" s="35"/>
      <c r="E1216" s="36"/>
    </row>
    <row r="1217" spans="3:5" hidden="1" x14ac:dyDescent="0.25">
      <c r="C1217" s="35"/>
      <c r="E1217" s="36"/>
    </row>
    <row r="1218" spans="3:5" hidden="1" x14ac:dyDescent="0.25">
      <c r="C1218" s="35"/>
      <c r="E1218" s="36"/>
    </row>
    <row r="1219" spans="3:5" hidden="1" x14ac:dyDescent="0.25">
      <c r="C1219" s="35"/>
      <c r="E1219" s="36"/>
    </row>
    <row r="1220" spans="3:5" hidden="1" x14ac:dyDescent="0.25">
      <c r="C1220" s="35"/>
      <c r="E1220" s="36"/>
    </row>
    <row r="1221" spans="3:5" hidden="1" x14ac:dyDescent="0.25">
      <c r="C1221" s="35"/>
      <c r="E1221" s="36"/>
    </row>
    <row r="1222" spans="3:5" hidden="1" x14ac:dyDescent="0.25">
      <c r="C1222" s="35"/>
      <c r="E1222" s="36"/>
    </row>
    <row r="1223" spans="3:5" hidden="1" x14ac:dyDescent="0.25">
      <c r="C1223" s="35"/>
      <c r="E1223" s="36"/>
    </row>
    <row r="1224" spans="3:5" hidden="1" x14ac:dyDescent="0.25">
      <c r="C1224" s="35"/>
      <c r="E1224" s="36"/>
    </row>
    <row r="1225" spans="3:5" hidden="1" x14ac:dyDescent="0.25">
      <c r="C1225" s="35"/>
      <c r="E1225" s="36"/>
    </row>
    <row r="1226" spans="3:5" hidden="1" x14ac:dyDescent="0.25">
      <c r="C1226" s="35"/>
      <c r="E1226" s="36"/>
    </row>
    <row r="1227" spans="3:5" hidden="1" x14ac:dyDescent="0.25">
      <c r="C1227" s="35"/>
      <c r="E1227" s="36"/>
    </row>
    <row r="1228" spans="3:5" hidden="1" x14ac:dyDescent="0.25">
      <c r="C1228" s="35"/>
      <c r="E1228" s="36"/>
    </row>
    <row r="1229" spans="3:5" hidden="1" x14ac:dyDescent="0.25">
      <c r="C1229" s="35"/>
      <c r="E1229" s="36"/>
    </row>
    <row r="1230" spans="3:5" hidden="1" x14ac:dyDescent="0.25">
      <c r="C1230" s="35"/>
      <c r="E1230" s="36"/>
    </row>
    <row r="1231" spans="3:5" hidden="1" x14ac:dyDescent="0.25">
      <c r="C1231" s="35"/>
      <c r="E1231" s="36"/>
    </row>
    <row r="1232" spans="3:5" hidden="1" x14ac:dyDescent="0.25">
      <c r="C1232" s="35"/>
      <c r="E1232" s="36"/>
    </row>
    <row r="1233" spans="3:5" hidden="1" x14ac:dyDescent="0.25">
      <c r="C1233" s="35"/>
      <c r="E1233" s="36"/>
    </row>
    <row r="1234" spans="3:5" hidden="1" x14ac:dyDescent="0.25">
      <c r="C1234" s="35"/>
      <c r="E1234" s="36"/>
    </row>
    <row r="1235" spans="3:5" hidden="1" x14ac:dyDescent="0.25">
      <c r="C1235" s="35"/>
      <c r="E1235" s="36"/>
    </row>
    <row r="1236" spans="3:5" hidden="1" x14ac:dyDescent="0.25">
      <c r="C1236" s="35"/>
      <c r="E1236" s="36"/>
    </row>
    <row r="1237" spans="3:5" hidden="1" x14ac:dyDescent="0.25">
      <c r="C1237" s="35"/>
      <c r="E1237" s="36"/>
    </row>
    <row r="1238" spans="3:5" hidden="1" x14ac:dyDescent="0.25">
      <c r="C1238" s="35"/>
      <c r="E1238" s="36"/>
    </row>
    <row r="1239" spans="3:5" hidden="1" x14ac:dyDescent="0.25">
      <c r="C1239" s="35"/>
      <c r="E1239" s="36"/>
    </row>
    <row r="1240" spans="3:5" hidden="1" x14ac:dyDescent="0.25">
      <c r="C1240" s="35"/>
      <c r="E1240" s="36"/>
    </row>
    <row r="1241" spans="3:5" hidden="1" x14ac:dyDescent="0.25">
      <c r="C1241" s="35"/>
      <c r="E1241" s="36"/>
    </row>
    <row r="1242" spans="3:5" hidden="1" x14ac:dyDescent="0.25">
      <c r="C1242" s="35"/>
      <c r="E1242" s="36"/>
    </row>
    <row r="1243" spans="3:5" hidden="1" x14ac:dyDescent="0.25">
      <c r="C1243" s="35"/>
      <c r="E1243" s="36"/>
    </row>
    <row r="1244" spans="3:5" hidden="1" x14ac:dyDescent="0.25">
      <c r="C1244" s="35"/>
      <c r="E1244" s="36"/>
    </row>
    <row r="1245" spans="3:5" hidden="1" x14ac:dyDescent="0.25">
      <c r="C1245" s="35"/>
      <c r="E1245" s="36"/>
    </row>
    <row r="1246" spans="3:5" hidden="1" x14ac:dyDescent="0.25">
      <c r="C1246" s="35"/>
      <c r="E1246" s="36"/>
    </row>
    <row r="1247" spans="3:5" hidden="1" x14ac:dyDescent="0.25">
      <c r="C1247" s="35"/>
      <c r="E1247" s="36"/>
    </row>
    <row r="1248" spans="3:5" hidden="1" x14ac:dyDescent="0.25">
      <c r="C1248" s="35"/>
      <c r="E1248" s="36"/>
    </row>
    <row r="1249" spans="3:5" hidden="1" x14ac:dyDescent="0.25">
      <c r="C1249" s="35"/>
      <c r="E1249" s="36"/>
    </row>
    <row r="1250" spans="3:5" hidden="1" x14ac:dyDescent="0.25">
      <c r="C1250" s="35"/>
      <c r="E1250" s="36"/>
    </row>
    <row r="1251" spans="3:5" hidden="1" x14ac:dyDescent="0.25">
      <c r="C1251" s="35"/>
      <c r="E1251" s="36"/>
    </row>
    <row r="1252" spans="3:5" hidden="1" x14ac:dyDescent="0.25">
      <c r="C1252" s="35"/>
      <c r="E1252" s="36"/>
    </row>
    <row r="1253" spans="3:5" hidden="1" x14ac:dyDescent="0.25">
      <c r="C1253" s="35"/>
      <c r="E1253" s="36"/>
    </row>
    <row r="1254" spans="3:5" hidden="1" x14ac:dyDescent="0.25">
      <c r="C1254" s="35"/>
      <c r="E1254" s="36"/>
    </row>
    <row r="1255" spans="3:5" hidden="1" x14ac:dyDescent="0.25">
      <c r="C1255" s="35"/>
      <c r="E1255" s="36"/>
    </row>
    <row r="1256" spans="3:5" hidden="1" x14ac:dyDescent="0.25">
      <c r="C1256" s="35"/>
      <c r="E1256" s="36"/>
    </row>
    <row r="1257" spans="3:5" hidden="1" x14ac:dyDescent="0.25">
      <c r="C1257" s="35"/>
      <c r="E1257" s="36"/>
    </row>
    <row r="1258" spans="3:5" hidden="1" x14ac:dyDescent="0.25">
      <c r="C1258" s="35"/>
      <c r="E1258" s="36"/>
    </row>
    <row r="1259" spans="3:5" hidden="1" x14ac:dyDescent="0.25">
      <c r="C1259" s="35"/>
      <c r="E1259" s="36"/>
    </row>
    <row r="1260" spans="3:5" hidden="1" x14ac:dyDescent="0.25">
      <c r="C1260" s="35"/>
      <c r="E1260" s="36"/>
    </row>
    <row r="1261" spans="3:5" hidden="1" x14ac:dyDescent="0.25">
      <c r="C1261" s="35"/>
      <c r="E1261" s="36"/>
    </row>
    <row r="1262" spans="3:5" hidden="1" x14ac:dyDescent="0.25">
      <c r="C1262" s="35"/>
      <c r="E1262" s="36"/>
    </row>
    <row r="1263" spans="3:5" hidden="1" x14ac:dyDescent="0.25">
      <c r="C1263" s="35"/>
      <c r="E1263" s="36"/>
    </row>
    <row r="1264" spans="3:5" hidden="1" x14ac:dyDescent="0.25">
      <c r="C1264" s="35"/>
      <c r="E1264" s="36"/>
    </row>
    <row r="1265" spans="3:5" hidden="1" x14ac:dyDescent="0.25">
      <c r="C1265" s="35"/>
      <c r="E1265" s="36"/>
    </row>
    <row r="1266" spans="3:5" hidden="1" x14ac:dyDescent="0.25">
      <c r="C1266" s="35"/>
      <c r="E1266" s="36"/>
    </row>
    <row r="1267" spans="3:5" hidden="1" x14ac:dyDescent="0.25">
      <c r="C1267" s="35"/>
      <c r="E1267" s="36"/>
    </row>
    <row r="1268" spans="3:5" hidden="1" x14ac:dyDescent="0.25">
      <c r="C1268" s="35"/>
      <c r="E1268" s="36"/>
    </row>
    <row r="1269" spans="3:5" hidden="1" x14ac:dyDescent="0.25">
      <c r="C1269" s="35"/>
      <c r="E1269" s="36"/>
    </row>
    <row r="1270" spans="3:5" hidden="1" x14ac:dyDescent="0.25">
      <c r="C1270" s="35"/>
      <c r="E1270" s="36"/>
    </row>
    <row r="1271" spans="3:5" hidden="1" x14ac:dyDescent="0.25">
      <c r="C1271" s="35"/>
      <c r="E1271" s="36"/>
    </row>
    <row r="1272" spans="3:5" hidden="1" x14ac:dyDescent="0.25">
      <c r="C1272" s="35"/>
      <c r="E1272" s="36"/>
    </row>
    <row r="1273" spans="3:5" hidden="1" x14ac:dyDescent="0.25">
      <c r="C1273" s="35"/>
      <c r="E1273" s="36"/>
    </row>
    <row r="1274" spans="3:5" hidden="1" x14ac:dyDescent="0.25">
      <c r="C1274" s="35"/>
      <c r="E1274" s="36"/>
    </row>
    <row r="1275" spans="3:5" hidden="1" x14ac:dyDescent="0.25">
      <c r="C1275" s="35"/>
      <c r="E1275" s="36"/>
    </row>
    <row r="1276" spans="3:5" hidden="1" x14ac:dyDescent="0.25">
      <c r="C1276" s="35"/>
      <c r="E1276" s="36"/>
    </row>
    <row r="1277" spans="3:5" hidden="1" x14ac:dyDescent="0.25">
      <c r="C1277" s="35"/>
      <c r="E1277" s="36"/>
    </row>
    <row r="1278" spans="3:5" hidden="1" x14ac:dyDescent="0.25">
      <c r="C1278" s="35"/>
      <c r="E1278" s="36"/>
    </row>
    <row r="1279" spans="3:5" hidden="1" x14ac:dyDescent="0.25">
      <c r="C1279" s="35"/>
      <c r="E1279" s="36"/>
    </row>
    <row r="1280" spans="3:5" hidden="1" x14ac:dyDescent="0.25">
      <c r="C1280" s="35"/>
      <c r="E1280" s="36"/>
    </row>
    <row r="1281" spans="3:5" hidden="1" x14ac:dyDescent="0.25">
      <c r="C1281" s="35"/>
      <c r="E1281" s="36"/>
    </row>
    <row r="1282" spans="3:5" hidden="1" x14ac:dyDescent="0.25">
      <c r="C1282" s="35"/>
      <c r="E1282" s="36"/>
    </row>
    <row r="1283" spans="3:5" hidden="1" x14ac:dyDescent="0.25">
      <c r="C1283" s="35"/>
      <c r="E1283" s="36"/>
    </row>
    <row r="1284" spans="3:5" hidden="1" x14ac:dyDescent="0.25">
      <c r="C1284" s="35"/>
      <c r="E1284" s="36"/>
    </row>
    <row r="1285" spans="3:5" hidden="1" x14ac:dyDescent="0.25">
      <c r="C1285" s="35"/>
      <c r="E1285" s="36"/>
    </row>
    <row r="1286" spans="3:5" hidden="1" x14ac:dyDescent="0.25">
      <c r="C1286" s="35"/>
      <c r="E1286" s="36"/>
    </row>
    <row r="1287" spans="3:5" hidden="1" x14ac:dyDescent="0.25">
      <c r="C1287" s="35"/>
      <c r="E1287" s="36"/>
    </row>
    <row r="1288" spans="3:5" hidden="1" x14ac:dyDescent="0.25">
      <c r="C1288" s="35"/>
      <c r="E1288" s="36"/>
    </row>
    <row r="1289" spans="3:5" hidden="1" x14ac:dyDescent="0.25">
      <c r="C1289" s="35"/>
      <c r="E1289" s="36"/>
    </row>
    <row r="1290" spans="3:5" hidden="1" x14ac:dyDescent="0.25">
      <c r="C1290" s="35"/>
      <c r="E1290" s="36"/>
    </row>
    <row r="1291" spans="3:5" hidden="1" x14ac:dyDescent="0.25">
      <c r="C1291" s="35"/>
      <c r="E1291" s="36"/>
    </row>
    <row r="1292" spans="3:5" hidden="1" x14ac:dyDescent="0.25">
      <c r="C1292" s="35"/>
      <c r="E1292" s="36"/>
    </row>
    <row r="1293" spans="3:5" hidden="1" x14ac:dyDescent="0.25">
      <c r="C1293" s="35"/>
      <c r="E1293" s="36"/>
    </row>
    <row r="1294" spans="3:5" hidden="1" x14ac:dyDescent="0.25">
      <c r="C1294" s="35"/>
      <c r="E1294" s="36"/>
    </row>
    <row r="1295" spans="3:5" hidden="1" x14ac:dyDescent="0.25">
      <c r="C1295" s="35"/>
      <c r="E1295" s="36"/>
    </row>
    <row r="1296" spans="3:5" hidden="1" x14ac:dyDescent="0.25">
      <c r="C1296" s="35"/>
      <c r="E1296" s="36"/>
    </row>
    <row r="1297" spans="3:5" hidden="1" x14ac:dyDescent="0.25">
      <c r="C1297" s="35"/>
      <c r="E1297" s="36"/>
    </row>
    <row r="1298" spans="3:5" hidden="1" x14ac:dyDescent="0.25">
      <c r="C1298" s="35"/>
      <c r="E1298" s="36"/>
    </row>
    <row r="1299" spans="3:5" hidden="1" x14ac:dyDescent="0.25">
      <c r="C1299" s="35"/>
      <c r="E1299" s="36"/>
    </row>
    <row r="1300" spans="3:5" hidden="1" x14ac:dyDescent="0.25">
      <c r="C1300" s="35"/>
      <c r="E1300" s="36"/>
    </row>
    <row r="1301" spans="3:5" hidden="1" x14ac:dyDescent="0.25">
      <c r="C1301" s="35"/>
      <c r="E1301" s="36"/>
    </row>
    <row r="1302" spans="3:5" hidden="1" x14ac:dyDescent="0.25">
      <c r="C1302" s="35"/>
      <c r="E1302" s="36"/>
    </row>
    <row r="1303" spans="3:5" hidden="1" x14ac:dyDescent="0.25">
      <c r="C1303" s="35"/>
      <c r="E1303" s="36"/>
    </row>
    <row r="1304" spans="3:5" hidden="1" x14ac:dyDescent="0.25">
      <c r="C1304" s="35"/>
      <c r="E1304" s="36"/>
    </row>
    <row r="1305" spans="3:5" hidden="1" x14ac:dyDescent="0.25">
      <c r="C1305" s="35"/>
      <c r="E1305" s="36"/>
    </row>
    <row r="1306" spans="3:5" hidden="1" x14ac:dyDescent="0.25">
      <c r="C1306" s="35"/>
      <c r="E1306" s="36"/>
    </row>
    <row r="1307" spans="3:5" hidden="1" x14ac:dyDescent="0.25">
      <c r="C1307" s="35"/>
      <c r="E1307" s="36"/>
    </row>
    <row r="1308" spans="3:5" hidden="1" x14ac:dyDescent="0.25">
      <c r="C1308" s="35"/>
      <c r="E1308" s="36"/>
    </row>
    <row r="1309" spans="3:5" hidden="1" x14ac:dyDescent="0.25">
      <c r="C1309" s="35"/>
      <c r="E1309" s="36"/>
    </row>
    <row r="1310" spans="3:5" hidden="1" x14ac:dyDescent="0.25">
      <c r="C1310" s="35"/>
      <c r="E1310" s="36"/>
    </row>
    <row r="1311" spans="3:5" hidden="1" x14ac:dyDescent="0.25">
      <c r="C1311" s="35"/>
      <c r="E1311" s="36"/>
    </row>
    <row r="1312" spans="3:5" hidden="1" x14ac:dyDescent="0.25">
      <c r="C1312" s="35"/>
      <c r="E1312" s="36"/>
    </row>
    <row r="1313" spans="3:5" hidden="1" x14ac:dyDescent="0.25">
      <c r="C1313" s="35"/>
      <c r="E1313" s="36"/>
    </row>
    <row r="1314" spans="3:5" hidden="1" x14ac:dyDescent="0.25">
      <c r="C1314" s="35"/>
      <c r="E1314" s="36"/>
    </row>
    <row r="1315" spans="3:5" hidden="1" x14ac:dyDescent="0.25">
      <c r="C1315" s="35"/>
      <c r="E1315" s="36"/>
    </row>
    <row r="1316" spans="3:5" hidden="1" x14ac:dyDescent="0.25">
      <c r="C1316" s="35"/>
      <c r="E1316" s="36"/>
    </row>
    <row r="1317" spans="3:5" hidden="1" x14ac:dyDescent="0.25">
      <c r="C1317" s="35"/>
      <c r="E1317" s="36"/>
    </row>
    <row r="1318" spans="3:5" hidden="1" x14ac:dyDescent="0.25">
      <c r="C1318" s="35"/>
      <c r="E1318" s="36"/>
    </row>
    <row r="1319" spans="3:5" hidden="1" x14ac:dyDescent="0.25">
      <c r="C1319" s="35"/>
      <c r="E1319" s="36"/>
    </row>
    <row r="1320" spans="3:5" hidden="1" x14ac:dyDescent="0.25">
      <c r="C1320" s="35"/>
      <c r="E1320" s="36"/>
    </row>
    <row r="1321" spans="3:5" hidden="1" x14ac:dyDescent="0.25">
      <c r="C1321" s="35"/>
      <c r="E1321" s="36"/>
    </row>
    <row r="1322" spans="3:5" hidden="1" x14ac:dyDescent="0.25">
      <c r="C1322" s="35"/>
      <c r="E1322" s="36"/>
    </row>
    <row r="1323" spans="3:5" hidden="1" x14ac:dyDescent="0.25">
      <c r="C1323" s="35"/>
      <c r="E1323" s="36"/>
    </row>
    <row r="1324" spans="3:5" hidden="1" x14ac:dyDescent="0.25">
      <c r="C1324" s="35"/>
      <c r="E1324" s="36"/>
    </row>
    <row r="1325" spans="3:5" hidden="1" x14ac:dyDescent="0.25">
      <c r="C1325" s="35"/>
      <c r="E1325" s="36"/>
    </row>
    <row r="1326" spans="3:5" hidden="1" x14ac:dyDescent="0.25">
      <c r="C1326" s="35"/>
      <c r="E1326" s="36"/>
    </row>
    <row r="1327" spans="3:5" hidden="1" x14ac:dyDescent="0.25">
      <c r="C1327" s="35"/>
      <c r="E1327" s="36"/>
    </row>
    <row r="1328" spans="3:5" hidden="1" x14ac:dyDescent="0.25">
      <c r="C1328" s="35"/>
      <c r="E1328" s="36"/>
    </row>
    <row r="1329" spans="3:5" hidden="1" x14ac:dyDescent="0.25">
      <c r="C1329" s="35"/>
      <c r="E1329" s="36"/>
    </row>
    <row r="1330" spans="3:5" hidden="1" x14ac:dyDescent="0.25">
      <c r="C1330" s="35"/>
      <c r="E1330" s="36"/>
    </row>
    <row r="1331" spans="3:5" hidden="1" x14ac:dyDescent="0.25">
      <c r="C1331" s="35"/>
      <c r="E1331" s="36"/>
    </row>
    <row r="1332" spans="3:5" hidden="1" x14ac:dyDescent="0.25">
      <c r="C1332" s="35"/>
      <c r="E1332" s="36"/>
    </row>
    <row r="1333" spans="3:5" hidden="1" x14ac:dyDescent="0.25">
      <c r="C1333" s="35"/>
      <c r="E1333" s="36"/>
    </row>
    <row r="1334" spans="3:5" hidden="1" x14ac:dyDescent="0.25">
      <c r="C1334" s="35"/>
      <c r="E1334" s="36"/>
    </row>
    <row r="1335" spans="3:5" hidden="1" x14ac:dyDescent="0.25">
      <c r="C1335" s="35"/>
      <c r="E1335" s="36"/>
    </row>
    <row r="1336" spans="3:5" hidden="1" x14ac:dyDescent="0.25">
      <c r="C1336" s="35"/>
      <c r="E1336" s="36"/>
    </row>
    <row r="1337" spans="3:5" hidden="1" x14ac:dyDescent="0.25">
      <c r="C1337" s="35"/>
      <c r="E1337" s="36"/>
    </row>
    <row r="1338" spans="3:5" hidden="1" x14ac:dyDescent="0.25">
      <c r="C1338" s="35"/>
      <c r="E1338" s="36"/>
    </row>
    <row r="1339" spans="3:5" hidden="1" x14ac:dyDescent="0.25">
      <c r="C1339" s="35"/>
      <c r="E1339" s="36"/>
    </row>
    <row r="1340" spans="3:5" hidden="1" x14ac:dyDescent="0.25">
      <c r="C1340" s="35"/>
      <c r="E1340" s="36"/>
    </row>
    <row r="1341" spans="3:5" hidden="1" x14ac:dyDescent="0.25">
      <c r="C1341" s="35"/>
      <c r="E1341" s="36"/>
    </row>
    <row r="1342" spans="3:5" hidden="1" x14ac:dyDescent="0.25">
      <c r="C1342" s="35"/>
      <c r="E1342" s="36"/>
    </row>
    <row r="1343" spans="3:5" hidden="1" x14ac:dyDescent="0.25">
      <c r="C1343" s="35"/>
      <c r="E1343" s="36"/>
    </row>
    <row r="1344" spans="3:5" hidden="1" x14ac:dyDescent="0.25">
      <c r="C1344" s="35"/>
      <c r="E1344" s="36"/>
    </row>
    <row r="1345" spans="3:5" hidden="1" x14ac:dyDescent="0.25">
      <c r="C1345" s="35"/>
      <c r="E1345" s="36"/>
    </row>
    <row r="1346" spans="3:5" hidden="1" x14ac:dyDescent="0.25">
      <c r="C1346" s="35"/>
      <c r="E1346" s="36"/>
    </row>
    <row r="1347" spans="3:5" hidden="1" x14ac:dyDescent="0.25">
      <c r="C1347" s="35"/>
      <c r="E1347" s="36"/>
    </row>
    <row r="1348" spans="3:5" hidden="1" x14ac:dyDescent="0.25">
      <c r="C1348" s="35"/>
      <c r="E1348" s="36"/>
    </row>
    <row r="1349" spans="3:5" hidden="1" x14ac:dyDescent="0.25">
      <c r="C1349" s="35"/>
      <c r="E1349" s="36"/>
    </row>
    <row r="1350" spans="3:5" hidden="1" x14ac:dyDescent="0.25">
      <c r="C1350" s="35"/>
      <c r="E1350" s="36"/>
    </row>
    <row r="1351" spans="3:5" hidden="1" x14ac:dyDescent="0.25">
      <c r="C1351" s="35"/>
      <c r="E1351" s="36"/>
    </row>
    <row r="1352" spans="3:5" hidden="1" x14ac:dyDescent="0.25">
      <c r="C1352" s="35"/>
      <c r="E1352" s="36"/>
    </row>
    <row r="1353" spans="3:5" hidden="1" x14ac:dyDescent="0.25">
      <c r="C1353" s="35"/>
      <c r="E1353" s="36"/>
    </row>
    <row r="1354" spans="3:5" hidden="1" x14ac:dyDescent="0.25">
      <c r="C1354" s="35"/>
      <c r="E1354" s="36"/>
    </row>
    <row r="1355" spans="3:5" hidden="1" x14ac:dyDescent="0.25">
      <c r="C1355" s="35"/>
      <c r="E1355" s="36"/>
    </row>
    <row r="1356" spans="3:5" hidden="1" x14ac:dyDescent="0.25">
      <c r="C1356" s="35"/>
      <c r="E1356" s="36"/>
    </row>
    <row r="1357" spans="3:5" hidden="1" x14ac:dyDescent="0.25">
      <c r="C1357" s="35"/>
      <c r="E1357" s="36"/>
    </row>
    <row r="1358" spans="3:5" hidden="1" x14ac:dyDescent="0.25">
      <c r="C1358" s="35"/>
      <c r="E1358" s="36"/>
    </row>
    <row r="1359" spans="3:5" hidden="1" x14ac:dyDescent="0.25">
      <c r="C1359" s="35"/>
      <c r="E1359" s="36"/>
    </row>
    <row r="1360" spans="3:5" hidden="1" x14ac:dyDescent="0.25">
      <c r="C1360" s="35"/>
      <c r="E1360" s="36"/>
    </row>
    <row r="1361" spans="3:5" hidden="1" x14ac:dyDescent="0.25">
      <c r="C1361" s="35"/>
      <c r="E1361" s="36"/>
    </row>
    <row r="1362" spans="3:5" hidden="1" x14ac:dyDescent="0.25">
      <c r="C1362" s="35"/>
      <c r="E1362" s="36"/>
    </row>
    <row r="1363" spans="3:5" hidden="1" x14ac:dyDescent="0.25">
      <c r="C1363" s="35"/>
      <c r="E1363" s="36"/>
    </row>
    <row r="1364" spans="3:5" hidden="1" x14ac:dyDescent="0.25">
      <c r="C1364" s="35"/>
      <c r="E1364" s="36"/>
    </row>
    <row r="1365" spans="3:5" hidden="1" x14ac:dyDescent="0.25">
      <c r="C1365" s="35"/>
      <c r="E1365" s="36"/>
    </row>
    <row r="1366" spans="3:5" hidden="1" x14ac:dyDescent="0.25">
      <c r="C1366" s="35"/>
      <c r="E1366" s="36"/>
    </row>
    <row r="1367" spans="3:5" hidden="1" x14ac:dyDescent="0.25">
      <c r="C1367" s="35"/>
      <c r="E1367" s="36"/>
    </row>
    <row r="1368" spans="3:5" hidden="1" x14ac:dyDescent="0.25">
      <c r="C1368" s="35"/>
      <c r="E1368" s="36"/>
    </row>
    <row r="1369" spans="3:5" hidden="1" x14ac:dyDescent="0.25">
      <c r="C1369" s="35"/>
      <c r="E1369" s="36"/>
    </row>
    <row r="1370" spans="3:5" hidden="1" x14ac:dyDescent="0.25">
      <c r="C1370" s="35"/>
      <c r="E1370" s="36"/>
    </row>
    <row r="1371" spans="3:5" hidden="1" x14ac:dyDescent="0.25">
      <c r="C1371" s="35"/>
      <c r="E1371" s="36"/>
    </row>
    <row r="1372" spans="3:5" hidden="1" x14ac:dyDescent="0.25">
      <c r="C1372" s="35"/>
      <c r="E1372" s="36"/>
    </row>
    <row r="1373" spans="3:5" hidden="1" x14ac:dyDescent="0.25">
      <c r="C1373" s="35"/>
      <c r="E1373" s="36"/>
    </row>
    <row r="1374" spans="3:5" hidden="1" x14ac:dyDescent="0.25">
      <c r="C1374" s="35"/>
      <c r="E1374" s="36"/>
    </row>
    <row r="1375" spans="3:5" hidden="1" x14ac:dyDescent="0.25">
      <c r="C1375" s="35"/>
      <c r="E1375" s="36"/>
    </row>
    <row r="1376" spans="3:5" hidden="1" x14ac:dyDescent="0.25">
      <c r="C1376" s="35"/>
      <c r="E1376" s="36"/>
    </row>
    <row r="1377" spans="3:5" hidden="1" x14ac:dyDescent="0.25">
      <c r="C1377" s="35"/>
      <c r="E1377" s="36"/>
    </row>
    <row r="1378" spans="3:5" hidden="1" x14ac:dyDescent="0.25">
      <c r="C1378" s="35"/>
      <c r="E1378" s="36"/>
    </row>
    <row r="1379" spans="3:5" hidden="1" x14ac:dyDescent="0.25">
      <c r="C1379" s="35"/>
      <c r="E1379" s="36"/>
    </row>
    <row r="1380" spans="3:5" hidden="1" x14ac:dyDescent="0.25">
      <c r="C1380" s="35"/>
      <c r="E1380" s="36"/>
    </row>
    <row r="1381" spans="3:5" hidden="1" x14ac:dyDescent="0.25">
      <c r="C1381" s="35"/>
      <c r="E1381" s="36"/>
    </row>
    <row r="1382" spans="3:5" hidden="1" x14ac:dyDescent="0.25">
      <c r="C1382" s="35"/>
      <c r="E1382" s="36"/>
    </row>
    <row r="1383" spans="3:5" hidden="1" x14ac:dyDescent="0.25">
      <c r="C1383" s="35"/>
      <c r="E1383" s="36"/>
    </row>
    <row r="1384" spans="3:5" hidden="1" x14ac:dyDescent="0.25">
      <c r="C1384" s="35"/>
      <c r="E1384" s="36"/>
    </row>
    <row r="1385" spans="3:5" hidden="1" x14ac:dyDescent="0.25">
      <c r="C1385" s="35"/>
      <c r="E1385" s="36"/>
    </row>
    <row r="1386" spans="3:5" hidden="1" x14ac:dyDescent="0.25">
      <c r="C1386" s="35"/>
      <c r="E1386" s="36"/>
    </row>
    <row r="1387" spans="3:5" hidden="1" x14ac:dyDescent="0.25">
      <c r="C1387" s="35"/>
      <c r="E1387" s="36"/>
    </row>
    <row r="1388" spans="3:5" hidden="1" x14ac:dyDescent="0.25">
      <c r="C1388" s="35"/>
      <c r="E1388" s="36"/>
    </row>
    <row r="1389" spans="3:5" hidden="1" x14ac:dyDescent="0.25">
      <c r="C1389" s="35"/>
      <c r="E1389" s="36"/>
    </row>
    <row r="1390" spans="3:5" hidden="1" x14ac:dyDescent="0.25">
      <c r="C1390" s="35"/>
      <c r="E1390" s="36"/>
    </row>
    <row r="1391" spans="3:5" hidden="1" x14ac:dyDescent="0.25">
      <c r="C1391" s="35"/>
      <c r="E1391" s="36"/>
    </row>
    <row r="1392" spans="3:5" hidden="1" x14ac:dyDescent="0.25">
      <c r="C1392" s="35"/>
      <c r="E1392" s="36"/>
    </row>
    <row r="1393" spans="3:5" hidden="1" x14ac:dyDescent="0.25">
      <c r="C1393" s="35"/>
      <c r="E1393" s="36"/>
    </row>
    <row r="1394" spans="3:5" hidden="1" x14ac:dyDescent="0.25">
      <c r="C1394" s="35"/>
      <c r="E1394" s="36"/>
    </row>
    <row r="1395" spans="3:5" hidden="1" x14ac:dyDescent="0.25">
      <c r="C1395" s="35"/>
      <c r="E1395" s="36"/>
    </row>
    <row r="1396" spans="3:5" hidden="1" x14ac:dyDescent="0.25">
      <c r="C1396" s="35"/>
      <c r="E1396" s="36"/>
    </row>
    <row r="1397" spans="3:5" hidden="1" x14ac:dyDescent="0.25">
      <c r="C1397" s="35"/>
      <c r="E1397" s="36"/>
    </row>
    <row r="1398" spans="3:5" hidden="1" x14ac:dyDescent="0.25">
      <c r="C1398" s="35"/>
      <c r="E1398" s="36"/>
    </row>
    <row r="1399" spans="3:5" hidden="1" x14ac:dyDescent="0.25">
      <c r="C1399" s="35"/>
      <c r="E1399" s="36"/>
    </row>
    <row r="1400" spans="3:5" hidden="1" x14ac:dyDescent="0.25">
      <c r="C1400" s="35"/>
      <c r="E1400" s="36"/>
    </row>
    <row r="1401" spans="3:5" hidden="1" x14ac:dyDescent="0.25">
      <c r="C1401" s="35"/>
      <c r="E1401" s="36"/>
    </row>
    <row r="1402" spans="3:5" hidden="1" x14ac:dyDescent="0.25">
      <c r="C1402" s="35"/>
      <c r="E1402" s="36"/>
    </row>
    <row r="1403" spans="3:5" hidden="1" x14ac:dyDescent="0.25">
      <c r="C1403" s="35"/>
      <c r="E1403" s="36"/>
    </row>
    <row r="1404" spans="3:5" hidden="1" x14ac:dyDescent="0.25">
      <c r="C1404" s="35"/>
      <c r="E1404" s="36"/>
    </row>
    <row r="1405" spans="3:5" hidden="1" x14ac:dyDescent="0.25">
      <c r="C1405" s="35"/>
      <c r="E1405" s="36"/>
    </row>
    <row r="1406" spans="3:5" hidden="1" x14ac:dyDescent="0.25">
      <c r="C1406" s="35"/>
      <c r="E1406" s="36"/>
    </row>
    <row r="1407" spans="3:5" hidden="1" x14ac:dyDescent="0.25">
      <c r="C1407" s="35"/>
      <c r="E1407" s="36"/>
    </row>
    <row r="1408" spans="3:5" hidden="1" x14ac:dyDescent="0.25">
      <c r="C1408" s="35"/>
      <c r="E1408" s="36"/>
    </row>
    <row r="1409" spans="3:5" hidden="1" x14ac:dyDescent="0.25">
      <c r="C1409" s="35"/>
      <c r="E1409" s="36"/>
    </row>
    <row r="1410" spans="3:5" hidden="1" x14ac:dyDescent="0.25">
      <c r="C1410" s="35"/>
      <c r="E1410" s="36"/>
    </row>
    <row r="1411" spans="3:5" hidden="1" x14ac:dyDescent="0.25">
      <c r="C1411" s="35"/>
      <c r="E1411" s="36"/>
    </row>
    <row r="1412" spans="3:5" hidden="1" x14ac:dyDescent="0.25">
      <c r="C1412" s="35"/>
      <c r="E1412" s="36"/>
    </row>
    <row r="1413" spans="3:5" hidden="1" x14ac:dyDescent="0.25">
      <c r="C1413" s="35"/>
      <c r="E1413" s="36"/>
    </row>
    <row r="1414" spans="3:5" hidden="1" x14ac:dyDescent="0.25">
      <c r="C1414" s="35"/>
      <c r="E1414" s="36"/>
    </row>
    <row r="1415" spans="3:5" hidden="1" x14ac:dyDescent="0.25">
      <c r="C1415" s="35"/>
      <c r="E1415" s="36"/>
    </row>
    <row r="1416" spans="3:5" hidden="1" x14ac:dyDescent="0.25">
      <c r="C1416" s="35"/>
      <c r="E1416" s="36"/>
    </row>
    <row r="1417" spans="3:5" hidden="1" x14ac:dyDescent="0.25">
      <c r="C1417" s="35"/>
      <c r="E1417" s="36"/>
    </row>
    <row r="1418" spans="3:5" hidden="1" x14ac:dyDescent="0.25">
      <c r="C1418" s="35"/>
      <c r="E1418" s="36"/>
    </row>
    <row r="1419" spans="3:5" hidden="1" x14ac:dyDescent="0.25">
      <c r="C1419" s="35"/>
      <c r="E1419" s="36"/>
    </row>
    <row r="1420" spans="3:5" hidden="1" x14ac:dyDescent="0.25">
      <c r="C1420" s="35"/>
      <c r="E1420" s="36"/>
    </row>
    <row r="1421" spans="3:5" hidden="1" x14ac:dyDescent="0.25">
      <c r="C1421" s="35"/>
      <c r="E1421" s="36"/>
    </row>
    <row r="1422" spans="3:5" hidden="1" x14ac:dyDescent="0.25">
      <c r="C1422" s="35"/>
      <c r="E1422" s="36"/>
    </row>
    <row r="1423" spans="3:5" hidden="1" x14ac:dyDescent="0.25">
      <c r="C1423" s="35"/>
      <c r="E1423" s="36"/>
    </row>
    <row r="1424" spans="3:5" hidden="1" x14ac:dyDescent="0.25">
      <c r="C1424" s="35"/>
      <c r="E1424" s="36"/>
    </row>
    <row r="1425" spans="3:5" hidden="1" x14ac:dyDescent="0.25">
      <c r="C1425" s="35"/>
      <c r="E1425" s="36"/>
    </row>
    <row r="1426" spans="3:5" hidden="1" x14ac:dyDescent="0.25">
      <c r="C1426" s="35"/>
      <c r="E1426" s="36"/>
    </row>
    <row r="1427" spans="3:5" hidden="1" x14ac:dyDescent="0.25">
      <c r="C1427" s="35"/>
      <c r="E1427" s="36"/>
    </row>
    <row r="1428" spans="3:5" hidden="1" x14ac:dyDescent="0.25">
      <c r="C1428" s="35"/>
      <c r="E1428" s="36"/>
    </row>
    <row r="1429" spans="3:5" hidden="1" x14ac:dyDescent="0.25">
      <c r="C1429" s="35"/>
      <c r="E1429" s="36"/>
    </row>
    <row r="1430" spans="3:5" hidden="1" x14ac:dyDescent="0.25">
      <c r="C1430" s="35"/>
      <c r="E1430" s="36"/>
    </row>
    <row r="1431" spans="3:5" hidden="1" x14ac:dyDescent="0.25">
      <c r="C1431" s="35"/>
      <c r="E1431" s="36"/>
    </row>
    <row r="1432" spans="3:5" hidden="1" x14ac:dyDescent="0.25">
      <c r="C1432" s="35"/>
      <c r="E1432" s="36"/>
    </row>
    <row r="1433" spans="3:5" hidden="1" x14ac:dyDescent="0.25">
      <c r="C1433" s="35"/>
      <c r="E1433" s="36"/>
    </row>
    <row r="1434" spans="3:5" hidden="1" x14ac:dyDescent="0.25">
      <c r="C1434" s="35"/>
      <c r="E1434" s="36"/>
    </row>
    <row r="1435" spans="3:5" hidden="1" x14ac:dyDescent="0.25">
      <c r="C1435" s="35"/>
      <c r="E1435" s="36"/>
    </row>
    <row r="1436" spans="3:5" hidden="1" x14ac:dyDescent="0.25">
      <c r="C1436" s="35"/>
      <c r="E1436" s="36"/>
    </row>
    <row r="1437" spans="3:5" hidden="1" x14ac:dyDescent="0.25">
      <c r="C1437" s="35"/>
      <c r="E1437" s="36"/>
    </row>
    <row r="1438" spans="3:5" hidden="1" x14ac:dyDescent="0.25">
      <c r="C1438" s="35"/>
      <c r="E1438" s="36"/>
    </row>
    <row r="1439" spans="3:5" hidden="1" x14ac:dyDescent="0.25">
      <c r="C1439" s="35"/>
      <c r="E1439" s="36"/>
    </row>
    <row r="1440" spans="3:5" hidden="1" x14ac:dyDescent="0.25">
      <c r="C1440" s="35"/>
      <c r="E1440" s="36"/>
    </row>
    <row r="1441" spans="3:5" hidden="1" x14ac:dyDescent="0.25">
      <c r="C1441" s="35"/>
      <c r="E1441" s="36"/>
    </row>
    <row r="1442" spans="3:5" hidden="1" x14ac:dyDescent="0.25">
      <c r="C1442" s="35"/>
      <c r="E1442" s="36"/>
    </row>
    <row r="1443" spans="3:5" hidden="1" x14ac:dyDescent="0.25">
      <c r="C1443" s="35"/>
      <c r="E1443" s="36"/>
    </row>
    <row r="1444" spans="3:5" hidden="1" x14ac:dyDescent="0.25">
      <c r="C1444" s="35"/>
      <c r="E1444" s="36"/>
    </row>
    <row r="1445" spans="3:5" hidden="1" x14ac:dyDescent="0.25">
      <c r="C1445" s="35"/>
      <c r="E1445" s="36"/>
    </row>
    <row r="1446" spans="3:5" hidden="1" x14ac:dyDescent="0.25">
      <c r="C1446" s="35"/>
      <c r="E1446" s="36"/>
    </row>
    <row r="1447" spans="3:5" hidden="1" x14ac:dyDescent="0.25">
      <c r="C1447" s="35"/>
      <c r="E1447" s="36"/>
    </row>
    <row r="1448" spans="3:5" hidden="1" x14ac:dyDescent="0.25">
      <c r="C1448" s="35"/>
      <c r="E1448" s="36"/>
    </row>
    <row r="1449" spans="3:5" hidden="1" x14ac:dyDescent="0.25">
      <c r="C1449" s="35"/>
      <c r="E1449" s="36"/>
    </row>
    <row r="1450" spans="3:5" hidden="1" x14ac:dyDescent="0.25">
      <c r="C1450" s="35"/>
      <c r="E1450" s="36"/>
    </row>
    <row r="1451" spans="3:5" hidden="1" x14ac:dyDescent="0.25">
      <c r="C1451" s="35"/>
      <c r="E1451" s="36"/>
    </row>
    <row r="1452" spans="3:5" hidden="1" x14ac:dyDescent="0.25">
      <c r="C1452" s="35"/>
      <c r="E1452" s="36"/>
    </row>
    <row r="1453" spans="3:5" hidden="1" x14ac:dyDescent="0.25">
      <c r="C1453" s="35"/>
      <c r="E1453" s="36"/>
    </row>
    <row r="1454" spans="3:5" hidden="1" x14ac:dyDescent="0.25">
      <c r="C1454" s="35"/>
      <c r="E1454" s="36"/>
    </row>
    <row r="1455" spans="3:5" hidden="1" x14ac:dyDescent="0.25">
      <c r="C1455" s="35"/>
      <c r="E1455" s="36"/>
    </row>
    <row r="1456" spans="3:5" hidden="1" x14ac:dyDescent="0.25">
      <c r="C1456" s="35"/>
      <c r="E1456" s="36"/>
    </row>
    <row r="1457" spans="3:5" hidden="1" x14ac:dyDescent="0.25">
      <c r="C1457" s="35"/>
      <c r="E1457" s="36"/>
    </row>
    <row r="1458" spans="3:5" hidden="1" x14ac:dyDescent="0.25">
      <c r="C1458" s="35"/>
      <c r="E1458" s="36"/>
    </row>
    <row r="1459" spans="3:5" hidden="1" x14ac:dyDescent="0.25">
      <c r="C1459" s="35"/>
      <c r="E1459" s="36"/>
    </row>
    <row r="1460" spans="3:5" hidden="1" x14ac:dyDescent="0.25">
      <c r="C1460" s="35"/>
      <c r="E1460" s="36"/>
    </row>
    <row r="1461" spans="3:5" hidden="1" x14ac:dyDescent="0.25">
      <c r="C1461" s="35"/>
      <c r="E1461" s="36"/>
    </row>
    <row r="1462" spans="3:5" hidden="1" x14ac:dyDescent="0.25">
      <c r="C1462" s="35"/>
      <c r="E1462" s="36"/>
    </row>
    <row r="1463" spans="3:5" hidden="1" x14ac:dyDescent="0.25">
      <c r="C1463" s="35"/>
      <c r="E1463" s="36"/>
    </row>
    <row r="1464" spans="3:5" hidden="1" x14ac:dyDescent="0.25">
      <c r="C1464" s="35"/>
      <c r="E1464" s="36"/>
    </row>
    <row r="1465" spans="3:5" hidden="1" x14ac:dyDescent="0.25">
      <c r="C1465" s="35"/>
      <c r="E1465" s="36"/>
    </row>
    <row r="1466" spans="3:5" hidden="1" x14ac:dyDescent="0.25">
      <c r="C1466" s="35"/>
      <c r="E1466" s="36"/>
    </row>
    <row r="1467" spans="3:5" hidden="1" x14ac:dyDescent="0.25">
      <c r="C1467" s="35"/>
      <c r="E1467" s="36"/>
    </row>
    <row r="1468" spans="3:5" hidden="1" x14ac:dyDescent="0.25">
      <c r="C1468" s="35"/>
      <c r="E1468" s="36"/>
    </row>
    <row r="1469" spans="3:5" hidden="1" x14ac:dyDescent="0.25">
      <c r="C1469" s="35"/>
      <c r="E1469" s="36"/>
    </row>
    <row r="1470" spans="3:5" hidden="1" x14ac:dyDescent="0.25">
      <c r="C1470" s="35"/>
      <c r="E1470" s="36"/>
    </row>
    <row r="1471" spans="3:5" hidden="1" x14ac:dyDescent="0.25">
      <c r="C1471" s="35"/>
      <c r="E1471" s="36"/>
    </row>
    <row r="1472" spans="3:5" hidden="1" x14ac:dyDescent="0.25">
      <c r="C1472" s="35"/>
      <c r="E1472" s="36"/>
    </row>
    <row r="1473" spans="3:5" hidden="1" x14ac:dyDescent="0.25">
      <c r="C1473" s="35"/>
      <c r="E1473" s="36"/>
    </row>
    <row r="1474" spans="3:5" hidden="1" x14ac:dyDescent="0.25">
      <c r="C1474" s="35"/>
      <c r="E1474" s="36"/>
    </row>
    <row r="1475" spans="3:5" hidden="1" x14ac:dyDescent="0.25">
      <c r="C1475" s="35"/>
      <c r="E1475" s="36"/>
    </row>
    <row r="1476" spans="3:5" hidden="1" x14ac:dyDescent="0.25">
      <c r="C1476" s="35"/>
      <c r="E1476" s="36"/>
    </row>
    <row r="1477" spans="3:5" hidden="1" x14ac:dyDescent="0.25">
      <c r="C1477" s="35"/>
      <c r="E1477" s="36"/>
    </row>
    <row r="1478" spans="3:5" hidden="1" x14ac:dyDescent="0.25">
      <c r="C1478" s="35"/>
      <c r="E1478" s="36"/>
    </row>
    <row r="1479" spans="3:5" hidden="1" x14ac:dyDescent="0.25">
      <c r="C1479" s="35"/>
      <c r="E1479" s="36"/>
    </row>
    <row r="1480" spans="3:5" hidden="1" x14ac:dyDescent="0.25">
      <c r="C1480" s="35"/>
      <c r="E1480" s="36"/>
    </row>
    <row r="1481" spans="3:5" hidden="1" x14ac:dyDescent="0.25">
      <c r="C1481" s="35"/>
      <c r="E1481" s="36"/>
    </row>
    <row r="1482" spans="3:5" hidden="1" x14ac:dyDescent="0.25">
      <c r="C1482" s="35"/>
      <c r="E1482" s="36"/>
    </row>
    <row r="1483" spans="3:5" hidden="1" x14ac:dyDescent="0.25">
      <c r="C1483" s="35"/>
      <c r="E1483" s="36"/>
    </row>
    <row r="1484" spans="3:5" hidden="1" x14ac:dyDescent="0.25">
      <c r="C1484" s="35"/>
      <c r="E1484" s="36"/>
    </row>
    <row r="1485" spans="3:5" hidden="1" x14ac:dyDescent="0.25">
      <c r="C1485" s="35"/>
      <c r="E1485" s="36"/>
    </row>
    <row r="1486" spans="3:5" hidden="1" x14ac:dyDescent="0.25">
      <c r="C1486" s="35"/>
      <c r="E1486" s="36"/>
    </row>
    <row r="1487" spans="3:5" hidden="1" x14ac:dyDescent="0.25">
      <c r="C1487" s="35"/>
      <c r="E1487" s="36"/>
    </row>
    <row r="1488" spans="3:5" hidden="1" x14ac:dyDescent="0.25">
      <c r="C1488" s="35"/>
      <c r="E1488" s="36"/>
    </row>
    <row r="1489" spans="3:5" hidden="1" x14ac:dyDescent="0.25">
      <c r="C1489" s="35"/>
      <c r="E1489" s="36"/>
    </row>
  </sheetData>
  <sheetProtection password="CC55" sheet="1" formatCells="0" formatColumns="0" formatRows="0" insertColumns="0" insertRows="0" insertHyperlinks="0" deleteColumns="0" deleteRows="0" selectLockedCells="1" sort="0" autoFilter="0" pivotTables="0"/>
  <mergeCells count="156">
    <mergeCell ref="B129:B140"/>
    <mergeCell ref="B11:B63"/>
    <mergeCell ref="C16:C20"/>
    <mergeCell ref="C64:C67"/>
    <mergeCell ref="D87:D92"/>
    <mergeCell ref="D68:D69"/>
    <mergeCell ref="D41:D46"/>
    <mergeCell ref="D57:D59"/>
    <mergeCell ref="F124:F126"/>
    <mergeCell ref="C113:C128"/>
    <mergeCell ref="D127:D128"/>
    <mergeCell ref="E127:E128"/>
    <mergeCell ref="E75:E77"/>
    <mergeCell ref="F75:F77"/>
    <mergeCell ref="D102:D103"/>
    <mergeCell ref="D104:D105"/>
    <mergeCell ref="D96:D97"/>
    <mergeCell ref="D98:D99"/>
    <mergeCell ref="D100:D101"/>
    <mergeCell ref="D82:D84"/>
    <mergeCell ref="D113:D117"/>
    <mergeCell ref="D60:D62"/>
    <mergeCell ref="D64:D67"/>
    <mergeCell ref="D110:D111"/>
    <mergeCell ref="A4:A5"/>
    <mergeCell ref="C4:C5"/>
    <mergeCell ref="D4:D5"/>
    <mergeCell ref="E4:E5"/>
    <mergeCell ref="F4:F5"/>
    <mergeCell ref="A6:A10"/>
    <mergeCell ref="C6:C10"/>
    <mergeCell ref="D6:D10"/>
    <mergeCell ref="D79:D81"/>
    <mergeCell ref="C75:C84"/>
    <mergeCell ref="C21:C36"/>
    <mergeCell ref="C37:C56"/>
    <mergeCell ref="D37:D38"/>
    <mergeCell ref="D32:D34"/>
    <mergeCell ref="D39:D40"/>
    <mergeCell ref="D50:D51"/>
    <mergeCell ref="D11:D12"/>
    <mergeCell ref="A72:A128"/>
    <mergeCell ref="A11:A63"/>
    <mergeCell ref="C11:C15"/>
    <mergeCell ref="C57:C63"/>
    <mergeCell ref="A64:A71"/>
    <mergeCell ref="B4:B5"/>
    <mergeCell ref="B6:B10"/>
    <mergeCell ref="AK129:AK133"/>
    <mergeCell ref="AK87:AK92"/>
    <mergeCell ref="AK96:AK97"/>
    <mergeCell ref="AK98:AK99"/>
    <mergeCell ref="AK100:AK101"/>
    <mergeCell ref="AK102:AK103"/>
    <mergeCell ref="AK104:AK105"/>
    <mergeCell ref="AK68:AK69"/>
    <mergeCell ref="AK72:AK74"/>
    <mergeCell ref="AK75:AK78"/>
    <mergeCell ref="AK113:AK117"/>
    <mergeCell ref="AK119:AK120"/>
    <mergeCell ref="AK124:AK126"/>
    <mergeCell ref="AK127:AK128"/>
    <mergeCell ref="AK110:AK111"/>
    <mergeCell ref="AQ136:AQ140"/>
    <mergeCell ref="AQ6:AQ10"/>
    <mergeCell ref="D136:D140"/>
    <mergeCell ref="A129:A140"/>
    <mergeCell ref="C129:C133"/>
    <mergeCell ref="D129:D133"/>
    <mergeCell ref="C136:C140"/>
    <mergeCell ref="C85:C95"/>
    <mergeCell ref="AQ11:AQ12"/>
    <mergeCell ref="E113:E117"/>
    <mergeCell ref="F113:F117"/>
    <mergeCell ref="D119:D120"/>
    <mergeCell ref="E119:E120"/>
    <mergeCell ref="D124:D126"/>
    <mergeCell ref="E124:E126"/>
    <mergeCell ref="C72:C74"/>
    <mergeCell ref="D72:D74"/>
    <mergeCell ref="D75:D78"/>
    <mergeCell ref="C108:C112"/>
    <mergeCell ref="C96:C107"/>
    <mergeCell ref="C68:C69"/>
    <mergeCell ref="B64:B71"/>
    <mergeCell ref="B72:B128"/>
    <mergeCell ref="AK136:AK140"/>
    <mergeCell ref="AQ104:AQ105"/>
    <mergeCell ref="AQ129:AQ133"/>
    <mergeCell ref="AQ87:AQ92"/>
    <mergeCell ref="AQ96:AQ97"/>
    <mergeCell ref="AQ98:AQ99"/>
    <mergeCell ref="AQ100:AQ101"/>
    <mergeCell ref="AQ102:AQ103"/>
    <mergeCell ref="AQ50:AQ51"/>
    <mergeCell ref="AQ68:AQ69"/>
    <mergeCell ref="AQ72:AQ74"/>
    <mergeCell ref="AQ75:AQ78"/>
    <mergeCell ref="AQ57:AQ59"/>
    <mergeCell ref="AQ60:AQ62"/>
    <mergeCell ref="AQ113:AQ117"/>
    <mergeCell ref="AQ119:AQ120"/>
    <mergeCell ref="AQ124:AQ126"/>
    <mergeCell ref="AQ127:AQ128"/>
    <mergeCell ref="AQ110:AQ111"/>
    <mergeCell ref="D1:W1"/>
    <mergeCell ref="Y1:Z1"/>
    <mergeCell ref="D2:X2"/>
    <mergeCell ref="Y2:Z2"/>
    <mergeCell ref="Y3:Z3"/>
    <mergeCell ref="D16:D20"/>
    <mergeCell ref="D22:D25"/>
    <mergeCell ref="D26:D28"/>
    <mergeCell ref="D29:D30"/>
    <mergeCell ref="F11:F12"/>
    <mergeCell ref="AB4:AB5"/>
    <mergeCell ref="AF3:AK3"/>
    <mergeCell ref="AK11:AK12"/>
    <mergeCell ref="AK26:AK28"/>
    <mergeCell ref="AK29:AK30"/>
    <mergeCell ref="AK32:AK34"/>
    <mergeCell ref="AK22:AK25"/>
    <mergeCell ref="AQ16:AQ20"/>
    <mergeCell ref="AK57:AK59"/>
    <mergeCell ref="AK41:AK46"/>
    <mergeCell ref="AK39:AK40"/>
    <mergeCell ref="AK50:AK51"/>
    <mergeCell ref="AK16:AK20"/>
    <mergeCell ref="AQ37:AQ38"/>
    <mergeCell ref="AQ39:AQ40"/>
    <mergeCell ref="AQ41:AQ46"/>
    <mergeCell ref="AK37:AK38"/>
    <mergeCell ref="A1:C3"/>
    <mergeCell ref="AK64:AK67"/>
    <mergeCell ref="AQ64:AQ67"/>
    <mergeCell ref="AK79:AK81"/>
    <mergeCell ref="AQ79:AQ81"/>
    <mergeCell ref="AK82:AK84"/>
    <mergeCell ref="AQ82:AQ84"/>
    <mergeCell ref="AQ22:AQ25"/>
    <mergeCell ref="AQ26:AQ28"/>
    <mergeCell ref="AQ29:AQ30"/>
    <mergeCell ref="AQ32:AQ34"/>
    <mergeCell ref="AK60:AK62"/>
    <mergeCell ref="AF4:AK4"/>
    <mergeCell ref="AK6:AK10"/>
    <mergeCell ref="AD3:AE3"/>
    <mergeCell ref="G4:K4"/>
    <mergeCell ref="L4:P4"/>
    <mergeCell ref="Q4:U4"/>
    <mergeCell ref="V4:Z4"/>
    <mergeCell ref="AL4:AQ4"/>
    <mergeCell ref="AL3:AQ3"/>
    <mergeCell ref="AA4:AA5"/>
    <mergeCell ref="AC4:AC5"/>
    <mergeCell ref="AD4:AE5"/>
  </mergeCells>
  <dataValidations disablePrompts="1" count="1">
    <dataValidation type="custom" allowBlank="1" showInputMessage="1" showErrorMessage="1" sqref="AA6">
      <formula1>+ISNUMBER($AA6:$AA10)</formula1>
    </dataValidation>
  </dataValidations>
  <pageMargins left="0.7" right="0.7" top="0.75" bottom="0.75" header="0.3" footer="0.3"/>
  <pageSetup paperSize="9" orientation="portrait" r:id="rId1"/>
  <ignoredErrors>
    <ignoredError sqref="AD16 AB16 AC37"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8499"/>
  <sheetViews>
    <sheetView showGridLines="0" topLeftCell="F82" workbookViewId="0">
      <selection activeCell="H12" sqref="H12"/>
    </sheetView>
  </sheetViews>
  <sheetFormatPr baseColWidth="10" defaultRowHeight="15.75" x14ac:dyDescent="0.25"/>
  <cols>
    <col min="1" max="1" width="21.7109375" style="106" customWidth="1"/>
    <col min="2" max="2" width="11.140625" style="107" hidden="1" customWidth="1"/>
    <col min="3" max="3" width="13" style="107" hidden="1" customWidth="1"/>
    <col min="4" max="4" width="16" style="107" hidden="1" customWidth="1"/>
    <col min="5" max="5" width="9.85546875" style="106" customWidth="1"/>
    <col min="6" max="6" width="63.140625" style="109" customWidth="1"/>
    <col min="7" max="7" width="12.28515625" style="109" customWidth="1"/>
    <col min="8" max="8" width="10.85546875" style="107" customWidth="1"/>
    <col min="9" max="12" width="22.28515625" style="95" customWidth="1"/>
    <col min="13" max="14" width="11.7109375" style="126" bestFit="1" customWidth="1"/>
    <col min="15" max="16384" width="11.42578125" style="122"/>
  </cols>
  <sheetData>
    <row r="1" spans="1:14" ht="18.75" customHeight="1" x14ac:dyDescent="0.25">
      <c r="A1" s="200" t="s">
        <v>659</v>
      </c>
      <c r="B1" s="94" t="s">
        <v>190</v>
      </c>
      <c r="C1" s="94" t="s">
        <v>186</v>
      </c>
      <c r="D1" s="202" t="s">
        <v>191</v>
      </c>
      <c r="E1" s="200" t="s">
        <v>197</v>
      </c>
      <c r="F1" s="200" t="s">
        <v>198</v>
      </c>
      <c r="G1" s="200" t="s">
        <v>205</v>
      </c>
      <c r="H1" s="121" t="s">
        <v>186</v>
      </c>
      <c r="I1" s="121" t="s">
        <v>658</v>
      </c>
      <c r="J1" s="121" t="s">
        <v>206</v>
      </c>
      <c r="K1" s="204" t="s">
        <v>200</v>
      </c>
      <c r="L1" s="121" t="s">
        <v>199</v>
      </c>
    </row>
    <row r="2" spans="1:14" ht="25.5" customHeight="1" x14ac:dyDescent="0.25">
      <c r="A2" s="201"/>
      <c r="B2" s="96">
        <v>1</v>
      </c>
      <c r="C2" s="96">
        <f>+C4+C7+C41+C50+C86</f>
        <v>1</v>
      </c>
      <c r="D2" s="203"/>
      <c r="E2" s="201"/>
      <c r="F2" s="201"/>
      <c r="G2" s="201"/>
      <c r="H2" s="113">
        <f>SUM(H4+H7+H41+H50+H86)</f>
        <v>1</v>
      </c>
      <c r="I2" s="113">
        <f>+(I4*0.2)+(I7*0.2)+(I41*0.2)+(I50*0.2)+(I86*0.2)</f>
        <v>0.22355000000000003</v>
      </c>
      <c r="J2" s="113">
        <f>+J4+J7+J41+J50+J86</f>
        <v>0.22355000000000003</v>
      </c>
      <c r="K2" s="205"/>
      <c r="L2" s="113">
        <f>+L4+L7+L41+L50+L86</f>
        <v>0.22627136666666667</v>
      </c>
    </row>
    <row r="3" spans="1:14" ht="5.25" customHeight="1" x14ac:dyDescent="0.25">
      <c r="L3" s="122"/>
    </row>
    <row r="4" spans="1:14" ht="27" customHeight="1" thickBot="1" x14ac:dyDescent="0.3">
      <c r="A4" s="117" t="s">
        <v>97</v>
      </c>
      <c r="B4" s="148">
        <f>+$B$2/5</f>
        <v>0.2</v>
      </c>
      <c r="C4" s="148">
        <f>+C5</f>
        <v>0.2</v>
      </c>
      <c r="D4" s="148">
        <f>+B4-C4</f>
        <v>0</v>
      </c>
      <c r="E4" s="117">
        <v>1</v>
      </c>
      <c r="F4" s="115" t="s">
        <v>3</v>
      </c>
      <c r="G4" s="115"/>
      <c r="H4" s="113">
        <f>+H5</f>
        <v>0.2</v>
      </c>
      <c r="I4" s="113">
        <f>+J4/H4</f>
        <v>0</v>
      </c>
      <c r="J4" s="113">
        <f>+J5</f>
        <v>0</v>
      </c>
      <c r="K4" s="113">
        <f>+L4/H4</f>
        <v>0.15359999999999999</v>
      </c>
      <c r="L4" s="113">
        <f>+L5</f>
        <v>3.0719999999999997E-2</v>
      </c>
      <c r="M4" s="129" t="e">
        <f>+L4/J4</f>
        <v>#DIV/0!</v>
      </c>
      <c r="N4" s="129" t="e">
        <f>+K4/I4</f>
        <v>#DIV/0!</v>
      </c>
    </row>
    <row r="5" spans="1:14" s="139" customFormat="1" ht="24.95" customHeight="1" x14ac:dyDescent="0.25">
      <c r="A5" s="147" t="s">
        <v>1</v>
      </c>
      <c r="B5" s="119">
        <f>+B4/1</f>
        <v>0.2</v>
      </c>
      <c r="C5" s="119">
        <f>+C6</f>
        <v>0.2</v>
      </c>
      <c r="D5" s="119">
        <f>+C5-B5</f>
        <v>0</v>
      </c>
      <c r="E5" s="146" t="s">
        <v>98</v>
      </c>
      <c r="F5" s="133" t="s">
        <v>4</v>
      </c>
      <c r="G5" s="132"/>
      <c r="H5" s="125">
        <f>+H6</f>
        <v>0.2</v>
      </c>
      <c r="I5" s="125">
        <f>+J5/H5</f>
        <v>0</v>
      </c>
      <c r="J5" s="125">
        <f>+J6</f>
        <v>0</v>
      </c>
      <c r="K5" s="125">
        <f>+L5/H5</f>
        <v>0.15359999999999999</v>
      </c>
      <c r="L5" s="125">
        <f>+L6</f>
        <v>3.0719999999999997E-2</v>
      </c>
      <c r="M5" s="129" t="e">
        <f t="shared" ref="M5:M40" si="0">+L5/J5</f>
        <v>#DIV/0!</v>
      </c>
      <c r="N5" s="129" t="e">
        <f t="shared" ref="N5:N40" si="1">+K5/I5</f>
        <v>#DIV/0!</v>
      </c>
    </row>
    <row r="6" spans="1:14" ht="24.95" customHeight="1" x14ac:dyDescent="0.25">
      <c r="A6" s="120" t="s">
        <v>221</v>
      </c>
      <c r="B6" s="99">
        <f>+B5/1</f>
        <v>0.2</v>
      </c>
      <c r="C6" s="99">
        <v>0.2</v>
      </c>
      <c r="D6" s="99">
        <f>+C6-B6</f>
        <v>0</v>
      </c>
      <c r="E6" s="98" t="s">
        <v>99</v>
      </c>
      <c r="F6" s="100" t="s">
        <v>93</v>
      </c>
      <c r="G6" s="100"/>
      <c r="H6" s="135">
        <v>0.2</v>
      </c>
      <c r="I6" s="135">
        <f>Consolidado!AK6</f>
        <v>5.4870000000000002E-2</v>
      </c>
      <c r="J6" s="135">
        <v>0</v>
      </c>
      <c r="K6" s="135">
        <f>Consolidado!AQ6</f>
        <v>0.15359999999999999</v>
      </c>
      <c r="L6" s="135">
        <f>+K6*H6</f>
        <v>3.0719999999999997E-2</v>
      </c>
      <c r="M6" s="129" t="e">
        <f t="shared" si="0"/>
        <v>#DIV/0!</v>
      </c>
      <c r="N6" s="129">
        <f t="shared" si="1"/>
        <v>2.7993439037725532</v>
      </c>
    </row>
    <row r="7" spans="1:14" ht="27" customHeight="1" x14ac:dyDescent="0.25">
      <c r="A7" s="118" t="s">
        <v>0</v>
      </c>
      <c r="B7" s="149">
        <f>+$B$2/5</f>
        <v>0.2</v>
      </c>
      <c r="C7" s="149">
        <f>+C8+C13+C15+C24+C37</f>
        <v>0.2</v>
      </c>
      <c r="D7" s="149">
        <f>+B7-C7</f>
        <v>0</v>
      </c>
      <c r="E7" s="118">
        <v>2</v>
      </c>
      <c r="F7" s="116" t="s">
        <v>6</v>
      </c>
      <c r="G7" s="116"/>
      <c r="H7" s="113">
        <f>H8+H13+H15+H24+H37</f>
        <v>0.2</v>
      </c>
      <c r="I7" s="113">
        <f>+J7/H7</f>
        <v>0.17383333333333334</v>
      </c>
      <c r="J7" s="113">
        <f>+J8+J13+J15+J24+J37</f>
        <v>3.4766666666666668E-2</v>
      </c>
      <c r="K7" s="113">
        <f>+L7/H7</f>
        <v>0.16983333333333336</v>
      </c>
      <c r="L7" s="113">
        <f>+L8+L13+L15+L24+L37</f>
        <v>3.3966666666666673E-2</v>
      </c>
      <c r="M7" s="130">
        <f>+L7/J7</f>
        <v>0.97698945349952071</v>
      </c>
      <c r="N7" s="130">
        <f t="shared" si="1"/>
        <v>0.97698945349952071</v>
      </c>
    </row>
    <row r="8" spans="1:14" s="139" customFormat="1" ht="24.95" customHeight="1" x14ac:dyDescent="0.25">
      <c r="A8" s="123" t="s">
        <v>96</v>
      </c>
      <c r="B8" s="97">
        <f>+$B$7/5</f>
        <v>0.04</v>
      </c>
      <c r="C8" s="97">
        <f>+C9+C10+C11+C12</f>
        <v>0.04</v>
      </c>
      <c r="D8" s="97">
        <f t="shared" ref="D8:D20" si="2">+C8-B8</f>
        <v>0</v>
      </c>
      <c r="E8" s="123" t="s">
        <v>100</v>
      </c>
      <c r="F8" s="123" t="s">
        <v>7</v>
      </c>
      <c r="G8" s="124"/>
      <c r="H8" s="125">
        <f>+H9+H10+H11+H12</f>
        <v>0.04</v>
      </c>
      <c r="I8" s="125">
        <f>+J8/H8</f>
        <v>0.4</v>
      </c>
      <c r="J8" s="125">
        <f>+J9+J10+J11+J12</f>
        <v>1.6E-2</v>
      </c>
      <c r="K8" s="125">
        <f>+L8/H8</f>
        <v>0.4</v>
      </c>
      <c r="L8" s="125">
        <f>+L9+L10+L11+L12</f>
        <v>1.6E-2</v>
      </c>
      <c r="M8" s="130">
        <f t="shared" si="0"/>
        <v>1</v>
      </c>
      <c r="N8" s="130">
        <f t="shared" si="1"/>
        <v>1</v>
      </c>
    </row>
    <row r="9" spans="1:14" ht="24.95" customHeight="1" x14ac:dyDescent="0.25">
      <c r="A9" s="206" t="s">
        <v>221</v>
      </c>
      <c r="B9" s="99">
        <v>0.04</v>
      </c>
      <c r="C9" s="99">
        <v>0.04</v>
      </c>
      <c r="D9" s="99">
        <f t="shared" si="2"/>
        <v>0</v>
      </c>
      <c r="E9" s="98" t="s">
        <v>101</v>
      </c>
      <c r="F9" s="102" t="s">
        <v>645</v>
      </c>
      <c r="G9" s="102"/>
      <c r="H9" s="135">
        <v>0.04</v>
      </c>
      <c r="I9" s="135">
        <f>Consolidado!AK11</f>
        <v>0.4</v>
      </c>
      <c r="J9" s="135">
        <f>+H9*I9</f>
        <v>1.6E-2</v>
      </c>
      <c r="K9" s="135">
        <f>Consolidado!AQ11</f>
        <v>0.4</v>
      </c>
      <c r="L9" s="135">
        <f>+K9*H9</f>
        <v>1.6E-2</v>
      </c>
      <c r="M9" s="129">
        <f t="shared" si="0"/>
        <v>1</v>
      </c>
      <c r="N9" s="129">
        <f t="shared" si="1"/>
        <v>1</v>
      </c>
    </row>
    <row r="10" spans="1:14" ht="24.95" customHeight="1" x14ac:dyDescent="0.25">
      <c r="A10" s="209"/>
      <c r="B10" s="99">
        <v>0</v>
      </c>
      <c r="C10" s="99">
        <v>0</v>
      </c>
      <c r="D10" s="99">
        <f t="shared" si="2"/>
        <v>0</v>
      </c>
      <c r="E10" s="98" t="s">
        <v>102</v>
      </c>
      <c r="F10" s="102" t="s">
        <v>9</v>
      </c>
      <c r="G10" s="102"/>
      <c r="H10" s="136">
        <v>0</v>
      </c>
      <c r="I10" s="136">
        <f>Consolidado!AK13</f>
        <v>0</v>
      </c>
      <c r="J10" s="136">
        <f>+H10*I10</f>
        <v>0</v>
      </c>
      <c r="K10" s="136">
        <f>Consolidado!AK14</f>
        <v>0</v>
      </c>
      <c r="L10" s="136">
        <f>+K10*H10</f>
        <v>0</v>
      </c>
      <c r="M10" s="129" t="e">
        <f t="shared" si="0"/>
        <v>#DIV/0!</v>
      </c>
      <c r="N10" s="129" t="e">
        <f t="shared" si="1"/>
        <v>#DIV/0!</v>
      </c>
    </row>
    <row r="11" spans="1:14" ht="24.95" customHeight="1" x14ac:dyDescent="0.25">
      <c r="A11" s="209"/>
      <c r="B11" s="99">
        <v>0</v>
      </c>
      <c r="C11" s="99">
        <v>0</v>
      </c>
      <c r="D11" s="99">
        <f t="shared" si="2"/>
        <v>0</v>
      </c>
      <c r="E11" s="98" t="s">
        <v>103</v>
      </c>
      <c r="F11" s="102" t="s">
        <v>11</v>
      </c>
      <c r="G11" s="102"/>
      <c r="H11" s="136">
        <v>0</v>
      </c>
      <c r="I11" s="136">
        <f>Consolidado!AK14</f>
        <v>0</v>
      </c>
      <c r="J11" s="136">
        <f>+H11*I11</f>
        <v>0</v>
      </c>
      <c r="K11" s="136">
        <f>Consolidado!AQ14</f>
        <v>0</v>
      </c>
      <c r="L11" s="136">
        <f>+K11*H11</f>
        <v>0</v>
      </c>
      <c r="M11" s="130" t="e">
        <f t="shared" si="0"/>
        <v>#DIV/0!</v>
      </c>
      <c r="N11" s="130" t="e">
        <f t="shared" si="1"/>
        <v>#DIV/0!</v>
      </c>
    </row>
    <row r="12" spans="1:14" ht="24.95" customHeight="1" x14ac:dyDescent="0.25">
      <c r="A12" s="210"/>
      <c r="B12" s="99">
        <v>0</v>
      </c>
      <c r="C12" s="99">
        <v>0</v>
      </c>
      <c r="D12" s="99">
        <f t="shared" si="2"/>
        <v>0</v>
      </c>
      <c r="E12" s="98" t="s">
        <v>104</v>
      </c>
      <c r="F12" s="102" t="s">
        <v>12</v>
      </c>
      <c r="G12" s="102"/>
      <c r="H12" s="136">
        <v>0</v>
      </c>
      <c r="I12" s="136">
        <f>Consolidado!AK15</f>
        <v>0</v>
      </c>
      <c r="J12" s="136">
        <f>+I12*H12</f>
        <v>0</v>
      </c>
      <c r="K12" s="136">
        <f>Consolidado!AQ15</f>
        <v>0</v>
      </c>
      <c r="L12" s="136">
        <f>+K12*H12</f>
        <v>0</v>
      </c>
      <c r="M12" s="130" t="e">
        <f t="shared" si="0"/>
        <v>#DIV/0!</v>
      </c>
      <c r="N12" s="130" t="e">
        <f t="shared" si="1"/>
        <v>#DIV/0!</v>
      </c>
    </row>
    <row r="13" spans="1:14" ht="24.95" customHeight="1" x14ac:dyDescent="0.25">
      <c r="A13" s="123" t="s">
        <v>96</v>
      </c>
      <c r="B13" s="97">
        <f>+$B$7/5</f>
        <v>0.04</v>
      </c>
      <c r="C13" s="97">
        <f>+C14</f>
        <v>0.04</v>
      </c>
      <c r="D13" s="97">
        <f t="shared" si="2"/>
        <v>0</v>
      </c>
      <c r="E13" s="123" t="s">
        <v>105</v>
      </c>
      <c r="F13" s="123" t="s">
        <v>13</v>
      </c>
      <c r="G13" s="124"/>
      <c r="H13" s="125">
        <f>+H14</f>
        <v>0.04</v>
      </c>
      <c r="I13" s="125">
        <f>+J13/H13</f>
        <v>0.14000000000000001</v>
      </c>
      <c r="J13" s="125">
        <f>+J14</f>
        <v>5.6000000000000008E-3</v>
      </c>
      <c r="K13" s="125">
        <f>+L13/H13</f>
        <v>0.12000000000000004</v>
      </c>
      <c r="L13" s="125">
        <f>+L14</f>
        <v>4.8000000000000013E-3</v>
      </c>
      <c r="M13" s="129">
        <f t="shared" si="0"/>
        <v>0.85714285714285721</v>
      </c>
      <c r="N13" s="129">
        <f t="shared" si="1"/>
        <v>0.85714285714285732</v>
      </c>
    </row>
    <row r="14" spans="1:14" ht="24.95" customHeight="1" x14ac:dyDescent="0.25">
      <c r="A14" s="98" t="s">
        <v>221</v>
      </c>
      <c r="B14" s="99">
        <f>+B13/1</f>
        <v>0.04</v>
      </c>
      <c r="C14" s="99">
        <v>0.04</v>
      </c>
      <c r="D14" s="99">
        <f t="shared" si="2"/>
        <v>0</v>
      </c>
      <c r="E14" s="98" t="s">
        <v>106</v>
      </c>
      <c r="F14" s="102" t="s">
        <v>93</v>
      </c>
      <c r="G14" s="102"/>
      <c r="H14" s="135">
        <v>0.04</v>
      </c>
      <c r="I14" s="135">
        <f>Consolidado!AK16</f>
        <v>0.14000000000000001</v>
      </c>
      <c r="J14" s="135">
        <f>+H14*I14</f>
        <v>5.6000000000000008E-3</v>
      </c>
      <c r="K14" s="135">
        <f>Consolidado!AQ16</f>
        <v>0.12000000000000002</v>
      </c>
      <c r="L14" s="135">
        <f>+K14*H14</f>
        <v>4.8000000000000013E-3</v>
      </c>
      <c r="M14" s="129">
        <f t="shared" si="0"/>
        <v>0.85714285714285721</v>
      </c>
      <c r="N14" s="129">
        <f t="shared" si="1"/>
        <v>0.85714285714285721</v>
      </c>
    </row>
    <row r="15" spans="1:14" ht="24.95" customHeight="1" x14ac:dyDescent="0.25">
      <c r="A15" s="123" t="s">
        <v>96</v>
      </c>
      <c r="B15" s="97">
        <f>+$B$7/5</f>
        <v>0.04</v>
      </c>
      <c r="C15" s="97">
        <f>+C16+C17+C18+C19+C20+C21+C22+C23</f>
        <v>0.04</v>
      </c>
      <c r="D15" s="97">
        <f t="shared" si="2"/>
        <v>0</v>
      </c>
      <c r="E15" s="123" t="s">
        <v>108</v>
      </c>
      <c r="F15" s="123" t="s">
        <v>107</v>
      </c>
      <c r="G15" s="124"/>
      <c r="H15" s="125">
        <f>+H16+H17+H18+H19+H20+H21+H22+H23</f>
        <v>0.04</v>
      </c>
      <c r="I15" s="125">
        <f>+J15/H15</f>
        <v>9.375E-2</v>
      </c>
      <c r="J15" s="125">
        <f>+J16+J17+J18+J19+J20+J21+J22+J23</f>
        <v>3.7499999999999999E-3</v>
      </c>
      <c r="K15" s="125">
        <f>+L15/H15</f>
        <v>9.375E-2</v>
      </c>
      <c r="L15" s="125">
        <f>+L16+L17+L18+L19+L20+L21+L22+L23</f>
        <v>3.7499999999999999E-3</v>
      </c>
      <c r="M15" s="130">
        <f t="shared" si="0"/>
        <v>1</v>
      </c>
      <c r="N15" s="130">
        <f t="shared" si="1"/>
        <v>1</v>
      </c>
    </row>
    <row r="16" spans="1:14" ht="24.95" customHeight="1" x14ac:dyDescent="0.25">
      <c r="A16" s="206" t="s">
        <v>221</v>
      </c>
      <c r="B16" s="99">
        <f>+$B$15/8</f>
        <v>5.0000000000000001E-3</v>
      </c>
      <c r="C16" s="99">
        <v>5.0000000000000001E-3</v>
      </c>
      <c r="D16" s="99">
        <f t="shared" si="2"/>
        <v>0</v>
      </c>
      <c r="E16" s="98" t="s">
        <v>109</v>
      </c>
      <c r="F16" s="103" t="s">
        <v>16</v>
      </c>
      <c r="G16" s="103"/>
      <c r="H16" s="135">
        <v>5.0000000000000001E-3</v>
      </c>
      <c r="I16" s="135">
        <f>Consolidado!AK21</f>
        <v>0</v>
      </c>
      <c r="J16" s="135">
        <f t="shared" ref="J16:J23" si="3">+I16*H16</f>
        <v>0</v>
      </c>
      <c r="K16" s="135">
        <f>Consolidado!AQ21</f>
        <v>0</v>
      </c>
      <c r="L16" s="135">
        <f t="shared" ref="L16:L23" si="4">+K16*H16</f>
        <v>0</v>
      </c>
      <c r="M16" s="129" t="e">
        <f t="shared" si="0"/>
        <v>#DIV/0!</v>
      </c>
      <c r="N16" s="129" t="e">
        <f t="shared" si="1"/>
        <v>#DIV/0!</v>
      </c>
    </row>
    <row r="17" spans="1:14" ht="24.95" customHeight="1" x14ac:dyDescent="0.25">
      <c r="A17" s="207"/>
      <c r="B17" s="99">
        <f>+$B$15/8</f>
        <v>5.0000000000000001E-3</v>
      </c>
      <c r="C17" s="99">
        <v>5.0000000000000001E-3</v>
      </c>
      <c r="D17" s="99">
        <f t="shared" si="2"/>
        <v>0</v>
      </c>
      <c r="E17" s="98" t="s">
        <v>110</v>
      </c>
      <c r="F17" s="103" t="s">
        <v>17</v>
      </c>
      <c r="G17" s="103"/>
      <c r="H17" s="135">
        <v>5.0000000000000001E-3</v>
      </c>
      <c r="I17" s="135">
        <f>Consolidado!AK22</f>
        <v>0</v>
      </c>
      <c r="J17" s="135">
        <f t="shared" si="3"/>
        <v>0</v>
      </c>
      <c r="K17" s="135">
        <f>Consolidado!AQ22</f>
        <v>0</v>
      </c>
      <c r="L17" s="135">
        <f t="shared" si="4"/>
        <v>0</v>
      </c>
      <c r="M17" s="129" t="e">
        <f t="shared" si="0"/>
        <v>#DIV/0!</v>
      </c>
      <c r="N17" s="129" t="e">
        <f t="shared" si="1"/>
        <v>#DIV/0!</v>
      </c>
    </row>
    <row r="18" spans="1:14" ht="24.95" customHeight="1" x14ac:dyDescent="0.25">
      <c r="A18" s="207"/>
      <c r="B18" s="99">
        <f t="shared" ref="B18:B23" si="5">+$B$15/8</f>
        <v>5.0000000000000001E-3</v>
      </c>
      <c r="C18" s="99">
        <v>5.0000000000000001E-3</v>
      </c>
      <c r="D18" s="99">
        <f t="shared" si="2"/>
        <v>0</v>
      </c>
      <c r="E18" s="98" t="s">
        <v>111</v>
      </c>
      <c r="F18" s="103" t="s">
        <v>18</v>
      </c>
      <c r="G18" s="103"/>
      <c r="H18" s="135">
        <v>5.0000000000000001E-3</v>
      </c>
      <c r="I18" s="135">
        <f>Consolidado!AK26</f>
        <v>0</v>
      </c>
      <c r="J18" s="135">
        <f t="shared" si="3"/>
        <v>0</v>
      </c>
      <c r="K18" s="135">
        <f>Consolidado!AQ26</f>
        <v>0</v>
      </c>
      <c r="L18" s="135">
        <f t="shared" si="4"/>
        <v>0</v>
      </c>
      <c r="M18" s="129" t="e">
        <f t="shared" si="0"/>
        <v>#DIV/0!</v>
      </c>
      <c r="N18" s="129" t="e">
        <f t="shared" si="1"/>
        <v>#DIV/0!</v>
      </c>
    </row>
    <row r="19" spans="1:14" ht="24.95" customHeight="1" x14ac:dyDescent="0.25">
      <c r="A19" s="207"/>
      <c r="B19" s="99">
        <f t="shared" si="5"/>
        <v>5.0000000000000001E-3</v>
      </c>
      <c r="C19" s="99">
        <v>5.0000000000000001E-3</v>
      </c>
      <c r="D19" s="99">
        <f t="shared" si="2"/>
        <v>0</v>
      </c>
      <c r="E19" s="98" t="s">
        <v>112</v>
      </c>
      <c r="F19" s="103" t="s">
        <v>19</v>
      </c>
      <c r="G19" s="103"/>
      <c r="H19" s="135">
        <v>5.0000000000000001E-3</v>
      </c>
      <c r="I19" s="135">
        <f>Consolidado!AK29</f>
        <v>0.5</v>
      </c>
      <c r="J19" s="135">
        <f t="shared" si="3"/>
        <v>2.5000000000000001E-3</v>
      </c>
      <c r="K19" s="135">
        <f>Consolidado!AQ29</f>
        <v>0.5</v>
      </c>
      <c r="L19" s="135">
        <f t="shared" si="4"/>
        <v>2.5000000000000001E-3</v>
      </c>
      <c r="M19" s="129">
        <f t="shared" si="0"/>
        <v>1</v>
      </c>
      <c r="N19" s="129">
        <f t="shared" si="1"/>
        <v>1</v>
      </c>
    </row>
    <row r="20" spans="1:14" ht="24.95" customHeight="1" x14ac:dyDescent="0.25">
      <c r="A20" s="207"/>
      <c r="B20" s="99">
        <f t="shared" si="5"/>
        <v>5.0000000000000001E-3</v>
      </c>
      <c r="C20" s="99">
        <v>5.0000000000000001E-3</v>
      </c>
      <c r="D20" s="99">
        <f t="shared" si="2"/>
        <v>0</v>
      </c>
      <c r="E20" s="98" t="s">
        <v>113</v>
      </c>
      <c r="F20" s="103" t="s">
        <v>20</v>
      </c>
      <c r="G20" s="103"/>
      <c r="H20" s="135">
        <v>5.0000000000000001E-3</v>
      </c>
      <c r="I20" s="135">
        <f>Consolidado!AK31</f>
        <v>0.25</v>
      </c>
      <c r="J20" s="135">
        <f t="shared" si="3"/>
        <v>1.25E-3</v>
      </c>
      <c r="K20" s="135">
        <f>Consolidado!AQ31</f>
        <v>0.25</v>
      </c>
      <c r="L20" s="135">
        <f>+K20*H20</f>
        <v>1.25E-3</v>
      </c>
      <c r="M20" s="130">
        <f t="shared" si="0"/>
        <v>1</v>
      </c>
      <c r="N20" s="130">
        <f t="shared" si="1"/>
        <v>1</v>
      </c>
    </row>
    <row r="21" spans="1:14" ht="24.95" customHeight="1" x14ac:dyDescent="0.25">
      <c r="A21" s="207"/>
      <c r="B21" s="99">
        <f t="shared" si="5"/>
        <v>5.0000000000000001E-3</v>
      </c>
      <c r="C21" s="99">
        <v>5.0000000000000001E-3</v>
      </c>
      <c r="D21" s="99">
        <f>+C21-B21</f>
        <v>0</v>
      </c>
      <c r="E21" s="98" t="s">
        <v>114</v>
      </c>
      <c r="F21" s="103" t="s">
        <v>21</v>
      </c>
      <c r="G21" s="103"/>
      <c r="H21" s="135">
        <v>5.0000000000000001E-3</v>
      </c>
      <c r="I21" s="135">
        <f>Consolidado!AK32</f>
        <v>0</v>
      </c>
      <c r="J21" s="135">
        <f t="shared" si="3"/>
        <v>0</v>
      </c>
      <c r="K21" s="135">
        <f>Consolidado!AQ32</f>
        <v>0</v>
      </c>
      <c r="L21" s="135">
        <f t="shared" si="4"/>
        <v>0</v>
      </c>
      <c r="M21" s="129" t="e">
        <f t="shared" si="0"/>
        <v>#DIV/0!</v>
      </c>
      <c r="N21" s="129" t="e">
        <f t="shared" si="1"/>
        <v>#DIV/0!</v>
      </c>
    </row>
    <row r="22" spans="1:14" ht="24.95" customHeight="1" x14ac:dyDescent="0.25">
      <c r="A22" s="207"/>
      <c r="B22" s="99">
        <f t="shared" si="5"/>
        <v>5.0000000000000001E-3</v>
      </c>
      <c r="C22" s="99">
        <v>5.0000000000000001E-3</v>
      </c>
      <c r="D22" s="99">
        <f>+C22-B22</f>
        <v>0</v>
      </c>
      <c r="E22" s="98" t="s">
        <v>115</v>
      </c>
      <c r="F22" s="103" t="s">
        <v>22</v>
      </c>
      <c r="G22" s="103"/>
      <c r="H22" s="135">
        <v>5.0000000000000001E-3</v>
      </c>
      <c r="I22" s="135">
        <f>Consolidado!AK35</f>
        <v>0</v>
      </c>
      <c r="J22" s="135">
        <f t="shared" si="3"/>
        <v>0</v>
      </c>
      <c r="K22" s="135">
        <f>Consolidado!AQ35</f>
        <v>0</v>
      </c>
      <c r="L22" s="135">
        <f t="shared" si="4"/>
        <v>0</v>
      </c>
      <c r="M22" s="129" t="e">
        <f t="shared" si="0"/>
        <v>#DIV/0!</v>
      </c>
      <c r="N22" s="129" t="e">
        <f t="shared" si="1"/>
        <v>#DIV/0!</v>
      </c>
    </row>
    <row r="23" spans="1:14" ht="24.95" customHeight="1" x14ac:dyDescent="0.25">
      <c r="A23" s="208"/>
      <c r="B23" s="99">
        <f t="shared" si="5"/>
        <v>5.0000000000000001E-3</v>
      </c>
      <c r="C23" s="99">
        <v>5.0000000000000001E-3</v>
      </c>
      <c r="D23" s="99">
        <f>+C23-B23</f>
        <v>0</v>
      </c>
      <c r="E23" s="98" t="s">
        <v>116</v>
      </c>
      <c r="F23" s="103" t="s">
        <v>23</v>
      </c>
      <c r="G23" s="103"/>
      <c r="H23" s="135">
        <v>5.0000000000000001E-3</v>
      </c>
      <c r="I23" s="135">
        <f>Consolidado!AK36</f>
        <v>0</v>
      </c>
      <c r="J23" s="135">
        <f t="shared" si="3"/>
        <v>0</v>
      </c>
      <c r="K23" s="135">
        <f>Consolidado!AQ36</f>
        <v>0</v>
      </c>
      <c r="L23" s="135">
        <f t="shared" si="4"/>
        <v>0</v>
      </c>
      <c r="M23" s="129" t="e">
        <f t="shared" si="0"/>
        <v>#DIV/0!</v>
      </c>
      <c r="N23" s="129" t="e">
        <f t="shared" si="1"/>
        <v>#DIV/0!</v>
      </c>
    </row>
    <row r="24" spans="1:14" ht="24.95" customHeight="1" x14ac:dyDescent="0.25">
      <c r="A24" s="123" t="s">
        <v>96</v>
      </c>
      <c r="B24" s="125">
        <f>+$B$7/5</f>
        <v>0.04</v>
      </c>
      <c r="C24" s="125">
        <f>+C25+C26+C27+C28+C29+C30+C31+C32+C33+C34+C35+C36</f>
        <v>0.04</v>
      </c>
      <c r="D24" s="125">
        <f t="shared" ref="D24:D40" si="6">+C24-B24</f>
        <v>0</v>
      </c>
      <c r="E24" s="123" t="s">
        <v>118</v>
      </c>
      <c r="F24" s="123" t="s">
        <v>117</v>
      </c>
      <c r="G24" s="124"/>
      <c r="H24" s="125">
        <f>+H25+H26+H27+H28+H29+H30+H31+H32+H33+H34+H35+H36</f>
        <v>0.04</v>
      </c>
      <c r="I24" s="125">
        <f>+J24/H24</f>
        <v>3.5416666666666666E-2</v>
      </c>
      <c r="J24" s="125">
        <f>+J25+J26+J27+J28+J29+J30+J31+J32+J33+J34+J35+J36</f>
        <v>1.4166666666666668E-3</v>
      </c>
      <c r="K24" s="125">
        <f>+L24/H24</f>
        <v>3.5416666666666666E-2</v>
      </c>
      <c r="L24" s="125">
        <f>+L25+L26+L27+L28+L29+L30+L31+L32+L33+L34+L35+L36</f>
        <v>1.4166666666666668E-3</v>
      </c>
      <c r="M24" s="130">
        <f t="shared" si="0"/>
        <v>1</v>
      </c>
      <c r="N24" s="130">
        <f t="shared" si="1"/>
        <v>1</v>
      </c>
    </row>
    <row r="25" spans="1:14" ht="24.95" customHeight="1" x14ac:dyDescent="0.25">
      <c r="A25" s="206" t="s">
        <v>221</v>
      </c>
      <c r="B25" s="99">
        <f t="shared" ref="B25:B36" si="7">+$B$24/12</f>
        <v>3.3333333333333335E-3</v>
      </c>
      <c r="C25" s="99">
        <v>3.3333333333333335E-3</v>
      </c>
      <c r="D25" s="99">
        <f t="shared" si="6"/>
        <v>0</v>
      </c>
      <c r="E25" s="98" t="s">
        <v>119</v>
      </c>
      <c r="F25" s="103" t="s">
        <v>25</v>
      </c>
      <c r="G25" s="103"/>
      <c r="H25" s="135">
        <v>3.3333333333333335E-3</v>
      </c>
      <c r="I25" s="135">
        <f>Consolidado!AK37</f>
        <v>0</v>
      </c>
      <c r="J25" s="135">
        <f t="shared" ref="J25:J36" si="8">+I25*H25</f>
        <v>0</v>
      </c>
      <c r="K25" s="135">
        <f>Consolidado!AQ37</f>
        <v>0</v>
      </c>
      <c r="L25" s="135">
        <f t="shared" ref="L25:L33" si="9">+K25*H25</f>
        <v>0</v>
      </c>
      <c r="M25" s="130" t="e">
        <f t="shared" si="0"/>
        <v>#DIV/0!</v>
      </c>
      <c r="N25" s="130" t="e">
        <f t="shared" si="1"/>
        <v>#DIV/0!</v>
      </c>
    </row>
    <row r="26" spans="1:14" ht="24.95" customHeight="1" x14ac:dyDescent="0.25">
      <c r="A26" s="207"/>
      <c r="B26" s="99">
        <f t="shared" si="7"/>
        <v>3.3333333333333335E-3</v>
      </c>
      <c r="C26" s="99">
        <v>3.3333333333333335E-3</v>
      </c>
      <c r="D26" s="99">
        <f t="shared" si="6"/>
        <v>0</v>
      </c>
      <c r="E26" s="98" t="s">
        <v>120</v>
      </c>
      <c r="F26" s="103" t="s">
        <v>26</v>
      </c>
      <c r="G26" s="103"/>
      <c r="H26" s="135">
        <v>3.3333333333333335E-3</v>
      </c>
      <c r="I26" s="135">
        <f>Consolidado!AK39</f>
        <v>0</v>
      </c>
      <c r="J26" s="135">
        <f t="shared" si="8"/>
        <v>0</v>
      </c>
      <c r="K26" s="135">
        <f>Consolidado!AQ39</f>
        <v>0</v>
      </c>
      <c r="L26" s="135">
        <f t="shared" si="9"/>
        <v>0</v>
      </c>
      <c r="M26" s="129" t="e">
        <f t="shared" si="0"/>
        <v>#DIV/0!</v>
      </c>
      <c r="N26" s="129" t="e">
        <f t="shared" si="1"/>
        <v>#DIV/0!</v>
      </c>
    </row>
    <row r="27" spans="1:14" ht="24.95" customHeight="1" x14ac:dyDescent="0.25">
      <c r="A27" s="207"/>
      <c r="B27" s="99">
        <f t="shared" si="7"/>
        <v>3.3333333333333335E-3</v>
      </c>
      <c r="C27" s="99">
        <v>3.3333333333333335E-3</v>
      </c>
      <c r="D27" s="99">
        <f t="shared" si="6"/>
        <v>0</v>
      </c>
      <c r="E27" s="98" t="s">
        <v>121</v>
      </c>
      <c r="F27" s="103" t="s">
        <v>28</v>
      </c>
      <c r="G27" s="103"/>
      <c r="H27" s="135">
        <v>3.3333333333333335E-3</v>
      </c>
      <c r="I27" s="135">
        <f>Consolidado!AK41</f>
        <v>0.1</v>
      </c>
      <c r="J27" s="135">
        <f t="shared" si="8"/>
        <v>3.3333333333333338E-4</v>
      </c>
      <c r="K27" s="135">
        <f>Consolidado!AQ41</f>
        <v>0.1</v>
      </c>
      <c r="L27" s="135">
        <f t="shared" si="9"/>
        <v>3.3333333333333338E-4</v>
      </c>
      <c r="M27" s="129">
        <f t="shared" si="0"/>
        <v>1</v>
      </c>
      <c r="N27" s="129">
        <f t="shared" si="1"/>
        <v>1</v>
      </c>
    </row>
    <row r="28" spans="1:14" ht="24.95" customHeight="1" x14ac:dyDescent="0.25">
      <c r="A28" s="207"/>
      <c r="B28" s="99">
        <f t="shared" si="7"/>
        <v>3.3333333333333335E-3</v>
      </c>
      <c r="C28" s="99">
        <v>3.3333333333333335E-3</v>
      </c>
      <c r="D28" s="99">
        <f t="shared" si="6"/>
        <v>0</v>
      </c>
      <c r="E28" s="98" t="s">
        <v>122</v>
      </c>
      <c r="F28" s="103" t="s">
        <v>29</v>
      </c>
      <c r="G28" s="103"/>
      <c r="H28" s="135">
        <v>3.3333333333333335E-3</v>
      </c>
      <c r="I28" s="135">
        <f>Consolidado!AK47</f>
        <v>0.2</v>
      </c>
      <c r="J28" s="135">
        <f t="shared" si="8"/>
        <v>6.6666666666666675E-4</v>
      </c>
      <c r="K28" s="135">
        <f>Consolidado!AQ47</f>
        <v>0.2</v>
      </c>
      <c r="L28" s="135">
        <f>+K28*H28</f>
        <v>6.6666666666666675E-4</v>
      </c>
      <c r="M28" s="129">
        <f t="shared" si="0"/>
        <v>1</v>
      </c>
      <c r="N28" s="129">
        <f t="shared" si="1"/>
        <v>1</v>
      </c>
    </row>
    <row r="29" spans="1:14" ht="24.95" customHeight="1" x14ac:dyDescent="0.25">
      <c r="A29" s="207"/>
      <c r="B29" s="99">
        <f t="shared" si="7"/>
        <v>3.3333333333333335E-3</v>
      </c>
      <c r="C29" s="99">
        <v>3.3333333333333335E-3</v>
      </c>
      <c r="D29" s="99">
        <f t="shared" si="6"/>
        <v>0</v>
      </c>
      <c r="E29" s="98" t="s">
        <v>123</v>
      </c>
      <c r="F29" s="103" t="s">
        <v>30</v>
      </c>
      <c r="G29" s="103"/>
      <c r="H29" s="135">
        <v>3.3333333333333335E-3</v>
      </c>
      <c r="I29" s="135">
        <f>Consolidado!AK48</f>
        <v>0</v>
      </c>
      <c r="J29" s="135">
        <f t="shared" si="8"/>
        <v>0</v>
      </c>
      <c r="K29" s="135">
        <f>Consolidado!AQ48</f>
        <v>0</v>
      </c>
      <c r="L29" s="135">
        <f t="shared" si="9"/>
        <v>0</v>
      </c>
      <c r="M29" s="129" t="e">
        <f t="shared" si="0"/>
        <v>#DIV/0!</v>
      </c>
      <c r="N29" s="129" t="e">
        <f t="shared" si="1"/>
        <v>#DIV/0!</v>
      </c>
    </row>
    <row r="30" spans="1:14" ht="24.95" customHeight="1" x14ac:dyDescent="0.25">
      <c r="A30" s="207"/>
      <c r="B30" s="99">
        <f t="shared" si="7"/>
        <v>3.3333333333333335E-3</v>
      </c>
      <c r="C30" s="99">
        <v>3.3333333333333335E-3</v>
      </c>
      <c r="D30" s="99">
        <f t="shared" si="6"/>
        <v>0</v>
      </c>
      <c r="E30" s="98" t="s">
        <v>124</v>
      </c>
      <c r="F30" s="103" t="s">
        <v>31</v>
      </c>
      <c r="G30" s="103"/>
      <c r="H30" s="135">
        <v>3.3333333333333335E-3</v>
      </c>
      <c r="I30" s="135">
        <f>Consolidado!AK49</f>
        <v>0</v>
      </c>
      <c r="J30" s="135">
        <f t="shared" si="8"/>
        <v>0</v>
      </c>
      <c r="K30" s="135">
        <f>Consolidado!AQ49</f>
        <v>0</v>
      </c>
      <c r="L30" s="135">
        <f t="shared" si="9"/>
        <v>0</v>
      </c>
      <c r="M30" s="129" t="e">
        <f t="shared" si="0"/>
        <v>#DIV/0!</v>
      </c>
      <c r="N30" s="129" t="e">
        <f t="shared" si="1"/>
        <v>#DIV/0!</v>
      </c>
    </row>
    <row r="31" spans="1:14" ht="24.95" customHeight="1" x14ac:dyDescent="0.25">
      <c r="A31" s="207"/>
      <c r="B31" s="99">
        <f t="shared" si="7"/>
        <v>3.3333333333333335E-3</v>
      </c>
      <c r="C31" s="99">
        <v>3.3333333333333335E-3</v>
      </c>
      <c r="D31" s="99">
        <f t="shared" si="6"/>
        <v>0</v>
      </c>
      <c r="E31" s="98" t="s">
        <v>125</v>
      </c>
      <c r="F31" s="103" t="s">
        <v>32</v>
      </c>
      <c r="G31" s="103"/>
      <c r="H31" s="135">
        <v>3.3333333333333335E-3</v>
      </c>
      <c r="I31" s="135">
        <f>Consolidado!AK50</f>
        <v>0.125</v>
      </c>
      <c r="J31" s="135">
        <f t="shared" si="8"/>
        <v>4.1666666666666669E-4</v>
      </c>
      <c r="K31" s="135">
        <f>Consolidado!AQ50</f>
        <v>0.125</v>
      </c>
      <c r="L31" s="135">
        <f>+K31*H31</f>
        <v>4.1666666666666669E-4</v>
      </c>
      <c r="M31" s="129">
        <f t="shared" si="0"/>
        <v>1</v>
      </c>
      <c r="N31" s="129">
        <f t="shared" si="1"/>
        <v>1</v>
      </c>
    </row>
    <row r="32" spans="1:14" ht="24.95" customHeight="1" x14ac:dyDescent="0.25">
      <c r="A32" s="207"/>
      <c r="B32" s="99">
        <f t="shared" si="7"/>
        <v>3.3333333333333335E-3</v>
      </c>
      <c r="C32" s="99">
        <v>3.3333333333333335E-3</v>
      </c>
      <c r="D32" s="99">
        <f t="shared" si="6"/>
        <v>0</v>
      </c>
      <c r="E32" s="98" t="s">
        <v>126</v>
      </c>
      <c r="F32" s="103" t="s">
        <v>33</v>
      </c>
      <c r="G32" s="103"/>
      <c r="H32" s="135">
        <v>3.3333333333333335E-3</v>
      </c>
      <c r="I32" s="135">
        <f>Consolidado!AK52</f>
        <v>0</v>
      </c>
      <c r="J32" s="135">
        <f t="shared" si="8"/>
        <v>0</v>
      </c>
      <c r="K32" s="135">
        <f>Consolidado!AQ52</f>
        <v>0</v>
      </c>
      <c r="L32" s="135">
        <f t="shared" si="9"/>
        <v>0</v>
      </c>
      <c r="M32" s="129" t="e">
        <f t="shared" si="0"/>
        <v>#DIV/0!</v>
      </c>
      <c r="N32" s="129" t="e">
        <f t="shared" si="1"/>
        <v>#DIV/0!</v>
      </c>
    </row>
    <row r="33" spans="1:14" ht="24.95" customHeight="1" x14ac:dyDescent="0.25">
      <c r="A33" s="207"/>
      <c r="B33" s="99">
        <f t="shared" si="7"/>
        <v>3.3333333333333335E-3</v>
      </c>
      <c r="C33" s="99">
        <v>3.3333333333333335E-3</v>
      </c>
      <c r="D33" s="99">
        <f t="shared" si="6"/>
        <v>0</v>
      </c>
      <c r="E33" s="98" t="s">
        <v>127</v>
      </c>
      <c r="F33" s="103" t="s">
        <v>34</v>
      </c>
      <c r="G33" s="103"/>
      <c r="H33" s="135">
        <v>3.3333333333333335E-3</v>
      </c>
      <c r="I33" s="135">
        <f>Consolidado!AK53</f>
        <v>0</v>
      </c>
      <c r="J33" s="135">
        <f t="shared" si="8"/>
        <v>0</v>
      </c>
      <c r="K33" s="135">
        <f>Consolidado!AQ53</f>
        <v>0</v>
      </c>
      <c r="L33" s="135">
        <f t="shared" si="9"/>
        <v>0</v>
      </c>
      <c r="M33" s="129" t="e">
        <f t="shared" si="0"/>
        <v>#DIV/0!</v>
      </c>
      <c r="N33" s="129" t="e">
        <f t="shared" si="1"/>
        <v>#DIV/0!</v>
      </c>
    </row>
    <row r="34" spans="1:14" ht="24.95" customHeight="1" x14ac:dyDescent="0.25">
      <c r="A34" s="207"/>
      <c r="B34" s="99">
        <f t="shared" si="7"/>
        <v>3.3333333333333335E-3</v>
      </c>
      <c r="C34" s="99">
        <v>3.3333333333333335E-3</v>
      </c>
      <c r="D34" s="99">
        <f t="shared" si="6"/>
        <v>0</v>
      </c>
      <c r="E34" s="98" t="s">
        <v>128</v>
      </c>
      <c r="F34" s="103" t="s">
        <v>35</v>
      </c>
      <c r="G34" s="103"/>
      <c r="H34" s="135">
        <v>3.3333333333333335E-3</v>
      </c>
      <c r="I34" s="135">
        <f>Consolidado!AK54</f>
        <v>0</v>
      </c>
      <c r="J34" s="135">
        <f t="shared" si="8"/>
        <v>0</v>
      </c>
      <c r="K34" s="135">
        <f>Consolidado!AQ56</f>
        <v>0</v>
      </c>
      <c r="L34" s="135">
        <f>Consolidado!AQ54</f>
        <v>0</v>
      </c>
      <c r="M34" s="129" t="e">
        <f t="shared" si="0"/>
        <v>#DIV/0!</v>
      </c>
      <c r="N34" s="129" t="e">
        <f t="shared" si="1"/>
        <v>#DIV/0!</v>
      </c>
    </row>
    <row r="35" spans="1:14" ht="24.95" customHeight="1" x14ac:dyDescent="0.25">
      <c r="A35" s="207"/>
      <c r="B35" s="99">
        <f t="shared" si="7"/>
        <v>3.3333333333333335E-3</v>
      </c>
      <c r="C35" s="99">
        <v>3.3333333333333335E-3</v>
      </c>
      <c r="D35" s="99">
        <f t="shared" si="6"/>
        <v>0</v>
      </c>
      <c r="E35" s="98" t="s">
        <v>129</v>
      </c>
      <c r="F35" s="103" t="s">
        <v>36</v>
      </c>
      <c r="G35" s="103"/>
      <c r="H35" s="135">
        <v>3.3333333333333335E-3</v>
      </c>
      <c r="I35" s="135">
        <f>Consolidado!AK55</f>
        <v>0</v>
      </c>
      <c r="J35" s="135">
        <f t="shared" si="8"/>
        <v>0</v>
      </c>
      <c r="K35" s="135">
        <f>Consolidado!AQ55</f>
        <v>0</v>
      </c>
      <c r="L35" s="135">
        <f>+K35*H35</f>
        <v>0</v>
      </c>
      <c r="M35" s="129" t="e">
        <f t="shared" si="0"/>
        <v>#DIV/0!</v>
      </c>
      <c r="N35" s="129" t="e">
        <f t="shared" si="1"/>
        <v>#DIV/0!</v>
      </c>
    </row>
    <row r="36" spans="1:14" ht="24.95" customHeight="1" x14ac:dyDescent="0.25">
      <c r="A36" s="208"/>
      <c r="B36" s="99">
        <f t="shared" si="7"/>
        <v>3.3333333333333335E-3</v>
      </c>
      <c r="C36" s="99">
        <v>3.3333333333333335E-3</v>
      </c>
      <c r="D36" s="99">
        <f t="shared" si="6"/>
        <v>0</v>
      </c>
      <c r="E36" s="98" t="s">
        <v>130</v>
      </c>
      <c r="F36" s="103" t="s">
        <v>37</v>
      </c>
      <c r="G36" s="103"/>
      <c r="H36" s="135">
        <v>3.3333333333333335E-3</v>
      </c>
      <c r="I36" s="135">
        <f>Consolidado!AK56</f>
        <v>0</v>
      </c>
      <c r="J36" s="135">
        <f t="shared" si="8"/>
        <v>0</v>
      </c>
      <c r="K36" s="135">
        <f>Consolidado!AQ56</f>
        <v>0</v>
      </c>
      <c r="L36" s="135">
        <f>+K36*H36</f>
        <v>0</v>
      </c>
      <c r="M36" s="129" t="e">
        <f t="shared" si="0"/>
        <v>#DIV/0!</v>
      </c>
      <c r="N36" s="129" t="e">
        <f t="shared" si="1"/>
        <v>#DIV/0!</v>
      </c>
    </row>
    <row r="37" spans="1:14" ht="24.95" customHeight="1" x14ac:dyDescent="0.25">
      <c r="A37" s="123" t="s">
        <v>96</v>
      </c>
      <c r="B37" s="125">
        <f>+$B$7/5</f>
        <v>0.04</v>
      </c>
      <c r="C37" s="125">
        <f>+C38+C39+C40</f>
        <v>0.04</v>
      </c>
      <c r="D37" s="125">
        <f t="shared" si="6"/>
        <v>0</v>
      </c>
      <c r="E37" s="123" t="s">
        <v>131</v>
      </c>
      <c r="F37" s="123" t="s">
        <v>38</v>
      </c>
      <c r="G37" s="124"/>
      <c r="H37" s="125">
        <f>+H38+H39+H40</f>
        <v>0.04</v>
      </c>
      <c r="I37" s="125">
        <f>+J37/H37</f>
        <v>0.2</v>
      </c>
      <c r="J37" s="125">
        <f>+J38+J39+J40</f>
        <v>8.0000000000000002E-3</v>
      </c>
      <c r="K37" s="125">
        <f>+L37/H37</f>
        <v>0.2</v>
      </c>
      <c r="L37" s="125">
        <f>+L38+L39+L40</f>
        <v>8.0000000000000002E-3</v>
      </c>
      <c r="M37" s="130">
        <f t="shared" si="0"/>
        <v>1</v>
      </c>
      <c r="N37" s="130">
        <f t="shared" si="1"/>
        <v>1</v>
      </c>
    </row>
    <row r="38" spans="1:14" ht="24.95" customHeight="1" x14ac:dyDescent="0.25">
      <c r="A38" s="206" t="s">
        <v>221</v>
      </c>
      <c r="B38" s="99">
        <f>+$B$37/3</f>
        <v>1.3333333333333334E-2</v>
      </c>
      <c r="C38" s="99">
        <v>1.3333333333333334E-2</v>
      </c>
      <c r="D38" s="99">
        <f t="shared" si="6"/>
        <v>0</v>
      </c>
      <c r="E38" s="98" t="s">
        <v>132</v>
      </c>
      <c r="F38" s="103" t="s">
        <v>39</v>
      </c>
      <c r="G38" s="103"/>
      <c r="H38" s="135">
        <v>1.3333333333333334E-2</v>
      </c>
      <c r="I38" s="135">
        <f>Consolidado!AK57</f>
        <v>0.25</v>
      </c>
      <c r="J38" s="135">
        <f>+I38*H38</f>
        <v>3.3333333333333335E-3</v>
      </c>
      <c r="K38" s="135">
        <f>Consolidado!AQ57</f>
        <v>0.25</v>
      </c>
      <c r="L38" s="135">
        <f>+K38*H38</f>
        <v>3.3333333333333335E-3</v>
      </c>
      <c r="M38" s="129">
        <f t="shared" si="0"/>
        <v>1</v>
      </c>
      <c r="N38" s="129">
        <f t="shared" si="1"/>
        <v>1</v>
      </c>
    </row>
    <row r="39" spans="1:14" ht="24.95" customHeight="1" x14ac:dyDescent="0.25">
      <c r="A39" s="207"/>
      <c r="B39" s="99">
        <f>+$B$37/3</f>
        <v>1.3333333333333334E-2</v>
      </c>
      <c r="C39" s="99">
        <v>1.3333333333333334E-2</v>
      </c>
      <c r="D39" s="99">
        <f t="shared" si="6"/>
        <v>0</v>
      </c>
      <c r="E39" s="98" t="s">
        <v>133</v>
      </c>
      <c r="F39" s="103" t="s">
        <v>41</v>
      </c>
      <c r="G39" s="103"/>
      <c r="H39" s="135">
        <v>1.3333333333333334E-2</v>
      </c>
      <c r="I39" s="135">
        <f>Consolidado!AK60</f>
        <v>0.1</v>
      </c>
      <c r="J39" s="135">
        <f>+I39*H39</f>
        <v>1.3333333333333335E-3</v>
      </c>
      <c r="K39" s="135">
        <f>Consolidado!AQ60</f>
        <v>0.1</v>
      </c>
      <c r="L39" s="135">
        <f>+K39*H39</f>
        <v>1.3333333333333335E-3</v>
      </c>
      <c r="M39" s="129">
        <f t="shared" si="0"/>
        <v>1</v>
      </c>
      <c r="N39" s="129">
        <f t="shared" si="1"/>
        <v>1</v>
      </c>
    </row>
    <row r="40" spans="1:14" ht="24.95" customHeight="1" x14ac:dyDescent="0.25">
      <c r="A40" s="208"/>
      <c r="B40" s="99">
        <f>+$B$37/3</f>
        <v>1.3333333333333334E-2</v>
      </c>
      <c r="C40" s="99">
        <v>1.3333333333333334E-2</v>
      </c>
      <c r="D40" s="99">
        <f t="shared" si="6"/>
        <v>0</v>
      </c>
      <c r="E40" s="98" t="s">
        <v>134</v>
      </c>
      <c r="F40" s="103" t="s">
        <v>42</v>
      </c>
      <c r="G40" s="103"/>
      <c r="H40" s="135">
        <v>1.3333333333333334E-2</v>
      </c>
      <c r="I40" s="135">
        <f>Consolidado!AK63</f>
        <v>0.25</v>
      </c>
      <c r="J40" s="135">
        <f>+I40*H40</f>
        <v>3.3333333333333335E-3</v>
      </c>
      <c r="K40" s="135">
        <f>Consolidado!AQ63</f>
        <v>0.25</v>
      </c>
      <c r="L40" s="135">
        <f>+K40*H40</f>
        <v>3.3333333333333335E-3</v>
      </c>
      <c r="M40" s="130">
        <f t="shared" si="0"/>
        <v>1</v>
      </c>
      <c r="N40" s="130">
        <f t="shared" si="1"/>
        <v>1</v>
      </c>
    </row>
    <row r="41" spans="1:14" s="128" customFormat="1" ht="24.95" customHeight="1" x14ac:dyDescent="0.25">
      <c r="A41" s="112" t="s">
        <v>97</v>
      </c>
      <c r="B41" s="113">
        <f>+$B$2/5</f>
        <v>0.2</v>
      </c>
      <c r="C41" s="113">
        <f>+C42+C44+C46+C48</f>
        <v>0.2</v>
      </c>
      <c r="D41" s="113">
        <f>+B41-C41</f>
        <v>0</v>
      </c>
      <c r="E41" s="112">
        <v>3</v>
      </c>
      <c r="F41" s="115" t="s">
        <v>135</v>
      </c>
      <c r="G41" s="115"/>
      <c r="H41" s="113">
        <f>+H42+H44+H46+H48</f>
        <v>0.2</v>
      </c>
      <c r="I41" s="113">
        <f>+J41/H41</f>
        <v>0.328125</v>
      </c>
      <c r="J41" s="113">
        <f>+J42+J44+J46+J48</f>
        <v>6.5625000000000003E-2</v>
      </c>
      <c r="K41" s="113">
        <f>+L41/H41</f>
        <v>0.203125</v>
      </c>
      <c r="L41" s="113">
        <f>+L42+L44+L46+L48</f>
        <v>4.0625000000000001E-2</v>
      </c>
      <c r="M41" s="131">
        <f t="shared" ref="M41:M78" si="10">+L41/J41</f>
        <v>0.61904761904761907</v>
      </c>
      <c r="N41" s="131">
        <f t="shared" ref="N41:N78" si="11">+K41/I41</f>
        <v>0.61904761904761907</v>
      </c>
    </row>
    <row r="42" spans="1:14" ht="24.95" customHeight="1" x14ac:dyDescent="0.25">
      <c r="A42" s="123" t="s">
        <v>1</v>
      </c>
      <c r="B42" s="125">
        <f>+$B$41/4</f>
        <v>0.05</v>
      </c>
      <c r="C42" s="125">
        <f>+C43</f>
        <v>0.05</v>
      </c>
      <c r="D42" s="125">
        <f t="shared" ref="D42:D49" si="12">+C42-B42</f>
        <v>0</v>
      </c>
      <c r="E42" s="123" t="s">
        <v>136</v>
      </c>
      <c r="F42" s="133" t="s">
        <v>43</v>
      </c>
      <c r="G42" s="132"/>
      <c r="H42" s="125">
        <f>+H43</f>
        <v>0.05</v>
      </c>
      <c r="I42" s="125">
        <f>+J42/H42</f>
        <v>0.5625</v>
      </c>
      <c r="J42" s="125">
        <f>+J43</f>
        <v>2.8125000000000001E-2</v>
      </c>
      <c r="K42" s="125">
        <f>+L42/H42</f>
        <v>0.5625</v>
      </c>
      <c r="L42" s="125">
        <f>+L43</f>
        <v>2.8125000000000001E-2</v>
      </c>
      <c r="M42" s="129">
        <f t="shared" si="10"/>
        <v>1</v>
      </c>
      <c r="N42" s="129">
        <f t="shared" si="11"/>
        <v>1</v>
      </c>
    </row>
    <row r="43" spans="1:14" ht="24.95" customHeight="1" x14ac:dyDescent="0.25">
      <c r="A43" s="98" t="s">
        <v>221</v>
      </c>
      <c r="B43" s="99">
        <f>+B42/1</f>
        <v>0.05</v>
      </c>
      <c r="C43" s="99">
        <v>0.05</v>
      </c>
      <c r="D43" s="99">
        <f t="shared" si="12"/>
        <v>0</v>
      </c>
      <c r="E43" s="98" t="s">
        <v>137</v>
      </c>
      <c r="F43" s="100" t="s">
        <v>93</v>
      </c>
      <c r="G43" s="100"/>
      <c r="H43" s="135">
        <v>0.05</v>
      </c>
      <c r="I43" s="135">
        <f>Consolidado!AK64</f>
        <v>0.5625</v>
      </c>
      <c r="J43" s="135">
        <f>+H43*I43</f>
        <v>2.8125000000000001E-2</v>
      </c>
      <c r="K43" s="135">
        <f>Consolidado!AQ64</f>
        <v>0.5625</v>
      </c>
      <c r="L43" s="135">
        <f>+K43*H43</f>
        <v>2.8125000000000001E-2</v>
      </c>
      <c r="M43" s="129">
        <f t="shared" si="10"/>
        <v>1</v>
      </c>
      <c r="N43" s="129">
        <f t="shared" si="11"/>
        <v>1</v>
      </c>
    </row>
    <row r="44" spans="1:14" ht="24.95" customHeight="1" x14ac:dyDescent="0.25">
      <c r="A44" s="123" t="s">
        <v>1</v>
      </c>
      <c r="B44" s="125">
        <f>+$B$41/4</f>
        <v>0.05</v>
      </c>
      <c r="C44" s="125">
        <f>+C45</f>
        <v>0.05</v>
      </c>
      <c r="D44" s="125">
        <f t="shared" si="12"/>
        <v>0</v>
      </c>
      <c r="E44" s="123" t="s">
        <v>138</v>
      </c>
      <c r="F44" s="133" t="s">
        <v>44</v>
      </c>
      <c r="G44" s="132"/>
      <c r="H44" s="125">
        <f>+H45</f>
        <v>0.05</v>
      </c>
      <c r="I44" s="125">
        <f>+J44/H44</f>
        <v>0.25</v>
      </c>
      <c r="J44" s="125">
        <f>+J45</f>
        <v>1.2500000000000001E-2</v>
      </c>
      <c r="K44" s="125">
        <f>+L44/H44</f>
        <v>0.25</v>
      </c>
      <c r="L44" s="125">
        <f>+L45</f>
        <v>1.2500000000000001E-2</v>
      </c>
      <c r="M44" s="129">
        <f t="shared" si="10"/>
        <v>1</v>
      </c>
      <c r="N44" s="129">
        <f t="shared" si="11"/>
        <v>1</v>
      </c>
    </row>
    <row r="45" spans="1:14" ht="24.95" customHeight="1" x14ac:dyDescent="0.25">
      <c r="A45" s="98" t="s">
        <v>221</v>
      </c>
      <c r="B45" s="99">
        <f>+B44/1</f>
        <v>0.05</v>
      </c>
      <c r="C45" s="99">
        <v>0.05</v>
      </c>
      <c r="D45" s="99">
        <f t="shared" si="12"/>
        <v>0</v>
      </c>
      <c r="E45" s="98" t="s">
        <v>139</v>
      </c>
      <c r="F45" s="100" t="s">
        <v>93</v>
      </c>
      <c r="G45" s="100"/>
      <c r="H45" s="135">
        <v>0.05</v>
      </c>
      <c r="I45" s="135">
        <f>Consolidado!AK68</f>
        <v>0.25</v>
      </c>
      <c r="J45" s="135">
        <f>+H45*I45</f>
        <v>1.2500000000000001E-2</v>
      </c>
      <c r="K45" s="135">
        <f>Consolidado!AQ68</f>
        <v>0.25</v>
      </c>
      <c r="L45" s="135">
        <f>+K45*H45</f>
        <v>1.2500000000000001E-2</v>
      </c>
      <c r="M45" s="129">
        <f t="shared" si="10"/>
        <v>1</v>
      </c>
      <c r="N45" s="129">
        <f t="shared" si="11"/>
        <v>1</v>
      </c>
    </row>
    <row r="46" spans="1:14" ht="24.95" customHeight="1" x14ac:dyDescent="0.25">
      <c r="A46" s="123" t="s">
        <v>1</v>
      </c>
      <c r="B46" s="125">
        <f>+$B$41/4</f>
        <v>0.05</v>
      </c>
      <c r="C46" s="125">
        <f>+C47</f>
        <v>0.05</v>
      </c>
      <c r="D46" s="125">
        <f t="shared" si="12"/>
        <v>0</v>
      </c>
      <c r="E46" s="123" t="s">
        <v>140</v>
      </c>
      <c r="F46" s="133" t="s">
        <v>45</v>
      </c>
      <c r="G46" s="132"/>
      <c r="H46" s="125">
        <f>+H47</f>
        <v>0.05</v>
      </c>
      <c r="I46" s="125">
        <f>+J46/H46</f>
        <v>0.25</v>
      </c>
      <c r="J46" s="125">
        <f>+J47</f>
        <v>1.2500000000000001E-2</v>
      </c>
      <c r="K46" s="125">
        <f>+L46/H46</f>
        <v>0</v>
      </c>
      <c r="L46" s="125">
        <f>+L47</f>
        <v>0</v>
      </c>
      <c r="M46" s="130">
        <f t="shared" si="10"/>
        <v>0</v>
      </c>
      <c r="N46" s="130">
        <f t="shared" si="11"/>
        <v>0</v>
      </c>
    </row>
    <row r="47" spans="1:14" ht="24.95" customHeight="1" x14ac:dyDescent="0.25">
      <c r="A47" s="98" t="s">
        <v>221</v>
      </c>
      <c r="B47" s="99">
        <f>+B46/1</f>
        <v>0.05</v>
      </c>
      <c r="C47" s="99">
        <v>0.05</v>
      </c>
      <c r="D47" s="99">
        <f t="shared" si="12"/>
        <v>0</v>
      </c>
      <c r="E47" s="98" t="s">
        <v>141</v>
      </c>
      <c r="F47" s="100" t="s">
        <v>93</v>
      </c>
      <c r="G47" s="100"/>
      <c r="H47" s="135">
        <v>0.05</v>
      </c>
      <c r="I47" s="135">
        <f>Consolidado!AK70</f>
        <v>0.25</v>
      </c>
      <c r="J47" s="135">
        <f>+H47*I47</f>
        <v>1.2500000000000001E-2</v>
      </c>
      <c r="K47" s="135">
        <f>Consolidado!AQ70</f>
        <v>0</v>
      </c>
      <c r="L47" s="135">
        <f>+K47*H47</f>
        <v>0</v>
      </c>
      <c r="M47" s="130">
        <f t="shared" si="10"/>
        <v>0</v>
      </c>
      <c r="N47" s="130">
        <f t="shared" si="11"/>
        <v>0</v>
      </c>
    </row>
    <row r="48" spans="1:14" ht="24.95" customHeight="1" x14ac:dyDescent="0.25">
      <c r="A48" s="123" t="s">
        <v>1</v>
      </c>
      <c r="B48" s="125">
        <f>+$B$41/4</f>
        <v>0.05</v>
      </c>
      <c r="C48" s="125">
        <f>+C49</f>
        <v>0.05</v>
      </c>
      <c r="D48" s="125">
        <f t="shared" si="12"/>
        <v>0</v>
      </c>
      <c r="E48" s="123" t="s">
        <v>142</v>
      </c>
      <c r="F48" s="133" t="s">
        <v>46</v>
      </c>
      <c r="G48" s="132"/>
      <c r="H48" s="125">
        <f>+H49</f>
        <v>0.05</v>
      </c>
      <c r="I48" s="125">
        <f>+J48/H48</f>
        <v>0.25</v>
      </c>
      <c r="J48" s="125">
        <f>+J49</f>
        <v>1.2500000000000001E-2</v>
      </c>
      <c r="K48" s="125">
        <f>+L48/H48</f>
        <v>0</v>
      </c>
      <c r="L48" s="125">
        <f>+L49</f>
        <v>0</v>
      </c>
      <c r="M48" s="130">
        <f t="shared" si="10"/>
        <v>0</v>
      </c>
      <c r="N48" s="130">
        <f t="shared" si="11"/>
        <v>0</v>
      </c>
    </row>
    <row r="49" spans="1:14" ht="24.95" customHeight="1" x14ac:dyDescent="0.25">
      <c r="A49" s="98" t="s">
        <v>221</v>
      </c>
      <c r="B49" s="99">
        <f>+B48/1</f>
        <v>0.05</v>
      </c>
      <c r="C49" s="99">
        <v>0.05</v>
      </c>
      <c r="D49" s="99">
        <f t="shared" si="12"/>
        <v>0</v>
      </c>
      <c r="E49" s="98" t="s">
        <v>143</v>
      </c>
      <c r="F49" s="100" t="s">
        <v>93</v>
      </c>
      <c r="G49" s="100"/>
      <c r="H49" s="135">
        <v>0.05</v>
      </c>
      <c r="I49" s="135">
        <f>Consolidado!AK71</f>
        <v>0.25</v>
      </c>
      <c r="J49" s="135">
        <f>+H49*I49</f>
        <v>1.2500000000000001E-2</v>
      </c>
      <c r="K49" s="135">
        <f>Consolidado!AQ71</f>
        <v>0</v>
      </c>
      <c r="L49" s="135">
        <f>+K49*H49</f>
        <v>0</v>
      </c>
      <c r="M49" s="130">
        <f t="shared" si="10"/>
        <v>0</v>
      </c>
      <c r="N49" s="130">
        <f t="shared" si="11"/>
        <v>0</v>
      </c>
    </row>
    <row r="50" spans="1:14" s="128" customFormat="1" ht="24.95" customHeight="1" x14ac:dyDescent="0.25">
      <c r="A50" s="112" t="s">
        <v>97</v>
      </c>
      <c r="B50" s="113">
        <f>+$B$2/5</f>
        <v>0.2</v>
      </c>
      <c r="C50" s="113">
        <f>+C51+C53+C57+C64+C72+C77</f>
        <v>0.2</v>
      </c>
      <c r="D50" s="113">
        <f>+B50-C50</f>
        <v>0</v>
      </c>
      <c r="E50" s="112">
        <v>4</v>
      </c>
      <c r="F50" s="115" t="s">
        <v>47</v>
      </c>
      <c r="G50" s="115"/>
      <c r="H50" s="113">
        <f>+H51+H53+H57+H64+H72+H77</f>
        <v>0.19999999999999998</v>
      </c>
      <c r="I50" s="113">
        <f>+J50/H50</f>
        <v>0.2282916666666667</v>
      </c>
      <c r="J50" s="113">
        <f>+J51+J53+J57+J64+J72+J77</f>
        <v>4.5658333333333335E-2</v>
      </c>
      <c r="K50" s="113">
        <f>+L50/H50</f>
        <v>0.22027350000000004</v>
      </c>
      <c r="L50" s="113">
        <f>+L51+L53+L57+L64+L72+L77</f>
        <v>4.4054700000000002E-2</v>
      </c>
      <c r="M50" s="127">
        <f t="shared" si="10"/>
        <v>0.96487753239642271</v>
      </c>
      <c r="N50" s="127">
        <f t="shared" si="11"/>
        <v>0.96487753239642271</v>
      </c>
    </row>
    <row r="51" spans="1:14" ht="24.95" customHeight="1" x14ac:dyDescent="0.25">
      <c r="A51" s="123" t="s">
        <v>1</v>
      </c>
      <c r="B51" s="125">
        <f>+$B$50/6</f>
        <v>3.3333333333333333E-2</v>
      </c>
      <c r="C51" s="125">
        <f>+C52</f>
        <v>3.3333333333333333E-2</v>
      </c>
      <c r="D51" s="125">
        <f t="shared" ref="D51:D85" si="13">+C51-B51</f>
        <v>0</v>
      </c>
      <c r="E51" s="123" t="s">
        <v>144</v>
      </c>
      <c r="F51" s="133" t="s">
        <v>48</v>
      </c>
      <c r="G51" s="132"/>
      <c r="H51" s="125">
        <f>+H52</f>
        <v>3.3333333333333333E-2</v>
      </c>
      <c r="I51" s="125">
        <f>+J51/H51</f>
        <v>0.25</v>
      </c>
      <c r="J51" s="125">
        <f>+J52</f>
        <v>8.3333333333333332E-3</v>
      </c>
      <c r="K51" s="125">
        <f>+L51/H51</f>
        <v>0.25</v>
      </c>
      <c r="L51" s="125">
        <f>+L52</f>
        <v>8.3333333333333332E-3</v>
      </c>
      <c r="M51" s="129">
        <f t="shared" si="10"/>
        <v>1</v>
      </c>
      <c r="N51" s="129">
        <f t="shared" si="11"/>
        <v>1</v>
      </c>
    </row>
    <row r="52" spans="1:14" ht="24.95" customHeight="1" x14ac:dyDescent="0.25">
      <c r="A52" s="98" t="s">
        <v>221</v>
      </c>
      <c r="B52" s="99">
        <f>+B51/1</f>
        <v>3.3333333333333333E-2</v>
      </c>
      <c r="C52" s="99">
        <v>3.3333333333333333E-2</v>
      </c>
      <c r="D52" s="99">
        <f t="shared" si="13"/>
        <v>0</v>
      </c>
      <c r="E52" s="98" t="s">
        <v>145</v>
      </c>
      <c r="F52" s="103" t="s">
        <v>49</v>
      </c>
      <c r="G52" s="103"/>
      <c r="H52" s="135">
        <v>3.3333333333333333E-2</v>
      </c>
      <c r="I52" s="135">
        <f>Consolidado!AK72</f>
        <v>0.25</v>
      </c>
      <c r="J52" s="135">
        <f>+H52*I52</f>
        <v>8.3333333333333332E-3</v>
      </c>
      <c r="K52" s="135">
        <f>Consolidado!AQ72</f>
        <v>0.25</v>
      </c>
      <c r="L52" s="135">
        <f>+K52*H52</f>
        <v>8.3333333333333332E-3</v>
      </c>
      <c r="M52" s="129">
        <f t="shared" si="10"/>
        <v>1</v>
      </c>
      <c r="N52" s="129">
        <f t="shared" si="11"/>
        <v>1</v>
      </c>
    </row>
    <row r="53" spans="1:14" ht="24.95" customHeight="1" x14ac:dyDescent="0.25">
      <c r="A53" s="123" t="s">
        <v>1</v>
      </c>
      <c r="B53" s="125">
        <f>+$B$50/6</f>
        <v>3.3333333333333333E-2</v>
      </c>
      <c r="C53" s="125">
        <f>+C54+C55+C56</f>
        <v>3.3333333333333333E-2</v>
      </c>
      <c r="D53" s="125">
        <f t="shared" si="13"/>
        <v>0</v>
      </c>
      <c r="E53" s="123" t="s">
        <v>146</v>
      </c>
      <c r="F53" s="133" t="s">
        <v>50</v>
      </c>
      <c r="G53" s="132"/>
      <c r="H53" s="125">
        <f>+H54+H55+H56</f>
        <v>3.3333333333333333E-2</v>
      </c>
      <c r="I53" s="125">
        <f>+J53/H53</f>
        <v>0.13200000000000001</v>
      </c>
      <c r="J53" s="125">
        <f>+J54+J55+J56</f>
        <v>4.4000000000000003E-3</v>
      </c>
      <c r="K53" s="125">
        <f>+L53/H53</f>
        <v>0.13200000000000001</v>
      </c>
      <c r="L53" s="125">
        <f>+L54+L55+L56</f>
        <v>4.4000000000000003E-3</v>
      </c>
      <c r="M53" s="130">
        <f t="shared" si="10"/>
        <v>1</v>
      </c>
      <c r="N53" s="130">
        <f t="shared" si="11"/>
        <v>1</v>
      </c>
    </row>
    <row r="54" spans="1:14" ht="24.95" customHeight="1" x14ac:dyDescent="0.25">
      <c r="A54" s="206" t="s">
        <v>221</v>
      </c>
      <c r="B54" s="99">
        <f>+$B$53/3</f>
        <v>1.1111111111111112E-2</v>
      </c>
      <c r="C54" s="99">
        <v>1.1111111111111112E-2</v>
      </c>
      <c r="D54" s="99">
        <f t="shared" si="13"/>
        <v>0</v>
      </c>
      <c r="E54" s="98" t="s">
        <v>147</v>
      </c>
      <c r="F54" s="103" t="s">
        <v>51</v>
      </c>
      <c r="G54" s="103"/>
      <c r="H54" s="135">
        <v>1.1111111111111112E-2</v>
      </c>
      <c r="I54" s="135">
        <f>Consolidado!AK75</f>
        <v>0.22500000000000001</v>
      </c>
      <c r="J54" s="135">
        <f>+I54*H54</f>
        <v>2.5000000000000001E-3</v>
      </c>
      <c r="K54" s="135">
        <f>Consolidado!AQ75</f>
        <v>0.22500000000000001</v>
      </c>
      <c r="L54" s="135">
        <f>+K54*H54</f>
        <v>2.5000000000000001E-3</v>
      </c>
      <c r="M54" s="130">
        <f t="shared" si="10"/>
        <v>1</v>
      </c>
      <c r="N54" s="130">
        <f t="shared" si="11"/>
        <v>1</v>
      </c>
    </row>
    <row r="55" spans="1:14" ht="24.95" customHeight="1" x14ac:dyDescent="0.25">
      <c r="A55" s="211"/>
      <c r="B55" s="99">
        <f>+$B$53/3</f>
        <v>1.1111111111111112E-2</v>
      </c>
      <c r="C55" s="99">
        <v>1.1111111111111112E-2</v>
      </c>
      <c r="D55" s="99">
        <f t="shared" si="13"/>
        <v>0</v>
      </c>
      <c r="E55" s="98" t="s">
        <v>148</v>
      </c>
      <c r="F55" s="103" t="s">
        <v>53</v>
      </c>
      <c r="G55" s="103"/>
      <c r="H55" s="135">
        <v>1.1111111111111112E-2</v>
      </c>
      <c r="I55" s="135">
        <f>Consolidado!AK79</f>
        <v>5.1000000000000004E-2</v>
      </c>
      <c r="J55" s="135">
        <f>+I55*H55</f>
        <v>5.6666666666666671E-4</v>
      </c>
      <c r="K55" s="135">
        <f>Consolidado!AQ79</f>
        <v>5.1000000000000004E-2</v>
      </c>
      <c r="L55" s="135">
        <f>+K55*H55</f>
        <v>5.6666666666666671E-4</v>
      </c>
      <c r="M55" s="130">
        <f t="shared" si="10"/>
        <v>1</v>
      </c>
      <c r="N55" s="130">
        <f t="shared" si="11"/>
        <v>1</v>
      </c>
    </row>
    <row r="56" spans="1:14" ht="24.95" customHeight="1" x14ac:dyDescent="0.25">
      <c r="A56" s="212"/>
      <c r="B56" s="99">
        <f>+$B$53/3</f>
        <v>1.1111111111111112E-2</v>
      </c>
      <c r="C56" s="99">
        <v>1.1111111111111112E-2</v>
      </c>
      <c r="D56" s="99">
        <f t="shared" si="13"/>
        <v>0</v>
      </c>
      <c r="E56" s="98" t="s">
        <v>149</v>
      </c>
      <c r="F56" s="103" t="s">
        <v>54</v>
      </c>
      <c r="G56" s="103"/>
      <c r="H56" s="135">
        <v>1.1111111111111112E-2</v>
      </c>
      <c r="I56" s="135">
        <f>Consolidado!AK82</f>
        <v>0.12</v>
      </c>
      <c r="J56" s="135">
        <f>+I56*H56</f>
        <v>1.3333333333333333E-3</v>
      </c>
      <c r="K56" s="135">
        <f>Consolidado!AQ82</f>
        <v>0.12</v>
      </c>
      <c r="L56" s="135">
        <f>+K56*H56</f>
        <v>1.3333333333333333E-3</v>
      </c>
      <c r="M56" s="130">
        <f t="shared" si="10"/>
        <v>1</v>
      </c>
      <c r="N56" s="130">
        <f t="shared" si="11"/>
        <v>1</v>
      </c>
    </row>
    <row r="57" spans="1:14" ht="24.95" customHeight="1" x14ac:dyDescent="0.25">
      <c r="A57" s="123" t="s">
        <v>1</v>
      </c>
      <c r="B57" s="125">
        <f>+$B$50/6</f>
        <v>3.3333333333333333E-2</v>
      </c>
      <c r="C57" s="125">
        <f>+C58+C59+C60+C61+C62+C63</f>
        <v>3.3333333333333333E-2</v>
      </c>
      <c r="D57" s="125">
        <f t="shared" si="13"/>
        <v>0</v>
      </c>
      <c r="E57" s="123" t="s">
        <v>151</v>
      </c>
      <c r="F57" s="123" t="s">
        <v>150</v>
      </c>
      <c r="G57" s="124"/>
      <c r="H57" s="125">
        <f>+H58+H59+H60+H61+H62+H63</f>
        <v>3.3333333333333333E-2</v>
      </c>
      <c r="I57" s="125">
        <f>+J57/H57</f>
        <v>0.41650000000000004</v>
      </c>
      <c r="J57" s="125">
        <f>+J58+J59+J60+J61+J62+J63</f>
        <v>1.3883333333333334E-2</v>
      </c>
      <c r="K57" s="125">
        <f>+L57/H57</f>
        <v>0.37651600000000007</v>
      </c>
      <c r="L57" s="125">
        <f>+L58+L59+L60+L61+L62+L63</f>
        <v>1.2550533333333336E-2</v>
      </c>
      <c r="M57" s="129">
        <f t="shared" si="10"/>
        <v>0.90400000000000014</v>
      </c>
      <c r="N57" s="129">
        <f t="shared" si="11"/>
        <v>0.90400000000000014</v>
      </c>
    </row>
    <row r="58" spans="1:14" ht="24.95" customHeight="1" x14ac:dyDescent="0.25">
      <c r="A58" s="206" t="s">
        <v>221</v>
      </c>
      <c r="B58" s="99">
        <v>0</v>
      </c>
      <c r="C58" s="99">
        <v>0</v>
      </c>
      <c r="D58" s="99">
        <f t="shared" si="13"/>
        <v>0</v>
      </c>
      <c r="E58" s="98" t="s">
        <v>152</v>
      </c>
      <c r="F58" s="103" t="s">
        <v>56</v>
      </c>
      <c r="G58" s="138"/>
      <c r="H58" s="136">
        <v>0</v>
      </c>
      <c r="I58" s="136">
        <f>Consolidado!AK85</f>
        <v>0</v>
      </c>
      <c r="J58" s="136">
        <f t="shared" ref="J58:J63" si="14">+I58*H58</f>
        <v>0</v>
      </c>
      <c r="K58" s="136">
        <f>Consolidado!AP85</f>
        <v>0</v>
      </c>
      <c r="L58" s="136">
        <f t="shared" ref="L58:L63" si="15">+K58*H58</f>
        <v>0</v>
      </c>
      <c r="M58" s="129" t="e">
        <f t="shared" si="10"/>
        <v>#DIV/0!</v>
      </c>
      <c r="N58" s="129" t="e">
        <f t="shared" si="11"/>
        <v>#DIV/0!</v>
      </c>
    </row>
    <row r="59" spans="1:14" ht="24.95" customHeight="1" x14ac:dyDescent="0.25">
      <c r="A59" s="207"/>
      <c r="B59" s="99">
        <v>0</v>
      </c>
      <c r="C59" s="99">
        <v>0</v>
      </c>
      <c r="D59" s="99">
        <f t="shared" si="13"/>
        <v>0</v>
      </c>
      <c r="E59" s="98" t="s">
        <v>153</v>
      </c>
      <c r="F59" s="103" t="s">
        <v>57</v>
      </c>
      <c r="G59" s="138"/>
      <c r="H59" s="136">
        <v>0</v>
      </c>
      <c r="I59" s="136">
        <f>Consolidado!AK86</f>
        <v>0</v>
      </c>
      <c r="J59" s="136">
        <f t="shared" si="14"/>
        <v>0</v>
      </c>
      <c r="K59" s="136">
        <f>Consolidado!AQ86</f>
        <v>0</v>
      </c>
      <c r="L59" s="136">
        <f t="shared" si="15"/>
        <v>0</v>
      </c>
      <c r="M59" s="129" t="e">
        <f t="shared" si="10"/>
        <v>#DIV/0!</v>
      </c>
      <c r="N59" s="129" t="e">
        <f t="shared" si="11"/>
        <v>#DIV/0!</v>
      </c>
    </row>
    <row r="60" spans="1:14" ht="24.95" customHeight="1" x14ac:dyDescent="0.25">
      <c r="A60" s="207"/>
      <c r="B60" s="99">
        <f>+$B$57/1</f>
        <v>3.3333333333333333E-2</v>
      </c>
      <c r="C60" s="99">
        <v>3.3333333333333333E-2</v>
      </c>
      <c r="D60" s="99">
        <f t="shared" si="13"/>
        <v>0</v>
      </c>
      <c r="E60" s="98" t="s">
        <v>154</v>
      </c>
      <c r="F60" s="103" t="s">
        <v>55</v>
      </c>
      <c r="G60" s="138"/>
      <c r="H60" s="135">
        <v>3.3333333333333333E-2</v>
      </c>
      <c r="I60" s="135">
        <f>Consolidado!AK87</f>
        <v>0.41650000000000004</v>
      </c>
      <c r="J60" s="135">
        <f>+I60*H60</f>
        <v>1.3883333333333334E-2</v>
      </c>
      <c r="K60" s="135">
        <f>Consolidado!AQ87</f>
        <v>0.37651600000000007</v>
      </c>
      <c r="L60" s="135">
        <f>+K60*H60</f>
        <v>1.2550533333333336E-2</v>
      </c>
      <c r="M60" s="129">
        <f t="shared" si="10"/>
        <v>0.90400000000000014</v>
      </c>
      <c r="N60" s="129">
        <f t="shared" si="11"/>
        <v>0.90400000000000014</v>
      </c>
    </row>
    <row r="61" spans="1:14" ht="24.95" customHeight="1" x14ac:dyDescent="0.25">
      <c r="A61" s="207"/>
      <c r="B61" s="99">
        <v>0</v>
      </c>
      <c r="C61" s="99">
        <v>0</v>
      </c>
      <c r="D61" s="99">
        <f t="shared" si="13"/>
        <v>0</v>
      </c>
      <c r="E61" s="98" t="s">
        <v>155</v>
      </c>
      <c r="F61" s="103" t="s">
        <v>58</v>
      </c>
      <c r="G61" s="138"/>
      <c r="H61" s="137">
        <v>0</v>
      </c>
      <c r="I61" s="137">
        <f>Consolidado!AK93</f>
        <v>0</v>
      </c>
      <c r="J61" s="137">
        <f t="shared" si="14"/>
        <v>0</v>
      </c>
      <c r="K61" s="137">
        <f>Consolidado!AQ93</f>
        <v>0</v>
      </c>
      <c r="L61" s="137">
        <f t="shared" si="15"/>
        <v>0</v>
      </c>
      <c r="M61" s="129" t="e">
        <f t="shared" si="10"/>
        <v>#DIV/0!</v>
      </c>
      <c r="N61" s="129" t="e">
        <f t="shared" si="11"/>
        <v>#DIV/0!</v>
      </c>
    </row>
    <row r="62" spans="1:14" ht="24.95" customHeight="1" x14ac:dyDescent="0.25">
      <c r="A62" s="207"/>
      <c r="B62" s="99">
        <v>0</v>
      </c>
      <c r="C62" s="99">
        <v>0</v>
      </c>
      <c r="D62" s="99">
        <f t="shared" si="13"/>
        <v>0</v>
      </c>
      <c r="E62" s="98" t="s">
        <v>156</v>
      </c>
      <c r="F62" s="103" t="s">
        <v>59</v>
      </c>
      <c r="G62" s="138"/>
      <c r="H62" s="137">
        <v>0</v>
      </c>
      <c r="I62" s="137">
        <f>Consolidado!AK94</f>
        <v>0</v>
      </c>
      <c r="J62" s="137">
        <f t="shared" si="14"/>
        <v>0</v>
      </c>
      <c r="K62" s="137">
        <f>Consolidado!AQ94</f>
        <v>0</v>
      </c>
      <c r="L62" s="137">
        <f t="shared" si="15"/>
        <v>0</v>
      </c>
      <c r="M62" s="129" t="e">
        <f t="shared" si="10"/>
        <v>#DIV/0!</v>
      </c>
      <c r="N62" s="129" t="e">
        <f t="shared" si="11"/>
        <v>#DIV/0!</v>
      </c>
    </row>
    <row r="63" spans="1:14" ht="24.95" customHeight="1" x14ac:dyDescent="0.25">
      <c r="A63" s="208"/>
      <c r="B63" s="99">
        <v>0</v>
      </c>
      <c r="C63" s="99">
        <v>0</v>
      </c>
      <c r="D63" s="99">
        <f t="shared" si="13"/>
        <v>0</v>
      </c>
      <c r="E63" s="98" t="s">
        <v>157</v>
      </c>
      <c r="F63" s="103" t="s">
        <v>60</v>
      </c>
      <c r="G63" s="138"/>
      <c r="H63" s="137">
        <v>0</v>
      </c>
      <c r="I63" s="137">
        <f>Consolidado!AK95</f>
        <v>0</v>
      </c>
      <c r="J63" s="137">
        <f t="shared" si="14"/>
        <v>0</v>
      </c>
      <c r="K63" s="137">
        <f>Consolidado!AQ95</f>
        <v>0</v>
      </c>
      <c r="L63" s="137">
        <f t="shared" si="15"/>
        <v>0</v>
      </c>
      <c r="M63" s="129" t="e">
        <f t="shared" si="10"/>
        <v>#DIV/0!</v>
      </c>
      <c r="N63" s="129" t="e">
        <f t="shared" si="11"/>
        <v>#DIV/0!</v>
      </c>
    </row>
    <row r="64" spans="1:14" ht="24.95" customHeight="1" x14ac:dyDescent="0.25">
      <c r="A64" s="123" t="s">
        <v>1</v>
      </c>
      <c r="B64" s="125">
        <f>+$B$50/6</f>
        <v>3.3333333333333333E-2</v>
      </c>
      <c r="C64" s="125">
        <f>+C65+C66+C67+C68+C69+C70+C71</f>
        <v>3.333333333333334E-2</v>
      </c>
      <c r="D64" s="125">
        <f t="shared" si="13"/>
        <v>0</v>
      </c>
      <c r="E64" s="123" t="s">
        <v>158</v>
      </c>
      <c r="F64" s="123" t="s">
        <v>61</v>
      </c>
      <c r="G64" s="124"/>
      <c r="H64" s="125">
        <f>+H65+H66+H67+H68+H69+H70+H71</f>
        <v>3.3333333333333333E-2</v>
      </c>
      <c r="I64" s="125">
        <f>+J64/H64</f>
        <v>0.25</v>
      </c>
      <c r="J64" s="125">
        <f>+J65+J66+J67+J68+J69+J70+J71</f>
        <v>8.3333333333333332E-3</v>
      </c>
      <c r="K64" s="125">
        <f>+L64/H64</f>
        <v>0.25</v>
      </c>
      <c r="L64" s="125">
        <f>+L65+L66+L67+L68+L69+L70+L71</f>
        <v>8.3333333333333332E-3</v>
      </c>
      <c r="M64" s="130">
        <f t="shared" si="10"/>
        <v>1</v>
      </c>
      <c r="N64" s="130">
        <f t="shared" si="11"/>
        <v>1</v>
      </c>
    </row>
    <row r="65" spans="1:14" ht="24.95" customHeight="1" x14ac:dyDescent="0.25">
      <c r="A65" s="206" t="s">
        <v>221</v>
      </c>
      <c r="B65" s="99">
        <f t="shared" ref="B65:B70" si="16">+$B$64/6</f>
        <v>5.5555555555555558E-3</v>
      </c>
      <c r="C65" s="99">
        <v>5.5555555555555601E-3</v>
      </c>
      <c r="D65" s="99">
        <f t="shared" si="13"/>
        <v>0</v>
      </c>
      <c r="E65" s="98" t="s">
        <v>159</v>
      </c>
      <c r="F65" s="103" t="s">
        <v>62</v>
      </c>
      <c r="G65" s="103"/>
      <c r="H65" s="135">
        <v>5.5555555555555558E-3</v>
      </c>
      <c r="I65" s="135">
        <f>Consolidado!AK96</f>
        <v>0</v>
      </c>
      <c r="J65" s="135">
        <f t="shared" ref="J65:J71" si="17">+I65*H65</f>
        <v>0</v>
      </c>
      <c r="K65" s="135">
        <f>Consolidado!AQ96</f>
        <v>0</v>
      </c>
      <c r="L65" s="135">
        <f t="shared" ref="L65:L71" si="18">+K65*H65</f>
        <v>0</v>
      </c>
      <c r="M65" s="130" t="e">
        <f t="shared" si="10"/>
        <v>#DIV/0!</v>
      </c>
      <c r="N65" s="130" t="e">
        <f t="shared" si="11"/>
        <v>#DIV/0!</v>
      </c>
    </row>
    <row r="66" spans="1:14" ht="24.95" customHeight="1" x14ac:dyDescent="0.25">
      <c r="A66" s="207"/>
      <c r="B66" s="99">
        <f t="shared" si="16"/>
        <v>5.5555555555555558E-3</v>
      </c>
      <c r="C66" s="99">
        <v>5.5555555555555558E-3</v>
      </c>
      <c r="D66" s="99">
        <f t="shared" si="13"/>
        <v>0</v>
      </c>
      <c r="E66" s="98" t="s">
        <v>162</v>
      </c>
      <c r="F66" s="103" t="s">
        <v>63</v>
      </c>
      <c r="G66" s="103"/>
      <c r="H66" s="135">
        <v>5.5555555555555558E-3</v>
      </c>
      <c r="I66" s="135">
        <f>Consolidado!AK98</f>
        <v>1</v>
      </c>
      <c r="J66" s="135">
        <f t="shared" si="17"/>
        <v>5.5555555555555558E-3</v>
      </c>
      <c r="K66" s="135">
        <f>Consolidado!AQ98</f>
        <v>1</v>
      </c>
      <c r="L66" s="135">
        <f t="shared" si="18"/>
        <v>5.5555555555555558E-3</v>
      </c>
      <c r="M66" s="129">
        <f t="shared" si="10"/>
        <v>1</v>
      </c>
      <c r="N66" s="129">
        <f t="shared" si="11"/>
        <v>1</v>
      </c>
    </row>
    <row r="67" spans="1:14" ht="24.95" customHeight="1" x14ac:dyDescent="0.25">
      <c r="A67" s="207"/>
      <c r="B67" s="99">
        <f t="shared" si="16"/>
        <v>5.5555555555555558E-3</v>
      </c>
      <c r="C67" s="99">
        <v>5.5555555555555558E-3</v>
      </c>
      <c r="D67" s="99">
        <f t="shared" si="13"/>
        <v>0</v>
      </c>
      <c r="E67" s="98" t="s">
        <v>163</v>
      </c>
      <c r="F67" s="103" t="s">
        <v>64</v>
      </c>
      <c r="G67" s="103"/>
      <c r="H67" s="135">
        <v>5.5555555555555558E-3</v>
      </c>
      <c r="I67" s="135">
        <f>Consolidado!AK100</f>
        <v>0.5</v>
      </c>
      <c r="J67" s="135">
        <f t="shared" si="17"/>
        <v>2.7777777777777779E-3</v>
      </c>
      <c r="K67" s="135">
        <f>Consolidado!AQ100</f>
        <v>0.5</v>
      </c>
      <c r="L67" s="135">
        <f t="shared" si="18"/>
        <v>2.7777777777777779E-3</v>
      </c>
      <c r="M67" s="129">
        <f t="shared" si="10"/>
        <v>1</v>
      </c>
      <c r="N67" s="129">
        <f t="shared" si="11"/>
        <v>1</v>
      </c>
    </row>
    <row r="68" spans="1:14" ht="24.95" customHeight="1" x14ac:dyDescent="0.25">
      <c r="A68" s="207"/>
      <c r="B68" s="99">
        <f t="shared" si="16"/>
        <v>5.5555555555555558E-3</v>
      </c>
      <c r="C68" s="99">
        <v>5.5555555555555558E-3</v>
      </c>
      <c r="D68" s="99">
        <f t="shared" si="13"/>
        <v>0</v>
      </c>
      <c r="E68" s="98" t="s">
        <v>164</v>
      </c>
      <c r="F68" s="103" t="s">
        <v>65</v>
      </c>
      <c r="G68" s="103"/>
      <c r="H68" s="135">
        <v>5.5555555555555558E-3</v>
      </c>
      <c r="I68" s="135">
        <f>Consolidado!AK102</f>
        <v>0</v>
      </c>
      <c r="J68" s="135">
        <f t="shared" si="17"/>
        <v>0</v>
      </c>
      <c r="K68" s="135">
        <f>Consolidado!AQ102</f>
        <v>0</v>
      </c>
      <c r="L68" s="135">
        <f t="shared" si="18"/>
        <v>0</v>
      </c>
      <c r="M68" s="129" t="e">
        <f t="shared" si="10"/>
        <v>#DIV/0!</v>
      </c>
      <c r="N68" s="129" t="e">
        <f t="shared" si="11"/>
        <v>#DIV/0!</v>
      </c>
    </row>
    <row r="69" spans="1:14" ht="24.95" customHeight="1" x14ac:dyDescent="0.25">
      <c r="A69" s="207"/>
      <c r="B69" s="99">
        <f t="shared" si="16"/>
        <v>5.5555555555555558E-3</v>
      </c>
      <c r="C69" s="99">
        <v>5.5555555555555558E-3</v>
      </c>
      <c r="D69" s="99">
        <f t="shared" si="13"/>
        <v>0</v>
      </c>
      <c r="E69" s="98" t="s">
        <v>165</v>
      </c>
      <c r="F69" s="103" t="s">
        <v>66</v>
      </c>
      <c r="G69" s="103"/>
      <c r="H69" s="135">
        <v>5.5555555555555558E-3</v>
      </c>
      <c r="I69" s="135">
        <f>Consolidado!AK102</f>
        <v>0</v>
      </c>
      <c r="J69" s="135">
        <f t="shared" si="17"/>
        <v>0</v>
      </c>
      <c r="K69" s="135">
        <f>Consolidado!AQ104</f>
        <v>0</v>
      </c>
      <c r="L69" s="135">
        <f t="shared" si="18"/>
        <v>0</v>
      </c>
      <c r="M69" s="129" t="e">
        <f t="shared" si="10"/>
        <v>#DIV/0!</v>
      </c>
      <c r="N69" s="129" t="e">
        <f t="shared" si="11"/>
        <v>#DIV/0!</v>
      </c>
    </row>
    <row r="70" spans="1:14" ht="24.95" customHeight="1" x14ac:dyDescent="0.25">
      <c r="A70" s="207"/>
      <c r="B70" s="99">
        <f t="shared" si="16"/>
        <v>5.5555555555555558E-3</v>
      </c>
      <c r="C70" s="99">
        <v>5.5555555555555558E-3</v>
      </c>
      <c r="D70" s="99">
        <f t="shared" si="13"/>
        <v>0</v>
      </c>
      <c r="E70" s="98" t="s">
        <v>166</v>
      </c>
      <c r="F70" s="103" t="s">
        <v>67</v>
      </c>
      <c r="G70" s="103"/>
      <c r="H70" s="135">
        <v>5.5555555555555558E-3</v>
      </c>
      <c r="I70" s="135">
        <f>Consolidado!AK106</f>
        <v>0</v>
      </c>
      <c r="J70" s="135">
        <f t="shared" si="17"/>
        <v>0</v>
      </c>
      <c r="K70" s="135">
        <f>Consolidado!AQ106</f>
        <v>0</v>
      </c>
      <c r="L70" s="135">
        <f t="shared" si="18"/>
        <v>0</v>
      </c>
      <c r="M70" s="129" t="e">
        <f t="shared" si="10"/>
        <v>#DIV/0!</v>
      </c>
      <c r="N70" s="129" t="e">
        <f t="shared" si="11"/>
        <v>#DIV/0!</v>
      </c>
    </row>
    <row r="71" spans="1:14" ht="24.95" customHeight="1" x14ac:dyDescent="0.25">
      <c r="A71" s="208"/>
      <c r="B71" s="104">
        <v>0</v>
      </c>
      <c r="C71" s="104">
        <v>0</v>
      </c>
      <c r="D71" s="104">
        <f t="shared" si="13"/>
        <v>0</v>
      </c>
      <c r="E71" s="98" t="s">
        <v>167</v>
      </c>
      <c r="F71" s="103" t="s">
        <v>68</v>
      </c>
      <c r="G71" s="103"/>
      <c r="H71" s="137">
        <v>0</v>
      </c>
      <c r="I71" s="137">
        <f>Consolidado!AK107</f>
        <v>0</v>
      </c>
      <c r="J71" s="137">
        <f t="shared" si="17"/>
        <v>0</v>
      </c>
      <c r="K71" s="137">
        <f>Consolidado!AQ107</f>
        <v>0</v>
      </c>
      <c r="L71" s="137">
        <f t="shared" si="18"/>
        <v>0</v>
      </c>
      <c r="M71" s="129" t="e">
        <f t="shared" si="10"/>
        <v>#DIV/0!</v>
      </c>
      <c r="N71" s="129" t="e">
        <f t="shared" si="11"/>
        <v>#DIV/0!</v>
      </c>
    </row>
    <row r="72" spans="1:14" ht="24.95" customHeight="1" x14ac:dyDescent="0.25">
      <c r="A72" s="123" t="s">
        <v>1</v>
      </c>
      <c r="B72" s="125">
        <f>+$B$50/6</f>
        <v>3.3333333333333333E-2</v>
      </c>
      <c r="C72" s="125">
        <f>+C73+C74+C75+C76</f>
        <v>3.3333333333333333E-2</v>
      </c>
      <c r="D72" s="125">
        <f t="shared" si="13"/>
        <v>0</v>
      </c>
      <c r="E72" s="123" t="s">
        <v>160</v>
      </c>
      <c r="F72" s="123" t="s">
        <v>69</v>
      </c>
      <c r="G72" s="103"/>
      <c r="H72" s="125">
        <f>+H73+H74+H75+H76</f>
        <v>3.3333333333333333E-2</v>
      </c>
      <c r="I72" s="125">
        <f>+J72/H72</f>
        <v>0.14000000000000001</v>
      </c>
      <c r="J72" s="125">
        <f>+J73+J74+J75+J76</f>
        <v>4.6666666666666671E-3</v>
      </c>
      <c r="K72" s="125">
        <f>+L72/H72</f>
        <v>0.14000000000000001</v>
      </c>
      <c r="L72" s="125">
        <f>+L73+L74+L75+L76</f>
        <v>4.6666666666666671E-3</v>
      </c>
      <c r="M72" s="130">
        <f t="shared" si="10"/>
        <v>1</v>
      </c>
      <c r="N72" s="130">
        <f t="shared" si="11"/>
        <v>1</v>
      </c>
    </row>
    <row r="73" spans="1:14" ht="24.95" customHeight="1" x14ac:dyDescent="0.25">
      <c r="A73" s="206" t="s">
        <v>221</v>
      </c>
      <c r="B73" s="99">
        <f>+$B$72/4</f>
        <v>8.3333333333333332E-3</v>
      </c>
      <c r="C73" s="99">
        <v>8.3333333333333332E-3</v>
      </c>
      <c r="D73" s="99">
        <f t="shared" si="13"/>
        <v>0</v>
      </c>
      <c r="E73" s="98" t="s">
        <v>161</v>
      </c>
      <c r="F73" s="103" t="s">
        <v>70</v>
      </c>
      <c r="G73" s="103"/>
      <c r="H73" s="135">
        <v>8.3333333333333332E-3</v>
      </c>
      <c r="I73" s="135">
        <f>Consolidado!AK108</f>
        <v>0.1</v>
      </c>
      <c r="J73" s="135">
        <f>+I73*H73</f>
        <v>8.3333333333333339E-4</v>
      </c>
      <c r="K73" s="135">
        <f>Consolidado!AQ108</f>
        <v>0.1</v>
      </c>
      <c r="L73" s="135">
        <f>+K73*H73</f>
        <v>8.3333333333333339E-4</v>
      </c>
      <c r="M73" s="130">
        <f t="shared" si="10"/>
        <v>1</v>
      </c>
      <c r="N73" s="130">
        <f t="shared" si="11"/>
        <v>1</v>
      </c>
    </row>
    <row r="74" spans="1:14" ht="24.95" customHeight="1" x14ac:dyDescent="0.25">
      <c r="A74" s="207"/>
      <c r="B74" s="99">
        <f>+$B$72/4</f>
        <v>8.3333333333333332E-3</v>
      </c>
      <c r="C74" s="99">
        <v>8.3333333333333332E-3</v>
      </c>
      <c r="D74" s="99">
        <f t="shared" si="13"/>
        <v>0</v>
      </c>
      <c r="E74" s="98" t="s">
        <v>187</v>
      </c>
      <c r="F74" s="103" t="s">
        <v>71</v>
      </c>
      <c r="G74" s="103"/>
      <c r="H74" s="135">
        <v>8.3333333333333332E-3</v>
      </c>
      <c r="I74" s="135">
        <f>Consolidado!AK109</f>
        <v>0</v>
      </c>
      <c r="J74" s="135">
        <f>+I74*H74</f>
        <v>0</v>
      </c>
      <c r="K74" s="135">
        <f>Consolidado!AQ109</f>
        <v>0</v>
      </c>
      <c r="L74" s="135">
        <f>+K74*J74</f>
        <v>0</v>
      </c>
      <c r="M74" s="129" t="e">
        <f t="shared" si="10"/>
        <v>#DIV/0!</v>
      </c>
      <c r="N74" s="129" t="e">
        <f t="shared" si="11"/>
        <v>#DIV/0!</v>
      </c>
    </row>
    <row r="75" spans="1:14" ht="24.95" customHeight="1" x14ac:dyDescent="0.25">
      <c r="A75" s="207"/>
      <c r="B75" s="99">
        <f>+$B$72/4</f>
        <v>8.3333333333333332E-3</v>
      </c>
      <c r="C75" s="99">
        <v>8.3333333333333332E-3</v>
      </c>
      <c r="D75" s="99">
        <f t="shared" si="13"/>
        <v>0</v>
      </c>
      <c r="E75" s="98" t="s">
        <v>188</v>
      </c>
      <c r="F75" s="103" t="s">
        <v>72</v>
      </c>
      <c r="G75" s="103"/>
      <c r="H75" s="135">
        <v>8.3333333333333332E-3</v>
      </c>
      <c r="I75" s="135">
        <f>Consolidado!AK110</f>
        <v>0.46000000000000008</v>
      </c>
      <c r="J75" s="135">
        <f>+I75*H75</f>
        <v>3.833333333333334E-3</v>
      </c>
      <c r="K75" s="135">
        <f>Consolidado!AQ110</f>
        <v>0.46000000000000008</v>
      </c>
      <c r="L75" s="135">
        <f>+K75*H75</f>
        <v>3.833333333333334E-3</v>
      </c>
      <c r="M75" s="129">
        <f t="shared" si="10"/>
        <v>1</v>
      </c>
      <c r="N75" s="129">
        <f t="shared" si="11"/>
        <v>1</v>
      </c>
    </row>
    <row r="76" spans="1:14" ht="24.95" customHeight="1" x14ac:dyDescent="0.25">
      <c r="A76" s="208"/>
      <c r="B76" s="99">
        <f>+$B$72/4</f>
        <v>8.3333333333333332E-3</v>
      </c>
      <c r="C76" s="99">
        <v>8.3333333333333332E-3</v>
      </c>
      <c r="D76" s="99">
        <f t="shared" si="13"/>
        <v>0</v>
      </c>
      <c r="E76" s="98" t="s">
        <v>189</v>
      </c>
      <c r="F76" s="103" t="s">
        <v>73</v>
      </c>
      <c r="G76" s="103"/>
      <c r="H76" s="135">
        <v>8.3333333333333332E-3</v>
      </c>
      <c r="I76" s="135">
        <f>Consolidado!AK112</f>
        <v>0</v>
      </c>
      <c r="J76" s="135">
        <f>+I76*H76</f>
        <v>0</v>
      </c>
      <c r="K76" s="135">
        <f>Consolidado!AQ112</f>
        <v>0</v>
      </c>
      <c r="L76" s="135">
        <f>+K76*J76</f>
        <v>0</v>
      </c>
      <c r="M76" s="130" t="e">
        <f t="shared" si="10"/>
        <v>#DIV/0!</v>
      </c>
      <c r="N76" s="130" t="e">
        <f t="shared" si="11"/>
        <v>#DIV/0!</v>
      </c>
    </row>
    <row r="77" spans="1:14" ht="24.95" customHeight="1" x14ac:dyDescent="0.25">
      <c r="A77" s="123" t="s">
        <v>1</v>
      </c>
      <c r="B77" s="97">
        <f>+$B$50/6</f>
        <v>3.3333333333333333E-2</v>
      </c>
      <c r="C77" s="97">
        <f>+C78+C79+C80+C81+C82+C83+C84+C85</f>
        <v>3.3333333333333333E-2</v>
      </c>
      <c r="D77" s="97">
        <f t="shared" si="13"/>
        <v>0</v>
      </c>
      <c r="E77" s="123" t="s">
        <v>168</v>
      </c>
      <c r="F77" s="123" t="s">
        <v>74</v>
      </c>
      <c r="G77" s="103"/>
      <c r="H77" s="125">
        <f>+H78+H79+H80+H81+H82+H83+H84+H85</f>
        <v>3.3333333333333333E-2</v>
      </c>
      <c r="I77" s="125">
        <f>+J77/H77</f>
        <v>0.18125000000000002</v>
      </c>
      <c r="J77" s="125">
        <f>+J78+J79+J80+J81+J82+J83+J84+J85</f>
        <v>6.0416666666666674E-3</v>
      </c>
      <c r="K77" s="125">
        <f>+L77/H77</f>
        <v>0.17312500000000003</v>
      </c>
      <c r="L77" s="125">
        <f>+L78+L79+L80+L81+L82+L83+L84+L85</f>
        <v>5.7708333333333344E-3</v>
      </c>
      <c r="M77" s="130">
        <f t="shared" si="10"/>
        <v>0.95517241379310347</v>
      </c>
      <c r="N77" s="130">
        <f t="shared" si="11"/>
        <v>0.95517241379310347</v>
      </c>
    </row>
    <row r="78" spans="1:14" ht="24.95" customHeight="1" x14ac:dyDescent="0.25">
      <c r="A78" s="206" t="s">
        <v>221</v>
      </c>
      <c r="B78" s="99">
        <f t="shared" ref="B78:B85" si="19">+$B$77/8</f>
        <v>4.1666666666666666E-3</v>
      </c>
      <c r="C78" s="99">
        <v>4.1666666666666666E-3</v>
      </c>
      <c r="D78" s="99">
        <f t="shared" si="13"/>
        <v>0</v>
      </c>
      <c r="E78" s="98" t="s">
        <v>169</v>
      </c>
      <c r="F78" s="105" t="s">
        <v>75</v>
      </c>
      <c r="G78" s="103"/>
      <c r="H78" s="135">
        <v>4.1666666666666666E-3</v>
      </c>
      <c r="I78" s="135">
        <f>Consolidado!AK113</f>
        <v>0.33</v>
      </c>
      <c r="J78" s="135">
        <f t="shared" ref="J78:J85" si="20">+I78*H78</f>
        <v>1.3750000000000001E-3</v>
      </c>
      <c r="K78" s="135">
        <f>Consolidado!AQ113</f>
        <v>0.33</v>
      </c>
      <c r="L78" s="135">
        <f t="shared" ref="L78:L85" si="21">K78*H78</f>
        <v>1.3750000000000001E-3</v>
      </c>
      <c r="M78" s="130">
        <f t="shared" si="10"/>
        <v>1</v>
      </c>
      <c r="N78" s="130">
        <f t="shared" si="11"/>
        <v>1</v>
      </c>
    </row>
    <row r="79" spans="1:14" ht="24.95" customHeight="1" x14ac:dyDescent="0.25">
      <c r="A79" s="207"/>
      <c r="B79" s="99">
        <f t="shared" si="19"/>
        <v>4.1666666666666666E-3</v>
      </c>
      <c r="C79" s="99">
        <v>4.1666666666666666E-3</v>
      </c>
      <c r="D79" s="99">
        <f t="shared" si="13"/>
        <v>0</v>
      </c>
      <c r="E79" s="98" t="s">
        <v>170</v>
      </c>
      <c r="F79" s="105" t="s">
        <v>76</v>
      </c>
      <c r="G79" s="103"/>
      <c r="H79" s="135">
        <v>4.1666666666666666E-3</v>
      </c>
      <c r="I79" s="135">
        <f>Consolidado!AK118</f>
        <v>0.25</v>
      </c>
      <c r="J79" s="135">
        <f t="shared" si="20"/>
        <v>1.0416666666666667E-3</v>
      </c>
      <c r="K79" s="135">
        <f>Consolidado!AQ118</f>
        <v>0.25</v>
      </c>
      <c r="L79" s="135">
        <f t="shared" si="21"/>
        <v>1.0416666666666667E-3</v>
      </c>
      <c r="M79" s="129">
        <f t="shared" ref="M79:M94" si="22">+L79/J79</f>
        <v>1</v>
      </c>
      <c r="N79" s="129">
        <f t="shared" ref="N79:N94" si="23">+K79/I79</f>
        <v>1</v>
      </c>
    </row>
    <row r="80" spans="1:14" ht="24.95" customHeight="1" x14ac:dyDescent="0.25">
      <c r="A80" s="207"/>
      <c r="B80" s="99">
        <f t="shared" si="19"/>
        <v>4.1666666666666666E-3</v>
      </c>
      <c r="C80" s="99">
        <v>4.1666666666666666E-3</v>
      </c>
      <c r="D80" s="99">
        <f t="shared" si="13"/>
        <v>0</v>
      </c>
      <c r="E80" s="98" t="s">
        <v>171</v>
      </c>
      <c r="F80" s="105" t="s">
        <v>77</v>
      </c>
      <c r="G80" s="105"/>
      <c r="H80" s="135">
        <v>4.1666666666666666E-3</v>
      </c>
      <c r="I80" s="135">
        <f>Consolidado!AK119</f>
        <v>0.125</v>
      </c>
      <c r="J80" s="135">
        <f>+I80*H80</f>
        <v>5.2083333333333333E-4</v>
      </c>
      <c r="K80" s="135">
        <f>Consolidado!AQ119</f>
        <v>0.06</v>
      </c>
      <c r="L80" s="135">
        <f>K80*H80</f>
        <v>2.5000000000000001E-4</v>
      </c>
      <c r="M80" s="129">
        <f t="shared" si="22"/>
        <v>0.48000000000000004</v>
      </c>
      <c r="N80" s="129">
        <f t="shared" si="23"/>
        <v>0.48</v>
      </c>
    </row>
    <row r="81" spans="1:14" ht="24.95" customHeight="1" x14ac:dyDescent="0.25">
      <c r="A81" s="207"/>
      <c r="B81" s="99">
        <f t="shared" si="19"/>
        <v>4.1666666666666666E-3</v>
      </c>
      <c r="C81" s="99">
        <v>4.1666666666666666E-3</v>
      </c>
      <c r="D81" s="99">
        <f t="shared" si="13"/>
        <v>0</v>
      </c>
      <c r="E81" s="98" t="s">
        <v>172</v>
      </c>
      <c r="F81" s="105" t="s">
        <v>78</v>
      </c>
      <c r="G81" s="105"/>
      <c r="H81" s="135">
        <v>4.1666666666666666E-3</v>
      </c>
      <c r="I81" s="135">
        <f>Consolidado!AK121</f>
        <v>0.33</v>
      </c>
      <c r="J81" s="135">
        <f t="shared" si="20"/>
        <v>1.3750000000000001E-3</v>
      </c>
      <c r="K81" s="135">
        <f>Consolidado!AQ121</f>
        <v>0.33</v>
      </c>
      <c r="L81" s="135">
        <f t="shared" si="21"/>
        <v>1.3750000000000001E-3</v>
      </c>
      <c r="M81" s="129">
        <f t="shared" si="22"/>
        <v>1</v>
      </c>
      <c r="N81" s="129">
        <f t="shared" si="23"/>
        <v>1</v>
      </c>
    </row>
    <row r="82" spans="1:14" ht="24.95" customHeight="1" x14ac:dyDescent="0.25">
      <c r="A82" s="207"/>
      <c r="B82" s="99">
        <f t="shared" si="19"/>
        <v>4.1666666666666666E-3</v>
      </c>
      <c r="C82" s="99">
        <v>4.1666666666666666E-3</v>
      </c>
      <c r="D82" s="99">
        <f t="shared" si="13"/>
        <v>0</v>
      </c>
      <c r="E82" s="98" t="s">
        <v>173</v>
      </c>
      <c r="F82" s="105" t="s">
        <v>79</v>
      </c>
      <c r="G82" s="105"/>
      <c r="H82" s="135">
        <v>4.1666666666666666E-3</v>
      </c>
      <c r="I82" s="135">
        <f>Consolidado!AK122</f>
        <v>0</v>
      </c>
      <c r="J82" s="135">
        <f t="shared" si="20"/>
        <v>0</v>
      </c>
      <c r="K82" s="135">
        <f>Consolidado!AQ122</f>
        <v>0</v>
      </c>
      <c r="L82" s="135">
        <f t="shared" si="21"/>
        <v>0</v>
      </c>
      <c r="M82" s="129" t="e">
        <f t="shared" si="22"/>
        <v>#DIV/0!</v>
      </c>
      <c r="N82" s="129" t="e">
        <f t="shared" si="23"/>
        <v>#DIV/0!</v>
      </c>
    </row>
    <row r="83" spans="1:14" ht="24.95" customHeight="1" x14ac:dyDescent="0.25">
      <c r="A83" s="207"/>
      <c r="B83" s="99">
        <f t="shared" si="19"/>
        <v>4.1666666666666666E-3</v>
      </c>
      <c r="C83" s="99">
        <v>4.1666666666666666E-3</v>
      </c>
      <c r="D83" s="99">
        <f t="shared" si="13"/>
        <v>0</v>
      </c>
      <c r="E83" s="98" t="s">
        <v>174</v>
      </c>
      <c r="F83" s="105" t="s">
        <v>80</v>
      </c>
      <c r="G83" s="105"/>
      <c r="H83" s="135">
        <v>4.1666666666666666E-3</v>
      </c>
      <c r="I83" s="135">
        <f>Consolidado!AK123</f>
        <v>0</v>
      </c>
      <c r="J83" s="135">
        <f t="shared" si="20"/>
        <v>0</v>
      </c>
      <c r="K83" s="135">
        <f>Consolidado!AQ123</f>
        <v>0</v>
      </c>
      <c r="L83" s="135">
        <f t="shared" si="21"/>
        <v>0</v>
      </c>
      <c r="M83" s="129" t="e">
        <f t="shared" si="22"/>
        <v>#DIV/0!</v>
      </c>
      <c r="N83" s="129" t="e">
        <f t="shared" si="23"/>
        <v>#DIV/0!</v>
      </c>
    </row>
    <row r="84" spans="1:14" ht="24.95" customHeight="1" x14ac:dyDescent="0.25">
      <c r="A84" s="207"/>
      <c r="B84" s="99">
        <f t="shared" si="19"/>
        <v>4.1666666666666666E-3</v>
      </c>
      <c r="C84" s="99">
        <v>4.1666666666666666E-3</v>
      </c>
      <c r="D84" s="99">
        <f t="shared" si="13"/>
        <v>0</v>
      </c>
      <c r="E84" s="98" t="s">
        <v>175</v>
      </c>
      <c r="F84" s="105" t="s">
        <v>81</v>
      </c>
      <c r="G84" s="105"/>
      <c r="H84" s="135">
        <v>4.1666666666666666E-3</v>
      </c>
      <c r="I84" s="135">
        <f>Consolidado!AK124</f>
        <v>0</v>
      </c>
      <c r="J84" s="135">
        <f t="shared" si="20"/>
        <v>0</v>
      </c>
      <c r="K84" s="135">
        <f>Consolidado!AQ124</f>
        <v>0</v>
      </c>
      <c r="L84" s="135">
        <f t="shared" si="21"/>
        <v>0</v>
      </c>
      <c r="M84" s="129" t="e">
        <f t="shared" si="22"/>
        <v>#DIV/0!</v>
      </c>
      <c r="N84" s="129" t="e">
        <f t="shared" si="23"/>
        <v>#DIV/0!</v>
      </c>
    </row>
    <row r="85" spans="1:14" ht="24.95" customHeight="1" x14ac:dyDescent="0.25">
      <c r="A85" s="208"/>
      <c r="B85" s="99">
        <f t="shared" si="19"/>
        <v>4.1666666666666666E-3</v>
      </c>
      <c r="C85" s="99">
        <v>4.1666666666666666E-3</v>
      </c>
      <c r="D85" s="99">
        <f t="shared" si="13"/>
        <v>0</v>
      </c>
      <c r="E85" s="98" t="s">
        <v>176</v>
      </c>
      <c r="F85" s="105" t="s">
        <v>82</v>
      </c>
      <c r="G85" s="105"/>
      <c r="H85" s="135">
        <v>4.1666666666666666E-3</v>
      </c>
      <c r="I85" s="135">
        <f>Consolidado!AK127</f>
        <v>0.41500000000000004</v>
      </c>
      <c r="J85" s="135">
        <f t="shared" si="20"/>
        <v>1.7291666666666668E-3</v>
      </c>
      <c r="K85" s="135">
        <f>Consolidado!AQ127</f>
        <v>0.41500000000000004</v>
      </c>
      <c r="L85" s="135">
        <f t="shared" si="21"/>
        <v>1.7291666666666668E-3</v>
      </c>
      <c r="M85" s="129">
        <f t="shared" si="22"/>
        <v>1</v>
      </c>
      <c r="N85" s="129">
        <f t="shared" si="23"/>
        <v>1</v>
      </c>
    </row>
    <row r="86" spans="1:14" s="141" customFormat="1" ht="24.95" customHeight="1" x14ac:dyDescent="0.25">
      <c r="A86" s="112" t="s">
        <v>97</v>
      </c>
      <c r="B86" s="114">
        <f>+$B$2/5</f>
        <v>0.2</v>
      </c>
      <c r="C86" s="114">
        <f>+C87+C89+C91+C93</f>
        <v>0.2</v>
      </c>
      <c r="D86" s="114">
        <f>+B86-C86</f>
        <v>0</v>
      </c>
      <c r="E86" s="112">
        <v>5</v>
      </c>
      <c r="F86" s="112" t="s">
        <v>83</v>
      </c>
      <c r="G86" s="112"/>
      <c r="H86" s="113">
        <f>+H87+H89+H91+H93</f>
        <v>0.2</v>
      </c>
      <c r="I86" s="113">
        <f>+J86/H86</f>
        <v>0.38750000000000007</v>
      </c>
      <c r="J86" s="113">
        <f>+J87+J89+J91+J93</f>
        <v>7.7500000000000013E-2</v>
      </c>
      <c r="K86" s="113">
        <f>+L86/H86</f>
        <v>0.38452500000000001</v>
      </c>
      <c r="L86" s="113">
        <f>+L87+L89+L91+L93</f>
        <v>7.6905000000000001E-2</v>
      </c>
      <c r="M86" s="140">
        <f t="shared" si="22"/>
        <v>0.9923225806451611</v>
      </c>
      <c r="N86" s="140">
        <f t="shared" si="23"/>
        <v>0.9923225806451611</v>
      </c>
    </row>
    <row r="87" spans="1:14" ht="24.95" customHeight="1" x14ac:dyDescent="0.25">
      <c r="A87" s="123" t="s">
        <v>1</v>
      </c>
      <c r="B87" s="97">
        <f>+$B$86/4</f>
        <v>0.05</v>
      </c>
      <c r="C87" s="97">
        <f>+C88</f>
        <v>0.05</v>
      </c>
      <c r="D87" s="97">
        <f t="shared" ref="D87:D94" si="24">+C87-B87</f>
        <v>0</v>
      </c>
      <c r="E87" s="123" t="s">
        <v>177</v>
      </c>
      <c r="F87" s="133" t="s">
        <v>84</v>
      </c>
      <c r="G87" s="134"/>
      <c r="H87" s="125">
        <f>+H88</f>
        <v>0.05</v>
      </c>
      <c r="I87" s="125">
        <f>+J87/H87</f>
        <v>0.34999999999999992</v>
      </c>
      <c r="J87" s="125">
        <f>+J88</f>
        <v>1.7499999999999998E-2</v>
      </c>
      <c r="K87" s="125">
        <f>+L87/H87</f>
        <v>0.34999999999999992</v>
      </c>
      <c r="L87" s="125">
        <f>+L88</f>
        <v>1.7499999999999998E-2</v>
      </c>
      <c r="M87" s="129">
        <f t="shared" si="22"/>
        <v>1</v>
      </c>
      <c r="N87" s="129">
        <f t="shared" si="23"/>
        <v>1</v>
      </c>
    </row>
    <row r="88" spans="1:14" ht="24.95" customHeight="1" x14ac:dyDescent="0.25">
      <c r="A88" s="98" t="s">
        <v>221</v>
      </c>
      <c r="B88" s="99">
        <f>+B87/1</f>
        <v>0.05</v>
      </c>
      <c r="C88" s="99">
        <v>0.05</v>
      </c>
      <c r="D88" s="99">
        <f t="shared" si="24"/>
        <v>0</v>
      </c>
      <c r="E88" s="98" t="s">
        <v>178</v>
      </c>
      <c r="F88" s="102" t="s">
        <v>93</v>
      </c>
      <c r="G88" s="102"/>
      <c r="H88" s="135">
        <v>0.05</v>
      </c>
      <c r="I88" s="135">
        <f>Consolidado!AK129</f>
        <v>0.35</v>
      </c>
      <c r="J88" s="135">
        <f>+I88*H88</f>
        <v>1.7499999999999998E-2</v>
      </c>
      <c r="K88" s="135">
        <f>Consolidado!AQ129</f>
        <v>0.35</v>
      </c>
      <c r="L88" s="135">
        <f>+K88*H88</f>
        <v>1.7499999999999998E-2</v>
      </c>
      <c r="M88" s="129">
        <f t="shared" si="22"/>
        <v>1</v>
      </c>
      <c r="N88" s="129">
        <f t="shared" si="23"/>
        <v>1</v>
      </c>
    </row>
    <row r="89" spans="1:14" ht="24.95" customHeight="1" x14ac:dyDescent="0.25">
      <c r="A89" s="123" t="s">
        <v>1</v>
      </c>
      <c r="B89" s="97">
        <f>+$B$86/4</f>
        <v>0.05</v>
      </c>
      <c r="C89" s="97">
        <f>+C90</f>
        <v>0.05</v>
      </c>
      <c r="D89" s="97">
        <f t="shared" si="24"/>
        <v>0</v>
      </c>
      <c r="E89" s="123" t="s">
        <v>179</v>
      </c>
      <c r="F89" s="133" t="s">
        <v>85</v>
      </c>
      <c r="G89" s="134"/>
      <c r="H89" s="125">
        <f>+H90</f>
        <v>0.05</v>
      </c>
      <c r="I89" s="125">
        <f>+J89/H89</f>
        <v>0.25</v>
      </c>
      <c r="J89" s="125">
        <f>+J90</f>
        <v>1.2500000000000001E-2</v>
      </c>
      <c r="K89" s="125">
        <f>+L89/H89</f>
        <v>0.23810000000000001</v>
      </c>
      <c r="L89" s="125">
        <f>+L90</f>
        <v>1.1905000000000001E-2</v>
      </c>
      <c r="M89" s="130">
        <f t="shared" si="22"/>
        <v>0.95240000000000002</v>
      </c>
      <c r="N89" s="130">
        <f t="shared" si="23"/>
        <v>0.95240000000000002</v>
      </c>
    </row>
    <row r="90" spans="1:14" ht="24.95" customHeight="1" x14ac:dyDescent="0.25">
      <c r="A90" s="98" t="s">
        <v>221</v>
      </c>
      <c r="B90" s="99">
        <f>+B89/1</f>
        <v>0.05</v>
      </c>
      <c r="C90" s="99">
        <v>0.05</v>
      </c>
      <c r="D90" s="99">
        <f t="shared" si="24"/>
        <v>0</v>
      </c>
      <c r="E90" s="98" t="s">
        <v>180</v>
      </c>
      <c r="F90" s="102" t="s">
        <v>93</v>
      </c>
      <c r="G90" s="102"/>
      <c r="H90" s="135">
        <v>0.05</v>
      </c>
      <c r="I90" s="135">
        <f>Consolidado!AK134</f>
        <v>0.25</v>
      </c>
      <c r="J90" s="135">
        <f>+I90*H90</f>
        <v>1.2500000000000001E-2</v>
      </c>
      <c r="K90" s="135">
        <f>Consolidado!AQ134</f>
        <v>0.23810000000000001</v>
      </c>
      <c r="L90" s="135">
        <f>+K90*H90</f>
        <v>1.1905000000000001E-2</v>
      </c>
      <c r="M90" s="130">
        <f t="shared" si="22"/>
        <v>0.95240000000000002</v>
      </c>
      <c r="N90" s="130">
        <f t="shared" si="23"/>
        <v>0.95240000000000002</v>
      </c>
    </row>
    <row r="91" spans="1:14" ht="24.95" customHeight="1" x14ac:dyDescent="0.25">
      <c r="A91" s="123" t="s">
        <v>1</v>
      </c>
      <c r="B91" s="97">
        <f>+$B$86/4</f>
        <v>0.05</v>
      </c>
      <c r="C91" s="97">
        <f>+C92</f>
        <v>0.05</v>
      </c>
      <c r="D91" s="97">
        <f t="shared" si="24"/>
        <v>0</v>
      </c>
      <c r="E91" s="123" t="s">
        <v>182</v>
      </c>
      <c r="F91" s="133" t="s">
        <v>86</v>
      </c>
      <c r="G91" s="134"/>
      <c r="H91" s="125">
        <f>+H92</f>
        <v>0.05</v>
      </c>
      <c r="I91" s="125">
        <f>+J91/H91</f>
        <v>0.3</v>
      </c>
      <c r="J91" s="125">
        <f>+J92</f>
        <v>1.4999999999999999E-2</v>
      </c>
      <c r="K91" s="125">
        <f>+L91/H91</f>
        <v>0.3</v>
      </c>
      <c r="L91" s="125">
        <f>+L92</f>
        <v>1.4999999999999999E-2</v>
      </c>
      <c r="M91" s="129">
        <f>+L91/J91</f>
        <v>1</v>
      </c>
      <c r="N91" s="129">
        <f t="shared" si="23"/>
        <v>1</v>
      </c>
    </row>
    <row r="92" spans="1:14" ht="24.95" customHeight="1" x14ac:dyDescent="0.25">
      <c r="A92" s="98" t="s">
        <v>221</v>
      </c>
      <c r="B92" s="99">
        <f>+B91/1</f>
        <v>0.05</v>
      </c>
      <c r="C92" s="99">
        <v>0.05</v>
      </c>
      <c r="D92" s="99">
        <f t="shared" si="24"/>
        <v>0</v>
      </c>
      <c r="E92" s="98" t="s">
        <v>181</v>
      </c>
      <c r="F92" s="102" t="s">
        <v>93</v>
      </c>
      <c r="G92" s="102"/>
      <c r="H92" s="135">
        <v>0.05</v>
      </c>
      <c r="I92" s="135">
        <f>Consolidado!AK135</f>
        <v>0.3</v>
      </c>
      <c r="J92" s="135">
        <f>+I92*H92</f>
        <v>1.4999999999999999E-2</v>
      </c>
      <c r="K92" s="135">
        <f>Consolidado!AQ135</f>
        <v>0.3</v>
      </c>
      <c r="L92" s="135">
        <f>+K92*H92</f>
        <v>1.4999999999999999E-2</v>
      </c>
      <c r="M92" s="129">
        <f t="shared" si="22"/>
        <v>1</v>
      </c>
      <c r="N92" s="129">
        <f t="shared" si="23"/>
        <v>1</v>
      </c>
    </row>
    <row r="93" spans="1:14" ht="24.95" customHeight="1" x14ac:dyDescent="0.25">
      <c r="A93" s="123" t="s">
        <v>1</v>
      </c>
      <c r="B93" s="97">
        <f>+$B$86/4</f>
        <v>0.05</v>
      </c>
      <c r="C93" s="97">
        <f>+C94</f>
        <v>0.05</v>
      </c>
      <c r="D93" s="97">
        <f t="shared" si="24"/>
        <v>0</v>
      </c>
      <c r="E93" s="123" t="s">
        <v>183</v>
      </c>
      <c r="F93" s="133" t="s">
        <v>87</v>
      </c>
      <c r="G93" s="134"/>
      <c r="H93" s="125">
        <f>+H94</f>
        <v>0.05</v>
      </c>
      <c r="I93" s="125">
        <f>+J93/H93</f>
        <v>0.65000000000000013</v>
      </c>
      <c r="J93" s="125">
        <f>+J94</f>
        <v>3.2500000000000008E-2</v>
      </c>
      <c r="K93" s="125">
        <f>+L93/H93</f>
        <v>0.65000000000000013</v>
      </c>
      <c r="L93" s="125">
        <f>+L94</f>
        <v>3.2500000000000008E-2</v>
      </c>
      <c r="M93" s="129">
        <f t="shared" si="22"/>
        <v>1</v>
      </c>
      <c r="N93" s="129">
        <f t="shared" si="23"/>
        <v>1</v>
      </c>
    </row>
    <row r="94" spans="1:14" ht="24.95" customHeight="1" x14ac:dyDescent="0.25">
      <c r="A94" s="98" t="s">
        <v>221</v>
      </c>
      <c r="B94" s="99">
        <f>+B93/1</f>
        <v>0.05</v>
      </c>
      <c r="C94" s="99">
        <v>0.05</v>
      </c>
      <c r="D94" s="99">
        <f t="shared" si="24"/>
        <v>0</v>
      </c>
      <c r="E94" s="98" t="s">
        <v>184</v>
      </c>
      <c r="F94" s="102" t="s">
        <v>93</v>
      </c>
      <c r="G94" s="102"/>
      <c r="H94" s="135">
        <v>0.05</v>
      </c>
      <c r="I94" s="135">
        <f>Consolidado!AK136</f>
        <v>0.65000000000000013</v>
      </c>
      <c r="J94" s="135">
        <f>+I94*H94</f>
        <v>3.2500000000000008E-2</v>
      </c>
      <c r="K94" s="135">
        <f>Consolidado!AQ136</f>
        <v>0.65000000000000013</v>
      </c>
      <c r="L94" s="135">
        <f>+K94*H94</f>
        <v>3.2500000000000008E-2</v>
      </c>
      <c r="M94" s="129">
        <f t="shared" si="22"/>
        <v>1</v>
      </c>
      <c r="N94" s="129">
        <f t="shared" si="23"/>
        <v>1</v>
      </c>
    </row>
    <row r="96" spans="1:14" x14ac:dyDescent="0.25">
      <c r="F96" s="108" t="s">
        <v>217</v>
      </c>
    </row>
    <row r="97" spans="6:6" x14ac:dyDescent="0.25">
      <c r="F97" s="112" t="s">
        <v>201</v>
      </c>
    </row>
    <row r="98" spans="6:6" x14ac:dyDescent="0.25">
      <c r="F98" s="134" t="s">
        <v>202</v>
      </c>
    </row>
    <row r="99" spans="6:6" x14ac:dyDescent="0.25">
      <c r="F99" s="152" t="s">
        <v>203</v>
      </c>
    </row>
    <row r="100" spans="6:6" x14ac:dyDescent="0.25">
      <c r="F100" s="110" t="s">
        <v>207</v>
      </c>
    </row>
    <row r="101" spans="6:6" x14ac:dyDescent="0.25">
      <c r="F101" s="111" t="s">
        <v>208</v>
      </c>
    </row>
    <row r="1048499" spans="7:7" x14ac:dyDescent="0.25">
      <c r="G1048499" s="101"/>
    </row>
  </sheetData>
  <mergeCells count="15">
    <mergeCell ref="A78:A85"/>
    <mergeCell ref="A9:A12"/>
    <mergeCell ref="A16:A23"/>
    <mergeCell ref="A25:A36"/>
    <mergeCell ref="A38:A40"/>
    <mergeCell ref="A73:A76"/>
    <mergeCell ref="A54:A56"/>
    <mergeCell ref="A58:A63"/>
    <mergeCell ref="A65:A71"/>
    <mergeCell ref="A1:A2"/>
    <mergeCell ref="D1:D2"/>
    <mergeCell ref="E1:E2"/>
    <mergeCell ref="F1:F2"/>
    <mergeCell ref="K1:K2"/>
    <mergeCell ref="G1:G2"/>
  </mergeCells>
  <conditionalFormatting sqref="G4:G94">
    <cfRule type="expression" dxfId="3" priority="1">
      <formula>L4-J4&gt;=0</formula>
    </cfRule>
    <cfRule type="expression" dxfId="2" priority="2">
      <formula>L4-J4&lt;0</formula>
    </cfRule>
  </conditionalFormatting>
  <pageMargins left="0.7" right="0.7" top="0.75" bottom="0.75" header="0.3" footer="0.3"/>
  <pageSetup orientation="portrait" r:id="rId1"/>
  <ignoredErrors>
    <ignoredError sqref="I5 K6:K8 K4:K5 K13:K14 K15 J57:K57 K72:K73 K75:K77 K74 I8 I6 I41:I47 I48:I49 I15 I24:J24 J48 K47 I50 I13 L88:L94 K86:K94 J88:J94 L13:L14 L16 I52 I57 I77:J77 I91 I86:I90 I92:I9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workbookViewId="0">
      <selection activeCell="B8" sqref="B8"/>
    </sheetView>
  </sheetViews>
  <sheetFormatPr baseColWidth="10" defaultRowHeight="15" x14ac:dyDescent="0.25"/>
  <cols>
    <col min="1" max="1" width="11.42578125" style="143"/>
    <col min="2" max="2" width="55.85546875" style="143" bestFit="1" customWidth="1"/>
    <col min="3" max="3" width="14.140625" style="143" bestFit="1" customWidth="1"/>
    <col min="4" max="4" width="11.42578125" style="143"/>
    <col min="5" max="5" width="14.85546875" style="143" bestFit="1" customWidth="1"/>
    <col min="6" max="6" width="20.5703125" style="143" bestFit="1" customWidth="1"/>
    <col min="7" max="16384" width="11.42578125" style="143"/>
  </cols>
  <sheetData>
    <row r="2" spans="1:6" x14ac:dyDescent="0.25">
      <c r="A2" s="142"/>
      <c r="C2" s="142" t="s">
        <v>686</v>
      </c>
      <c r="D2" s="142" t="s">
        <v>209</v>
      </c>
      <c r="E2" s="142" t="s">
        <v>210</v>
      </c>
      <c r="F2" s="142" t="s">
        <v>211</v>
      </c>
    </row>
    <row r="3" spans="1:6" x14ac:dyDescent="0.25">
      <c r="A3" s="142" t="s">
        <v>660</v>
      </c>
      <c r="B3" s="143" t="s">
        <v>689</v>
      </c>
      <c r="C3" s="144">
        <f>Resultados!I4</f>
        <v>0</v>
      </c>
      <c r="D3" s="144">
        <f>Resultados!K4</f>
        <v>0.15359999999999999</v>
      </c>
      <c r="E3" s="144" t="s">
        <v>93</v>
      </c>
      <c r="F3" s="145">
        <f>+D3</f>
        <v>0.15359999999999999</v>
      </c>
    </row>
    <row r="4" spans="1:6" x14ac:dyDescent="0.25">
      <c r="A4" s="142" t="s">
        <v>661</v>
      </c>
      <c r="B4" s="143" t="s">
        <v>688</v>
      </c>
      <c r="C4" s="144">
        <f>Resultados!I7</f>
        <v>0.17383333333333334</v>
      </c>
      <c r="D4" s="144">
        <f>Resultados!K7</f>
        <v>0.16983333333333336</v>
      </c>
      <c r="E4" s="144">
        <f>+D4/C4</f>
        <v>0.97698945349952071</v>
      </c>
      <c r="F4" s="145">
        <f>+D4</f>
        <v>0.16983333333333336</v>
      </c>
    </row>
    <row r="5" spans="1:6" x14ac:dyDescent="0.25">
      <c r="A5" s="142" t="s">
        <v>662</v>
      </c>
      <c r="B5" s="143" t="s">
        <v>690</v>
      </c>
      <c r="C5" s="144">
        <f>Resultados!I41</f>
        <v>0.328125</v>
      </c>
      <c r="D5" s="144">
        <f>Resultados!K41</f>
        <v>0.203125</v>
      </c>
      <c r="E5" s="144">
        <f>+D5/C5</f>
        <v>0.61904761904761907</v>
      </c>
      <c r="F5" s="145">
        <f>+D5</f>
        <v>0.203125</v>
      </c>
    </row>
    <row r="6" spans="1:6" x14ac:dyDescent="0.25">
      <c r="A6" s="142" t="s">
        <v>663</v>
      </c>
      <c r="B6" s="143" t="s">
        <v>691</v>
      </c>
      <c r="C6" s="144">
        <f>Resultados!I50</f>
        <v>0.2282916666666667</v>
      </c>
      <c r="D6" s="144">
        <f>Resultados!K50</f>
        <v>0.22027350000000004</v>
      </c>
      <c r="E6" s="144">
        <f>+D6/C6</f>
        <v>0.96487753239642271</v>
      </c>
      <c r="F6" s="145">
        <f>+D6</f>
        <v>0.22027350000000004</v>
      </c>
    </row>
    <row r="7" spans="1:6" x14ac:dyDescent="0.25">
      <c r="A7" s="142" t="s">
        <v>664</v>
      </c>
      <c r="B7" s="143" t="s">
        <v>692</v>
      </c>
      <c r="C7" s="144">
        <f>Resultados!I86</f>
        <v>0.38750000000000007</v>
      </c>
      <c r="D7" s="144">
        <f>Resultados!K86</f>
        <v>0.38452500000000001</v>
      </c>
      <c r="E7" s="144">
        <f>+D7/C7</f>
        <v>0.9923225806451611</v>
      </c>
      <c r="F7" s="145">
        <f>+D7</f>
        <v>0.38452500000000001</v>
      </c>
    </row>
    <row r="8" spans="1:6" x14ac:dyDescent="0.25">
      <c r="A8" s="142"/>
      <c r="C8" s="142"/>
      <c r="D8" s="142"/>
      <c r="E8" s="142"/>
      <c r="F8" s="142"/>
    </row>
    <row r="9" spans="1:6" x14ac:dyDescent="0.25">
      <c r="A9" s="142"/>
      <c r="C9" s="142"/>
      <c r="D9" s="142"/>
      <c r="E9" s="142"/>
      <c r="F9" s="142"/>
    </row>
    <row r="10" spans="1:6" x14ac:dyDescent="0.25">
      <c r="A10" s="142"/>
      <c r="C10" s="142"/>
      <c r="D10" s="142"/>
      <c r="E10" s="142"/>
      <c r="F10" s="142"/>
    </row>
    <row r="11" spans="1:6" x14ac:dyDescent="0.25">
      <c r="A11" s="142"/>
      <c r="C11" s="142"/>
      <c r="D11" s="142"/>
      <c r="E11" s="142"/>
      <c r="F11" s="142"/>
    </row>
    <row r="12" spans="1:6" x14ac:dyDescent="0.25">
      <c r="A12" s="142"/>
      <c r="B12" s="143" t="s">
        <v>212</v>
      </c>
      <c r="C12" s="145">
        <f>+F3</f>
        <v>0.15359999999999999</v>
      </c>
      <c r="D12" s="142"/>
      <c r="E12" s="142"/>
      <c r="F12" s="142"/>
    </row>
    <row r="13" spans="1:6" x14ac:dyDescent="0.25">
      <c r="A13" s="142"/>
      <c r="B13" s="143" t="s">
        <v>213</v>
      </c>
      <c r="C13" s="145">
        <f>+F4</f>
        <v>0.16983333333333336</v>
      </c>
      <c r="D13" s="142"/>
      <c r="E13" s="142"/>
      <c r="F13" s="142"/>
    </row>
    <row r="14" spans="1:6" x14ac:dyDescent="0.25">
      <c r="A14" s="142"/>
      <c r="B14" s="143" t="s">
        <v>214</v>
      </c>
      <c r="C14" s="145">
        <f>+F5</f>
        <v>0.203125</v>
      </c>
      <c r="D14" s="142"/>
      <c r="E14" s="142"/>
      <c r="F14" s="142"/>
    </row>
    <row r="15" spans="1:6" x14ac:dyDescent="0.25">
      <c r="A15" s="142"/>
      <c r="B15" s="143" t="s">
        <v>215</v>
      </c>
      <c r="C15" s="145">
        <f>+F6</f>
        <v>0.22027350000000004</v>
      </c>
      <c r="D15" s="142"/>
      <c r="E15" s="142"/>
      <c r="F15" s="142"/>
    </row>
    <row r="16" spans="1:6" x14ac:dyDescent="0.25">
      <c r="A16" s="142"/>
      <c r="B16" s="143" t="s">
        <v>216</v>
      </c>
      <c r="C16" s="145">
        <f>+F7</f>
        <v>0.38452500000000001</v>
      </c>
      <c r="D16" s="142"/>
      <c r="E16" s="142"/>
      <c r="F16" s="142"/>
    </row>
    <row r="17" spans="1:6" x14ac:dyDescent="0.25">
      <c r="A17" s="142"/>
      <c r="C17" s="142"/>
      <c r="D17" s="142"/>
      <c r="E17" s="142"/>
      <c r="F17" s="142"/>
    </row>
    <row r="18" spans="1:6" x14ac:dyDescent="0.25">
      <c r="A18" s="142"/>
      <c r="C18" s="142"/>
      <c r="D18" s="142"/>
      <c r="E18" s="142"/>
      <c r="F18" s="142"/>
    </row>
    <row r="19" spans="1:6" x14ac:dyDescent="0.25">
      <c r="A19" s="142"/>
      <c r="C19" s="142"/>
      <c r="D19" s="142"/>
      <c r="E19" s="142"/>
      <c r="F19" s="142"/>
    </row>
    <row r="20" spans="1:6" x14ac:dyDescent="0.25">
      <c r="A20" s="142"/>
      <c r="C20" s="142"/>
      <c r="D20" s="142"/>
      <c r="E20" s="142"/>
      <c r="F20" s="142"/>
    </row>
    <row r="21" spans="1:6" x14ac:dyDescent="0.25">
      <c r="A21" s="142"/>
      <c r="C21" s="142"/>
      <c r="D21" s="142"/>
      <c r="E21" s="142"/>
      <c r="F21" s="142"/>
    </row>
    <row r="22" spans="1:6" x14ac:dyDescent="0.25">
      <c r="A22" s="142"/>
      <c r="C22" s="142"/>
      <c r="D22" s="142"/>
      <c r="E22" s="142"/>
      <c r="F22" s="142"/>
    </row>
    <row r="23" spans="1:6" x14ac:dyDescent="0.25">
      <c r="A23" s="142"/>
      <c r="C23" s="142"/>
      <c r="D23" s="142"/>
      <c r="E23" s="142"/>
      <c r="F23" s="142"/>
    </row>
    <row r="24" spans="1:6" x14ac:dyDescent="0.25">
      <c r="A24" s="142"/>
      <c r="C24" s="142"/>
      <c r="D24" s="142"/>
      <c r="E24" s="142"/>
      <c r="F24" s="142"/>
    </row>
    <row r="25" spans="1:6" x14ac:dyDescent="0.25">
      <c r="A25" s="142"/>
      <c r="C25" s="142"/>
      <c r="D25" s="142"/>
      <c r="E25" s="142"/>
      <c r="F25" s="142"/>
    </row>
    <row r="27" spans="1:6" x14ac:dyDescent="0.25">
      <c r="B27" s="143" t="s">
        <v>212</v>
      </c>
      <c r="C27" s="145">
        <v>0.15359999999999999</v>
      </c>
    </row>
    <row r="28" spans="1:6" x14ac:dyDescent="0.25">
      <c r="B28" s="143" t="s">
        <v>213</v>
      </c>
      <c r="C28" s="145">
        <f>+E4</f>
        <v>0.97698945349952071</v>
      </c>
    </row>
    <row r="29" spans="1:6" x14ac:dyDescent="0.25">
      <c r="B29" s="143" t="s">
        <v>214</v>
      </c>
      <c r="C29" s="145">
        <f>+E5</f>
        <v>0.61904761904761907</v>
      </c>
    </row>
    <row r="30" spans="1:6" x14ac:dyDescent="0.25">
      <c r="B30" s="143" t="s">
        <v>215</v>
      </c>
      <c r="C30" s="145">
        <f>+E6</f>
        <v>0.96487753239642271</v>
      </c>
    </row>
    <row r="31" spans="1:6" x14ac:dyDescent="0.25">
      <c r="B31" s="143" t="s">
        <v>216</v>
      </c>
      <c r="C31" s="145">
        <f>+E7</f>
        <v>0.9923225806451611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topLeftCell="F1" workbookViewId="0">
      <selection activeCell="M9" sqref="M9"/>
    </sheetView>
  </sheetViews>
  <sheetFormatPr baseColWidth="10" defaultRowHeight="15" x14ac:dyDescent="0.25"/>
  <cols>
    <col min="1" max="1" width="19.5703125" bestFit="1" customWidth="1"/>
    <col min="6" max="6" width="73" bestFit="1" customWidth="1"/>
    <col min="9" max="9" width="17.28515625" bestFit="1" customWidth="1"/>
    <col min="10" max="10" width="22.42578125" bestFit="1" customWidth="1"/>
    <col min="12" max="12" width="16.42578125" bestFit="1" customWidth="1"/>
  </cols>
  <sheetData>
    <row r="1" spans="1:13" ht="36.75" customHeight="1" x14ac:dyDescent="0.25">
      <c r="A1" s="215" t="s">
        <v>185</v>
      </c>
      <c r="B1" s="39" t="s">
        <v>190</v>
      </c>
      <c r="C1" s="39" t="s">
        <v>186</v>
      </c>
      <c r="D1" s="215" t="s">
        <v>191</v>
      </c>
      <c r="E1" s="215" t="s">
        <v>197</v>
      </c>
      <c r="F1" s="215" t="s">
        <v>198</v>
      </c>
      <c r="G1" s="217" t="s">
        <v>205</v>
      </c>
      <c r="H1" s="39" t="s">
        <v>186</v>
      </c>
      <c r="I1" s="39" t="s">
        <v>646</v>
      </c>
      <c r="J1" s="39" t="s">
        <v>206</v>
      </c>
      <c r="K1" s="213" t="s">
        <v>200</v>
      </c>
      <c r="L1" s="39" t="s">
        <v>199</v>
      </c>
      <c r="M1" s="1"/>
    </row>
    <row r="2" spans="1:13" ht="18.75" x14ac:dyDescent="0.3">
      <c r="A2" s="216"/>
      <c r="B2" s="40">
        <v>1</v>
      </c>
      <c r="C2" s="40">
        <f>+C4+C7+C41+C50+C86</f>
        <v>1</v>
      </c>
      <c r="D2" s="216"/>
      <c r="E2" s="216"/>
      <c r="F2" s="216"/>
      <c r="G2" s="218"/>
      <c r="H2" s="40">
        <f>+H4+H7+H41+H50+H86</f>
        <v>1</v>
      </c>
      <c r="I2" s="40">
        <f>+(I4*0.2)+(I7*0.2)+(I41*0.2)+(I50*0.2)+(I86*0.2)</f>
        <v>0.44458071428571427</v>
      </c>
      <c r="J2" s="40">
        <f>+J4+J7+J41+J50+J86</f>
        <v>0.44458071428571422</v>
      </c>
      <c r="K2" s="214"/>
      <c r="L2" s="40">
        <f>+L4+L7+L41+L50+L86</f>
        <v>0.53744293650793651</v>
      </c>
      <c r="M2" s="74"/>
    </row>
    <row r="3" spans="1:13" x14ac:dyDescent="0.25">
      <c r="A3" s="41"/>
      <c r="B3" s="42"/>
      <c r="C3" s="42"/>
      <c r="D3" s="42"/>
      <c r="E3" s="41"/>
      <c r="F3" s="25"/>
      <c r="G3" s="25"/>
      <c r="H3" s="42"/>
      <c r="I3" s="43"/>
      <c r="J3" s="43"/>
      <c r="K3" s="43"/>
      <c r="L3" s="43"/>
      <c r="M3" s="1"/>
    </row>
    <row r="4" spans="1:13" ht="30" customHeight="1" x14ac:dyDescent="0.25">
      <c r="A4" s="44" t="s">
        <v>97</v>
      </c>
      <c r="B4" s="45">
        <f>+$B$2/5</f>
        <v>0.2</v>
      </c>
      <c r="C4" s="45">
        <f>+C5</f>
        <v>0.2</v>
      </c>
      <c r="D4" s="45">
        <f>+B4-C4</f>
        <v>0</v>
      </c>
      <c r="E4" s="44" t="s">
        <v>647</v>
      </c>
      <c r="F4" s="46" t="s">
        <v>3</v>
      </c>
      <c r="G4" s="47"/>
      <c r="H4" s="45">
        <f>+H5</f>
        <v>0.2</v>
      </c>
      <c r="I4" s="45">
        <f>+J4/H4</f>
        <v>0</v>
      </c>
      <c r="J4" s="45">
        <f>+J5</f>
        <v>0</v>
      </c>
      <c r="K4" s="45">
        <f>+L4/H4</f>
        <v>0.65250000000000008</v>
      </c>
      <c r="L4" s="45">
        <f>+L5</f>
        <v>0.13050000000000003</v>
      </c>
      <c r="M4" s="75" t="e">
        <f t="shared" ref="M4:M67" si="0">+L4/J4</f>
        <v>#DIV/0!</v>
      </c>
    </row>
    <row r="5" spans="1:13" ht="30" customHeight="1" x14ac:dyDescent="0.25">
      <c r="A5" s="48" t="s">
        <v>1</v>
      </c>
      <c r="B5" s="49">
        <f>+B4/1</f>
        <v>0.2</v>
      </c>
      <c r="C5" s="49">
        <f>SUM(C6:C6)</f>
        <v>0.2</v>
      </c>
      <c r="D5" s="49">
        <f>+C5-B5</f>
        <v>0</v>
      </c>
      <c r="E5" s="48" t="s">
        <v>98</v>
      </c>
      <c r="F5" s="50" t="s">
        <v>4</v>
      </c>
      <c r="G5" s="47"/>
      <c r="H5" s="49">
        <f>SUM(H6:H6)</f>
        <v>0.2</v>
      </c>
      <c r="I5" s="49">
        <f>+J5/H5</f>
        <v>0</v>
      </c>
      <c r="J5" s="49">
        <f>+J6</f>
        <v>0</v>
      </c>
      <c r="K5" s="49">
        <f>+L5/H5</f>
        <v>0.65250000000000008</v>
      </c>
      <c r="L5" s="49">
        <f>+L6</f>
        <v>0.13050000000000003</v>
      </c>
      <c r="M5" s="75" t="e">
        <f t="shared" si="0"/>
        <v>#DIV/0!</v>
      </c>
    </row>
    <row r="6" spans="1:13" ht="30" customHeight="1" x14ac:dyDescent="0.25">
      <c r="A6" s="51" t="s">
        <v>2</v>
      </c>
      <c r="B6" s="52">
        <f>+B5/1</f>
        <v>0.2</v>
      </c>
      <c r="C6" s="52">
        <v>0.2</v>
      </c>
      <c r="D6" s="52">
        <f>+C6-B6</f>
        <v>0</v>
      </c>
      <c r="E6" s="51" t="s">
        <v>99</v>
      </c>
      <c r="F6" s="53" t="s">
        <v>93</v>
      </c>
      <c r="G6" s="54"/>
      <c r="H6" s="52">
        <f>+C6</f>
        <v>0.2</v>
      </c>
      <c r="I6" s="52">
        <f>+'[1]1 Y 2 TRIMESTRE'!AG5</f>
        <v>0</v>
      </c>
      <c r="J6" s="52">
        <f>+H6*I6</f>
        <v>0</v>
      </c>
      <c r="K6" s="52">
        <f>+'[1]1 Y 2 TRIMESTRE'!AM5</f>
        <v>0.65250000000000008</v>
      </c>
      <c r="L6" s="52">
        <f>+K6*H6</f>
        <v>0.13050000000000003</v>
      </c>
      <c r="M6" s="75" t="e">
        <f t="shared" si="0"/>
        <v>#DIV/0!</v>
      </c>
    </row>
    <row r="7" spans="1:13" ht="30" customHeight="1" x14ac:dyDescent="0.25">
      <c r="A7" s="44" t="s">
        <v>0</v>
      </c>
      <c r="B7" s="45">
        <f>+$B$2/5</f>
        <v>0.2</v>
      </c>
      <c r="C7" s="45">
        <f>+C8+C13+C15+C24+C37</f>
        <v>0.19999999999999998</v>
      </c>
      <c r="D7" s="45">
        <f>+B7-C7</f>
        <v>0</v>
      </c>
      <c r="E7" s="44" t="s">
        <v>648</v>
      </c>
      <c r="F7" s="55" t="s">
        <v>6</v>
      </c>
      <c r="G7" s="56"/>
      <c r="H7" s="45">
        <f>+H8+H13+H15+H24+H37</f>
        <v>0.19999999999999998</v>
      </c>
      <c r="I7" s="45">
        <f>+J7/H7</f>
        <v>0.48073968253968247</v>
      </c>
      <c r="J7" s="45">
        <f>+J8+J13+J15+J24+J37</f>
        <v>9.6147936507936488E-2</v>
      </c>
      <c r="K7" s="45">
        <f>+L7/H7</f>
        <v>0.4789396825396825</v>
      </c>
      <c r="L7" s="45">
        <f>+L8+L13+L15+L24+L37</f>
        <v>9.5787936507936489E-2</v>
      </c>
      <c r="M7" s="76">
        <f>+L7/J7</f>
        <v>0.99625576987842812</v>
      </c>
    </row>
    <row r="8" spans="1:13" ht="30" customHeight="1" x14ac:dyDescent="0.25">
      <c r="A8" s="48" t="s">
        <v>96</v>
      </c>
      <c r="B8" s="49">
        <f>+$B$7/5</f>
        <v>0.04</v>
      </c>
      <c r="C8" s="49">
        <f>SUM(C9:C12)</f>
        <v>3.9999999999999966E-2</v>
      </c>
      <c r="D8" s="49">
        <f t="shared" ref="D8:D20" si="1">+C8-B8</f>
        <v>0</v>
      </c>
      <c r="E8" s="48" t="s">
        <v>100</v>
      </c>
      <c r="F8" s="57" t="s">
        <v>7</v>
      </c>
      <c r="G8" s="56"/>
      <c r="H8" s="49">
        <f>SUM(H9:H12)</f>
        <v>3.9999999999999966E-2</v>
      </c>
      <c r="I8" s="49">
        <f>+J8/H8</f>
        <v>0.51853174603174601</v>
      </c>
      <c r="J8" s="49">
        <f>SUM(J9:J12)</f>
        <v>2.0741269841269824E-2</v>
      </c>
      <c r="K8" s="49">
        <f>+L8/H8</f>
        <v>0.51853174603174601</v>
      </c>
      <c r="L8" s="49">
        <f>SUM(L9:L12)</f>
        <v>2.0741269841269824E-2</v>
      </c>
      <c r="M8" s="75">
        <f t="shared" si="0"/>
        <v>1</v>
      </c>
    </row>
    <row r="9" spans="1:13" ht="30" customHeight="1" x14ac:dyDescent="0.25">
      <c r="A9" s="51" t="s">
        <v>2</v>
      </c>
      <c r="B9" s="52">
        <f>+$B$8/3</f>
        <v>1.3333333333333334E-2</v>
      </c>
      <c r="C9" s="52">
        <v>1.3333333333333299E-2</v>
      </c>
      <c r="D9" s="52">
        <f t="shared" si="1"/>
        <v>-3.4694469519536142E-17</v>
      </c>
      <c r="E9" s="51" t="s">
        <v>101</v>
      </c>
      <c r="F9" s="58" t="s">
        <v>8</v>
      </c>
      <c r="G9" s="56"/>
      <c r="H9" s="52">
        <f>+C9</f>
        <v>1.3333333333333299E-2</v>
      </c>
      <c r="I9" s="52">
        <f>+'[1]1 Y 2 TRIMESTRE'!AG10</f>
        <v>0.60000000000000009</v>
      </c>
      <c r="J9" s="52">
        <f>+H9*I9</f>
        <v>7.9999999999999811E-3</v>
      </c>
      <c r="K9" s="52">
        <f>+'[1]1 Y 2 TRIMESTRE'!AM10</f>
        <v>0.60000000000000009</v>
      </c>
      <c r="L9" s="52">
        <f>+K9*H9</f>
        <v>7.9999999999999811E-3</v>
      </c>
      <c r="M9" s="75">
        <f t="shared" si="0"/>
        <v>1</v>
      </c>
    </row>
    <row r="10" spans="1:13" ht="30" customHeight="1" x14ac:dyDescent="0.25">
      <c r="A10" s="59" t="s">
        <v>2</v>
      </c>
      <c r="B10" s="60">
        <v>0</v>
      </c>
      <c r="C10" s="60">
        <v>0</v>
      </c>
      <c r="D10" s="60">
        <f t="shared" si="1"/>
        <v>0</v>
      </c>
      <c r="E10" s="59" t="s">
        <v>102</v>
      </c>
      <c r="F10" s="61" t="s">
        <v>9</v>
      </c>
      <c r="G10" s="61"/>
      <c r="H10" s="60">
        <f>+C10</f>
        <v>0</v>
      </c>
      <c r="I10" s="60">
        <f>+'[1]1 Y 2 TRIMESTRE'!AG12</f>
        <v>0</v>
      </c>
      <c r="J10" s="60">
        <f>+H10*I10</f>
        <v>0</v>
      </c>
      <c r="K10" s="60">
        <f>+'[1]1 Y 2 TRIMESTRE'!AM12</f>
        <v>0</v>
      </c>
      <c r="L10" s="60">
        <f>+K10*H10</f>
        <v>0</v>
      </c>
      <c r="M10" s="75" t="e">
        <f t="shared" si="0"/>
        <v>#DIV/0!</v>
      </c>
    </row>
    <row r="11" spans="1:13" ht="30" customHeight="1" x14ac:dyDescent="0.25">
      <c r="A11" s="51" t="s">
        <v>2</v>
      </c>
      <c r="B11" s="52">
        <f>+$B$8/3</f>
        <v>1.3333333333333334E-2</v>
      </c>
      <c r="C11" s="52">
        <v>1.3333333333333334E-2</v>
      </c>
      <c r="D11" s="52">
        <f t="shared" si="1"/>
        <v>0</v>
      </c>
      <c r="E11" s="51" t="s">
        <v>103</v>
      </c>
      <c r="F11" s="58" t="s">
        <v>11</v>
      </c>
      <c r="G11" s="56"/>
      <c r="H11" s="52">
        <f>+C11</f>
        <v>1.3333333333333334E-2</v>
      </c>
      <c r="I11" s="52">
        <f>+'[1]1 Y 2 TRIMESTRE'!AG13</f>
        <v>0.59416666666666673</v>
      </c>
      <c r="J11" s="52">
        <f>+H11*I11</f>
        <v>7.9222222222222229E-3</v>
      </c>
      <c r="K11" s="52">
        <f>+'[1]1 Y 2 TRIMESTRE'!AM13</f>
        <v>0.59416666666666673</v>
      </c>
      <c r="L11" s="52">
        <f>+K11*H11</f>
        <v>7.9222222222222229E-3</v>
      </c>
      <c r="M11" s="75">
        <f t="shared" si="0"/>
        <v>1</v>
      </c>
    </row>
    <row r="12" spans="1:13" ht="30" customHeight="1" x14ac:dyDescent="0.25">
      <c r="A12" s="51" t="s">
        <v>2</v>
      </c>
      <c r="B12" s="52">
        <f>+$B$8/3</f>
        <v>1.3333333333333334E-2</v>
      </c>
      <c r="C12" s="52">
        <v>1.3333333333333334E-2</v>
      </c>
      <c r="D12" s="52">
        <f t="shared" si="1"/>
        <v>0</v>
      </c>
      <c r="E12" s="51" t="s">
        <v>104</v>
      </c>
      <c r="F12" s="58" t="s">
        <v>12</v>
      </c>
      <c r="G12" s="56"/>
      <c r="H12" s="52">
        <f>+C12</f>
        <v>1.3333333333333334E-2</v>
      </c>
      <c r="I12" s="52">
        <f>+'[1]1 Y 2 TRIMESTRE'!AG14</f>
        <v>0.36142857142857143</v>
      </c>
      <c r="J12" s="52">
        <f>+H12*I12</f>
        <v>4.8190476190476195E-3</v>
      </c>
      <c r="K12" s="52">
        <f>+'[1]1 Y 2 TRIMESTRE'!AM14</f>
        <v>0.36142857142857143</v>
      </c>
      <c r="L12" s="52">
        <f>+K12*H12</f>
        <v>4.8190476190476195E-3</v>
      </c>
      <c r="M12" s="75">
        <f t="shared" si="0"/>
        <v>1</v>
      </c>
    </row>
    <row r="13" spans="1:13" ht="30" customHeight="1" x14ac:dyDescent="0.25">
      <c r="A13" s="48" t="s">
        <v>96</v>
      </c>
      <c r="B13" s="49">
        <f>+$B$7/5</f>
        <v>0.04</v>
      </c>
      <c r="C13" s="49">
        <f>+C14</f>
        <v>0.04</v>
      </c>
      <c r="D13" s="49">
        <f t="shared" si="1"/>
        <v>0</v>
      </c>
      <c r="E13" s="48" t="s">
        <v>105</v>
      </c>
      <c r="F13" s="57" t="s">
        <v>13</v>
      </c>
      <c r="G13" s="56"/>
      <c r="H13" s="49">
        <f>+H14</f>
        <v>0.04</v>
      </c>
      <c r="I13" s="49">
        <f>+J13/H13</f>
        <v>0.38</v>
      </c>
      <c r="J13" s="49">
        <f>+J14</f>
        <v>1.52E-2</v>
      </c>
      <c r="K13" s="49">
        <f>+L13/H13</f>
        <v>0.371</v>
      </c>
      <c r="L13" s="49">
        <f>+L14</f>
        <v>1.4840000000000001E-2</v>
      </c>
      <c r="M13" s="76">
        <f t="shared" si="0"/>
        <v>0.97631578947368425</v>
      </c>
    </row>
    <row r="14" spans="1:13" ht="30" customHeight="1" x14ac:dyDescent="0.25">
      <c r="A14" s="51" t="s">
        <v>2</v>
      </c>
      <c r="B14" s="52">
        <f>+B13/1</f>
        <v>0.04</v>
      </c>
      <c r="C14" s="52">
        <v>0.04</v>
      </c>
      <c r="D14" s="52">
        <f t="shared" si="1"/>
        <v>0</v>
      </c>
      <c r="E14" s="51" t="s">
        <v>106</v>
      </c>
      <c r="F14" s="58" t="s">
        <v>93</v>
      </c>
      <c r="G14" s="56"/>
      <c r="H14" s="52">
        <f>+C14</f>
        <v>0.04</v>
      </c>
      <c r="I14" s="52">
        <f>+'[1]1 Y 2 TRIMESTRE'!AG15</f>
        <v>0.38</v>
      </c>
      <c r="J14" s="52">
        <f>+H14*I14</f>
        <v>1.52E-2</v>
      </c>
      <c r="K14" s="52">
        <f>+'[1]1 Y 2 TRIMESTRE'!AM15</f>
        <v>0.371</v>
      </c>
      <c r="L14" s="52">
        <f>+K14*H14</f>
        <v>1.4840000000000001E-2</v>
      </c>
      <c r="M14" s="76">
        <f t="shared" si="0"/>
        <v>0.97631578947368425</v>
      </c>
    </row>
    <row r="15" spans="1:13" ht="30" customHeight="1" x14ac:dyDescent="0.25">
      <c r="A15" s="48" t="s">
        <v>96</v>
      </c>
      <c r="B15" s="49">
        <f>+$B$7/5</f>
        <v>0.04</v>
      </c>
      <c r="C15" s="49">
        <f>SUM(C16:C23)</f>
        <v>0.04</v>
      </c>
      <c r="D15" s="49">
        <f t="shared" si="1"/>
        <v>0</v>
      </c>
      <c r="E15" s="48" t="s">
        <v>108</v>
      </c>
      <c r="F15" s="57" t="s">
        <v>107</v>
      </c>
      <c r="G15" s="56"/>
      <c r="H15" s="49">
        <f>SUM(H16:H23)</f>
        <v>0.04</v>
      </c>
      <c r="I15" s="49">
        <f>+J15/H15</f>
        <v>0.50000000000000011</v>
      </c>
      <c r="J15" s="49">
        <f>SUM(J16:J23)</f>
        <v>2.0000000000000004E-2</v>
      </c>
      <c r="K15" s="49">
        <f>+L15/H15</f>
        <v>0.50000000000000011</v>
      </c>
      <c r="L15" s="49">
        <f>SUM(L16:L23)</f>
        <v>2.0000000000000004E-2</v>
      </c>
      <c r="M15" s="75">
        <f t="shared" si="0"/>
        <v>1</v>
      </c>
    </row>
    <row r="16" spans="1:13" ht="30" customHeight="1" x14ac:dyDescent="0.25">
      <c r="A16" s="51" t="s">
        <v>2</v>
      </c>
      <c r="B16" s="52">
        <f>+$B$15/6</f>
        <v>6.6666666666666671E-3</v>
      </c>
      <c r="C16" s="52">
        <v>6.6666666666666671E-3</v>
      </c>
      <c r="D16" s="52">
        <f t="shared" si="1"/>
        <v>0</v>
      </c>
      <c r="E16" s="51" t="s">
        <v>109</v>
      </c>
      <c r="F16" s="62" t="s">
        <v>16</v>
      </c>
      <c r="G16" s="47"/>
      <c r="H16" s="52">
        <f t="shared" ref="H16:H23" si="2">+C16</f>
        <v>6.6666666666666671E-3</v>
      </c>
      <c r="I16" s="52">
        <f>+'[1]1 Y 2 TRIMESTRE'!AG19</f>
        <v>0</v>
      </c>
      <c r="J16" s="52">
        <f t="shared" ref="J16:J23" si="3">+H16*I16</f>
        <v>0</v>
      </c>
      <c r="K16" s="52">
        <f>+'[1]1 Y 2 TRIMESTRE'!AM19</f>
        <v>0</v>
      </c>
      <c r="L16" s="52">
        <f t="shared" ref="L16:L23" si="4">+K16*H16</f>
        <v>0</v>
      </c>
      <c r="M16" s="75" t="e">
        <f t="shared" si="0"/>
        <v>#DIV/0!</v>
      </c>
    </row>
    <row r="17" spans="1:13" ht="30" customHeight="1" x14ac:dyDescent="0.25">
      <c r="A17" s="51" t="s">
        <v>2</v>
      </c>
      <c r="B17" s="52">
        <f>+$B$15/6</f>
        <v>6.6666666666666671E-3</v>
      </c>
      <c r="C17" s="52">
        <v>6.6666666666666671E-3</v>
      </c>
      <c r="D17" s="52">
        <f t="shared" si="1"/>
        <v>0</v>
      </c>
      <c r="E17" s="51" t="s">
        <v>110</v>
      </c>
      <c r="F17" s="62" t="s">
        <v>17</v>
      </c>
      <c r="G17" s="47"/>
      <c r="H17" s="52">
        <f t="shared" si="2"/>
        <v>6.6666666666666671E-3</v>
      </c>
      <c r="I17" s="52">
        <f>+'[1]1 Y 2 TRIMESTRE'!AG21</f>
        <v>1</v>
      </c>
      <c r="J17" s="52">
        <f t="shared" si="3"/>
        <v>6.6666666666666671E-3</v>
      </c>
      <c r="K17" s="52">
        <f>+'[1]1 Y 2 TRIMESTRE'!AM21</f>
        <v>1</v>
      </c>
      <c r="L17" s="52">
        <f t="shared" si="4"/>
        <v>6.6666666666666671E-3</v>
      </c>
      <c r="M17" s="75">
        <f t="shared" si="0"/>
        <v>1</v>
      </c>
    </row>
    <row r="18" spans="1:13" ht="30" customHeight="1" x14ac:dyDescent="0.25">
      <c r="A18" s="59" t="s">
        <v>2</v>
      </c>
      <c r="B18" s="60">
        <v>0</v>
      </c>
      <c r="C18" s="60">
        <v>0</v>
      </c>
      <c r="D18" s="60">
        <f t="shared" si="1"/>
        <v>0</v>
      </c>
      <c r="E18" s="59" t="s">
        <v>111</v>
      </c>
      <c r="F18" s="63" t="s">
        <v>18</v>
      </c>
      <c r="G18" s="63"/>
      <c r="H18" s="60">
        <f t="shared" si="2"/>
        <v>0</v>
      </c>
      <c r="I18" s="60">
        <f>+'[1]1 Y 2 TRIMESTRE'!AG22</f>
        <v>0</v>
      </c>
      <c r="J18" s="60">
        <f t="shared" si="3"/>
        <v>0</v>
      </c>
      <c r="K18" s="60">
        <f>+'[1]1 Y 2 TRIMESTRE'!AM22</f>
        <v>0</v>
      </c>
      <c r="L18" s="60">
        <f t="shared" si="4"/>
        <v>0</v>
      </c>
      <c r="M18" s="75" t="e">
        <f t="shared" si="0"/>
        <v>#DIV/0!</v>
      </c>
    </row>
    <row r="19" spans="1:13" ht="30" customHeight="1" x14ac:dyDescent="0.25">
      <c r="A19" s="51" t="s">
        <v>2</v>
      </c>
      <c r="B19" s="52">
        <f>+$B$15/6</f>
        <v>6.6666666666666671E-3</v>
      </c>
      <c r="C19" s="52">
        <v>6.6666666666666671E-3</v>
      </c>
      <c r="D19" s="52">
        <f t="shared" si="1"/>
        <v>0</v>
      </c>
      <c r="E19" s="51" t="s">
        <v>112</v>
      </c>
      <c r="F19" s="62" t="s">
        <v>19</v>
      </c>
      <c r="G19" s="47"/>
      <c r="H19" s="52">
        <f t="shared" si="2"/>
        <v>6.6666666666666671E-3</v>
      </c>
      <c r="I19" s="52">
        <f>+'[1]1 Y 2 TRIMESTRE'!AG23</f>
        <v>0.67</v>
      </c>
      <c r="J19" s="52">
        <f t="shared" si="3"/>
        <v>4.4666666666666674E-3</v>
      </c>
      <c r="K19" s="52">
        <f>+'[1]1 Y 2 TRIMESTRE'!AM23</f>
        <v>0.67</v>
      </c>
      <c r="L19" s="52">
        <f t="shared" si="4"/>
        <v>4.4666666666666674E-3</v>
      </c>
      <c r="M19" s="75">
        <f t="shared" si="0"/>
        <v>1</v>
      </c>
    </row>
    <row r="20" spans="1:13" ht="30" customHeight="1" x14ac:dyDescent="0.25">
      <c r="A20" s="51" t="s">
        <v>2</v>
      </c>
      <c r="B20" s="52">
        <f>+$B$15/6</f>
        <v>6.6666666666666671E-3</v>
      </c>
      <c r="C20" s="52">
        <v>6.6666666666666671E-3</v>
      </c>
      <c r="D20" s="52">
        <f t="shared" si="1"/>
        <v>0</v>
      </c>
      <c r="E20" s="51" t="s">
        <v>113</v>
      </c>
      <c r="F20" s="62" t="s">
        <v>20</v>
      </c>
      <c r="G20" s="47"/>
      <c r="H20" s="52">
        <f t="shared" si="2"/>
        <v>6.6666666666666671E-3</v>
      </c>
      <c r="I20" s="52">
        <f>+'[1]1 Y 2 TRIMESTRE'!AG24</f>
        <v>0.33</v>
      </c>
      <c r="J20" s="52">
        <f t="shared" si="3"/>
        <v>2.2000000000000001E-3</v>
      </c>
      <c r="K20" s="52">
        <f>+'[1]1 Y 2 TRIMESTRE'!AM24</f>
        <v>0.33</v>
      </c>
      <c r="L20" s="52">
        <f t="shared" si="4"/>
        <v>2.2000000000000001E-3</v>
      </c>
      <c r="M20" s="75">
        <f t="shared" si="0"/>
        <v>1</v>
      </c>
    </row>
    <row r="21" spans="1:13" ht="30" customHeight="1" x14ac:dyDescent="0.25">
      <c r="A21" s="59" t="s">
        <v>2</v>
      </c>
      <c r="B21" s="60">
        <v>0</v>
      </c>
      <c r="C21" s="60">
        <v>0</v>
      </c>
      <c r="D21" s="60">
        <v>0</v>
      </c>
      <c r="E21" s="59" t="s">
        <v>114</v>
      </c>
      <c r="F21" s="63" t="s">
        <v>21</v>
      </c>
      <c r="G21" s="63"/>
      <c r="H21" s="60">
        <f t="shared" si="2"/>
        <v>0</v>
      </c>
      <c r="I21" s="60">
        <f>+'[1]1 Y 2 TRIMESTRE'!AG25</f>
        <v>0</v>
      </c>
      <c r="J21" s="60">
        <f t="shared" si="3"/>
        <v>0</v>
      </c>
      <c r="K21" s="60">
        <f>+'[1]1 Y 2 TRIMESTRE'!AM25</f>
        <v>0</v>
      </c>
      <c r="L21" s="60">
        <f t="shared" si="4"/>
        <v>0</v>
      </c>
      <c r="M21" s="75" t="e">
        <f t="shared" si="0"/>
        <v>#DIV/0!</v>
      </c>
    </row>
    <row r="22" spans="1:13" ht="30" customHeight="1" x14ac:dyDescent="0.25">
      <c r="A22" s="51" t="s">
        <v>2</v>
      </c>
      <c r="B22" s="52">
        <f>+$B$15/6</f>
        <v>6.6666666666666671E-3</v>
      </c>
      <c r="C22" s="52">
        <v>6.6666666666666671E-3</v>
      </c>
      <c r="D22" s="52">
        <f t="shared" ref="D22:D40" si="5">+C22-B22</f>
        <v>0</v>
      </c>
      <c r="E22" s="51" t="s">
        <v>115</v>
      </c>
      <c r="F22" s="62" t="s">
        <v>22</v>
      </c>
      <c r="G22" s="47"/>
      <c r="H22" s="52">
        <f t="shared" si="2"/>
        <v>6.6666666666666671E-3</v>
      </c>
      <c r="I22" s="52">
        <f>+'[1]1 Y 2 TRIMESTRE'!AG26</f>
        <v>0.5</v>
      </c>
      <c r="J22" s="52">
        <f t="shared" si="3"/>
        <v>3.3333333333333335E-3</v>
      </c>
      <c r="K22" s="52">
        <f>+'[1]1 Y 2 TRIMESTRE'!AM26</f>
        <v>0.5</v>
      </c>
      <c r="L22" s="52">
        <f t="shared" si="4"/>
        <v>3.3333333333333335E-3</v>
      </c>
      <c r="M22" s="75">
        <f t="shared" si="0"/>
        <v>1</v>
      </c>
    </row>
    <row r="23" spans="1:13" ht="30" customHeight="1" x14ac:dyDescent="0.25">
      <c r="A23" s="51" t="s">
        <v>2</v>
      </c>
      <c r="B23" s="52">
        <f>+$B$15/6</f>
        <v>6.6666666666666671E-3</v>
      </c>
      <c r="C23" s="52">
        <v>6.6666666666666671E-3</v>
      </c>
      <c r="D23" s="52">
        <f t="shared" si="5"/>
        <v>0</v>
      </c>
      <c r="E23" s="51" t="s">
        <v>116</v>
      </c>
      <c r="F23" s="62" t="s">
        <v>23</v>
      </c>
      <c r="G23" s="47"/>
      <c r="H23" s="52">
        <f t="shared" si="2"/>
        <v>6.6666666666666671E-3</v>
      </c>
      <c r="I23" s="52">
        <f>+'[1]1 Y 2 TRIMESTRE'!AG27</f>
        <v>0.5</v>
      </c>
      <c r="J23" s="52">
        <f t="shared" si="3"/>
        <v>3.3333333333333335E-3</v>
      </c>
      <c r="K23" s="52">
        <f>+'[1]1 Y 2 TRIMESTRE'!AM27</f>
        <v>0.5</v>
      </c>
      <c r="L23" s="52">
        <f t="shared" si="4"/>
        <v>3.3333333333333335E-3</v>
      </c>
      <c r="M23" s="75">
        <f t="shared" si="0"/>
        <v>1</v>
      </c>
    </row>
    <row r="24" spans="1:13" ht="30" customHeight="1" x14ac:dyDescent="0.25">
      <c r="A24" s="48" t="s">
        <v>96</v>
      </c>
      <c r="B24" s="49">
        <f>+$B$7/5</f>
        <v>0.04</v>
      </c>
      <c r="C24" s="49">
        <f>SUM(C25:C36)</f>
        <v>0.04</v>
      </c>
      <c r="D24" s="49">
        <f t="shared" si="5"/>
        <v>0</v>
      </c>
      <c r="E24" s="48" t="s">
        <v>118</v>
      </c>
      <c r="F24" s="57" t="s">
        <v>117</v>
      </c>
      <c r="G24" s="56"/>
      <c r="H24" s="49">
        <f>SUM(H25:H36)</f>
        <v>0.04</v>
      </c>
      <c r="I24" s="49">
        <f>+J24/H24</f>
        <v>0.59416666666666673</v>
      </c>
      <c r="J24" s="49">
        <f>SUM(J25:J36)</f>
        <v>2.3766666666666669E-2</v>
      </c>
      <c r="K24" s="49">
        <f>+L24/H24</f>
        <v>0.59416666666666673</v>
      </c>
      <c r="L24" s="49">
        <f>SUM(L25:L36)</f>
        <v>2.3766666666666669E-2</v>
      </c>
      <c r="M24" s="75">
        <f t="shared" si="0"/>
        <v>1</v>
      </c>
    </row>
    <row r="25" spans="1:13" ht="30" customHeight="1" x14ac:dyDescent="0.25">
      <c r="A25" s="51" t="s">
        <v>2</v>
      </c>
      <c r="B25" s="52">
        <f t="shared" ref="B25:B36" si="6">+$B$24/12</f>
        <v>3.3333333333333335E-3</v>
      </c>
      <c r="C25" s="52">
        <v>3.3333333333333335E-3</v>
      </c>
      <c r="D25" s="52">
        <f t="shared" si="5"/>
        <v>0</v>
      </c>
      <c r="E25" s="51" t="s">
        <v>119</v>
      </c>
      <c r="F25" s="62" t="s">
        <v>25</v>
      </c>
      <c r="G25" s="47"/>
      <c r="H25" s="52">
        <f t="shared" ref="H25:H36" si="7">+C25</f>
        <v>3.3333333333333335E-3</v>
      </c>
      <c r="I25" s="52">
        <f>+'[1]1 Y 2 TRIMESTRE'!AG28</f>
        <v>0.5</v>
      </c>
      <c r="J25" s="52">
        <f t="shared" ref="J25:J36" si="8">+H25*I25</f>
        <v>1.6666666666666668E-3</v>
      </c>
      <c r="K25" s="52">
        <f>+'[1]1 Y 2 TRIMESTRE'!AM28</f>
        <v>0.5</v>
      </c>
      <c r="L25" s="52">
        <f t="shared" ref="L25:L36" si="9">+K25*H25</f>
        <v>1.6666666666666668E-3</v>
      </c>
      <c r="M25" s="75">
        <f t="shared" si="0"/>
        <v>1</v>
      </c>
    </row>
    <row r="26" spans="1:13" ht="30" customHeight="1" x14ac:dyDescent="0.25">
      <c r="A26" s="51" t="s">
        <v>2</v>
      </c>
      <c r="B26" s="52">
        <f t="shared" si="6"/>
        <v>3.3333333333333335E-3</v>
      </c>
      <c r="C26" s="52">
        <v>3.3333333333333335E-3</v>
      </c>
      <c r="D26" s="52">
        <f t="shared" si="5"/>
        <v>0</v>
      </c>
      <c r="E26" s="51" t="s">
        <v>120</v>
      </c>
      <c r="F26" s="62" t="s">
        <v>26</v>
      </c>
      <c r="G26" s="47"/>
      <c r="H26" s="52">
        <f t="shared" si="7"/>
        <v>3.3333333333333335E-3</v>
      </c>
      <c r="I26" s="52">
        <f>+'[1]1 Y 2 TRIMESTRE'!AG29</f>
        <v>0.5</v>
      </c>
      <c r="J26" s="52">
        <f t="shared" si="8"/>
        <v>1.6666666666666668E-3</v>
      </c>
      <c r="K26" s="52">
        <f>+'[1]1 Y 2 TRIMESTRE'!AM29</f>
        <v>0.5</v>
      </c>
      <c r="L26" s="52">
        <f t="shared" si="9"/>
        <v>1.6666666666666668E-3</v>
      </c>
      <c r="M26" s="75">
        <f t="shared" si="0"/>
        <v>1</v>
      </c>
    </row>
    <row r="27" spans="1:13" ht="30" customHeight="1" x14ac:dyDescent="0.25">
      <c r="A27" s="51" t="s">
        <v>2</v>
      </c>
      <c r="B27" s="52">
        <f t="shared" si="6"/>
        <v>3.3333333333333335E-3</v>
      </c>
      <c r="C27" s="52">
        <v>3.3333333333333335E-3</v>
      </c>
      <c r="D27" s="52">
        <f t="shared" si="5"/>
        <v>0</v>
      </c>
      <c r="E27" s="51" t="s">
        <v>121</v>
      </c>
      <c r="F27" s="62" t="s">
        <v>28</v>
      </c>
      <c r="G27" s="47"/>
      <c r="H27" s="52">
        <f t="shared" si="7"/>
        <v>3.3333333333333335E-3</v>
      </c>
      <c r="I27" s="52">
        <f>+'[1]1 Y 2 TRIMESTRE'!AG30</f>
        <v>0.60000000000000009</v>
      </c>
      <c r="J27" s="52">
        <f t="shared" si="8"/>
        <v>2.0000000000000005E-3</v>
      </c>
      <c r="K27" s="52">
        <f>+'[1]1 Y 2 TRIMESTRE'!AM30</f>
        <v>0.60000000000000009</v>
      </c>
      <c r="L27" s="52">
        <f t="shared" si="9"/>
        <v>2.0000000000000005E-3</v>
      </c>
      <c r="M27" s="75">
        <f t="shared" si="0"/>
        <v>1</v>
      </c>
    </row>
    <row r="28" spans="1:13" ht="30" customHeight="1" x14ac:dyDescent="0.25">
      <c r="A28" s="51" t="s">
        <v>2</v>
      </c>
      <c r="B28" s="52">
        <f t="shared" si="6"/>
        <v>3.3333333333333335E-3</v>
      </c>
      <c r="C28" s="52">
        <v>3.3333333333333335E-3</v>
      </c>
      <c r="D28" s="52">
        <f t="shared" si="5"/>
        <v>0</v>
      </c>
      <c r="E28" s="51" t="s">
        <v>122</v>
      </c>
      <c r="F28" s="62" t="s">
        <v>29</v>
      </c>
      <c r="G28" s="47"/>
      <c r="H28" s="52">
        <f t="shared" si="7"/>
        <v>3.3333333333333335E-3</v>
      </c>
      <c r="I28" s="52">
        <f>+'[1]1 Y 2 TRIMESTRE'!AG31</f>
        <v>0.5</v>
      </c>
      <c r="J28" s="52">
        <f t="shared" si="8"/>
        <v>1.6666666666666668E-3</v>
      </c>
      <c r="K28" s="52">
        <f>+'[1]1 Y 2 TRIMESTRE'!AM31</f>
        <v>0.5</v>
      </c>
      <c r="L28" s="52">
        <f t="shared" si="9"/>
        <v>1.6666666666666668E-3</v>
      </c>
      <c r="M28" s="75">
        <f t="shared" si="0"/>
        <v>1</v>
      </c>
    </row>
    <row r="29" spans="1:13" ht="30" customHeight="1" x14ac:dyDescent="0.25">
      <c r="A29" s="51" t="s">
        <v>2</v>
      </c>
      <c r="B29" s="52">
        <f t="shared" si="6"/>
        <v>3.3333333333333335E-3</v>
      </c>
      <c r="C29" s="52">
        <v>3.3333333333333335E-3</v>
      </c>
      <c r="D29" s="52">
        <f t="shared" si="5"/>
        <v>0</v>
      </c>
      <c r="E29" s="51" t="s">
        <v>123</v>
      </c>
      <c r="F29" s="62" t="s">
        <v>30</v>
      </c>
      <c r="G29" s="47"/>
      <c r="H29" s="52">
        <f t="shared" si="7"/>
        <v>3.3333333333333335E-3</v>
      </c>
      <c r="I29" s="52">
        <f>+'[1]1 Y 2 TRIMESTRE'!AG32</f>
        <v>1</v>
      </c>
      <c r="J29" s="52">
        <f t="shared" si="8"/>
        <v>3.3333333333333335E-3</v>
      </c>
      <c r="K29" s="52">
        <f>+'[1]1 Y 2 TRIMESTRE'!AM32</f>
        <v>1</v>
      </c>
      <c r="L29" s="52">
        <f t="shared" si="9"/>
        <v>3.3333333333333335E-3</v>
      </c>
      <c r="M29" s="75">
        <f t="shared" si="0"/>
        <v>1</v>
      </c>
    </row>
    <row r="30" spans="1:13" ht="30" customHeight="1" x14ac:dyDescent="0.25">
      <c r="A30" s="51" t="s">
        <v>2</v>
      </c>
      <c r="B30" s="52">
        <f t="shared" si="6"/>
        <v>3.3333333333333335E-3</v>
      </c>
      <c r="C30" s="52">
        <v>3.3333333333333335E-3</v>
      </c>
      <c r="D30" s="52">
        <f t="shared" si="5"/>
        <v>0</v>
      </c>
      <c r="E30" s="51" t="s">
        <v>124</v>
      </c>
      <c r="F30" s="62" t="s">
        <v>31</v>
      </c>
      <c r="G30" s="47"/>
      <c r="H30" s="52">
        <f t="shared" si="7"/>
        <v>3.3333333333333335E-3</v>
      </c>
      <c r="I30" s="52">
        <f>+'[1]1 Y 2 TRIMESTRE'!AG33</f>
        <v>0.5</v>
      </c>
      <c r="J30" s="52">
        <f t="shared" si="8"/>
        <v>1.6666666666666668E-3</v>
      </c>
      <c r="K30" s="52">
        <f>+'[1]1 Y 2 TRIMESTRE'!AM33</f>
        <v>0.5</v>
      </c>
      <c r="L30" s="52">
        <f t="shared" si="9"/>
        <v>1.6666666666666668E-3</v>
      </c>
      <c r="M30" s="75">
        <f t="shared" si="0"/>
        <v>1</v>
      </c>
    </row>
    <row r="31" spans="1:13" ht="30" customHeight="1" x14ac:dyDescent="0.25">
      <c r="A31" s="51" t="s">
        <v>2</v>
      </c>
      <c r="B31" s="52">
        <f t="shared" si="6"/>
        <v>3.3333333333333335E-3</v>
      </c>
      <c r="C31" s="52">
        <v>3.3333333333333335E-3</v>
      </c>
      <c r="D31" s="52">
        <f t="shared" si="5"/>
        <v>0</v>
      </c>
      <c r="E31" s="51" t="s">
        <v>125</v>
      </c>
      <c r="F31" s="62" t="s">
        <v>32</v>
      </c>
      <c r="G31" s="47"/>
      <c r="H31" s="52">
        <f t="shared" si="7"/>
        <v>3.3333333333333335E-3</v>
      </c>
      <c r="I31" s="52">
        <f>+'[1]1 Y 2 TRIMESTRE'!AG34</f>
        <v>0.5</v>
      </c>
      <c r="J31" s="52">
        <f t="shared" si="8"/>
        <v>1.6666666666666668E-3</v>
      </c>
      <c r="K31" s="52">
        <f>+'[1]1 Y 2 TRIMESTRE'!AM34</f>
        <v>0.5</v>
      </c>
      <c r="L31" s="52">
        <f t="shared" si="9"/>
        <v>1.6666666666666668E-3</v>
      </c>
      <c r="M31" s="75">
        <f t="shared" si="0"/>
        <v>1</v>
      </c>
    </row>
    <row r="32" spans="1:13" ht="30" customHeight="1" x14ac:dyDescent="0.25">
      <c r="A32" s="51" t="s">
        <v>2</v>
      </c>
      <c r="B32" s="52">
        <f t="shared" si="6"/>
        <v>3.3333333333333335E-3</v>
      </c>
      <c r="C32" s="52">
        <v>3.3333333333333335E-3</v>
      </c>
      <c r="D32" s="52">
        <f t="shared" si="5"/>
        <v>0</v>
      </c>
      <c r="E32" s="51" t="s">
        <v>126</v>
      </c>
      <c r="F32" s="62" t="s">
        <v>33</v>
      </c>
      <c r="G32" s="47"/>
      <c r="H32" s="52">
        <f t="shared" si="7"/>
        <v>3.3333333333333335E-3</v>
      </c>
      <c r="I32" s="52">
        <f>+'[1]1 Y 2 TRIMESTRE'!AG35</f>
        <v>1</v>
      </c>
      <c r="J32" s="52">
        <f t="shared" si="8"/>
        <v>3.3333333333333335E-3</v>
      </c>
      <c r="K32" s="52">
        <f>+'[1]1 Y 2 TRIMESTRE'!AM35</f>
        <v>1</v>
      </c>
      <c r="L32" s="52">
        <f t="shared" si="9"/>
        <v>3.3333333333333335E-3</v>
      </c>
      <c r="M32" s="75">
        <f t="shared" si="0"/>
        <v>1</v>
      </c>
    </row>
    <row r="33" spans="1:13" ht="30" customHeight="1" x14ac:dyDescent="0.25">
      <c r="A33" s="51" t="s">
        <v>2</v>
      </c>
      <c r="B33" s="52">
        <f t="shared" si="6"/>
        <v>3.3333333333333335E-3</v>
      </c>
      <c r="C33" s="52">
        <v>3.3333333333333335E-3</v>
      </c>
      <c r="D33" s="52">
        <f t="shared" si="5"/>
        <v>0</v>
      </c>
      <c r="E33" s="51" t="s">
        <v>127</v>
      </c>
      <c r="F33" s="62" t="s">
        <v>34</v>
      </c>
      <c r="G33" s="47"/>
      <c r="H33" s="52">
        <f t="shared" si="7"/>
        <v>3.3333333333333335E-3</v>
      </c>
      <c r="I33" s="52">
        <f>+'[1]1 Y 2 TRIMESTRE'!AG36</f>
        <v>0.33</v>
      </c>
      <c r="J33" s="52">
        <f t="shared" si="8"/>
        <v>1.1000000000000001E-3</v>
      </c>
      <c r="K33" s="52">
        <f>+'[1]1 Y 2 TRIMESTRE'!AM36</f>
        <v>0.33</v>
      </c>
      <c r="L33" s="52">
        <f t="shared" si="9"/>
        <v>1.1000000000000001E-3</v>
      </c>
      <c r="M33" s="75">
        <f t="shared" si="0"/>
        <v>1</v>
      </c>
    </row>
    <row r="34" spans="1:13" ht="30" customHeight="1" x14ac:dyDescent="0.25">
      <c r="A34" s="51" t="s">
        <v>2</v>
      </c>
      <c r="B34" s="52">
        <f t="shared" si="6"/>
        <v>3.3333333333333335E-3</v>
      </c>
      <c r="C34" s="52">
        <v>3.3333333333333335E-3</v>
      </c>
      <c r="D34" s="52">
        <f t="shared" si="5"/>
        <v>0</v>
      </c>
      <c r="E34" s="51" t="s">
        <v>128</v>
      </c>
      <c r="F34" s="62" t="s">
        <v>35</v>
      </c>
      <c r="G34" s="47"/>
      <c r="H34" s="52">
        <f t="shared" si="7"/>
        <v>3.3333333333333335E-3</v>
      </c>
      <c r="I34" s="52">
        <f>+'[1]1 Y 2 TRIMESTRE'!AG37</f>
        <v>0.5</v>
      </c>
      <c r="J34" s="52">
        <f t="shared" si="8"/>
        <v>1.6666666666666668E-3</v>
      </c>
      <c r="K34" s="52">
        <f>+'[1]1 Y 2 TRIMESTRE'!AM37</f>
        <v>0.5</v>
      </c>
      <c r="L34" s="52">
        <f t="shared" si="9"/>
        <v>1.6666666666666668E-3</v>
      </c>
      <c r="M34" s="75">
        <f t="shared" si="0"/>
        <v>1</v>
      </c>
    </row>
    <row r="35" spans="1:13" ht="30" customHeight="1" x14ac:dyDescent="0.25">
      <c r="A35" s="51" t="s">
        <v>2</v>
      </c>
      <c r="B35" s="52">
        <f t="shared" si="6"/>
        <v>3.3333333333333335E-3</v>
      </c>
      <c r="C35" s="52">
        <v>3.3333333333333335E-3</v>
      </c>
      <c r="D35" s="52">
        <f t="shared" si="5"/>
        <v>0</v>
      </c>
      <c r="E35" s="51" t="s">
        <v>129</v>
      </c>
      <c r="F35" s="62" t="s">
        <v>36</v>
      </c>
      <c r="G35" s="47"/>
      <c r="H35" s="52">
        <f t="shared" si="7"/>
        <v>3.3333333333333335E-3</v>
      </c>
      <c r="I35" s="52">
        <f>+'[1]1 Y 2 TRIMESTRE'!AG38</f>
        <v>0.5</v>
      </c>
      <c r="J35" s="52">
        <f t="shared" si="8"/>
        <v>1.6666666666666668E-3</v>
      </c>
      <c r="K35" s="52">
        <f>+'[1]1 Y 2 TRIMESTRE'!AM38</f>
        <v>0.5</v>
      </c>
      <c r="L35" s="52">
        <f t="shared" si="9"/>
        <v>1.6666666666666668E-3</v>
      </c>
      <c r="M35" s="75">
        <f t="shared" si="0"/>
        <v>1</v>
      </c>
    </row>
    <row r="36" spans="1:13" ht="30" customHeight="1" x14ac:dyDescent="0.25">
      <c r="A36" s="51" t="s">
        <v>2</v>
      </c>
      <c r="B36" s="52">
        <f t="shared" si="6"/>
        <v>3.3333333333333335E-3</v>
      </c>
      <c r="C36" s="52">
        <v>3.3333333333333335E-3</v>
      </c>
      <c r="D36" s="52">
        <f t="shared" si="5"/>
        <v>0</v>
      </c>
      <c r="E36" s="51" t="s">
        <v>130</v>
      </c>
      <c r="F36" s="62" t="s">
        <v>37</v>
      </c>
      <c r="G36" s="47"/>
      <c r="H36" s="52">
        <f t="shared" si="7"/>
        <v>3.3333333333333335E-3</v>
      </c>
      <c r="I36" s="52">
        <f>+'[1]1 Y 2 TRIMESTRE'!AG39</f>
        <v>0.7</v>
      </c>
      <c r="J36" s="52">
        <f t="shared" si="8"/>
        <v>2.3333333333333335E-3</v>
      </c>
      <c r="K36" s="52">
        <f>+'[1]1 Y 2 TRIMESTRE'!AM39</f>
        <v>0.7</v>
      </c>
      <c r="L36" s="52">
        <f t="shared" si="9"/>
        <v>2.3333333333333335E-3</v>
      </c>
      <c r="M36" s="75">
        <f t="shared" si="0"/>
        <v>1</v>
      </c>
    </row>
    <row r="37" spans="1:13" ht="30" customHeight="1" x14ac:dyDescent="0.25">
      <c r="A37" s="48" t="s">
        <v>96</v>
      </c>
      <c r="B37" s="49">
        <f>+$B$7/5</f>
        <v>0.04</v>
      </c>
      <c r="C37" s="49">
        <f>SUM(C38:C40)</f>
        <v>0.04</v>
      </c>
      <c r="D37" s="49">
        <f t="shared" si="5"/>
        <v>0</v>
      </c>
      <c r="E37" s="48" t="s">
        <v>131</v>
      </c>
      <c r="F37" s="57" t="s">
        <v>38</v>
      </c>
      <c r="G37" s="56"/>
      <c r="H37" s="49">
        <f>SUM(H38:H40)</f>
        <v>0.04</v>
      </c>
      <c r="I37" s="49">
        <f>+J37/H37</f>
        <v>0.41100000000000009</v>
      </c>
      <c r="J37" s="49">
        <f>SUM(J38:J40)</f>
        <v>1.6440000000000003E-2</v>
      </c>
      <c r="K37" s="49">
        <f>+L37/H37</f>
        <v>0.41100000000000009</v>
      </c>
      <c r="L37" s="49">
        <f>SUM(L38:L40)</f>
        <v>1.6440000000000003E-2</v>
      </c>
      <c r="M37" s="75">
        <f t="shared" si="0"/>
        <v>1</v>
      </c>
    </row>
    <row r="38" spans="1:13" ht="30" customHeight="1" x14ac:dyDescent="0.25">
      <c r="A38" s="51" t="s">
        <v>2</v>
      </c>
      <c r="B38" s="52">
        <f>+$B$37/3</f>
        <v>1.3333333333333334E-2</v>
      </c>
      <c r="C38" s="52">
        <v>1.3333333333333334E-2</v>
      </c>
      <c r="D38" s="52">
        <f t="shared" si="5"/>
        <v>0</v>
      </c>
      <c r="E38" s="51" t="s">
        <v>132</v>
      </c>
      <c r="F38" s="62" t="s">
        <v>649</v>
      </c>
      <c r="G38" s="47"/>
      <c r="H38" s="52">
        <f>+C38</f>
        <v>1.3333333333333334E-2</v>
      </c>
      <c r="I38" s="52">
        <f>+'[1]1 Y 2 TRIMESTRE'!AG40</f>
        <v>0.66500000000000004</v>
      </c>
      <c r="J38" s="52">
        <f>+H38*I38</f>
        <v>8.8666666666666685E-3</v>
      </c>
      <c r="K38" s="52">
        <f>+'[1]1 Y 2 TRIMESTRE'!AM40</f>
        <v>0.66500000000000004</v>
      </c>
      <c r="L38" s="52">
        <f>+K38*H38</f>
        <v>8.8666666666666685E-3</v>
      </c>
      <c r="M38" s="75">
        <f t="shared" si="0"/>
        <v>1</v>
      </c>
    </row>
    <row r="39" spans="1:13" ht="30" customHeight="1" x14ac:dyDescent="0.25">
      <c r="A39" s="51" t="s">
        <v>2</v>
      </c>
      <c r="B39" s="52">
        <f>+$B$37/3</f>
        <v>1.3333333333333334E-2</v>
      </c>
      <c r="C39" s="52">
        <v>1.3333333333333334E-2</v>
      </c>
      <c r="D39" s="52">
        <f t="shared" si="5"/>
        <v>0</v>
      </c>
      <c r="E39" s="51" t="s">
        <v>133</v>
      </c>
      <c r="F39" s="62" t="s">
        <v>41</v>
      </c>
      <c r="G39" s="47"/>
      <c r="H39" s="52">
        <f>+C39</f>
        <v>1.3333333333333334E-2</v>
      </c>
      <c r="I39" s="52">
        <f>+'[1]1 Y 2 TRIMESTRE'!AG42</f>
        <v>6.8000000000000005E-2</v>
      </c>
      <c r="J39" s="52">
        <f>+H39*I39</f>
        <v>9.0666666666666684E-4</v>
      </c>
      <c r="K39" s="52">
        <f>+'[1]1 Y 2 TRIMESTRE'!AM42</f>
        <v>6.8000000000000005E-2</v>
      </c>
      <c r="L39" s="52">
        <f>+K39*H39</f>
        <v>9.0666666666666684E-4</v>
      </c>
      <c r="M39" s="75">
        <f t="shared" si="0"/>
        <v>1</v>
      </c>
    </row>
    <row r="40" spans="1:13" ht="30" customHeight="1" x14ac:dyDescent="0.25">
      <c r="A40" s="51" t="s">
        <v>2</v>
      </c>
      <c r="B40" s="52">
        <f>+$B$37/3</f>
        <v>1.3333333333333334E-2</v>
      </c>
      <c r="C40" s="52">
        <v>1.3333333333333334E-2</v>
      </c>
      <c r="D40" s="52">
        <f t="shared" si="5"/>
        <v>0</v>
      </c>
      <c r="E40" s="51" t="s">
        <v>134</v>
      </c>
      <c r="F40" s="62" t="s">
        <v>42</v>
      </c>
      <c r="G40" s="47"/>
      <c r="H40" s="52">
        <f>+C40</f>
        <v>1.3333333333333334E-2</v>
      </c>
      <c r="I40" s="52">
        <f>+'[1]1 Y 2 TRIMESTRE'!AG45</f>
        <v>0.5</v>
      </c>
      <c r="J40" s="52">
        <f>+H40*I40</f>
        <v>6.6666666666666671E-3</v>
      </c>
      <c r="K40" s="52">
        <f>+'[1]1 Y 2 TRIMESTRE'!AM45</f>
        <v>0.5</v>
      </c>
      <c r="L40" s="52">
        <f>+K40*H40</f>
        <v>6.6666666666666671E-3</v>
      </c>
      <c r="M40" s="75">
        <f t="shared" si="0"/>
        <v>1</v>
      </c>
    </row>
    <row r="41" spans="1:13" ht="30" customHeight="1" x14ac:dyDescent="0.25">
      <c r="A41" s="44" t="s">
        <v>97</v>
      </c>
      <c r="B41" s="45">
        <f>+$B$2/5</f>
        <v>0.2</v>
      </c>
      <c r="C41" s="45">
        <f>+C42+C44+C46+C48</f>
        <v>0.2</v>
      </c>
      <c r="D41" s="45">
        <f>+B41-C41</f>
        <v>0</v>
      </c>
      <c r="E41" s="44" t="s">
        <v>650</v>
      </c>
      <c r="F41" s="46" t="s">
        <v>651</v>
      </c>
      <c r="G41" s="47"/>
      <c r="H41" s="45">
        <f>+H42+H44+H46+H48</f>
        <v>0.2</v>
      </c>
      <c r="I41" s="45">
        <f>+J41/H41</f>
        <v>0.59139999999999993</v>
      </c>
      <c r="J41" s="45">
        <f>+J42+J44+J46+J48</f>
        <v>0.11828</v>
      </c>
      <c r="K41" s="45">
        <f>+L41/H41</f>
        <v>0.58889999999999998</v>
      </c>
      <c r="L41" s="45">
        <f>+L42+L44+L46+L48</f>
        <v>0.11778</v>
      </c>
      <c r="M41" s="76">
        <f t="shared" si="0"/>
        <v>0.99577274264457216</v>
      </c>
    </row>
    <row r="42" spans="1:13" ht="30" customHeight="1" x14ac:dyDescent="0.25">
      <c r="A42" s="48" t="s">
        <v>1</v>
      </c>
      <c r="B42" s="49">
        <f>+$B$41/4</f>
        <v>0.05</v>
      </c>
      <c r="C42" s="49">
        <f>+C43</f>
        <v>0.05</v>
      </c>
      <c r="D42" s="49">
        <f t="shared" ref="D42:D49" si="10">+C42-B42</f>
        <v>0</v>
      </c>
      <c r="E42" s="48" t="s">
        <v>136</v>
      </c>
      <c r="F42" s="50" t="s">
        <v>43</v>
      </c>
      <c r="G42" s="47"/>
      <c r="H42" s="49">
        <f>+H43</f>
        <v>0.05</v>
      </c>
      <c r="I42" s="49">
        <f>+J42/H42</f>
        <v>0.7155999999999999</v>
      </c>
      <c r="J42" s="49">
        <f>+J43</f>
        <v>3.5779999999999999E-2</v>
      </c>
      <c r="K42" s="49">
        <f>+L42/H42</f>
        <v>0.7155999999999999</v>
      </c>
      <c r="L42" s="49">
        <f>+L43</f>
        <v>3.5779999999999999E-2</v>
      </c>
      <c r="M42" s="75">
        <f t="shared" si="0"/>
        <v>1</v>
      </c>
    </row>
    <row r="43" spans="1:13" ht="30" customHeight="1" x14ac:dyDescent="0.25">
      <c r="A43" s="51" t="s">
        <v>2</v>
      </c>
      <c r="B43" s="52">
        <f>+B42/1</f>
        <v>0.05</v>
      </c>
      <c r="C43" s="52">
        <v>0.05</v>
      </c>
      <c r="D43" s="52">
        <f t="shared" si="10"/>
        <v>0</v>
      </c>
      <c r="E43" s="51" t="s">
        <v>137</v>
      </c>
      <c r="F43" s="53" t="s">
        <v>93</v>
      </c>
      <c r="G43" s="54"/>
      <c r="H43" s="52">
        <f>+C43</f>
        <v>0.05</v>
      </c>
      <c r="I43" s="52">
        <f>+'[1]1 Y 2 TRIMESTRE'!AG47</f>
        <v>0.71560000000000001</v>
      </c>
      <c r="J43" s="52">
        <f>+H43*I43</f>
        <v>3.5779999999999999E-2</v>
      </c>
      <c r="K43" s="52">
        <f>+'[1]1 Y 2 TRIMESTRE'!AM47</f>
        <v>0.71560000000000001</v>
      </c>
      <c r="L43" s="52">
        <f>+K43*H43</f>
        <v>3.5779999999999999E-2</v>
      </c>
      <c r="M43" s="75">
        <f t="shared" si="0"/>
        <v>1</v>
      </c>
    </row>
    <row r="44" spans="1:13" ht="30" customHeight="1" x14ac:dyDescent="0.25">
      <c r="A44" s="48" t="s">
        <v>1</v>
      </c>
      <c r="B44" s="49">
        <f>+$B$41/4</f>
        <v>0.05</v>
      </c>
      <c r="C44" s="49">
        <f>+C45</f>
        <v>0.05</v>
      </c>
      <c r="D44" s="49">
        <f t="shared" si="10"/>
        <v>0</v>
      </c>
      <c r="E44" s="48" t="s">
        <v>138</v>
      </c>
      <c r="F44" s="50" t="s">
        <v>44</v>
      </c>
      <c r="G44" s="47"/>
      <c r="H44" s="49">
        <f>+H45</f>
        <v>0.05</v>
      </c>
      <c r="I44" s="49">
        <f>+J44/H44</f>
        <v>0.6499999999999998</v>
      </c>
      <c r="J44" s="49">
        <f>+J45</f>
        <v>3.2499999999999994E-2</v>
      </c>
      <c r="K44" s="49">
        <f>+L44/H44</f>
        <v>0.6499999999999998</v>
      </c>
      <c r="L44" s="49">
        <f>+L45</f>
        <v>3.2499999999999994E-2</v>
      </c>
      <c r="M44" s="75">
        <f t="shared" si="0"/>
        <v>1</v>
      </c>
    </row>
    <row r="45" spans="1:13" ht="30" customHeight="1" x14ac:dyDescent="0.25">
      <c r="A45" s="51" t="s">
        <v>2</v>
      </c>
      <c r="B45" s="52">
        <f>+B44/1</f>
        <v>0.05</v>
      </c>
      <c r="C45" s="52">
        <v>0.05</v>
      </c>
      <c r="D45" s="52">
        <f t="shared" si="10"/>
        <v>0</v>
      </c>
      <c r="E45" s="51" t="s">
        <v>139</v>
      </c>
      <c r="F45" s="53" t="s">
        <v>93</v>
      </c>
      <c r="G45" s="54"/>
      <c r="H45" s="52">
        <f>+C45</f>
        <v>0.05</v>
      </c>
      <c r="I45" s="52">
        <f>+'[1]1 Y 2 TRIMESTRE'!AG50</f>
        <v>0.64999999999999991</v>
      </c>
      <c r="J45" s="52">
        <f>+H45*I45</f>
        <v>3.2499999999999994E-2</v>
      </c>
      <c r="K45" s="52">
        <f>+'[1]1 Y 2 TRIMESTRE'!AM50</f>
        <v>0.64999999999999991</v>
      </c>
      <c r="L45" s="52">
        <f>+K45*H45</f>
        <v>3.2499999999999994E-2</v>
      </c>
      <c r="M45" s="75">
        <f t="shared" si="0"/>
        <v>1</v>
      </c>
    </row>
    <row r="46" spans="1:13" ht="30" customHeight="1" x14ac:dyDescent="0.25">
      <c r="A46" s="48" t="s">
        <v>1</v>
      </c>
      <c r="B46" s="49">
        <f>+$B$41/4</f>
        <v>0.05</v>
      </c>
      <c r="C46" s="49">
        <f>+C47</f>
        <v>0.05</v>
      </c>
      <c r="D46" s="49">
        <f t="shared" si="10"/>
        <v>0</v>
      </c>
      <c r="E46" s="48" t="s">
        <v>140</v>
      </c>
      <c r="F46" s="50" t="s">
        <v>45</v>
      </c>
      <c r="G46" s="47"/>
      <c r="H46" s="49">
        <f>+H47</f>
        <v>0.05</v>
      </c>
      <c r="I46" s="49">
        <f>+J46/H46</f>
        <v>0.5</v>
      </c>
      <c r="J46" s="49">
        <f>+J47</f>
        <v>2.5000000000000001E-2</v>
      </c>
      <c r="K46" s="49">
        <f>+L46/H46</f>
        <v>0.5</v>
      </c>
      <c r="L46" s="49">
        <f>+L47</f>
        <v>2.5000000000000001E-2</v>
      </c>
      <c r="M46" s="75">
        <f t="shared" si="0"/>
        <v>1</v>
      </c>
    </row>
    <row r="47" spans="1:13" ht="30" customHeight="1" x14ac:dyDescent="0.25">
      <c r="A47" s="51" t="s">
        <v>2</v>
      </c>
      <c r="B47" s="52">
        <f>+B46/1</f>
        <v>0.05</v>
      </c>
      <c r="C47" s="52">
        <v>0.05</v>
      </c>
      <c r="D47" s="52">
        <f t="shared" si="10"/>
        <v>0</v>
      </c>
      <c r="E47" s="51" t="s">
        <v>141</v>
      </c>
      <c r="F47" s="53" t="s">
        <v>93</v>
      </c>
      <c r="G47" s="54"/>
      <c r="H47" s="52">
        <f>+C47</f>
        <v>0.05</v>
      </c>
      <c r="I47" s="52">
        <f>+'[1]1 Y 2 TRIMESTRE'!AG52</f>
        <v>0.5</v>
      </c>
      <c r="J47" s="52">
        <f>+H47*I47</f>
        <v>2.5000000000000001E-2</v>
      </c>
      <c r="K47" s="52">
        <f>+'[1]1 Y 2 TRIMESTRE'!AM52</f>
        <v>0.5</v>
      </c>
      <c r="L47" s="52">
        <f>+K47*H47</f>
        <v>2.5000000000000001E-2</v>
      </c>
      <c r="M47" s="75">
        <f t="shared" si="0"/>
        <v>1</v>
      </c>
    </row>
    <row r="48" spans="1:13" ht="30" customHeight="1" x14ac:dyDescent="0.25">
      <c r="A48" s="48" t="s">
        <v>1</v>
      </c>
      <c r="B48" s="49">
        <f>+$B$41/4</f>
        <v>0.05</v>
      </c>
      <c r="C48" s="49">
        <f>+C49</f>
        <v>0.05</v>
      </c>
      <c r="D48" s="49">
        <f t="shared" si="10"/>
        <v>0</v>
      </c>
      <c r="E48" s="48" t="s">
        <v>142</v>
      </c>
      <c r="F48" s="50" t="s">
        <v>46</v>
      </c>
      <c r="G48" s="47"/>
      <c r="H48" s="49">
        <f>+H49</f>
        <v>0.05</v>
      </c>
      <c r="I48" s="49">
        <f>+J48/H48</f>
        <v>0.5</v>
      </c>
      <c r="J48" s="49">
        <f>+J49</f>
        <v>2.5000000000000001E-2</v>
      </c>
      <c r="K48" s="49">
        <f>+L48/H48</f>
        <v>0.49</v>
      </c>
      <c r="L48" s="49">
        <f>+L49</f>
        <v>2.4500000000000001E-2</v>
      </c>
      <c r="M48" s="76">
        <f t="shared" si="0"/>
        <v>0.98</v>
      </c>
    </row>
    <row r="49" spans="1:13" ht="30" customHeight="1" x14ac:dyDescent="0.25">
      <c r="A49" s="51" t="s">
        <v>2</v>
      </c>
      <c r="B49" s="52">
        <f>+B48/1</f>
        <v>0.05</v>
      </c>
      <c r="C49" s="52">
        <v>0.05</v>
      </c>
      <c r="D49" s="52">
        <f t="shared" si="10"/>
        <v>0</v>
      </c>
      <c r="E49" s="51" t="s">
        <v>143</v>
      </c>
      <c r="F49" s="53" t="s">
        <v>93</v>
      </c>
      <c r="G49" s="54"/>
      <c r="H49" s="52">
        <f>+C49</f>
        <v>0.05</v>
      </c>
      <c r="I49" s="52">
        <f>+'[1]1 Y 2 TRIMESTRE'!AG53</f>
        <v>0.5</v>
      </c>
      <c r="J49" s="52">
        <f>+H49*I49</f>
        <v>2.5000000000000001E-2</v>
      </c>
      <c r="K49" s="52">
        <f>+'[1]1 Y 2 TRIMESTRE'!AM53</f>
        <v>0.49</v>
      </c>
      <c r="L49" s="52">
        <f>+K49*H49</f>
        <v>2.4500000000000001E-2</v>
      </c>
      <c r="M49" s="76">
        <f t="shared" si="0"/>
        <v>0.98</v>
      </c>
    </row>
    <row r="50" spans="1:13" ht="30" customHeight="1" x14ac:dyDescent="0.25">
      <c r="A50" s="44" t="s">
        <v>97</v>
      </c>
      <c r="B50" s="45">
        <f>+$B$2/5</f>
        <v>0.2</v>
      </c>
      <c r="C50" s="45">
        <f>+C51+C53+C57+C64+C72+C77</f>
        <v>0.19999999999999996</v>
      </c>
      <c r="D50" s="45">
        <f>+B50-C50</f>
        <v>0</v>
      </c>
      <c r="E50" s="44" t="s">
        <v>652</v>
      </c>
      <c r="F50" s="46" t="s">
        <v>47</v>
      </c>
      <c r="G50" s="47"/>
      <c r="H50" s="45">
        <f>+H51+H53+H57+H64+H72+H77</f>
        <v>0.19999999999999996</v>
      </c>
      <c r="I50" s="45">
        <f>+J50/H50</f>
        <v>0.56326388888888879</v>
      </c>
      <c r="J50" s="45">
        <f>+J51+J53+J57+J64+J72+J77</f>
        <v>0.11265277777777773</v>
      </c>
      <c r="K50" s="45">
        <f>+L50/H50</f>
        <v>0.55437499999999995</v>
      </c>
      <c r="L50" s="45">
        <f>+L51+L53+L57+L64+L72+L77</f>
        <v>0.11087499999999996</v>
      </c>
      <c r="M50" s="76">
        <f t="shared" si="0"/>
        <v>0.98421896190358782</v>
      </c>
    </row>
    <row r="51" spans="1:13" ht="30" customHeight="1" x14ac:dyDescent="0.25">
      <c r="A51" s="48" t="s">
        <v>1</v>
      </c>
      <c r="B51" s="49">
        <f>+$B$50/6</f>
        <v>3.3333333333333333E-2</v>
      </c>
      <c r="C51" s="49">
        <f>+C52</f>
        <v>3.3333333333333333E-2</v>
      </c>
      <c r="D51" s="49">
        <f t="shared" ref="D51:D85" si="11">+C51-B51</f>
        <v>0</v>
      </c>
      <c r="E51" s="48" t="s">
        <v>144</v>
      </c>
      <c r="F51" s="50" t="s">
        <v>48</v>
      </c>
      <c r="G51" s="47"/>
      <c r="H51" s="49">
        <f>+H52</f>
        <v>3.3333333333333333E-2</v>
      </c>
      <c r="I51" s="49">
        <f>+J51/H51</f>
        <v>0.5</v>
      </c>
      <c r="J51" s="49">
        <f>+J52</f>
        <v>1.6666666666666666E-2</v>
      </c>
      <c r="K51" s="49">
        <f>+L51/H51</f>
        <v>0.45999999999999996</v>
      </c>
      <c r="L51" s="49">
        <f>+L52</f>
        <v>1.5333333333333332E-2</v>
      </c>
      <c r="M51" s="76">
        <f t="shared" si="0"/>
        <v>0.91999999999999993</v>
      </c>
    </row>
    <row r="52" spans="1:13" ht="30" customHeight="1" x14ac:dyDescent="0.25">
      <c r="A52" s="51" t="s">
        <v>2</v>
      </c>
      <c r="B52" s="52">
        <f>+B51/1</f>
        <v>3.3333333333333333E-2</v>
      </c>
      <c r="C52" s="52">
        <v>3.3333333333333333E-2</v>
      </c>
      <c r="D52" s="52">
        <f t="shared" si="11"/>
        <v>0</v>
      </c>
      <c r="E52" s="51" t="s">
        <v>145</v>
      </c>
      <c r="F52" s="62" t="s">
        <v>49</v>
      </c>
      <c r="G52" s="47"/>
      <c r="H52" s="52">
        <f>+C52</f>
        <v>3.3333333333333333E-2</v>
      </c>
      <c r="I52" s="52">
        <f>+'[1]1 Y 2 TRIMESTRE'!AG54</f>
        <v>0.5</v>
      </c>
      <c r="J52" s="52">
        <f>+H52*I52</f>
        <v>1.6666666666666666E-2</v>
      </c>
      <c r="K52" s="52">
        <f>+'[1]1 Y 2 TRIMESTRE'!AM54</f>
        <v>0.45999999999999996</v>
      </c>
      <c r="L52" s="52">
        <f>+K52*H52</f>
        <v>1.5333333333333332E-2</v>
      </c>
      <c r="M52" s="76">
        <f t="shared" si="0"/>
        <v>0.91999999999999993</v>
      </c>
    </row>
    <row r="53" spans="1:13" ht="30" customHeight="1" x14ac:dyDescent="0.25">
      <c r="A53" s="48" t="s">
        <v>1</v>
      </c>
      <c r="B53" s="49">
        <f>+$B$50/6</f>
        <v>3.3333333333333333E-2</v>
      </c>
      <c r="C53" s="49">
        <f>SUM(C54:C56)</f>
        <v>3.3333333333333333E-2</v>
      </c>
      <c r="D53" s="49">
        <f t="shared" si="11"/>
        <v>0</v>
      </c>
      <c r="E53" s="48" t="s">
        <v>146</v>
      </c>
      <c r="F53" s="50" t="s">
        <v>50</v>
      </c>
      <c r="G53" s="47"/>
      <c r="H53" s="49">
        <f>SUM(H54:H56)</f>
        <v>3.3333333333333333E-2</v>
      </c>
      <c r="I53" s="49">
        <f>+J53/H53</f>
        <v>0.44333333333333336</v>
      </c>
      <c r="J53" s="49">
        <f>SUM(J54:J56)</f>
        <v>1.4777777777777779E-2</v>
      </c>
      <c r="K53" s="49">
        <f>+L53/H53</f>
        <v>0.43</v>
      </c>
      <c r="L53" s="49">
        <f>SUM(L54:L56)</f>
        <v>1.4333333333333333E-2</v>
      </c>
      <c r="M53" s="76">
        <f t="shared" si="0"/>
        <v>0.96992481203007519</v>
      </c>
    </row>
    <row r="54" spans="1:13" ht="30" customHeight="1" x14ac:dyDescent="0.25">
      <c r="A54" s="51" t="s">
        <v>2</v>
      </c>
      <c r="B54" s="52">
        <f>+$B$53/3</f>
        <v>1.1111111111111112E-2</v>
      </c>
      <c r="C54" s="52">
        <v>1.1111111111111112E-2</v>
      </c>
      <c r="D54" s="52">
        <f t="shared" si="11"/>
        <v>0</v>
      </c>
      <c r="E54" s="51" t="s">
        <v>147</v>
      </c>
      <c r="F54" s="62" t="s">
        <v>51</v>
      </c>
      <c r="G54" s="47"/>
      <c r="H54" s="52">
        <f>+C54</f>
        <v>1.1111111111111112E-2</v>
      </c>
      <c r="I54" s="52">
        <f>+'[1]1 Y 2 TRIMESTRE'!AG55</f>
        <v>0.5</v>
      </c>
      <c r="J54" s="52">
        <f>+H54*I54</f>
        <v>5.5555555555555558E-3</v>
      </c>
      <c r="K54" s="52">
        <f>+'[1]1 Y 2 TRIMESTRE'!AM55</f>
        <v>0.45999999999999996</v>
      </c>
      <c r="L54" s="52">
        <f>+K54*H54</f>
        <v>5.1111111111111105E-3</v>
      </c>
      <c r="M54" s="76">
        <f t="shared" si="0"/>
        <v>0.91999999999999982</v>
      </c>
    </row>
    <row r="55" spans="1:13" ht="30" customHeight="1" x14ac:dyDescent="0.25">
      <c r="A55" s="51" t="s">
        <v>2</v>
      </c>
      <c r="B55" s="52">
        <f>+$B$53/3</f>
        <v>1.1111111111111112E-2</v>
      </c>
      <c r="C55" s="52">
        <v>1.1111111111111112E-2</v>
      </c>
      <c r="D55" s="52">
        <f t="shared" si="11"/>
        <v>0</v>
      </c>
      <c r="E55" s="51" t="s">
        <v>148</v>
      </c>
      <c r="F55" s="62" t="s">
        <v>53</v>
      </c>
      <c r="G55" s="47"/>
      <c r="H55" s="52">
        <f>+C55</f>
        <v>1.1111111111111112E-2</v>
      </c>
      <c r="I55" s="52">
        <f>+'[1]1 Y 2 TRIMESTRE'!AG56</f>
        <v>0.33</v>
      </c>
      <c r="J55" s="52">
        <f>+H55*I55</f>
        <v>3.666666666666667E-3</v>
      </c>
      <c r="K55" s="52">
        <f>+'[1]1 Y 2 TRIMESTRE'!AM56</f>
        <v>0.33</v>
      </c>
      <c r="L55" s="52">
        <f>+K55*H55</f>
        <v>3.666666666666667E-3</v>
      </c>
      <c r="M55" s="75">
        <f t="shared" si="0"/>
        <v>1</v>
      </c>
    </row>
    <row r="56" spans="1:13" ht="30" customHeight="1" x14ac:dyDescent="0.25">
      <c r="A56" s="51" t="s">
        <v>2</v>
      </c>
      <c r="B56" s="52">
        <f>+$B$53/3</f>
        <v>1.1111111111111112E-2</v>
      </c>
      <c r="C56" s="52">
        <v>1.1111111111111112E-2</v>
      </c>
      <c r="D56" s="52">
        <f t="shared" si="11"/>
        <v>0</v>
      </c>
      <c r="E56" s="51" t="s">
        <v>149</v>
      </c>
      <c r="F56" s="62" t="s">
        <v>54</v>
      </c>
      <c r="G56" s="47"/>
      <c r="H56" s="52">
        <f>+C56</f>
        <v>1.1111111111111112E-2</v>
      </c>
      <c r="I56" s="52">
        <f>+'[1]1 Y 2 TRIMESTRE'!AG57</f>
        <v>0.5</v>
      </c>
      <c r="J56" s="52">
        <f>+H56*I56</f>
        <v>5.5555555555555558E-3</v>
      </c>
      <c r="K56" s="52">
        <f>+'[1]1 Y 2 TRIMESTRE'!AM57</f>
        <v>0.5</v>
      </c>
      <c r="L56" s="52">
        <f>+K56*H56</f>
        <v>5.5555555555555558E-3</v>
      </c>
      <c r="M56" s="75">
        <f t="shared" si="0"/>
        <v>1</v>
      </c>
    </row>
    <row r="57" spans="1:13" ht="30" customHeight="1" x14ac:dyDescent="0.25">
      <c r="A57" s="48" t="s">
        <v>1</v>
      </c>
      <c r="B57" s="49">
        <f>+$B$50/6</f>
        <v>3.3333333333333333E-2</v>
      </c>
      <c r="C57" s="49">
        <f>SUM(C58:C63)</f>
        <v>3.3333333333333298E-2</v>
      </c>
      <c r="D57" s="49">
        <f t="shared" si="11"/>
        <v>0</v>
      </c>
      <c r="E57" s="48" t="s">
        <v>151</v>
      </c>
      <c r="F57" s="57" t="s">
        <v>150</v>
      </c>
      <c r="G57" s="56"/>
      <c r="H57" s="49">
        <f>SUM(H58:H63)</f>
        <v>3.3333333333333298E-2</v>
      </c>
      <c r="I57" s="49">
        <f>+J57/H57</f>
        <v>1</v>
      </c>
      <c r="J57" s="49">
        <f>SUM(J58:J63)</f>
        <v>3.3333333333333298E-2</v>
      </c>
      <c r="K57" s="49">
        <f>+L57/H57</f>
        <v>1</v>
      </c>
      <c r="L57" s="49">
        <f>SUM(L58:L63)</f>
        <v>3.3333333333333298E-2</v>
      </c>
      <c r="M57" s="75">
        <f t="shared" si="0"/>
        <v>1</v>
      </c>
    </row>
    <row r="58" spans="1:13" ht="30" customHeight="1" x14ac:dyDescent="0.25">
      <c r="A58" s="59" t="s">
        <v>2</v>
      </c>
      <c r="B58" s="60">
        <v>0</v>
      </c>
      <c r="C58" s="60">
        <v>0</v>
      </c>
      <c r="D58" s="60">
        <f t="shared" si="11"/>
        <v>0</v>
      </c>
      <c r="E58" s="59" t="s">
        <v>152</v>
      </c>
      <c r="F58" s="63" t="s">
        <v>56</v>
      </c>
      <c r="G58" s="63"/>
      <c r="H58" s="60">
        <f t="shared" ref="H58:H63" si="12">+C58</f>
        <v>0</v>
      </c>
      <c r="I58" s="60">
        <f>+'[1]1 Y 2 TRIMESTRE'!AG58</f>
        <v>0</v>
      </c>
      <c r="J58" s="60">
        <v>0</v>
      </c>
      <c r="K58" s="60">
        <f>+'[1]1 Y 2 TRIMESTRE'!AM58</f>
        <v>0</v>
      </c>
      <c r="L58" s="60">
        <f t="shared" ref="L58:L63" si="13">+K58*H58</f>
        <v>0</v>
      </c>
      <c r="M58" s="75" t="e">
        <f t="shared" si="0"/>
        <v>#DIV/0!</v>
      </c>
    </row>
    <row r="59" spans="1:13" ht="30" customHeight="1" x14ac:dyDescent="0.25">
      <c r="A59" s="59" t="s">
        <v>2</v>
      </c>
      <c r="B59" s="60">
        <v>0</v>
      </c>
      <c r="C59" s="60">
        <v>0</v>
      </c>
      <c r="D59" s="60">
        <f t="shared" si="11"/>
        <v>0</v>
      </c>
      <c r="E59" s="59" t="s">
        <v>153</v>
      </c>
      <c r="F59" s="63" t="s">
        <v>57</v>
      </c>
      <c r="G59" s="63"/>
      <c r="H59" s="60">
        <f t="shared" si="12"/>
        <v>0</v>
      </c>
      <c r="I59" s="60">
        <f>+'[1]1 Y 2 TRIMESTRE'!AG59</f>
        <v>0</v>
      </c>
      <c r="J59" s="60">
        <v>0</v>
      </c>
      <c r="K59" s="60">
        <f>+'[1]1 Y 2 TRIMESTRE'!AM59</f>
        <v>0</v>
      </c>
      <c r="L59" s="60">
        <f t="shared" si="13"/>
        <v>0</v>
      </c>
      <c r="M59" s="75" t="e">
        <f t="shared" si="0"/>
        <v>#DIV/0!</v>
      </c>
    </row>
    <row r="60" spans="1:13" ht="30" customHeight="1" x14ac:dyDescent="0.25">
      <c r="A60" s="59" t="s">
        <v>2</v>
      </c>
      <c r="B60" s="60">
        <v>0</v>
      </c>
      <c r="C60" s="60">
        <v>0</v>
      </c>
      <c r="D60" s="60">
        <f t="shared" si="11"/>
        <v>0</v>
      </c>
      <c r="E60" s="59" t="s">
        <v>154</v>
      </c>
      <c r="F60" s="63" t="s">
        <v>55</v>
      </c>
      <c r="G60" s="63"/>
      <c r="H60" s="60">
        <f t="shared" si="12"/>
        <v>0</v>
      </c>
      <c r="I60" s="60">
        <f>+'[1]1 Y 2 TRIMESTRE'!AG60</f>
        <v>0</v>
      </c>
      <c r="J60" s="60">
        <f>+H60*I60</f>
        <v>0</v>
      </c>
      <c r="K60" s="60">
        <f>+'[1]1 Y 2 TRIMESTRE'!AM60</f>
        <v>0</v>
      </c>
      <c r="L60" s="60">
        <f t="shared" si="13"/>
        <v>0</v>
      </c>
      <c r="M60" s="75" t="e">
        <f t="shared" si="0"/>
        <v>#DIV/0!</v>
      </c>
    </row>
    <row r="61" spans="1:13" ht="30" customHeight="1" x14ac:dyDescent="0.25">
      <c r="A61" s="51" t="s">
        <v>2</v>
      </c>
      <c r="B61" s="52">
        <f>+$B$57/1</f>
        <v>3.3333333333333333E-2</v>
      </c>
      <c r="C61" s="52">
        <v>3.3333333333333298E-2</v>
      </c>
      <c r="D61" s="52">
        <f t="shared" si="11"/>
        <v>0</v>
      </c>
      <c r="E61" s="51" t="s">
        <v>155</v>
      </c>
      <c r="F61" s="62" t="s">
        <v>58</v>
      </c>
      <c r="G61" s="47"/>
      <c r="H61" s="52">
        <f t="shared" si="12"/>
        <v>3.3333333333333298E-2</v>
      </c>
      <c r="I61" s="52">
        <f>+'[1]1 Y 2 TRIMESTRE'!AG61</f>
        <v>1</v>
      </c>
      <c r="J61" s="52">
        <f>+H61*I61</f>
        <v>3.3333333333333298E-2</v>
      </c>
      <c r="K61" s="52">
        <f>+'[1]1 Y 2 TRIMESTRE'!AM61</f>
        <v>1</v>
      </c>
      <c r="L61" s="52">
        <f t="shared" si="13"/>
        <v>3.3333333333333298E-2</v>
      </c>
      <c r="M61" s="75">
        <f t="shared" si="0"/>
        <v>1</v>
      </c>
    </row>
    <row r="62" spans="1:13" ht="30" customHeight="1" x14ac:dyDescent="0.25">
      <c r="A62" s="59" t="s">
        <v>2</v>
      </c>
      <c r="B62" s="60">
        <v>0</v>
      </c>
      <c r="C62" s="60">
        <v>0</v>
      </c>
      <c r="D62" s="60">
        <f t="shared" si="11"/>
        <v>0</v>
      </c>
      <c r="E62" s="59" t="s">
        <v>156</v>
      </c>
      <c r="F62" s="63" t="s">
        <v>59</v>
      </c>
      <c r="G62" s="63"/>
      <c r="H62" s="60">
        <f t="shared" si="12"/>
        <v>0</v>
      </c>
      <c r="I62" s="60">
        <f>+'[1]1 Y 2 TRIMESTRE'!AG62</f>
        <v>0</v>
      </c>
      <c r="J62" s="60">
        <f>+H62*I62</f>
        <v>0</v>
      </c>
      <c r="K62" s="60">
        <f>+'[1]1 Y 2 TRIMESTRE'!AM62</f>
        <v>0</v>
      </c>
      <c r="L62" s="60">
        <f t="shared" si="13"/>
        <v>0</v>
      </c>
      <c r="M62" s="75" t="e">
        <f t="shared" si="0"/>
        <v>#DIV/0!</v>
      </c>
    </row>
    <row r="63" spans="1:13" ht="30" customHeight="1" x14ac:dyDescent="0.25">
      <c r="A63" s="59" t="s">
        <v>2</v>
      </c>
      <c r="B63" s="60">
        <v>0</v>
      </c>
      <c r="C63" s="60">
        <v>0</v>
      </c>
      <c r="D63" s="60">
        <f t="shared" si="11"/>
        <v>0</v>
      </c>
      <c r="E63" s="59" t="s">
        <v>157</v>
      </c>
      <c r="F63" s="63" t="s">
        <v>60</v>
      </c>
      <c r="G63" s="63"/>
      <c r="H63" s="60">
        <f t="shared" si="12"/>
        <v>0</v>
      </c>
      <c r="I63" s="60">
        <f>+'[1]1 Y 2 TRIMESTRE'!AG63</f>
        <v>0</v>
      </c>
      <c r="J63" s="60">
        <f>+H63*I63</f>
        <v>0</v>
      </c>
      <c r="K63" s="60">
        <f>+'[1]1 Y 2 TRIMESTRE'!AM63</f>
        <v>0</v>
      </c>
      <c r="L63" s="60">
        <f t="shared" si="13"/>
        <v>0</v>
      </c>
      <c r="M63" s="75" t="e">
        <f t="shared" si="0"/>
        <v>#DIV/0!</v>
      </c>
    </row>
    <row r="64" spans="1:13" ht="30" customHeight="1" x14ac:dyDescent="0.25">
      <c r="A64" s="48" t="s">
        <v>1</v>
      </c>
      <c r="B64" s="49">
        <f>+$B$50/6</f>
        <v>3.3333333333333333E-2</v>
      </c>
      <c r="C64" s="49">
        <f>SUM(C65:C71)</f>
        <v>3.3333333333333333E-2</v>
      </c>
      <c r="D64" s="49">
        <f t="shared" si="11"/>
        <v>0</v>
      </c>
      <c r="E64" s="48" t="s">
        <v>158</v>
      </c>
      <c r="F64" s="57" t="s">
        <v>61</v>
      </c>
      <c r="G64" s="56"/>
      <c r="H64" s="49">
        <f>SUM(H65:H71)</f>
        <v>3.3333333333333333E-2</v>
      </c>
      <c r="I64" s="49">
        <f>+J64/H64</f>
        <v>0.5</v>
      </c>
      <c r="J64" s="49">
        <f>SUM(J65:J71)</f>
        <v>1.6666666666666666E-2</v>
      </c>
      <c r="K64" s="49">
        <f>+L64/H64</f>
        <v>0.5</v>
      </c>
      <c r="L64" s="49">
        <f>SUM(L65:L71)</f>
        <v>1.6666666666666666E-2</v>
      </c>
      <c r="M64" s="75">
        <f t="shared" si="0"/>
        <v>1</v>
      </c>
    </row>
    <row r="65" spans="1:13" ht="30" customHeight="1" x14ac:dyDescent="0.25">
      <c r="A65" s="51" t="s">
        <v>2</v>
      </c>
      <c r="B65" s="52">
        <f>+$B$64/1</f>
        <v>3.3333333333333333E-2</v>
      </c>
      <c r="C65" s="52">
        <v>3.3333333333333333E-2</v>
      </c>
      <c r="D65" s="52">
        <f t="shared" si="11"/>
        <v>0</v>
      </c>
      <c r="E65" s="51" t="s">
        <v>159</v>
      </c>
      <c r="F65" s="62" t="s">
        <v>62</v>
      </c>
      <c r="G65" s="47"/>
      <c r="H65" s="52">
        <f t="shared" ref="H65:H71" si="14">+C65</f>
        <v>3.3333333333333333E-2</v>
      </c>
      <c r="I65" s="52">
        <f>+'[1]1 Y 2 TRIMESTRE'!AG64</f>
        <v>0.5</v>
      </c>
      <c r="J65" s="52">
        <f t="shared" ref="J65:J71" si="15">+H65*I65</f>
        <v>1.6666666666666666E-2</v>
      </c>
      <c r="K65" s="52">
        <f>+'[1]1 Y 2 TRIMESTRE'!AM64</f>
        <v>0.5</v>
      </c>
      <c r="L65" s="52">
        <f t="shared" ref="L65:L71" si="16">+K65*H65</f>
        <v>1.6666666666666666E-2</v>
      </c>
      <c r="M65" s="75">
        <f t="shared" si="0"/>
        <v>1</v>
      </c>
    </row>
    <row r="66" spans="1:13" ht="30" customHeight="1" x14ac:dyDescent="0.25">
      <c r="A66" s="59" t="s">
        <v>2</v>
      </c>
      <c r="B66" s="60">
        <v>0</v>
      </c>
      <c r="C66" s="60">
        <v>0</v>
      </c>
      <c r="D66" s="60">
        <f t="shared" si="11"/>
        <v>0</v>
      </c>
      <c r="E66" s="59" t="s">
        <v>162</v>
      </c>
      <c r="F66" s="63" t="s">
        <v>63</v>
      </c>
      <c r="G66" s="63"/>
      <c r="H66" s="60">
        <f t="shared" si="14"/>
        <v>0</v>
      </c>
      <c r="I66" s="60">
        <f>+'[1]1 Y 2 TRIMESTRE'!AG65</f>
        <v>0</v>
      </c>
      <c r="J66" s="60">
        <f t="shared" si="15"/>
        <v>0</v>
      </c>
      <c r="K66" s="60">
        <f>+'[1]1 Y 2 TRIMESTRE'!AM65</f>
        <v>0</v>
      </c>
      <c r="L66" s="60">
        <f t="shared" si="16"/>
        <v>0</v>
      </c>
      <c r="M66" s="75" t="e">
        <f t="shared" si="0"/>
        <v>#DIV/0!</v>
      </c>
    </row>
    <row r="67" spans="1:13" ht="30" customHeight="1" x14ac:dyDescent="0.25">
      <c r="A67" s="59" t="s">
        <v>2</v>
      </c>
      <c r="B67" s="60">
        <v>0</v>
      </c>
      <c r="C67" s="60">
        <v>0</v>
      </c>
      <c r="D67" s="60">
        <f t="shared" si="11"/>
        <v>0</v>
      </c>
      <c r="E67" s="59" t="s">
        <v>163</v>
      </c>
      <c r="F67" s="63" t="s">
        <v>64</v>
      </c>
      <c r="G67" s="63"/>
      <c r="H67" s="60">
        <f t="shared" si="14"/>
        <v>0</v>
      </c>
      <c r="I67" s="60">
        <f>+'[1]1 Y 2 TRIMESTRE'!AG66</f>
        <v>0</v>
      </c>
      <c r="J67" s="60">
        <f t="shared" si="15"/>
        <v>0</v>
      </c>
      <c r="K67" s="60">
        <f>+'[1]1 Y 2 TRIMESTRE'!AM66</f>
        <v>0</v>
      </c>
      <c r="L67" s="60">
        <f t="shared" si="16"/>
        <v>0</v>
      </c>
      <c r="M67" s="75" t="e">
        <f t="shared" si="0"/>
        <v>#DIV/0!</v>
      </c>
    </row>
    <row r="68" spans="1:13" ht="30" customHeight="1" x14ac:dyDescent="0.25">
      <c r="A68" s="59" t="s">
        <v>2</v>
      </c>
      <c r="B68" s="60">
        <v>0</v>
      </c>
      <c r="C68" s="60">
        <v>0</v>
      </c>
      <c r="D68" s="60">
        <f t="shared" si="11"/>
        <v>0</v>
      </c>
      <c r="E68" s="59" t="s">
        <v>164</v>
      </c>
      <c r="F68" s="63" t="s">
        <v>65</v>
      </c>
      <c r="G68" s="63"/>
      <c r="H68" s="60">
        <f t="shared" si="14"/>
        <v>0</v>
      </c>
      <c r="I68" s="60">
        <f>+'[1]1 Y 2 TRIMESTRE'!AG67</f>
        <v>0</v>
      </c>
      <c r="J68" s="60">
        <f t="shared" si="15"/>
        <v>0</v>
      </c>
      <c r="K68" s="60">
        <f>+'[1]1 Y 2 TRIMESTRE'!AM67</f>
        <v>0</v>
      </c>
      <c r="L68" s="60">
        <f t="shared" si="16"/>
        <v>0</v>
      </c>
      <c r="M68" s="75" t="e">
        <f t="shared" ref="M68:M94" si="17">+L68/J68</f>
        <v>#DIV/0!</v>
      </c>
    </row>
    <row r="69" spans="1:13" ht="30" customHeight="1" x14ac:dyDescent="0.25">
      <c r="A69" s="59" t="s">
        <v>2</v>
      </c>
      <c r="B69" s="60">
        <v>0</v>
      </c>
      <c r="C69" s="60">
        <v>0</v>
      </c>
      <c r="D69" s="60">
        <f t="shared" si="11"/>
        <v>0</v>
      </c>
      <c r="E69" s="59" t="s">
        <v>165</v>
      </c>
      <c r="F69" s="63" t="s">
        <v>66</v>
      </c>
      <c r="G69" s="63"/>
      <c r="H69" s="60">
        <f t="shared" si="14"/>
        <v>0</v>
      </c>
      <c r="I69" s="60">
        <f>+'[1]1 Y 2 TRIMESTRE'!AG68</f>
        <v>0</v>
      </c>
      <c r="J69" s="60">
        <f t="shared" si="15"/>
        <v>0</v>
      </c>
      <c r="K69" s="60">
        <f>+'[1]1 Y 2 TRIMESTRE'!AM68</f>
        <v>0</v>
      </c>
      <c r="L69" s="60">
        <f t="shared" si="16"/>
        <v>0</v>
      </c>
      <c r="M69" s="75" t="e">
        <f t="shared" si="17"/>
        <v>#DIV/0!</v>
      </c>
    </row>
    <row r="70" spans="1:13" ht="30" customHeight="1" x14ac:dyDescent="0.25">
      <c r="A70" s="59" t="s">
        <v>2</v>
      </c>
      <c r="B70" s="60">
        <v>0</v>
      </c>
      <c r="C70" s="60">
        <v>0</v>
      </c>
      <c r="D70" s="60">
        <f t="shared" si="11"/>
        <v>0</v>
      </c>
      <c r="E70" s="59" t="s">
        <v>166</v>
      </c>
      <c r="F70" s="63" t="s">
        <v>67</v>
      </c>
      <c r="G70" s="63"/>
      <c r="H70" s="60">
        <f t="shared" si="14"/>
        <v>0</v>
      </c>
      <c r="I70" s="60">
        <f>+'[1]1 Y 2 TRIMESTRE'!AG69</f>
        <v>0</v>
      </c>
      <c r="J70" s="60">
        <f t="shared" si="15"/>
        <v>0</v>
      </c>
      <c r="K70" s="60">
        <f>+'[1]1 Y 2 TRIMESTRE'!AM69</f>
        <v>0</v>
      </c>
      <c r="L70" s="60">
        <f t="shared" si="16"/>
        <v>0</v>
      </c>
      <c r="M70" s="75" t="e">
        <f t="shared" si="17"/>
        <v>#DIV/0!</v>
      </c>
    </row>
    <row r="71" spans="1:13" ht="30" customHeight="1" x14ac:dyDescent="0.25">
      <c r="A71" s="59" t="s">
        <v>2</v>
      </c>
      <c r="B71" s="60">
        <v>0</v>
      </c>
      <c r="C71" s="60">
        <v>0</v>
      </c>
      <c r="D71" s="60">
        <f t="shared" si="11"/>
        <v>0</v>
      </c>
      <c r="E71" s="59" t="s">
        <v>167</v>
      </c>
      <c r="F71" s="63" t="s">
        <v>68</v>
      </c>
      <c r="G71" s="63"/>
      <c r="H71" s="60">
        <f t="shared" si="14"/>
        <v>0</v>
      </c>
      <c r="I71" s="60">
        <f>+'[1]1 Y 2 TRIMESTRE'!AG70</f>
        <v>0</v>
      </c>
      <c r="J71" s="60">
        <f t="shared" si="15"/>
        <v>0</v>
      </c>
      <c r="K71" s="60">
        <f>+'[1]1 Y 2 TRIMESTRE'!AM70</f>
        <v>0</v>
      </c>
      <c r="L71" s="60">
        <f t="shared" si="16"/>
        <v>0</v>
      </c>
      <c r="M71" s="75" t="e">
        <f t="shared" si="17"/>
        <v>#DIV/0!</v>
      </c>
    </row>
    <row r="72" spans="1:13" ht="30" customHeight="1" x14ac:dyDescent="0.25">
      <c r="A72" s="48" t="s">
        <v>1</v>
      </c>
      <c r="B72" s="49">
        <f>+$B$50/6</f>
        <v>3.3333333333333333E-2</v>
      </c>
      <c r="C72" s="49">
        <f>SUM(C73:C76)</f>
        <v>3.3333333333333333E-2</v>
      </c>
      <c r="D72" s="49">
        <f t="shared" si="11"/>
        <v>0</v>
      </c>
      <c r="E72" s="48" t="s">
        <v>160</v>
      </c>
      <c r="F72" s="57" t="s">
        <v>69</v>
      </c>
      <c r="G72" s="56"/>
      <c r="H72" s="49">
        <f>SUM(H73:H76)</f>
        <v>3.3333333333333333E-2</v>
      </c>
      <c r="I72" s="49">
        <f>+J72/H72</f>
        <v>0.5</v>
      </c>
      <c r="J72" s="49">
        <f>SUM(J73:J76)</f>
        <v>1.6666666666666666E-2</v>
      </c>
      <c r="K72" s="49">
        <f>+L72/H72</f>
        <v>0.5</v>
      </c>
      <c r="L72" s="49">
        <f>SUM(L73:L76)</f>
        <v>1.6666666666666666E-2</v>
      </c>
      <c r="M72" s="75">
        <f t="shared" si="17"/>
        <v>1</v>
      </c>
    </row>
    <row r="73" spans="1:13" ht="30" customHeight="1" x14ac:dyDescent="0.25">
      <c r="A73" s="51" t="s">
        <v>2</v>
      </c>
      <c r="B73" s="52">
        <f>+$B$72/3</f>
        <v>1.1111111111111112E-2</v>
      </c>
      <c r="C73" s="52">
        <v>1.1111111111111112E-2</v>
      </c>
      <c r="D73" s="52">
        <f t="shared" si="11"/>
        <v>0</v>
      </c>
      <c r="E73" s="51" t="s">
        <v>161</v>
      </c>
      <c r="F73" s="62" t="s">
        <v>70</v>
      </c>
      <c r="G73" s="47"/>
      <c r="H73" s="52">
        <f>+C73</f>
        <v>1.1111111111111112E-2</v>
      </c>
      <c r="I73" s="52">
        <f>+'[1]1 Y 2 TRIMESTRE'!AG71</f>
        <v>1</v>
      </c>
      <c r="J73" s="52">
        <f>+H73*I73</f>
        <v>1.1111111111111112E-2</v>
      </c>
      <c r="K73" s="52">
        <f>+'[1]1 Y 2 TRIMESTRE'!AM71</f>
        <v>1</v>
      </c>
      <c r="L73" s="52">
        <f>+K73*H73</f>
        <v>1.1111111111111112E-2</v>
      </c>
      <c r="M73" s="75">
        <f t="shared" si="17"/>
        <v>1</v>
      </c>
    </row>
    <row r="74" spans="1:13" ht="30" customHeight="1" x14ac:dyDescent="0.25">
      <c r="A74" s="51" t="s">
        <v>2</v>
      </c>
      <c r="B74" s="52">
        <f>+$B$72/3</f>
        <v>1.1111111111111112E-2</v>
      </c>
      <c r="C74" s="52">
        <v>1.1111111111111112E-2</v>
      </c>
      <c r="D74" s="52">
        <f t="shared" si="11"/>
        <v>0</v>
      </c>
      <c r="E74" s="51" t="s">
        <v>187</v>
      </c>
      <c r="F74" s="62" t="s">
        <v>71</v>
      </c>
      <c r="G74" s="47"/>
      <c r="H74" s="52">
        <f>+C74</f>
        <v>1.1111111111111112E-2</v>
      </c>
      <c r="I74" s="52">
        <f>+'[1]1 Y 2 TRIMESTRE'!AG72</f>
        <v>0.5</v>
      </c>
      <c r="J74" s="52">
        <f>+H74*I74</f>
        <v>5.5555555555555558E-3</v>
      </c>
      <c r="K74" s="52">
        <f>+'[1]1 Y 2 TRIMESTRE'!AM72</f>
        <v>0.5</v>
      </c>
      <c r="L74" s="52">
        <f>+K74*H74</f>
        <v>5.5555555555555558E-3</v>
      </c>
      <c r="M74" s="75">
        <f t="shared" si="17"/>
        <v>1</v>
      </c>
    </row>
    <row r="75" spans="1:13" ht="30" customHeight="1" x14ac:dyDescent="0.25">
      <c r="A75" s="51" t="s">
        <v>2</v>
      </c>
      <c r="B75" s="52">
        <f>+$B$72/3</f>
        <v>1.1111111111111112E-2</v>
      </c>
      <c r="C75" s="52">
        <v>1.1111111111111112E-2</v>
      </c>
      <c r="D75" s="52">
        <f t="shared" si="11"/>
        <v>0</v>
      </c>
      <c r="E75" s="51" t="s">
        <v>188</v>
      </c>
      <c r="F75" s="62" t="s">
        <v>72</v>
      </c>
      <c r="G75" s="47"/>
      <c r="H75" s="52">
        <f>+C75</f>
        <v>1.1111111111111112E-2</v>
      </c>
      <c r="I75" s="52">
        <f>+'[1]1 Y 2 TRIMESTRE'!AG73</f>
        <v>0</v>
      </c>
      <c r="J75" s="52">
        <f>+H75*I75</f>
        <v>0</v>
      </c>
      <c r="K75" s="52">
        <f>+'[1]1 Y 2 TRIMESTRE'!AM73</f>
        <v>0</v>
      </c>
      <c r="L75" s="52">
        <f>+K75*H75</f>
        <v>0</v>
      </c>
      <c r="M75" s="75" t="e">
        <f t="shared" si="17"/>
        <v>#DIV/0!</v>
      </c>
    </row>
    <row r="76" spans="1:13" ht="30" customHeight="1" x14ac:dyDescent="0.25">
      <c r="A76" s="59" t="s">
        <v>2</v>
      </c>
      <c r="B76" s="60">
        <v>0</v>
      </c>
      <c r="C76" s="60">
        <v>0</v>
      </c>
      <c r="D76" s="60">
        <f t="shared" si="11"/>
        <v>0</v>
      </c>
      <c r="E76" s="59" t="s">
        <v>189</v>
      </c>
      <c r="F76" s="63" t="s">
        <v>73</v>
      </c>
      <c r="G76" s="63"/>
      <c r="H76" s="60">
        <f>+C76</f>
        <v>0</v>
      </c>
      <c r="I76" s="60">
        <f>+'[1]1 Y 2 TRIMESTRE'!AG75</f>
        <v>0</v>
      </c>
      <c r="J76" s="60">
        <f>+H76*I76</f>
        <v>0</v>
      </c>
      <c r="K76" s="60">
        <f>+'[1]1 Y 2 TRIMESTRE'!AM75</f>
        <v>0</v>
      </c>
      <c r="L76" s="60">
        <f>+K76*H76</f>
        <v>0</v>
      </c>
      <c r="M76" s="75" t="e">
        <f t="shared" si="17"/>
        <v>#DIV/0!</v>
      </c>
    </row>
    <row r="77" spans="1:13" ht="30" customHeight="1" x14ac:dyDescent="0.25">
      <c r="A77" s="48" t="s">
        <v>1</v>
      </c>
      <c r="B77" s="49">
        <f>+$B$50/6</f>
        <v>3.3333333333333333E-2</v>
      </c>
      <c r="C77" s="49">
        <f>SUM(C78:C85)</f>
        <v>3.3333333333333333E-2</v>
      </c>
      <c r="D77" s="49">
        <f t="shared" si="11"/>
        <v>0</v>
      </c>
      <c r="E77" s="48" t="s">
        <v>168</v>
      </c>
      <c r="F77" s="64" t="s">
        <v>74</v>
      </c>
      <c r="G77" s="65"/>
      <c r="H77" s="49">
        <f>SUM(H78:H85)</f>
        <v>3.3333333333333333E-2</v>
      </c>
      <c r="I77" s="49">
        <f>+J77/H77</f>
        <v>0.43624999999999997</v>
      </c>
      <c r="J77" s="49">
        <f>SUM(J78:J85)</f>
        <v>1.4541666666666666E-2</v>
      </c>
      <c r="K77" s="49">
        <f>+L77/H77</f>
        <v>0.43624999999999997</v>
      </c>
      <c r="L77" s="49">
        <f>SUM(L78:L85)</f>
        <v>1.4541666666666666E-2</v>
      </c>
      <c r="M77" s="75">
        <f t="shared" si="17"/>
        <v>1</v>
      </c>
    </row>
    <row r="78" spans="1:13" ht="30" customHeight="1" x14ac:dyDescent="0.25">
      <c r="A78" s="51" t="s">
        <v>2</v>
      </c>
      <c r="B78" s="52">
        <f t="shared" ref="B78:B85" si="18">+$B$77/8</f>
        <v>4.1666666666666666E-3</v>
      </c>
      <c r="C78" s="52">
        <v>4.1666666666666666E-3</v>
      </c>
      <c r="D78" s="52">
        <f t="shared" si="11"/>
        <v>0</v>
      </c>
      <c r="E78" s="51" t="s">
        <v>169</v>
      </c>
      <c r="F78" s="66" t="s">
        <v>75</v>
      </c>
      <c r="G78" s="67"/>
      <c r="H78" s="52">
        <f t="shared" ref="H78:H85" si="19">+C78</f>
        <v>4.1666666666666666E-3</v>
      </c>
      <c r="I78" s="52">
        <f>+'[1]1 Y 2 TRIMESTRE'!AG76</f>
        <v>1</v>
      </c>
      <c r="J78" s="52">
        <f t="shared" ref="J78:J85" si="20">+H78*I78</f>
        <v>4.1666666666666666E-3</v>
      </c>
      <c r="K78" s="52">
        <f>+'[1]1 Y 2 TRIMESTRE'!AM76</f>
        <v>1</v>
      </c>
      <c r="L78" s="52">
        <f t="shared" ref="L78:L85" si="21">+K78*H78</f>
        <v>4.1666666666666666E-3</v>
      </c>
      <c r="M78" s="75">
        <f t="shared" si="17"/>
        <v>1</v>
      </c>
    </row>
    <row r="79" spans="1:13" ht="30" customHeight="1" x14ac:dyDescent="0.25">
      <c r="A79" s="51" t="s">
        <v>2</v>
      </c>
      <c r="B79" s="52">
        <f t="shared" si="18"/>
        <v>4.1666666666666666E-3</v>
      </c>
      <c r="C79" s="52">
        <v>4.1666666666666666E-3</v>
      </c>
      <c r="D79" s="52">
        <f t="shared" si="11"/>
        <v>0</v>
      </c>
      <c r="E79" s="51" t="s">
        <v>170</v>
      </c>
      <c r="F79" s="66" t="s">
        <v>76</v>
      </c>
      <c r="G79" s="67"/>
      <c r="H79" s="52">
        <f t="shared" si="19"/>
        <v>4.1666666666666666E-3</v>
      </c>
      <c r="I79" s="52">
        <f>+'[1]1 Y 2 TRIMESTRE'!AG77</f>
        <v>0.33</v>
      </c>
      <c r="J79" s="52">
        <f t="shared" si="20"/>
        <v>1.3750000000000001E-3</v>
      </c>
      <c r="K79" s="52">
        <f>+'[1]1 Y 2 TRIMESTRE'!AM77</f>
        <v>0.33</v>
      </c>
      <c r="L79" s="52">
        <f t="shared" si="21"/>
        <v>1.3750000000000001E-3</v>
      </c>
      <c r="M79" s="75">
        <f t="shared" si="17"/>
        <v>1</v>
      </c>
    </row>
    <row r="80" spans="1:13" ht="30" customHeight="1" x14ac:dyDescent="0.25">
      <c r="A80" s="51" t="s">
        <v>2</v>
      </c>
      <c r="B80" s="52">
        <f t="shared" si="18"/>
        <v>4.1666666666666666E-3</v>
      </c>
      <c r="C80" s="52">
        <v>4.1666666666666666E-3</v>
      </c>
      <c r="D80" s="52">
        <f t="shared" si="11"/>
        <v>0</v>
      </c>
      <c r="E80" s="51" t="s">
        <v>171</v>
      </c>
      <c r="F80" s="66" t="s">
        <v>77</v>
      </c>
      <c r="G80" s="67"/>
      <c r="H80" s="52">
        <f t="shared" si="19"/>
        <v>4.1666666666666666E-3</v>
      </c>
      <c r="I80" s="52">
        <f>+'[1]1 Y 2 TRIMESTRE'!AG78</f>
        <v>0.33</v>
      </c>
      <c r="J80" s="52">
        <f t="shared" si="20"/>
        <v>1.3750000000000001E-3</v>
      </c>
      <c r="K80" s="52">
        <f>+'[1]1 Y 2 TRIMESTRE'!AM78</f>
        <v>0.33</v>
      </c>
      <c r="L80" s="52">
        <f t="shared" si="21"/>
        <v>1.3750000000000001E-3</v>
      </c>
      <c r="M80" s="75">
        <f t="shared" si="17"/>
        <v>1</v>
      </c>
    </row>
    <row r="81" spans="1:13" ht="30" customHeight="1" x14ac:dyDescent="0.25">
      <c r="A81" s="51" t="s">
        <v>2</v>
      </c>
      <c r="B81" s="52">
        <f t="shared" si="18"/>
        <v>4.1666666666666666E-3</v>
      </c>
      <c r="C81" s="52">
        <v>4.1666666666666666E-3</v>
      </c>
      <c r="D81" s="52">
        <f t="shared" si="11"/>
        <v>0</v>
      </c>
      <c r="E81" s="51" t="s">
        <v>172</v>
      </c>
      <c r="F81" s="66" t="s">
        <v>78</v>
      </c>
      <c r="G81" s="67"/>
      <c r="H81" s="52">
        <f t="shared" si="19"/>
        <v>4.1666666666666666E-3</v>
      </c>
      <c r="I81" s="52">
        <f>+'[1]1 Y 2 TRIMESTRE'!AG79</f>
        <v>0.5</v>
      </c>
      <c r="J81" s="52">
        <f t="shared" si="20"/>
        <v>2.0833333333333333E-3</v>
      </c>
      <c r="K81" s="52">
        <f>+'[1]1 Y 2 TRIMESTRE'!AM79</f>
        <v>0.5</v>
      </c>
      <c r="L81" s="52">
        <f t="shared" si="21"/>
        <v>2.0833333333333333E-3</v>
      </c>
      <c r="M81" s="75">
        <f t="shared" si="17"/>
        <v>1</v>
      </c>
    </row>
    <row r="82" spans="1:13" ht="30" customHeight="1" x14ac:dyDescent="0.25">
      <c r="A82" s="51" t="s">
        <v>2</v>
      </c>
      <c r="B82" s="52">
        <f t="shared" si="18"/>
        <v>4.1666666666666666E-3</v>
      </c>
      <c r="C82" s="52">
        <v>4.1666666666666666E-3</v>
      </c>
      <c r="D82" s="52">
        <f t="shared" si="11"/>
        <v>0</v>
      </c>
      <c r="E82" s="51" t="s">
        <v>173</v>
      </c>
      <c r="F82" s="66" t="s">
        <v>79</v>
      </c>
      <c r="G82" s="67"/>
      <c r="H82" s="52">
        <f t="shared" si="19"/>
        <v>4.1666666666666666E-3</v>
      </c>
      <c r="I82" s="52">
        <f>+'[1]1 Y 2 TRIMESTRE'!AG80</f>
        <v>0.33</v>
      </c>
      <c r="J82" s="52">
        <f t="shared" si="20"/>
        <v>1.3750000000000001E-3</v>
      </c>
      <c r="K82" s="52">
        <f>+'[1]1 Y 2 TRIMESTRE'!AM80</f>
        <v>0.33</v>
      </c>
      <c r="L82" s="52">
        <f t="shared" si="21"/>
        <v>1.3750000000000001E-3</v>
      </c>
      <c r="M82" s="75">
        <f t="shared" si="17"/>
        <v>1</v>
      </c>
    </row>
    <row r="83" spans="1:13" ht="30" customHeight="1" x14ac:dyDescent="0.25">
      <c r="A83" s="51" t="s">
        <v>2</v>
      </c>
      <c r="B83" s="52">
        <f t="shared" si="18"/>
        <v>4.1666666666666666E-3</v>
      </c>
      <c r="C83" s="52">
        <v>4.1666666666666666E-3</v>
      </c>
      <c r="D83" s="52">
        <f t="shared" si="11"/>
        <v>0</v>
      </c>
      <c r="E83" s="51" t="s">
        <v>174</v>
      </c>
      <c r="F83" s="66" t="s">
        <v>80</v>
      </c>
      <c r="G83" s="67"/>
      <c r="H83" s="52">
        <f t="shared" si="19"/>
        <v>4.1666666666666666E-3</v>
      </c>
      <c r="I83" s="52">
        <f>+'[1]1 Y 2 TRIMESTRE'!AG81</f>
        <v>0.5</v>
      </c>
      <c r="J83" s="52">
        <f t="shared" si="20"/>
        <v>2.0833333333333333E-3</v>
      </c>
      <c r="K83" s="52">
        <f>+'[1]1 Y 2 TRIMESTRE'!AM81</f>
        <v>0.5</v>
      </c>
      <c r="L83" s="52">
        <f t="shared" si="21"/>
        <v>2.0833333333333333E-3</v>
      </c>
      <c r="M83" s="75">
        <f t="shared" si="17"/>
        <v>1</v>
      </c>
    </row>
    <row r="84" spans="1:13" ht="30" customHeight="1" x14ac:dyDescent="0.25">
      <c r="A84" s="51" t="s">
        <v>2</v>
      </c>
      <c r="B84" s="52">
        <f t="shared" si="18"/>
        <v>4.1666666666666666E-3</v>
      </c>
      <c r="C84" s="52">
        <v>4.1666666666666666E-3</v>
      </c>
      <c r="D84" s="52">
        <f t="shared" si="11"/>
        <v>0</v>
      </c>
      <c r="E84" s="51" t="s">
        <v>175</v>
      </c>
      <c r="F84" s="66" t="s">
        <v>81</v>
      </c>
      <c r="G84" s="67"/>
      <c r="H84" s="52">
        <f t="shared" si="19"/>
        <v>4.1666666666666666E-3</v>
      </c>
      <c r="I84" s="52">
        <f>+'[1]1 Y 2 TRIMESTRE'!AG82</f>
        <v>0</v>
      </c>
      <c r="J84" s="52">
        <f t="shared" si="20"/>
        <v>0</v>
      </c>
      <c r="K84" s="52">
        <f>+'[1]1 Y 2 TRIMESTRE'!AM82</f>
        <v>0</v>
      </c>
      <c r="L84" s="52">
        <f t="shared" si="21"/>
        <v>0</v>
      </c>
      <c r="M84" s="75" t="e">
        <f t="shared" si="17"/>
        <v>#DIV/0!</v>
      </c>
    </row>
    <row r="85" spans="1:13" ht="30" customHeight="1" x14ac:dyDescent="0.25">
      <c r="A85" s="51" t="s">
        <v>2</v>
      </c>
      <c r="B85" s="52">
        <f t="shared" si="18"/>
        <v>4.1666666666666666E-3</v>
      </c>
      <c r="C85" s="52">
        <v>4.1666666666666666E-3</v>
      </c>
      <c r="D85" s="52">
        <f t="shared" si="11"/>
        <v>0</v>
      </c>
      <c r="E85" s="51" t="s">
        <v>176</v>
      </c>
      <c r="F85" s="66" t="s">
        <v>82</v>
      </c>
      <c r="G85" s="67"/>
      <c r="H85" s="52">
        <f t="shared" si="19"/>
        <v>4.1666666666666666E-3</v>
      </c>
      <c r="I85" s="52">
        <f>+'[1]1 Y 2 TRIMESTRE'!AG83</f>
        <v>0.5</v>
      </c>
      <c r="J85" s="52">
        <f t="shared" si="20"/>
        <v>2.0833333333333333E-3</v>
      </c>
      <c r="K85" s="52">
        <f>+'[1]1 Y 2 TRIMESTRE'!AM83</f>
        <v>0.5</v>
      </c>
      <c r="L85" s="52">
        <f t="shared" si="21"/>
        <v>2.0833333333333333E-3</v>
      </c>
      <c r="M85" s="75">
        <f t="shared" si="17"/>
        <v>1</v>
      </c>
    </row>
    <row r="86" spans="1:13" ht="30" customHeight="1" x14ac:dyDescent="0.25">
      <c r="A86" s="44" t="s">
        <v>97</v>
      </c>
      <c r="B86" s="45">
        <f>+$B$2/5</f>
        <v>0.2</v>
      </c>
      <c r="C86" s="45">
        <f>+C87+C89+C91+C93</f>
        <v>0.2</v>
      </c>
      <c r="D86" s="45">
        <f>+B86-C86</f>
        <v>0</v>
      </c>
      <c r="E86" s="44" t="s">
        <v>653</v>
      </c>
      <c r="F86" s="68" t="s">
        <v>83</v>
      </c>
      <c r="G86" s="65"/>
      <c r="H86" s="45">
        <f>+H87+H89+H91+H93</f>
        <v>0.2</v>
      </c>
      <c r="I86" s="45">
        <f>+J86/H86</f>
        <v>0.58749999999999991</v>
      </c>
      <c r="J86" s="45">
        <f>+J87+J89+J91+J93</f>
        <v>0.11749999999999999</v>
      </c>
      <c r="K86" s="45">
        <f>+L86/H86</f>
        <v>0.41249999999999998</v>
      </c>
      <c r="L86" s="45">
        <f>+L87+L89+L91+L93</f>
        <v>8.2500000000000004E-2</v>
      </c>
      <c r="M86" s="76">
        <f t="shared" si="17"/>
        <v>0.70212765957446821</v>
      </c>
    </row>
    <row r="87" spans="1:13" ht="30" customHeight="1" x14ac:dyDescent="0.25">
      <c r="A87" s="48" t="s">
        <v>1</v>
      </c>
      <c r="B87" s="49">
        <f>+$B$86/4</f>
        <v>0.05</v>
      </c>
      <c r="C87" s="49">
        <f>+C88</f>
        <v>0.05</v>
      </c>
      <c r="D87" s="49">
        <f t="shared" ref="D87:D94" si="22">+C87-B87</f>
        <v>0</v>
      </c>
      <c r="E87" s="48" t="s">
        <v>177</v>
      </c>
      <c r="F87" s="69" t="s">
        <v>84</v>
      </c>
      <c r="G87" s="67"/>
      <c r="H87" s="49">
        <f>+H88</f>
        <v>0.05</v>
      </c>
      <c r="I87" s="49">
        <f>+J87/H87</f>
        <v>0.5</v>
      </c>
      <c r="J87" s="49">
        <f>+J88</f>
        <v>2.5000000000000001E-2</v>
      </c>
      <c r="K87" s="49">
        <f>+L87/H87</f>
        <v>0.5</v>
      </c>
      <c r="L87" s="49">
        <f>+L88</f>
        <v>2.5000000000000001E-2</v>
      </c>
      <c r="M87" s="75">
        <f t="shared" si="17"/>
        <v>1</v>
      </c>
    </row>
    <row r="88" spans="1:13" ht="30" customHeight="1" x14ac:dyDescent="0.25">
      <c r="A88" s="51" t="s">
        <v>2</v>
      </c>
      <c r="B88" s="52">
        <f>+B87/1</f>
        <v>0.05</v>
      </c>
      <c r="C88" s="52">
        <v>0.05</v>
      </c>
      <c r="D88" s="52">
        <f t="shared" si="22"/>
        <v>0</v>
      </c>
      <c r="E88" s="51" t="s">
        <v>178</v>
      </c>
      <c r="F88" s="58" t="s">
        <v>93</v>
      </c>
      <c r="G88" s="56"/>
      <c r="H88" s="52">
        <f>+C88</f>
        <v>0.05</v>
      </c>
      <c r="I88" s="52">
        <f>+'[1]1 Y 2 TRIMESTRE'!AG84</f>
        <v>0.5</v>
      </c>
      <c r="J88" s="52">
        <f>+H88*I88</f>
        <v>2.5000000000000001E-2</v>
      </c>
      <c r="K88" s="52">
        <f>+'[1]1 Y 2 TRIMESTRE'!AM84</f>
        <v>0.5</v>
      </c>
      <c r="L88" s="52">
        <f>+K88*H88</f>
        <v>2.5000000000000001E-2</v>
      </c>
      <c r="M88" s="75">
        <f t="shared" si="17"/>
        <v>1</v>
      </c>
    </row>
    <row r="89" spans="1:13" ht="30" customHeight="1" x14ac:dyDescent="0.25">
      <c r="A89" s="48" t="s">
        <v>1</v>
      </c>
      <c r="B89" s="49">
        <f>+$B$86/4</f>
        <v>0.05</v>
      </c>
      <c r="C89" s="49">
        <f>+C90</f>
        <v>0.05</v>
      </c>
      <c r="D89" s="49">
        <f t="shared" si="22"/>
        <v>0</v>
      </c>
      <c r="E89" s="48" t="s">
        <v>179</v>
      </c>
      <c r="F89" s="69" t="s">
        <v>85</v>
      </c>
      <c r="G89" s="67"/>
      <c r="H89" s="49">
        <f>+H90</f>
        <v>0.05</v>
      </c>
      <c r="I89" s="49">
        <f>+J89/H89</f>
        <v>0.5</v>
      </c>
      <c r="J89" s="49">
        <f>+J90</f>
        <v>2.5000000000000001E-2</v>
      </c>
      <c r="K89" s="49">
        <f>+L89/H89</f>
        <v>0.5</v>
      </c>
      <c r="L89" s="49">
        <f>+L90</f>
        <v>2.5000000000000001E-2</v>
      </c>
      <c r="M89" s="75">
        <f t="shared" si="17"/>
        <v>1</v>
      </c>
    </row>
    <row r="90" spans="1:13" ht="30" customHeight="1" x14ac:dyDescent="0.25">
      <c r="A90" s="51" t="s">
        <v>2</v>
      </c>
      <c r="B90" s="52">
        <f>+B89/1</f>
        <v>0.05</v>
      </c>
      <c r="C90" s="52">
        <v>0.05</v>
      </c>
      <c r="D90" s="52">
        <f t="shared" si="22"/>
        <v>0</v>
      </c>
      <c r="E90" s="51" t="s">
        <v>180</v>
      </c>
      <c r="F90" s="58" t="s">
        <v>93</v>
      </c>
      <c r="G90" s="56"/>
      <c r="H90" s="52">
        <f>+C90</f>
        <v>0.05</v>
      </c>
      <c r="I90" s="52">
        <f>+'[1]1 Y 2 TRIMESTRE'!AG85</f>
        <v>0.5</v>
      </c>
      <c r="J90" s="52">
        <f>+H90*I90</f>
        <v>2.5000000000000001E-2</v>
      </c>
      <c r="K90" s="52">
        <f>+'[1]1 Y 2 TRIMESTRE'!AM85</f>
        <v>0.5</v>
      </c>
      <c r="L90" s="52">
        <f>+K90*H90</f>
        <v>2.5000000000000001E-2</v>
      </c>
      <c r="M90" s="75">
        <f t="shared" si="17"/>
        <v>1</v>
      </c>
    </row>
    <row r="91" spans="1:13" ht="30" customHeight="1" x14ac:dyDescent="0.25">
      <c r="A91" s="48" t="s">
        <v>1</v>
      </c>
      <c r="B91" s="49">
        <f>+$B$86/4</f>
        <v>0.05</v>
      </c>
      <c r="C91" s="49">
        <f>+C92</f>
        <v>0.05</v>
      </c>
      <c r="D91" s="49">
        <f t="shared" si="22"/>
        <v>0</v>
      </c>
      <c r="E91" s="48" t="s">
        <v>182</v>
      </c>
      <c r="F91" s="69" t="s">
        <v>86</v>
      </c>
      <c r="G91" s="67"/>
      <c r="H91" s="49">
        <f>+H92</f>
        <v>0.05</v>
      </c>
      <c r="I91" s="49">
        <f>+J91/H91</f>
        <v>0.85</v>
      </c>
      <c r="J91" s="49">
        <f>+J92</f>
        <v>4.2500000000000003E-2</v>
      </c>
      <c r="K91" s="49">
        <f>+L91/H91</f>
        <v>0.15</v>
      </c>
      <c r="L91" s="49">
        <f>+L92</f>
        <v>7.4999999999999997E-3</v>
      </c>
      <c r="M91" s="76">
        <f t="shared" si="17"/>
        <v>0.1764705882352941</v>
      </c>
    </row>
    <row r="92" spans="1:13" ht="30" customHeight="1" x14ac:dyDescent="0.25">
      <c r="A92" s="51" t="s">
        <v>2</v>
      </c>
      <c r="B92" s="52">
        <f>+B91/1</f>
        <v>0.05</v>
      </c>
      <c r="C92" s="52">
        <v>0.05</v>
      </c>
      <c r="D92" s="52">
        <f t="shared" si="22"/>
        <v>0</v>
      </c>
      <c r="E92" s="51" t="s">
        <v>181</v>
      </c>
      <c r="F92" s="58" t="s">
        <v>93</v>
      </c>
      <c r="G92" s="56"/>
      <c r="H92" s="52">
        <f>+C92</f>
        <v>0.05</v>
      </c>
      <c r="I92" s="52">
        <f>+'[1]1 Y 2 TRIMESTRE'!AG86</f>
        <v>0.85</v>
      </c>
      <c r="J92" s="52">
        <f>+H92*I92</f>
        <v>4.2500000000000003E-2</v>
      </c>
      <c r="K92" s="52">
        <f>+'[1]1 Y 2 TRIMESTRE'!AM86</f>
        <v>0.15</v>
      </c>
      <c r="L92" s="52">
        <f>+K92*H92</f>
        <v>7.4999999999999997E-3</v>
      </c>
      <c r="M92" s="76">
        <f t="shared" si="17"/>
        <v>0.1764705882352941</v>
      </c>
    </row>
    <row r="93" spans="1:13" ht="30" customHeight="1" x14ac:dyDescent="0.25">
      <c r="A93" s="48" t="s">
        <v>1</v>
      </c>
      <c r="B93" s="49">
        <f>+$B$86/4</f>
        <v>0.05</v>
      </c>
      <c r="C93" s="49">
        <f>+C94</f>
        <v>0.05</v>
      </c>
      <c r="D93" s="49">
        <f t="shared" si="22"/>
        <v>0</v>
      </c>
      <c r="E93" s="48" t="s">
        <v>183</v>
      </c>
      <c r="F93" s="69" t="s">
        <v>87</v>
      </c>
      <c r="G93" s="67"/>
      <c r="H93" s="49">
        <f>+H94</f>
        <v>0.05</v>
      </c>
      <c r="I93" s="49">
        <f>+J93/H93</f>
        <v>0.5</v>
      </c>
      <c r="J93" s="49">
        <f>+J94</f>
        <v>2.5000000000000001E-2</v>
      </c>
      <c r="K93" s="49">
        <f>+L93/H93</f>
        <v>0.5</v>
      </c>
      <c r="L93" s="49">
        <f>+L94</f>
        <v>2.5000000000000001E-2</v>
      </c>
      <c r="M93" s="75">
        <f t="shared" si="17"/>
        <v>1</v>
      </c>
    </row>
    <row r="94" spans="1:13" ht="30" customHeight="1" x14ac:dyDescent="0.25">
      <c r="A94" s="51" t="s">
        <v>2</v>
      </c>
      <c r="B94" s="52">
        <f>+B93/1</f>
        <v>0.05</v>
      </c>
      <c r="C94" s="52">
        <v>0.05</v>
      </c>
      <c r="D94" s="52">
        <f t="shared" si="22"/>
        <v>0</v>
      </c>
      <c r="E94" s="51" t="s">
        <v>184</v>
      </c>
      <c r="F94" s="58" t="s">
        <v>93</v>
      </c>
      <c r="G94" s="56"/>
      <c r="H94" s="52">
        <f>+C94</f>
        <v>0.05</v>
      </c>
      <c r="I94" s="52">
        <f>+'[1]1 Y 2 TRIMESTRE'!AG88</f>
        <v>0.5</v>
      </c>
      <c r="J94" s="52">
        <f>+H94*I94</f>
        <v>2.5000000000000001E-2</v>
      </c>
      <c r="K94" s="52">
        <f>+'[1]1 Y 2 TRIMESTRE'!AM88</f>
        <v>0.5</v>
      </c>
      <c r="L94" s="52">
        <f>+K94*H94</f>
        <v>2.5000000000000001E-2</v>
      </c>
      <c r="M94" s="75">
        <f t="shared" si="17"/>
        <v>1</v>
      </c>
    </row>
    <row r="95" spans="1:13" x14ac:dyDescent="0.25">
      <c r="A95" s="41"/>
      <c r="B95" s="42"/>
      <c r="C95" s="42"/>
      <c r="D95" s="42"/>
      <c r="E95" s="41"/>
      <c r="F95" s="25"/>
      <c r="G95" s="25"/>
      <c r="H95" s="42"/>
      <c r="I95" s="43"/>
      <c r="J95" s="43"/>
      <c r="K95" s="43"/>
      <c r="L95" s="43"/>
      <c r="M95" s="1"/>
    </row>
    <row r="96" spans="1:13" x14ac:dyDescent="0.25">
      <c r="A96" s="41"/>
      <c r="B96" s="42"/>
      <c r="C96" s="42"/>
      <c r="D96" s="42"/>
      <c r="E96" s="41"/>
      <c r="F96" s="70" t="s">
        <v>217</v>
      </c>
      <c r="G96" s="25"/>
      <c r="H96" s="42"/>
      <c r="I96" s="43"/>
      <c r="J96" s="43"/>
      <c r="K96" s="43"/>
      <c r="L96" s="43"/>
      <c r="M96" s="1"/>
    </row>
    <row r="97" spans="1:13" ht="27" customHeight="1" x14ac:dyDescent="0.25">
      <c r="A97" s="41"/>
      <c r="B97" s="42"/>
      <c r="C97" s="42"/>
      <c r="D97" s="42"/>
      <c r="E97" s="41"/>
      <c r="F97" s="68" t="s">
        <v>201</v>
      </c>
      <c r="G97" s="25"/>
      <c r="H97" s="42"/>
      <c r="I97" s="43"/>
      <c r="J97" s="71"/>
      <c r="K97" s="43"/>
      <c r="L97" s="71"/>
      <c r="M97" s="1"/>
    </row>
    <row r="98" spans="1:13" ht="27" customHeight="1" x14ac:dyDescent="0.25">
      <c r="A98" s="41"/>
      <c r="B98" s="42"/>
      <c r="C98" s="42"/>
      <c r="D98" s="42"/>
      <c r="E98" s="41"/>
      <c r="F98" s="69" t="s">
        <v>202</v>
      </c>
      <c r="G98" s="25"/>
      <c r="H98" s="42"/>
      <c r="I98" s="43"/>
      <c r="J98" s="43"/>
      <c r="K98" s="43"/>
      <c r="L98" s="71"/>
      <c r="M98" s="1"/>
    </row>
    <row r="99" spans="1:13" ht="27" customHeight="1" x14ac:dyDescent="0.25">
      <c r="A99" s="41"/>
      <c r="B99" s="42"/>
      <c r="C99" s="42"/>
      <c r="D99" s="42"/>
      <c r="E99" s="41"/>
      <c r="F99" s="58" t="s">
        <v>203</v>
      </c>
      <c r="G99" s="25"/>
      <c r="H99" s="42"/>
      <c r="I99" s="43"/>
      <c r="J99" s="43"/>
      <c r="K99" s="43"/>
      <c r="L99" s="71"/>
      <c r="M99" s="1"/>
    </row>
    <row r="100" spans="1:13" ht="27" customHeight="1" x14ac:dyDescent="0.25">
      <c r="A100" s="41"/>
      <c r="B100" s="42"/>
      <c r="C100" s="42"/>
      <c r="D100" s="42"/>
      <c r="E100" s="41"/>
      <c r="F100" s="63" t="s">
        <v>204</v>
      </c>
      <c r="G100" s="25"/>
      <c r="H100" s="42"/>
      <c r="I100" s="43"/>
      <c r="J100" s="43"/>
      <c r="K100" s="43"/>
      <c r="L100" s="71"/>
      <c r="M100" s="1"/>
    </row>
    <row r="101" spans="1:13" ht="27" customHeight="1" x14ac:dyDescent="0.25">
      <c r="A101" s="41"/>
      <c r="B101" s="42"/>
      <c r="C101" s="42"/>
      <c r="D101" s="42"/>
      <c r="E101" s="41"/>
      <c r="F101" s="72" t="s">
        <v>207</v>
      </c>
      <c r="G101" s="25"/>
      <c r="H101" s="42"/>
      <c r="I101" s="43"/>
      <c r="J101" s="43"/>
      <c r="K101" s="43"/>
      <c r="L101" s="43"/>
      <c r="M101" s="1"/>
    </row>
    <row r="102" spans="1:13" ht="27" customHeight="1" x14ac:dyDescent="0.25">
      <c r="A102" s="41"/>
      <c r="B102" s="42"/>
      <c r="C102" s="42"/>
      <c r="D102" s="42"/>
      <c r="E102" s="41"/>
      <c r="F102" s="73" t="s">
        <v>208</v>
      </c>
      <c r="G102" s="25"/>
      <c r="H102" s="42"/>
      <c r="I102" s="43"/>
      <c r="J102" s="43"/>
      <c r="K102" s="43"/>
      <c r="L102" s="43"/>
      <c r="M102" s="1"/>
    </row>
  </sheetData>
  <mergeCells count="6">
    <mergeCell ref="K1:K2"/>
    <mergeCell ref="A1:A2"/>
    <mergeCell ref="D1:D2"/>
    <mergeCell ref="E1:E2"/>
    <mergeCell ref="F1:F2"/>
    <mergeCell ref="G1:G2"/>
  </mergeCells>
  <conditionalFormatting sqref="G4:G94">
    <cfRule type="expression" dxfId="1" priority="1">
      <formula>L4-J4&lt;0</formula>
    </cfRule>
    <cfRule type="expression" dxfId="0" priority="2">
      <formula>L4-J4&gt;=0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2TV4CCKVFCYA-1167877901-191</_dlc_DocId>
    <_dlc_DocIdUrl xmlns="81cc8fc0-8d1e-4295-8f37-5d076116407c">
      <Url>https://www.minjusticia.gov.co/ministerio/_layouts/15/DocIdRedir.aspx?ID=2TV4CCKVFCYA-1167877901-191</Url>
      <Description>2TV4CCKVFCYA-1167877901-191</Description>
    </_dlc_DocIdUrl>
  </documentManagement>
</p:properties>
</file>

<file path=customXml/itemProps1.xml><?xml version="1.0" encoding="utf-8"?>
<ds:datastoreItem xmlns:ds="http://schemas.openxmlformats.org/officeDocument/2006/customXml" ds:itemID="{75BF35C1-93B1-498A-805B-E8CD0B618720}"/>
</file>

<file path=customXml/itemProps2.xml><?xml version="1.0" encoding="utf-8"?>
<ds:datastoreItem xmlns:ds="http://schemas.openxmlformats.org/officeDocument/2006/customXml" ds:itemID="{6F16C328-551C-4C09-BFE6-7C1E0216205E}"/>
</file>

<file path=customXml/itemProps3.xml><?xml version="1.0" encoding="utf-8"?>
<ds:datastoreItem xmlns:ds="http://schemas.openxmlformats.org/officeDocument/2006/customXml" ds:itemID="{031D014D-9971-4B7C-AACD-4FA2CC3EB711}"/>
</file>

<file path=customXml/itemProps4.xml><?xml version="1.0" encoding="utf-8"?>
<ds:datastoreItem xmlns:ds="http://schemas.openxmlformats.org/officeDocument/2006/customXml" ds:itemID="{0DDB81D3-B661-4E01-AA96-79E7246C09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Consolidado</vt:lpstr>
      <vt:lpstr>Resultados</vt:lpstr>
      <vt:lpstr>Grafica</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VEGA RODRIGUEZ</dc:creator>
  <cp:lastModifiedBy>YEIMMY ALEXANDRA ORTEGA ARDILA</cp:lastModifiedBy>
  <cp:lastPrinted>2016-09-12T16:32:45Z</cp:lastPrinted>
  <dcterms:created xsi:type="dcterms:W3CDTF">2016-04-04T15:10:12Z</dcterms:created>
  <dcterms:modified xsi:type="dcterms:W3CDTF">2017-06-08T19:03:57Z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bee347f9-0d1d-4a7b-b9bf-55f402b39006</vt:lpwstr>
  </property>
</Properties>
</file>