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externalLinks/externalLink2.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tables/table1.xml" ContentType="application/vnd.openxmlformats-officedocument.spreadsheetml.table+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60" windowHeight="7395" tabRatio="859" firstSheet="1" activeTab="1"/>
  </bookViews>
  <sheets>
    <sheet name="Matriz Riesgos Gestión" sheetId="10" state="hidden" r:id="rId1"/>
    <sheet name="Matriz riesgos de Corrupción" sheetId="6" r:id="rId2"/>
    <sheet name="Hoja1" sheetId="16" state="hidden" r:id="rId3"/>
    <sheet name="Listados" sheetId="7" state="hidden" r:id="rId4"/>
    <sheet name="Matriz Riesgos Seg. Información" sheetId="12" state="hidden" r:id="rId5"/>
    <sheet name="CONTROLES" sheetId="11" state="hidden" r:id="rId6"/>
    <sheet name="Elementos Riesgo Corrupción" sheetId="9" state="hidden" r:id="rId7"/>
    <sheet name="Seguridad Información" sheetId="13" state="hidden" r:id="rId8"/>
    <sheet name="Probabilidad Seguridad Informac" sheetId="14" state="hidden" r:id="rId9"/>
    <sheet name="Corrupción" sheetId="5" state="hidden" r:id="rId10"/>
    <sheet name="Mapa de calor" sheetId="4" state="hidden" r:id="rId11"/>
    <sheet name="Matriz de calificación (2)" sheetId="15" state="hidden" r:id="rId12"/>
  </sheets>
  <externalReferences>
    <externalReference r:id="rId13"/>
    <externalReference r:id="rId14"/>
    <externalReference r:id="rId15"/>
    <externalReference r:id="rId16"/>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1" hidden="1">'Matriz riesgos de Corrupción'!$A$1:$BW$28</definedName>
    <definedName name="_xlnm._FilterDatabase" localSheetId="0" hidden="1">'Matriz Riesgos Gestión'!$A$6:$AU$54</definedName>
    <definedName name="_xlnm._FilterDatabase" localSheetId="4" hidden="1">'Matriz Riesgos Seg. Información'!$B$6:$BI$6</definedName>
    <definedName name="_xlnm.Print_Area" localSheetId="1">'Matriz riesgos de Corrupción'!$A$1:$BK$9</definedName>
    <definedName name="_xlnm.Print_Area" localSheetId="0">'Matriz Riesgos Gestión'!$A$1:$AU$13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1">'Matriz riesgos de Corrupción'!$1:$6</definedName>
    <definedName name="_xlnm.Print_Titles" localSheetId="0">'Matriz Riesgos Gestión'!$1:$6</definedName>
    <definedName name="_xlnm.Print_Titles" localSheetId="4">'Matriz Riesgos Seg. Información'!$1:$6</definedName>
    <definedName name="Z_795C8354_6623_430F_B16F_866AD45BC174_.wvu.FilterData" localSheetId="1" hidden="1">'Matriz riesgos de Corrupción'!$B$6:$BK$6</definedName>
    <definedName name="Z_795C8354_6623_430F_B16F_866AD45BC174_.wvu.FilterData" localSheetId="0" hidden="1">'Matriz Riesgos Gestión'!$B$6:$AU$6</definedName>
    <definedName name="Z_795C8354_6623_430F_B16F_866AD45BC174_.wvu.FilterData" localSheetId="4" hidden="1">'Matriz Riesgos Seg. Información'!$B$6:$BI$6</definedName>
    <definedName name="Z_795C8354_6623_430F_B16F_866AD45BC174_.wvu.PrintArea" localSheetId="1" hidden="1">'Matriz riesgos de Corrupción'!$A$1:$BK$9</definedName>
    <definedName name="Z_795C8354_6623_430F_B16F_866AD45BC174_.wvu.PrintArea" localSheetId="0" hidden="1">'Matriz Riesgos Gestión'!$A$1:$AU$13</definedName>
    <definedName name="Z_795C8354_6623_430F_B16F_866AD45BC174_.wvu.PrintArea" localSheetId="4" hidden="1">'Matriz Riesgos Seg. Información'!$A$1:$BI$13</definedName>
    <definedName name="Z_795C8354_6623_430F_B16F_866AD45BC174_.wvu.PrintTitles" localSheetId="1" hidden="1">'Matriz riesgos de Corrupción'!$1:$6</definedName>
    <definedName name="Z_795C8354_6623_430F_B16F_866AD45BC174_.wvu.PrintTitles" localSheetId="0" hidden="1">'Matriz Riesgos Gestión'!$1:$6</definedName>
    <definedName name="Z_795C8354_6623_430F_B16F_866AD45BC174_.wvu.PrintTitles" localSheetId="4" hidden="1">'Matriz Riesgos Seg. Información'!$1:$6</definedName>
    <definedName name="Z_82BC0C9B_70E2_44EC_8408_64CC9B36E280_.wvu.FilterData" localSheetId="1" hidden="1">'Matriz riesgos de Corrupción'!$B$6:$BK$6</definedName>
    <definedName name="Z_82BC0C9B_70E2_44EC_8408_64CC9B36E280_.wvu.FilterData" localSheetId="0" hidden="1">'Matriz Riesgos Gestión'!$B$6:$AU$6</definedName>
    <definedName name="Z_82BC0C9B_70E2_44EC_8408_64CC9B36E280_.wvu.FilterData" localSheetId="4" hidden="1">'Matriz Riesgos Seg. Información'!$B$6:$BI$6</definedName>
    <definedName name="Z_82BC0C9B_70E2_44EC_8408_64CC9B36E280_.wvu.PrintArea" localSheetId="1" hidden="1">'Matriz riesgos de Corrupción'!$A$1:$BK$9</definedName>
    <definedName name="Z_82BC0C9B_70E2_44EC_8408_64CC9B36E280_.wvu.PrintArea" localSheetId="0" hidden="1">'Matriz Riesgos Gestión'!$A$1:$AU$13</definedName>
    <definedName name="Z_82BC0C9B_70E2_44EC_8408_64CC9B36E280_.wvu.PrintArea" localSheetId="4" hidden="1">'Matriz Riesgos Seg. Información'!$A$1:$BI$13</definedName>
    <definedName name="Z_82BC0C9B_70E2_44EC_8408_64CC9B36E280_.wvu.PrintTitles" localSheetId="1" hidden="1">'Matriz riesgos de Corrupción'!$1:$6</definedName>
    <definedName name="Z_82BC0C9B_70E2_44EC_8408_64CC9B36E280_.wvu.PrintTitles" localSheetId="0" hidden="1">'Matriz Riesgos Gestión'!$1:$6</definedName>
    <definedName name="Z_82BC0C9B_70E2_44EC_8408_64CC9B36E280_.wvu.PrintTitles" localSheetId="4" hidden="1">'Matriz Riesgos Seg. Información'!$1:$6</definedName>
    <definedName name="Z_F8FDF2EC_A9AD_41AC_8138_AA3657B53E6D_.wvu.FilterData" localSheetId="1" hidden="1">'Matriz riesgos de Corrupción'!$B$6:$BK$6</definedName>
    <definedName name="Z_F8FDF2EC_A9AD_41AC_8138_AA3657B53E6D_.wvu.FilterData" localSheetId="0" hidden="1">'Matriz Riesgos Gestión'!$B$6:$AU$6</definedName>
    <definedName name="Z_F8FDF2EC_A9AD_41AC_8138_AA3657B53E6D_.wvu.FilterData" localSheetId="4" hidden="1">'Matriz Riesgos Seg. Información'!$B$6:$BI$6</definedName>
    <definedName name="Z_F8FDF2EC_A9AD_41AC_8138_AA3657B53E6D_.wvu.PrintArea" localSheetId="1" hidden="1">'Matriz riesgos de Corrupción'!$A$1:$BK$9</definedName>
    <definedName name="Z_F8FDF2EC_A9AD_41AC_8138_AA3657B53E6D_.wvu.PrintArea" localSheetId="0" hidden="1">'Matriz Riesgos Gestión'!$A$1:$AU$13</definedName>
    <definedName name="Z_F8FDF2EC_A9AD_41AC_8138_AA3657B53E6D_.wvu.PrintArea" localSheetId="4" hidden="1">'Matriz Riesgos Seg. Información'!$A$1:$BI$13</definedName>
    <definedName name="Z_F8FDF2EC_A9AD_41AC_8138_AA3657B53E6D_.wvu.PrintTitles" localSheetId="1" hidden="1">'Matriz riesgos de Corrupción'!$1:$6</definedName>
    <definedName name="Z_F8FDF2EC_A9AD_41AC_8138_AA3657B53E6D_.wvu.PrintTitles" localSheetId="0" hidden="1">'Matriz Riesgos Gestión'!$1:$6</definedName>
    <definedName name="Z_F8FDF2EC_A9AD_41AC_8138_AA3657B53E6D_.wvu.PrintTitles" localSheetId="4" hidden="1">'Matriz Riesgos Seg. Información'!$1:$6</definedName>
  </definedNames>
  <calcPr calcId="191029"/>
  <customWorkbookViews>
    <customWorkbookView name="LUCY MARGARITA OSORIO MASTRODOMÉNICO - Vista personalizada" guid="{82BC0C9B-70E2-44EC-8408-64CC9B36E280}" mergeInterval="0" personalView="1" maximized="1" xWindow="-8" yWindow="-8" windowWidth="1616" windowHeight="876" tabRatio="859" activeSheetId="1"/>
    <customWorkbookView name="MAURICIO ORDOÑEZ GUTIERREZ - Vista personalizada" guid="{795C8354-6623-430F-B16F-866AD45BC174}" mergeInterval="0" personalView="1" maximized="1" xWindow="-8" yWindow="-8" windowWidth="1616" windowHeight="876" tabRatio="859" activeSheetId="1"/>
    <customWorkbookView name="DIEGO ORLANDO BUSTOS FORERO - Vista personalizada" guid="{F8FDF2EC-A9AD-41AC-8138-AA3657B53E6D}" mergeInterval="0" personalView="1" maximized="1" xWindow="-8" yWindow="-8" windowWidth="1936" windowHeight="1056" tabRatio="859"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9" i="6" l="1"/>
  <c r="AW39" i="6"/>
  <c r="AU39" i="6"/>
  <c r="AS39" i="6"/>
  <c r="AQ39" i="6"/>
  <c r="AO39" i="6"/>
  <c r="AM39" i="6"/>
  <c r="AK39" i="6"/>
  <c r="AX39" i="6" s="1"/>
  <c r="AY39" i="6" s="1"/>
  <c r="N99" i="10"/>
  <c r="M99" i="10"/>
  <c r="K99" i="10"/>
  <c r="N95" i="10"/>
  <c r="M95" i="10"/>
  <c r="K95" i="10"/>
  <c r="N91" i="10"/>
  <c r="M91" i="10"/>
  <c r="K91" i="10"/>
  <c r="BA33" i="6" l="1"/>
  <c r="BA34" i="6"/>
  <c r="BA35" i="6"/>
  <c r="BA36" i="6"/>
  <c r="BA37" i="6"/>
  <c r="BA38"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29" i="6" l="1"/>
  <c r="BA30" i="6"/>
  <c r="BA31" i="6"/>
  <c r="BA32" i="6"/>
  <c r="BA25" i="6" l="1"/>
  <c r="BA26" i="6"/>
  <c r="BA27" i="6"/>
  <c r="BA21" i="6" l="1"/>
  <c r="BA22" i="6"/>
  <c r="BA23" i="6"/>
  <c r="BA17" i="6" l="1"/>
  <c r="BA18" i="6"/>
  <c r="AN15" i="10" l="1"/>
  <c r="AP15" i="10" s="1"/>
  <c r="AO15" i="10"/>
  <c r="AQ15" i="10" s="1"/>
  <c r="AN10" i="10"/>
  <c r="AP10" i="10" s="1"/>
  <c r="AO10" i="10"/>
  <c r="AQ10" i="10" s="1"/>
  <c r="BA12" i="6" l="1"/>
  <c r="BA13" i="6"/>
  <c r="BA14" i="6"/>
  <c r="BA15" i="6"/>
  <c r="AM14" i="6"/>
  <c r="AW14" i="6"/>
  <c r="AU14" i="6"/>
  <c r="AS14" i="6"/>
  <c r="AQ14" i="6"/>
  <c r="AO14" i="6"/>
  <c r="AK14" i="6"/>
  <c r="AO19" i="10"/>
  <c r="AO22" i="10"/>
  <c r="AI19" i="10"/>
  <c r="AI20" i="10"/>
  <c r="AI21" i="10"/>
  <c r="AE19" i="10"/>
  <c r="AE20" i="10"/>
  <c r="AE21" i="10"/>
  <c r="AC19" i="10"/>
  <c r="AC20" i="10"/>
  <c r="AC21" i="10"/>
  <c r="Y19" i="10"/>
  <c r="Y20" i="10"/>
  <c r="Y21" i="10"/>
  <c r="AA19" i="10"/>
  <c r="AA20" i="10"/>
  <c r="AA21" i="10"/>
  <c r="W19" i="10"/>
  <c r="W20" i="10"/>
  <c r="W21" i="10"/>
  <c r="U19" i="10"/>
  <c r="U20" i="10"/>
  <c r="U21" i="10"/>
  <c r="S19" i="10"/>
  <c r="S20" i="10"/>
  <c r="S21" i="10"/>
  <c r="BA8" i="6"/>
  <c r="AI14" i="10"/>
  <c r="S14" i="10"/>
  <c r="U14" i="10"/>
  <c r="W14" i="10"/>
  <c r="Y14" i="10"/>
  <c r="AA14" i="10"/>
  <c r="AC14" i="10"/>
  <c r="AE14" i="10"/>
  <c r="AX14" i="6" l="1"/>
  <c r="AY14" i="6" s="1"/>
  <c r="AF19" i="10"/>
  <c r="AG19" i="10" s="1"/>
  <c r="AF20" i="10"/>
  <c r="AG20" i="10" s="1"/>
  <c r="AF21" i="10"/>
  <c r="AG21" i="10" s="1"/>
  <c r="AF14" i="10"/>
  <c r="AW128" i="6"/>
  <c r="AU128" i="6"/>
  <c r="AS128" i="6"/>
  <c r="AQ128" i="6"/>
  <c r="AO128" i="6"/>
  <c r="AM128" i="6"/>
  <c r="AK128" i="6"/>
  <c r="AW127" i="6"/>
  <c r="AU127" i="6"/>
  <c r="AS127" i="6"/>
  <c r="AQ127" i="6"/>
  <c r="AO127" i="6"/>
  <c r="AM127" i="6"/>
  <c r="AK127" i="6"/>
  <c r="AW126" i="6"/>
  <c r="AU126" i="6"/>
  <c r="AS126" i="6"/>
  <c r="AQ126" i="6"/>
  <c r="AO126" i="6"/>
  <c r="AM126" i="6"/>
  <c r="AK126" i="6"/>
  <c r="AW125" i="6"/>
  <c r="AU125" i="6"/>
  <c r="AS125" i="6"/>
  <c r="AQ125" i="6"/>
  <c r="AO125" i="6"/>
  <c r="AM125" i="6"/>
  <c r="AK125" i="6"/>
  <c r="AC125" i="6"/>
  <c r="AA125" i="6"/>
  <c r="AD125" i="6" s="1"/>
  <c r="AF125" i="6" s="1"/>
  <c r="AW124" i="6"/>
  <c r="AU124" i="6"/>
  <c r="AS124" i="6"/>
  <c r="AQ124" i="6"/>
  <c r="AO124" i="6"/>
  <c r="AM124" i="6"/>
  <c r="AK124" i="6"/>
  <c r="AW123" i="6"/>
  <c r="AU123" i="6"/>
  <c r="AS123" i="6"/>
  <c r="AQ123" i="6"/>
  <c r="AO123" i="6"/>
  <c r="AM123" i="6"/>
  <c r="AK123" i="6"/>
  <c r="AW122" i="6"/>
  <c r="AU122" i="6"/>
  <c r="AS122" i="6"/>
  <c r="AQ122" i="6"/>
  <c r="AO122" i="6"/>
  <c r="AM122" i="6"/>
  <c r="AK122" i="6"/>
  <c r="AW121" i="6"/>
  <c r="AU121" i="6"/>
  <c r="AS121" i="6"/>
  <c r="AQ121" i="6"/>
  <c r="AO121" i="6"/>
  <c r="AM121" i="6"/>
  <c r="AK121" i="6"/>
  <c r="AC121" i="6"/>
  <c r="AA121" i="6"/>
  <c r="AD121" i="6" s="1"/>
  <c r="AF121" i="6" s="1"/>
  <c r="AW120" i="6"/>
  <c r="AU120" i="6"/>
  <c r="AS120" i="6"/>
  <c r="AQ120" i="6"/>
  <c r="AO120" i="6"/>
  <c r="AM120" i="6"/>
  <c r="AK120" i="6"/>
  <c r="AW119" i="6"/>
  <c r="AU119" i="6"/>
  <c r="AS119" i="6"/>
  <c r="AQ119" i="6"/>
  <c r="AO119" i="6"/>
  <c r="AM119" i="6"/>
  <c r="AK119" i="6"/>
  <c r="AW118" i="6"/>
  <c r="AU118" i="6"/>
  <c r="AS118" i="6"/>
  <c r="AQ118" i="6"/>
  <c r="AO118" i="6"/>
  <c r="AM118" i="6"/>
  <c r="AK118" i="6"/>
  <c r="AW117" i="6"/>
  <c r="AU117" i="6"/>
  <c r="AS117" i="6"/>
  <c r="AQ117" i="6"/>
  <c r="AO117" i="6"/>
  <c r="AM117" i="6"/>
  <c r="AK117" i="6"/>
  <c r="AC117" i="6"/>
  <c r="AA117" i="6"/>
  <c r="AD117" i="6" s="1"/>
  <c r="AF117" i="6" s="1"/>
  <c r="AW116" i="6"/>
  <c r="AU116" i="6"/>
  <c r="AS116" i="6"/>
  <c r="AQ116" i="6"/>
  <c r="AO116" i="6"/>
  <c r="AM116" i="6"/>
  <c r="AK116" i="6"/>
  <c r="AW115" i="6"/>
  <c r="AU115" i="6"/>
  <c r="AS115" i="6"/>
  <c r="AQ115" i="6"/>
  <c r="AO115" i="6"/>
  <c r="AM115" i="6"/>
  <c r="AK115" i="6"/>
  <c r="AW114" i="6"/>
  <c r="AU114" i="6"/>
  <c r="AS114" i="6"/>
  <c r="AQ114" i="6"/>
  <c r="AO114" i="6"/>
  <c r="AM114" i="6"/>
  <c r="AK114" i="6"/>
  <c r="AW113" i="6"/>
  <c r="AU113" i="6"/>
  <c r="AS113" i="6"/>
  <c r="AQ113" i="6"/>
  <c r="AO113" i="6"/>
  <c r="AM113" i="6"/>
  <c r="AK113" i="6"/>
  <c r="AC113" i="6"/>
  <c r="AA113" i="6"/>
  <c r="AD113" i="6" s="1"/>
  <c r="AF113" i="6" s="1"/>
  <c r="AW112" i="6"/>
  <c r="AU112" i="6"/>
  <c r="AS112" i="6"/>
  <c r="AQ112" i="6"/>
  <c r="AO112" i="6"/>
  <c r="AM112" i="6"/>
  <c r="AK112" i="6"/>
  <c r="AW111" i="6"/>
  <c r="AU111" i="6"/>
  <c r="AS111" i="6"/>
  <c r="AQ111" i="6"/>
  <c r="AO111" i="6"/>
  <c r="AM111" i="6"/>
  <c r="AK111" i="6"/>
  <c r="AW110" i="6"/>
  <c r="AU110" i="6"/>
  <c r="AS110" i="6"/>
  <c r="AQ110" i="6"/>
  <c r="AO110" i="6"/>
  <c r="AM110" i="6"/>
  <c r="AK110" i="6"/>
  <c r="AW109" i="6"/>
  <c r="AU109" i="6"/>
  <c r="AS109" i="6"/>
  <c r="AQ109" i="6"/>
  <c r="AO109" i="6"/>
  <c r="AM109" i="6"/>
  <c r="AK109" i="6"/>
  <c r="AC109" i="6"/>
  <c r="AA109" i="6"/>
  <c r="AD109" i="6" s="1"/>
  <c r="AF109" i="6" s="1"/>
  <c r="AW108" i="6"/>
  <c r="AU108" i="6"/>
  <c r="AS108" i="6"/>
  <c r="AQ108" i="6"/>
  <c r="AO108" i="6"/>
  <c r="AM108" i="6"/>
  <c r="AK108" i="6"/>
  <c r="AW107" i="6"/>
  <c r="AU107" i="6"/>
  <c r="AS107" i="6"/>
  <c r="AQ107" i="6"/>
  <c r="AO107" i="6"/>
  <c r="AM107" i="6"/>
  <c r="AK107" i="6"/>
  <c r="AW106" i="6"/>
  <c r="AU106" i="6"/>
  <c r="AS106" i="6"/>
  <c r="AQ106" i="6"/>
  <c r="AO106" i="6"/>
  <c r="AM106" i="6"/>
  <c r="AK106" i="6"/>
  <c r="AW105" i="6"/>
  <c r="AU105" i="6"/>
  <c r="AS105" i="6"/>
  <c r="AQ105" i="6"/>
  <c r="AO105" i="6"/>
  <c r="AM105" i="6"/>
  <c r="AK105" i="6"/>
  <c r="AC105" i="6"/>
  <c r="AA105" i="6"/>
  <c r="AD105" i="6" s="1"/>
  <c r="AW104" i="6"/>
  <c r="AU104" i="6"/>
  <c r="AS104" i="6"/>
  <c r="AQ104" i="6"/>
  <c r="AO104" i="6"/>
  <c r="AM104" i="6"/>
  <c r="AK104" i="6"/>
  <c r="AW103" i="6"/>
  <c r="AU103" i="6"/>
  <c r="AS103" i="6"/>
  <c r="AQ103" i="6"/>
  <c r="AO103" i="6"/>
  <c r="AM103" i="6"/>
  <c r="AK103" i="6"/>
  <c r="AW102" i="6"/>
  <c r="AU102" i="6"/>
  <c r="AS102" i="6"/>
  <c r="AQ102" i="6"/>
  <c r="AO102" i="6"/>
  <c r="AM102" i="6"/>
  <c r="AK102" i="6"/>
  <c r="AW101" i="6"/>
  <c r="AU101" i="6"/>
  <c r="AS101" i="6"/>
  <c r="AQ101" i="6"/>
  <c r="AO101" i="6"/>
  <c r="AM101" i="6"/>
  <c r="AK101" i="6"/>
  <c r="AC101" i="6"/>
  <c r="AA101" i="6"/>
  <c r="AD101" i="6" s="1"/>
  <c r="AF101" i="6" s="1"/>
  <c r="AW100" i="6"/>
  <c r="AU100" i="6"/>
  <c r="AS100" i="6"/>
  <c r="AQ100" i="6"/>
  <c r="AO100" i="6"/>
  <c r="AM100" i="6"/>
  <c r="AK100" i="6"/>
  <c r="AW99" i="6"/>
  <c r="AU99" i="6"/>
  <c r="AS99" i="6"/>
  <c r="AQ99" i="6"/>
  <c r="AO99" i="6"/>
  <c r="AM99" i="6"/>
  <c r="AK99" i="6"/>
  <c r="AW98" i="6"/>
  <c r="AU98" i="6"/>
  <c r="AS98" i="6"/>
  <c r="AQ98" i="6"/>
  <c r="AO98" i="6"/>
  <c r="AM98" i="6"/>
  <c r="AK98" i="6"/>
  <c r="AW97" i="6"/>
  <c r="AU97" i="6"/>
  <c r="AS97" i="6"/>
  <c r="AQ97" i="6"/>
  <c r="AO97" i="6"/>
  <c r="AM97" i="6"/>
  <c r="AK97" i="6"/>
  <c r="AC97" i="6"/>
  <c r="AA97" i="6"/>
  <c r="AD97" i="6" s="1"/>
  <c r="AF97" i="6" s="1"/>
  <c r="AW96" i="6"/>
  <c r="AU96" i="6"/>
  <c r="AS96" i="6"/>
  <c r="AQ96" i="6"/>
  <c r="AO96" i="6"/>
  <c r="AM96" i="6"/>
  <c r="AK96" i="6"/>
  <c r="AW95" i="6"/>
  <c r="AU95" i="6"/>
  <c r="AS95" i="6"/>
  <c r="AQ95" i="6"/>
  <c r="AO95" i="6"/>
  <c r="AM95" i="6"/>
  <c r="AK95" i="6"/>
  <c r="AW94" i="6"/>
  <c r="AU94" i="6"/>
  <c r="AS94" i="6"/>
  <c r="AQ94" i="6"/>
  <c r="AO94" i="6"/>
  <c r="AM94" i="6"/>
  <c r="AK94" i="6"/>
  <c r="AW93" i="6"/>
  <c r="AU93" i="6"/>
  <c r="AS93" i="6"/>
  <c r="AQ93" i="6"/>
  <c r="AO93" i="6"/>
  <c r="AM93" i="6"/>
  <c r="AK93" i="6"/>
  <c r="AC93" i="6"/>
  <c r="AA93" i="6"/>
  <c r="AD93" i="6" s="1"/>
  <c r="AF93" i="6" s="1"/>
  <c r="AW92" i="6"/>
  <c r="AU92" i="6"/>
  <c r="AS92" i="6"/>
  <c r="AQ92" i="6"/>
  <c r="AO92" i="6"/>
  <c r="AM92" i="6"/>
  <c r="AK92" i="6"/>
  <c r="AW91" i="6"/>
  <c r="AU91" i="6"/>
  <c r="AS91" i="6"/>
  <c r="AQ91" i="6"/>
  <c r="AO91" i="6"/>
  <c r="AM91" i="6"/>
  <c r="AK91" i="6"/>
  <c r="AW90" i="6"/>
  <c r="AU90" i="6"/>
  <c r="AS90" i="6"/>
  <c r="AQ90" i="6"/>
  <c r="AO90" i="6"/>
  <c r="AM90" i="6"/>
  <c r="AK90" i="6"/>
  <c r="AW89" i="6"/>
  <c r="AU89" i="6"/>
  <c r="AS89" i="6"/>
  <c r="AQ89" i="6"/>
  <c r="AO89" i="6"/>
  <c r="AM89" i="6"/>
  <c r="AK89" i="6"/>
  <c r="AC89" i="6"/>
  <c r="AA89" i="6"/>
  <c r="AD89" i="6" s="1"/>
  <c r="AF89" i="6" s="1"/>
  <c r="AW88" i="6"/>
  <c r="AU88" i="6"/>
  <c r="AS88" i="6"/>
  <c r="AQ88" i="6"/>
  <c r="AO88" i="6"/>
  <c r="AM88" i="6"/>
  <c r="AK88" i="6"/>
  <c r="AW87" i="6"/>
  <c r="AU87" i="6"/>
  <c r="AS87" i="6"/>
  <c r="AQ87" i="6"/>
  <c r="AO87" i="6"/>
  <c r="AM87" i="6"/>
  <c r="AK87" i="6"/>
  <c r="AW86" i="6"/>
  <c r="AU86" i="6"/>
  <c r="AS86" i="6"/>
  <c r="AQ86" i="6"/>
  <c r="AO86" i="6"/>
  <c r="AM86" i="6"/>
  <c r="AK86" i="6"/>
  <c r="AW85" i="6"/>
  <c r="AU85" i="6"/>
  <c r="AS85" i="6"/>
  <c r="AQ85" i="6"/>
  <c r="AO85" i="6"/>
  <c r="AM85" i="6"/>
  <c r="AK85" i="6"/>
  <c r="AC85" i="6"/>
  <c r="AA85" i="6"/>
  <c r="AD85" i="6" s="1"/>
  <c r="AF85" i="6" s="1"/>
  <c r="AW84" i="6"/>
  <c r="AU84" i="6"/>
  <c r="AS84" i="6"/>
  <c r="AQ84" i="6"/>
  <c r="AO84" i="6"/>
  <c r="AM84" i="6"/>
  <c r="AK84" i="6"/>
  <c r="AW83" i="6"/>
  <c r="AU83" i="6"/>
  <c r="AS83" i="6"/>
  <c r="AQ83" i="6"/>
  <c r="AO83" i="6"/>
  <c r="AM83" i="6"/>
  <c r="AK83" i="6"/>
  <c r="AW82" i="6"/>
  <c r="AU82" i="6"/>
  <c r="AS82" i="6"/>
  <c r="AQ82" i="6"/>
  <c r="AO82" i="6"/>
  <c r="AM82" i="6"/>
  <c r="AK82" i="6"/>
  <c r="AW81" i="6"/>
  <c r="AU81" i="6"/>
  <c r="AS81" i="6"/>
  <c r="AQ81" i="6"/>
  <c r="AO81" i="6"/>
  <c r="AM81" i="6"/>
  <c r="AK81" i="6"/>
  <c r="AC81" i="6"/>
  <c r="AA81" i="6"/>
  <c r="AD81" i="6" s="1"/>
  <c r="AF81" i="6" s="1"/>
  <c r="AW80" i="6"/>
  <c r="AU80" i="6"/>
  <c r="AS80" i="6"/>
  <c r="AQ80" i="6"/>
  <c r="AO80" i="6"/>
  <c r="AM80" i="6"/>
  <c r="AK80" i="6"/>
  <c r="AW79" i="6"/>
  <c r="AU79" i="6"/>
  <c r="AS79" i="6"/>
  <c r="AQ79" i="6"/>
  <c r="AO79" i="6"/>
  <c r="AM79" i="6"/>
  <c r="AK79" i="6"/>
  <c r="AW78" i="6"/>
  <c r="AU78" i="6"/>
  <c r="AS78" i="6"/>
  <c r="AQ78" i="6"/>
  <c r="AO78" i="6"/>
  <c r="AM78" i="6"/>
  <c r="AK78" i="6"/>
  <c r="AW77" i="6"/>
  <c r="AU77" i="6"/>
  <c r="AS77" i="6"/>
  <c r="AQ77" i="6"/>
  <c r="AO77" i="6"/>
  <c r="AM77" i="6"/>
  <c r="AK77" i="6"/>
  <c r="AC77" i="6"/>
  <c r="AA77" i="6"/>
  <c r="AD77" i="6" s="1"/>
  <c r="AF77" i="6" s="1"/>
  <c r="AW76" i="6"/>
  <c r="AU76" i="6"/>
  <c r="AS76" i="6"/>
  <c r="AQ76" i="6"/>
  <c r="AO76" i="6"/>
  <c r="AM76" i="6"/>
  <c r="AK76" i="6"/>
  <c r="AW75" i="6"/>
  <c r="AU75" i="6"/>
  <c r="AS75" i="6"/>
  <c r="AQ75" i="6"/>
  <c r="AO75" i="6"/>
  <c r="AM75" i="6"/>
  <c r="AK75" i="6"/>
  <c r="AW74" i="6"/>
  <c r="AU74" i="6"/>
  <c r="AS74" i="6"/>
  <c r="AQ74" i="6"/>
  <c r="AO74" i="6"/>
  <c r="AM74" i="6"/>
  <c r="AK74" i="6"/>
  <c r="AW73" i="6"/>
  <c r="AU73" i="6"/>
  <c r="AS73" i="6"/>
  <c r="AQ73" i="6"/>
  <c r="AO73" i="6"/>
  <c r="AM73" i="6"/>
  <c r="AK73" i="6"/>
  <c r="AC73" i="6"/>
  <c r="AA73" i="6"/>
  <c r="AD73" i="6" s="1"/>
  <c r="AF73" i="6" s="1"/>
  <c r="AW72" i="6"/>
  <c r="AU72" i="6"/>
  <c r="AS72" i="6"/>
  <c r="AQ72" i="6"/>
  <c r="AO72" i="6"/>
  <c r="AM72" i="6"/>
  <c r="AK72" i="6"/>
  <c r="AW71" i="6"/>
  <c r="AU71" i="6"/>
  <c r="AS71" i="6"/>
  <c r="AQ71" i="6"/>
  <c r="AO71" i="6"/>
  <c r="AM71" i="6"/>
  <c r="AK71" i="6"/>
  <c r="AW70" i="6"/>
  <c r="AU70" i="6"/>
  <c r="AS70" i="6"/>
  <c r="AQ70" i="6"/>
  <c r="AO70" i="6"/>
  <c r="AM70" i="6"/>
  <c r="AK70" i="6"/>
  <c r="AW69" i="6"/>
  <c r="AU69" i="6"/>
  <c r="AS69" i="6"/>
  <c r="AQ69" i="6"/>
  <c r="AO69" i="6"/>
  <c r="AM69" i="6"/>
  <c r="AK69" i="6"/>
  <c r="AC69" i="6"/>
  <c r="AA69" i="6"/>
  <c r="AD69" i="6" s="1"/>
  <c r="AF69" i="6" s="1"/>
  <c r="AW68" i="6"/>
  <c r="AU68" i="6"/>
  <c r="AS68" i="6"/>
  <c r="AQ68" i="6"/>
  <c r="AO68" i="6"/>
  <c r="AM68" i="6"/>
  <c r="AK68" i="6"/>
  <c r="AW67" i="6"/>
  <c r="AU67" i="6"/>
  <c r="AS67" i="6"/>
  <c r="AQ67" i="6"/>
  <c r="AO67" i="6"/>
  <c r="AM67" i="6"/>
  <c r="AK67" i="6"/>
  <c r="AW66" i="6"/>
  <c r="AU66" i="6"/>
  <c r="AS66" i="6"/>
  <c r="AQ66" i="6"/>
  <c r="AO66" i="6"/>
  <c r="AM66" i="6"/>
  <c r="AK66" i="6"/>
  <c r="AW65" i="6"/>
  <c r="AU65" i="6"/>
  <c r="AS65" i="6"/>
  <c r="AQ65" i="6"/>
  <c r="AO65" i="6"/>
  <c r="AM65" i="6"/>
  <c r="AK65" i="6"/>
  <c r="AC65" i="6"/>
  <c r="AA65" i="6"/>
  <c r="AD65" i="6" s="1"/>
  <c r="AF65" i="6" s="1"/>
  <c r="AW64" i="6"/>
  <c r="AU64" i="6"/>
  <c r="AS64" i="6"/>
  <c r="AQ64" i="6"/>
  <c r="AO64" i="6"/>
  <c r="AM64" i="6"/>
  <c r="AK64" i="6"/>
  <c r="AW63" i="6"/>
  <c r="AU63" i="6"/>
  <c r="AS63" i="6"/>
  <c r="AQ63" i="6"/>
  <c r="AO63" i="6"/>
  <c r="AM63" i="6"/>
  <c r="AK63" i="6"/>
  <c r="AW62" i="6"/>
  <c r="AU62" i="6"/>
  <c r="AS62" i="6"/>
  <c r="AQ62" i="6"/>
  <c r="AO62" i="6"/>
  <c r="AM62" i="6"/>
  <c r="AK62" i="6"/>
  <c r="AW61" i="6"/>
  <c r="AU61" i="6"/>
  <c r="AS61" i="6"/>
  <c r="AQ61" i="6"/>
  <c r="AO61" i="6"/>
  <c r="AM61" i="6"/>
  <c r="AK61" i="6"/>
  <c r="AC61" i="6"/>
  <c r="AA61" i="6"/>
  <c r="AD61" i="6" s="1"/>
  <c r="AF61" i="6" s="1"/>
  <c r="AW60" i="6"/>
  <c r="AU60" i="6"/>
  <c r="AS60" i="6"/>
  <c r="AQ60" i="6"/>
  <c r="AO60" i="6"/>
  <c r="AM60" i="6"/>
  <c r="AK60" i="6"/>
  <c r="AW59" i="6"/>
  <c r="AU59" i="6"/>
  <c r="AS59" i="6"/>
  <c r="AQ59" i="6"/>
  <c r="AO59" i="6"/>
  <c r="AM59" i="6"/>
  <c r="AK59" i="6"/>
  <c r="AW58" i="6"/>
  <c r="AU58" i="6"/>
  <c r="AS58" i="6"/>
  <c r="AQ58" i="6"/>
  <c r="AO58" i="6"/>
  <c r="AM58" i="6"/>
  <c r="AK58" i="6"/>
  <c r="AW57" i="6"/>
  <c r="AU57" i="6"/>
  <c r="AS57" i="6"/>
  <c r="AQ57" i="6"/>
  <c r="AO57" i="6"/>
  <c r="AM57" i="6"/>
  <c r="AK57" i="6"/>
  <c r="AC57" i="6"/>
  <c r="AA57" i="6"/>
  <c r="AD57" i="6" s="1"/>
  <c r="AF57" i="6" s="1"/>
  <c r="AW56" i="6"/>
  <c r="AU56" i="6"/>
  <c r="AS56" i="6"/>
  <c r="AQ56" i="6"/>
  <c r="AO56" i="6"/>
  <c r="AM56" i="6"/>
  <c r="AK56" i="6"/>
  <c r="AW55" i="6"/>
  <c r="AU55" i="6"/>
  <c r="AS55" i="6"/>
  <c r="AQ55" i="6"/>
  <c r="AO55" i="6"/>
  <c r="AM55" i="6"/>
  <c r="AK55" i="6"/>
  <c r="AW54" i="6"/>
  <c r="AU54" i="6"/>
  <c r="AS54" i="6"/>
  <c r="AQ54" i="6"/>
  <c r="AO54" i="6"/>
  <c r="AM54" i="6"/>
  <c r="AK54" i="6"/>
  <c r="AW53" i="6"/>
  <c r="AU53" i="6"/>
  <c r="AS53" i="6"/>
  <c r="AQ53" i="6"/>
  <c r="AO53" i="6"/>
  <c r="AM53" i="6"/>
  <c r="AK53" i="6"/>
  <c r="AC53" i="6"/>
  <c r="AA53" i="6"/>
  <c r="AD53" i="6" s="1"/>
  <c r="AF53" i="6" s="1"/>
  <c r="AW52" i="6"/>
  <c r="AU52" i="6"/>
  <c r="AS52" i="6"/>
  <c r="AQ52" i="6"/>
  <c r="AO52" i="6"/>
  <c r="AM52" i="6"/>
  <c r="AK52" i="6"/>
  <c r="AW51" i="6"/>
  <c r="AU51" i="6"/>
  <c r="AS51" i="6"/>
  <c r="AQ51" i="6"/>
  <c r="AO51" i="6"/>
  <c r="AM51" i="6"/>
  <c r="AK51" i="6"/>
  <c r="AW50" i="6"/>
  <c r="AU50" i="6"/>
  <c r="AS50" i="6"/>
  <c r="AQ50" i="6"/>
  <c r="AO50" i="6"/>
  <c r="AM50" i="6"/>
  <c r="AK50" i="6"/>
  <c r="AW49" i="6"/>
  <c r="AU49" i="6"/>
  <c r="AS49" i="6"/>
  <c r="AQ49" i="6"/>
  <c r="AO49" i="6"/>
  <c r="AM49" i="6"/>
  <c r="AK49" i="6"/>
  <c r="AC49" i="6"/>
  <c r="AA49" i="6"/>
  <c r="AD49" i="6" s="1"/>
  <c r="AF49" i="6" s="1"/>
  <c r="AW48" i="6"/>
  <c r="AU48" i="6"/>
  <c r="AS48" i="6"/>
  <c r="AQ48" i="6"/>
  <c r="AO48" i="6"/>
  <c r="AM48" i="6"/>
  <c r="AK48" i="6"/>
  <c r="AW47" i="6"/>
  <c r="AU47" i="6"/>
  <c r="AS47" i="6"/>
  <c r="AQ47" i="6"/>
  <c r="AO47" i="6"/>
  <c r="AM47" i="6"/>
  <c r="AK47" i="6"/>
  <c r="AW46" i="6"/>
  <c r="AU46" i="6"/>
  <c r="AS46" i="6"/>
  <c r="AQ46" i="6"/>
  <c r="AO46" i="6"/>
  <c r="AM46" i="6"/>
  <c r="AK46" i="6"/>
  <c r="AW45" i="6"/>
  <c r="AU45" i="6"/>
  <c r="AS45" i="6"/>
  <c r="AQ45" i="6"/>
  <c r="AO45" i="6"/>
  <c r="AM45" i="6"/>
  <c r="AK45" i="6"/>
  <c r="AC45" i="6"/>
  <c r="AA45" i="6"/>
  <c r="AD45" i="6" s="1"/>
  <c r="AF45" i="6" s="1"/>
  <c r="AW44" i="6"/>
  <c r="AU44" i="6"/>
  <c r="AS44" i="6"/>
  <c r="AQ44" i="6"/>
  <c r="AO44" i="6"/>
  <c r="AM44" i="6"/>
  <c r="AK44" i="6"/>
  <c r="AW43" i="6"/>
  <c r="AU43" i="6"/>
  <c r="AS43" i="6"/>
  <c r="AQ43" i="6"/>
  <c r="AO43" i="6"/>
  <c r="AM43" i="6"/>
  <c r="AK43" i="6"/>
  <c r="AW42" i="6"/>
  <c r="AU42" i="6"/>
  <c r="AS42" i="6"/>
  <c r="AQ42" i="6"/>
  <c r="AO42" i="6"/>
  <c r="AM42" i="6"/>
  <c r="AK42" i="6"/>
  <c r="AW41" i="6"/>
  <c r="AU41" i="6"/>
  <c r="AS41" i="6"/>
  <c r="AQ41" i="6"/>
  <c r="AO41" i="6"/>
  <c r="AM41" i="6"/>
  <c r="AK41" i="6"/>
  <c r="AC41" i="6"/>
  <c r="AA41" i="6"/>
  <c r="AD41" i="6" s="1"/>
  <c r="AF41" i="6" s="1"/>
  <c r="AW40" i="6"/>
  <c r="AU40" i="6"/>
  <c r="AS40" i="6"/>
  <c r="AQ40" i="6"/>
  <c r="AO40" i="6"/>
  <c r="AM40" i="6"/>
  <c r="AK40" i="6"/>
  <c r="AW38" i="6"/>
  <c r="AU38" i="6"/>
  <c r="AS38" i="6"/>
  <c r="AQ38" i="6"/>
  <c r="AO38" i="6"/>
  <c r="AM38" i="6"/>
  <c r="AK38" i="6"/>
  <c r="AW37" i="6"/>
  <c r="AU37" i="6"/>
  <c r="AS37" i="6"/>
  <c r="AQ37" i="6"/>
  <c r="AO37" i="6"/>
  <c r="AM37" i="6"/>
  <c r="AK37" i="6"/>
  <c r="AW36" i="6"/>
  <c r="AU36" i="6"/>
  <c r="AS36" i="6"/>
  <c r="AQ36" i="6"/>
  <c r="AO36" i="6"/>
  <c r="AM36" i="6"/>
  <c r="AK36" i="6"/>
  <c r="AC36" i="6"/>
  <c r="AA36" i="6"/>
  <c r="AD36" i="6" s="1"/>
  <c r="AF36" i="6" s="1"/>
  <c r="AW35" i="6"/>
  <c r="AU35" i="6"/>
  <c r="AS35" i="6"/>
  <c r="AQ35" i="6"/>
  <c r="AO35" i="6"/>
  <c r="AM35" i="6"/>
  <c r="AK35" i="6"/>
  <c r="AW34" i="6"/>
  <c r="AU34" i="6"/>
  <c r="AS34" i="6"/>
  <c r="AQ34" i="6"/>
  <c r="AO34" i="6"/>
  <c r="AM34" i="6"/>
  <c r="AK34" i="6"/>
  <c r="AW33" i="6"/>
  <c r="AU33" i="6"/>
  <c r="AS33" i="6"/>
  <c r="AQ33" i="6"/>
  <c r="AO33" i="6"/>
  <c r="AM33" i="6"/>
  <c r="AK33" i="6"/>
  <c r="AW32" i="6"/>
  <c r="AU32" i="6"/>
  <c r="AS32" i="6"/>
  <c r="AQ32" i="6"/>
  <c r="AO32" i="6"/>
  <c r="AM32" i="6"/>
  <c r="AK32" i="6"/>
  <c r="AC32" i="6"/>
  <c r="AA32" i="6"/>
  <c r="AD32" i="6" s="1"/>
  <c r="AF32" i="6" s="1"/>
  <c r="AW31" i="6"/>
  <c r="AU31" i="6"/>
  <c r="AS31" i="6"/>
  <c r="AQ31" i="6"/>
  <c r="AO31" i="6"/>
  <c r="AM31" i="6"/>
  <c r="AK31" i="6"/>
  <c r="AW30" i="6"/>
  <c r="AU30" i="6"/>
  <c r="AS30" i="6"/>
  <c r="AQ30" i="6"/>
  <c r="AO30" i="6"/>
  <c r="AM30" i="6"/>
  <c r="AK30" i="6"/>
  <c r="AW29" i="6"/>
  <c r="AU29" i="6"/>
  <c r="AS29" i="6"/>
  <c r="AQ29" i="6"/>
  <c r="AO29" i="6"/>
  <c r="AM29" i="6"/>
  <c r="AK29" i="6"/>
  <c r="BA28" i="6"/>
  <c r="AW28" i="6"/>
  <c r="AU28" i="6"/>
  <c r="AS28" i="6"/>
  <c r="AQ28" i="6"/>
  <c r="AO28" i="6"/>
  <c r="AM28" i="6"/>
  <c r="AK28" i="6"/>
  <c r="AC28" i="6"/>
  <c r="AA28" i="6"/>
  <c r="AD28" i="6" s="1"/>
  <c r="AF28" i="6" s="1"/>
  <c r="AW27" i="6"/>
  <c r="AU27" i="6"/>
  <c r="AS27" i="6"/>
  <c r="AQ27" i="6"/>
  <c r="AO27" i="6"/>
  <c r="AM27" i="6"/>
  <c r="AK27" i="6"/>
  <c r="AW26" i="6"/>
  <c r="AU26" i="6"/>
  <c r="AS26" i="6"/>
  <c r="AQ26" i="6"/>
  <c r="AO26" i="6"/>
  <c r="AM26" i="6"/>
  <c r="AK26" i="6"/>
  <c r="AW25" i="6"/>
  <c r="AU25" i="6"/>
  <c r="AS25" i="6"/>
  <c r="AQ25" i="6"/>
  <c r="AO25" i="6"/>
  <c r="AM25" i="6"/>
  <c r="AK25" i="6"/>
  <c r="BA24" i="6"/>
  <c r="AW24" i="6"/>
  <c r="AU24" i="6"/>
  <c r="AS24" i="6"/>
  <c r="AQ24" i="6"/>
  <c r="AO24" i="6"/>
  <c r="AM24" i="6"/>
  <c r="AK24" i="6"/>
  <c r="AC24" i="6"/>
  <c r="AA24" i="6"/>
  <c r="AD24" i="6" s="1"/>
  <c r="AF24" i="6" s="1"/>
  <c r="AW23" i="6"/>
  <c r="AU23" i="6"/>
  <c r="AS23" i="6"/>
  <c r="AQ23" i="6"/>
  <c r="AO23" i="6"/>
  <c r="AM23" i="6"/>
  <c r="AK23" i="6"/>
  <c r="AW22" i="6"/>
  <c r="AU22" i="6"/>
  <c r="AS22" i="6"/>
  <c r="AQ22" i="6"/>
  <c r="AO22" i="6"/>
  <c r="AM22" i="6"/>
  <c r="AK22" i="6"/>
  <c r="AW21" i="6"/>
  <c r="AU21" i="6"/>
  <c r="AS21" i="6"/>
  <c r="AQ21" i="6"/>
  <c r="AO21" i="6"/>
  <c r="AM21" i="6"/>
  <c r="AK21" i="6"/>
  <c r="BA20" i="6"/>
  <c r="AW20" i="6"/>
  <c r="AU20" i="6"/>
  <c r="AS20" i="6"/>
  <c r="AQ20" i="6"/>
  <c r="AO20" i="6"/>
  <c r="AM20" i="6"/>
  <c r="AK20" i="6"/>
  <c r="AC20" i="6"/>
  <c r="AA20" i="6"/>
  <c r="AD20" i="6" s="1"/>
  <c r="AF20" i="6" s="1"/>
  <c r="AW19" i="6"/>
  <c r="AU19" i="6"/>
  <c r="AS19" i="6"/>
  <c r="AQ19" i="6"/>
  <c r="AO19" i="6"/>
  <c r="AM19" i="6"/>
  <c r="AK19" i="6"/>
  <c r="AW18" i="6"/>
  <c r="AU18" i="6"/>
  <c r="AS18" i="6"/>
  <c r="AQ18" i="6"/>
  <c r="AO18" i="6"/>
  <c r="AM18" i="6"/>
  <c r="AK18" i="6"/>
  <c r="AW17" i="6"/>
  <c r="AU17" i="6"/>
  <c r="AS17" i="6"/>
  <c r="AQ17" i="6"/>
  <c r="AO17" i="6"/>
  <c r="AM17" i="6"/>
  <c r="AK17" i="6"/>
  <c r="BA16" i="6"/>
  <c r="AW16" i="6"/>
  <c r="AU16" i="6"/>
  <c r="AS16" i="6"/>
  <c r="AQ16" i="6"/>
  <c r="AO16" i="6"/>
  <c r="AM16" i="6"/>
  <c r="AK16" i="6"/>
  <c r="AC16" i="6"/>
  <c r="AA16" i="6"/>
  <c r="AD16" i="6" s="1"/>
  <c r="AF16" i="6" s="1"/>
  <c r="AW15" i="6"/>
  <c r="AU15" i="6"/>
  <c r="AS15" i="6"/>
  <c r="AQ15" i="6"/>
  <c r="AO15" i="6"/>
  <c r="AM15" i="6"/>
  <c r="AK15" i="6"/>
  <c r="AW13" i="6"/>
  <c r="AU13" i="6"/>
  <c r="AS13" i="6"/>
  <c r="AQ13" i="6"/>
  <c r="AO13" i="6"/>
  <c r="AM13" i="6"/>
  <c r="AK13" i="6"/>
  <c r="AW12" i="6"/>
  <c r="AU12" i="6"/>
  <c r="AS12" i="6"/>
  <c r="AQ12" i="6"/>
  <c r="AO12" i="6"/>
  <c r="AM12" i="6"/>
  <c r="AK12" i="6"/>
  <c r="BA11" i="6"/>
  <c r="AW11" i="6"/>
  <c r="AU11" i="6"/>
  <c r="AS11" i="6"/>
  <c r="AQ11" i="6"/>
  <c r="AO11" i="6"/>
  <c r="AM11" i="6"/>
  <c r="AK11" i="6"/>
  <c r="AC11" i="6"/>
  <c r="AA11" i="6"/>
  <c r="AD11" i="6" s="1"/>
  <c r="AF11" i="6" s="1"/>
  <c r="BA7" i="6"/>
  <c r="AW8" i="6"/>
  <c r="AW9" i="6"/>
  <c r="AW10" i="6"/>
  <c r="AU8" i="6"/>
  <c r="AU9" i="6"/>
  <c r="AU10" i="6"/>
  <c r="AS8" i="6"/>
  <c r="AS9" i="6"/>
  <c r="AS10" i="6"/>
  <c r="AQ8" i="6"/>
  <c r="AQ9" i="6"/>
  <c r="AQ10" i="6"/>
  <c r="AO8" i="6"/>
  <c r="AO9" i="6"/>
  <c r="AO10" i="6"/>
  <c r="AM8" i="6"/>
  <c r="AM9" i="6"/>
  <c r="AM10" i="6"/>
  <c r="AK8" i="6"/>
  <c r="AK9" i="6"/>
  <c r="AK10" i="6"/>
  <c r="AW7" i="6"/>
  <c r="AU7" i="6"/>
  <c r="AS7" i="6"/>
  <c r="AQ7" i="6"/>
  <c r="AO7" i="6"/>
  <c r="AM7" i="6"/>
  <c r="AK7" i="6"/>
  <c r="U7" i="10"/>
  <c r="AA7" i="6"/>
  <c r="AD7" i="6" s="1"/>
  <c r="AC7" i="6"/>
  <c r="AX22" i="6" l="1"/>
  <c r="AY22" i="6" s="1"/>
  <c r="AX13" i="6"/>
  <c r="AY13" i="6" s="1"/>
  <c r="AX17" i="6"/>
  <c r="AY17" i="6" s="1"/>
  <c r="AX27" i="6"/>
  <c r="AY27" i="6" s="1"/>
  <c r="AX30" i="6"/>
  <c r="AY30" i="6" s="1"/>
  <c r="AX49" i="6"/>
  <c r="AY49" i="6" s="1"/>
  <c r="AX63" i="6"/>
  <c r="AY63" i="6" s="1"/>
  <c r="AX65" i="6"/>
  <c r="AY65" i="6" s="1"/>
  <c r="AX79" i="6"/>
  <c r="AY79" i="6" s="1"/>
  <c r="AX81" i="6"/>
  <c r="AY81" i="6" s="1"/>
  <c r="AX47" i="6"/>
  <c r="AY47" i="6" s="1"/>
  <c r="AX50" i="6"/>
  <c r="AY50" i="6" s="1"/>
  <c r="AX66" i="6"/>
  <c r="AY66" i="6" s="1"/>
  <c r="AX82" i="6"/>
  <c r="AY82" i="6" s="1"/>
  <c r="AX98" i="6"/>
  <c r="AY98" i="6" s="1"/>
  <c r="AX114" i="6"/>
  <c r="AY114" i="6" s="1"/>
  <c r="AX95" i="6"/>
  <c r="AY95" i="6" s="1"/>
  <c r="AX97" i="6"/>
  <c r="AY97" i="6" s="1"/>
  <c r="AX111" i="6"/>
  <c r="AY111" i="6" s="1"/>
  <c r="AX113" i="6"/>
  <c r="AY113" i="6" s="1"/>
  <c r="AX127" i="6"/>
  <c r="AY127" i="6" s="1"/>
  <c r="AX44" i="6"/>
  <c r="AY44" i="6" s="1"/>
  <c r="AX60" i="6"/>
  <c r="AY60" i="6" s="1"/>
  <c r="AX76" i="6"/>
  <c r="AY76" i="6" s="1"/>
  <c r="AX92" i="6"/>
  <c r="AY92" i="6" s="1"/>
  <c r="AX108" i="6"/>
  <c r="AY108" i="6" s="1"/>
  <c r="AX124" i="6"/>
  <c r="AY124" i="6" s="1"/>
  <c r="AX33" i="6"/>
  <c r="AY33" i="6" s="1"/>
  <c r="AX32" i="6"/>
  <c r="AY32" i="6" s="1"/>
  <c r="AX26" i="6"/>
  <c r="AY26" i="6" s="1"/>
  <c r="AX29" i="6"/>
  <c r="AY29" i="6" s="1"/>
  <c r="AX40" i="6"/>
  <c r="AY40" i="6" s="1"/>
  <c r="AX43" i="6"/>
  <c r="AY43" i="6" s="1"/>
  <c r="AX45" i="6"/>
  <c r="AY45" i="6" s="1"/>
  <c r="AX46" i="6"/>
  <c r="AY46" i="6" s="1"/>
  <c r="AX56" i="6"/>
  <c r="AY56" i="6" s="1"/>
  <c r="AX59" i="6"/>
  <c r="AY59" i="6" s="1"/>
  <c r="AX61" i="6"/>
  <c r="AY61" i="6" s="1"/>
  <c r="AX62" i="6"/>
  <c r="AY62" i="6" s="1"/>
  <c r="AX72" i="6"/>
  <c r="AY72" i="6" s="1"/>
  <c r="AX75" i="6"/>
  <c r="AY75" i="6" s="1"/>
  <c r="AX77" i="6"/>
  <c r="AY77" i="6" s="1"/>
  <c r="AX78" i="6"/>
  <c r="AY78" i="6" s="1"/>
  <c r="AX88" i="6"/>
  <c r="AY88" i="6" s="1"/>
  <c r="AX91" i="6"/>
  <c r="AY91" i="6" s="1"/>
  <c r="AX93" i="6"/>
  <c r="AY93" i="6" s="1"/>
  <c r="AX94" i="6"/>
  <c r="AY94" i="6" s="1"/>
  <c r="AX104" i="6"/>
  <c r="AY104" i="6" s="1"/>
  <c r="AX107" i="6"/>
  <c r="AY107" i="6" s="1"/>
  <c r="AX109" i="6"/>
  <c r="AY109" i="6" s="1"/>
  <c r="AX110" i="6"/>
  <c r="AY110" i="6" s="1"/>
  <c r="AX120" i="6"/>
  <c r="AY120" i="6" s="1"/>
  <c r="AX123" i="6"/>
  <c r="AY123" i="6" s="1"/>
  <c r="AX125" i="6"/>
  <c r="AY125" i="6" s="1"/>
  <c r="AX126" i="6"/>
  <c r="AY126" i="6" s="1"/>
  <c r="AX12" i="6"/>
  <c r="AY12" i="6" s="1"/>
  <c r="AX25" i="6"/>
  <c r="AY25" i="6" s="1"/>
  <c r="AX35" i="6"/>
  <c r="AY35" i="6" s="1"/>
  <c r="AX38" i="6"/>
  <c r="AY38" i="6" s="1"/>
  <c r="AX41" i="6"/>
  <c r="AY41" i="6" s="1"/>
  <c r="AX42" i="6"/>
  <c r="AY42" i="6" s="1"/>
  <c r="AX52" i="6"/>
  <c r="AY52" i="6" s="1"/>
  <c r="AX55" i="6"/>
  <c r="AY55" i="6" s="1"/>
  <c r="AX57" i="6"/>
  <c r="AY57" i="6" s="1"/>
  <c r="AX58" i="6"/>
  <c r="AY58" i="6" s="1"/>
  <c r="AX68" i="6"/>
  <c r="AY68" i="6" s="1"/>
  <c r="AX71" i="6"/>
  <c r="AY71" i="6" s="1"/>
  <c r="AX73" i="6"/>
  <c r="AY73" i="6" s="1"/>
  <c r="AX74" i="6"/>
  <c r="AY74" i="6" s="1"/>
  <c r="AX84" i="6"/>
  <c r="AY84" i="6" s="1"/>
  <c r="AX87" i="6"/>
  <c r="AY87" i="6" s="1"/>
  <c r="AX89" i="6"/>
  <c r="AY89" i="6" s="1"/>
  <c r="AX90" i="6"/>
  <c r="AY90" i="6" s="1"/>
  <c r="AX100" i="6"/>
  <c r="AY100" i="6" s="1"/>
  <c r="AX103" i="6"/>
  <c r="AY103" i="6" s="1"/>
  <c r="AX105" i="6"/>
  <c r="AY105" i="6" s="1"/>
  <c r="AX106" i="6"/>
  <c r="AY106" i="6" s="1"/>
  <c r="AX116" i="6"/>
  <c r="AY116" i="6" s="1"/>
  <c r="AX119" i="6"/>
  <c r="AY119" i="6" s="1"/>
  <c r="AX121" i="6"/>
  <c r="AY121" i="6" s="1"/>
  <c r="AX122" i="6"/>
  <c r="AY122" i="6" s="1"/>
  <c r="AX15" i="6"/>
  <c r="AY15" i="6" s="1"/>
  <c r="AX18" i="6"/>
  <c r="AY18" i="6" s="1"/>
  <c r="AX21" i="6"/>
  <c r="AY21" i="6" s="1"/>
  <c r="AX31" i="6"/>
  <c r="AY31" i="6" s="1"/>
  <c r="AX34" i="6"/>
  <c r="AY34" i="6" s="1"/>
  <c r="AX36" i="6"/>
  <c r="AY36" i="6" s="1"/>
  <c r="AX37" i="6"/>
  <c r="AY37" i="6" s="1"/>
  <c r="AX48" i="6"/>
  <c r="AY48" i="6" s="1"/>
  <c r="AX51" i="6"/>
  <c r="AY51" i="6" s="1"/>
  <c r="AX53" i="6"/>
  <c r="AY53" i="6" s="1"/>
  <c r="AX54" i="6"/>
  <c r="AY54" i="6" s="1"/>
  <c r="AX64" i="6"/>
  <c r="AY64" i="6" s="1"/>
  <c r="AX67" i="6"/>
  <c r="AY67" i="6" s="1"/>
  <c r="AX69" i="6"/>
  <c r="AY69" i="6" s="1"/>
  <c r="AX70" i="6"/>
  <c r="AY70" i="6" s="1"/>
  <c r="AX80" i="6"/>
  <c r="AY80" i="6" s="1"/>
  <c r="AX83" i="6"/>
  <c r="AY83" i="6" s="1"/>
  <c r="AX85" i="6"/>
  <c r="AY85" i="6" s="1"/>
  <c r="AX86" i="6"/>
  <c r="AY86" i="6" s="1"/>
  <c r="AX96" i="6"/>
  <c r="AY96" i="6" s="1"/>
  <c r="AX99" i="6"/>
  <c r="AY99" i="6" s="1"/>
  <c r="AX101" i="6"/>
  <c r="AY101" i="6" s="1"/>
  <c r="AX102" i="6"/>
  <c r="AY102" i="6" s="1"/>
  <c r="AX112" i="6"/>
  <c r="AY112" i="6" s="1"/>
  <c r="AX115" i="6"/>
  <c r="AY115" i="6" s="1"/>
  <c r="AX117" i="6"/>
  <c r="AY117" i="6" s="1"/>
  <c r="AX118" i="6"/>
  <c r="AY118" i="6" s="1"/>
  <c r="AX128" i="6"/>
  <c r="AY128" i="6" s="1"/>
  <c r="AE105" i="6"/>
  <c r="AF105" i="6"/>
  <c r="AX8" i="6"/>
  <c r="AY8" i="6" s="1"/>
  <c r="BI7" i="6"/>
  <c r="AF7" i="6"/>
  <c r="AX16" i="6"/>
  <c r="AY16" i="6" s="1"/>
  <c r="AX28" i="6"/>
  <c r="AY28" i="6" s="1"/>
  <c r="AX11" i="6"/>
  <c r="AY11" i="6" s="1"/>
  <c r="AX24" i="6"/>
  <c r="AY24" i="6" s="1"/>
  <c r="AX20" i="6"/>
  <c r="AY20" i="6" s="1"/>
  <c r="BI105" i="6"/>
  <c r="AE125" i="6"/>
  <c r="BI125" i="6"/>
  <c r="AE121" i="6"/>
  <c r="BI121" i="6"/>
  <c r="AE117" i="6"/>
  <c r="BI117" i="6"/>
  <c r="AE113" i="6"/>
  <c r="BI113" i="6"/>
  <c r="AE109" i="6"/>
  <c r="BI109" i="6"/>
  <c r="AE101" i="6"/>
  <c r="BI101" i="6"/>
  <c r="AE97" i="6"/>
  <c r="BI97" i="6"/>
  <c r="AE93" i="6"/>
  <c r="BI93" i="6"/>
  <c r="AE89" i="6"/>
  <c r="BI89" i="6"/>
  <c r="AE85" i="6"/>
  <c r="BI85" i="6"/>
  <c r="AE81" i="6"/>
  <c r="BI81" i="6"/>
  <c r="AE77" i="6"/>
  <c r="BI77" i="6"/>
  <c r="AE73" i="6"/>
  <c r="BI73" i="6"/>
  <c r="AE69" i="6"/>
  <c r="BI69" i="6"/>
  <c r="AE65" i="6"/>
  <c r="BI65" i="6"/>
  <c r="AE61" i="6"/>
  <c r="BI61" i="6"/>
  <c r="AE57" i="6"/>
  <c r="BI57" i="6"/>
  <c r="AE53" i="6"/>
  <c r="BI53" i="6"/>
  <c r="BI49" i="6"/>
  <c r="AE49" i="6"/>
  <c r="AE45" i="6"/>
  <c r="BI45" i="6"/>
  <c r="AE41" i="6"/>
  <c r="BI41" i="6"/>
  <c r="BI36" i="6"/>
  <c r="AE36" i="6"/>
  <c r="AE32" i="6"/>
  <c r="BI32" i="6"/>
  <c r="BI28" i="6"/>
  <c r="AE28" i="6"/>
  <c r="AE24" i="6"/>
  <c r="BI24" i="6"/>
  <c r="AE20" i="6"/>
  <c r="BI20" i="6"/>
  <c r="AE16" i="6"/>
  <c r="BI16" i="6"/>
  <c r="AE11" i="6"/>
  <c r="BI11" i="6"/>
  <c r="AE7" i="6"/>
  <c r="AX7" i="6"/>
  <c r="AY7" i="6" s="1"/>
  <c r="AI250" i="10" l="1"/>
  <c r="AE250" i="10"/>
  <c r="AC250" i="10"/>
  <c r="AA250" i="10"/>
  <c r="Y250" i="10"/>
  <c r="W250" i="10"/>
  <c r="U250" i="10"/>
  <c r="S250" i="10"/>
  <c r="AI249" i="10"/>
  <c r="AE249" i="10"/>
  <c r="AC249" i="10"/>
  <c r="AA249" i="10"/>
  <c r="Y249" i="10"/>
  <c r="W249" i="10"/>
  <c r="U249" i="10"/>
  <c r="S249" i="10"/>
  <c r="AI248" i="10"/>
  <c r="AE248" i="10"/>
  <c r="AC248" i="10"/>
  <c r="AA248" i="10"/>
  <c r="Y248" i="10"/>
  <c r="W248" i="10"/>
  <c r="U248" i="10"/>
  <c r="S248" i="10"/>
  <c r="AI247" i="10"/>
  <c r="AE247" i="10"/>
  <c r="AC247" i="10"/>
  <c r="AA247" i="10"/>
  <c r="Y247" i="10"/>
  <c r="W247" i="10"/>
  <c r="U247" i="10"/>
  <c r="S247" i="10"/>
  <c r="N247" i="10"/>
  <c r="M247" i="10"/>
  <c r="K247" i="10"/>
  <c r="AI246" i="10"/>
  <c r="AE246" i="10"/>
  <c r="AC246" i="10"/>
  <c r="AA246" i="10"/>
  <c r="Y246" i="10"/>
  <c r="W246" i="10"/>
  <c r="U246" i="10"/>
  <c r="S246" i="10"/>
  <c r="AI245" i="10"/>
  <c r="AE245" i="10"/>
  <c r="AC245" i="10"/>
  <c r="AA245" i="10"/>
  <c r="Y245" i="10"/>
  <c r="W245" i="10"/>
  <c r="U245" i="10"/>
  <c r="S245" i="10"/>
  <c r="AI244" i="10"/>
  <c r="AE244" i="10"/>
  <c r="AC244" i="10"/>
  <c r="AA244" i="10"/>
  <c r="Y244" i="10"/>
  <c r="W244" i="10"/>
  <c r="U244" i="10"/>
  <c r="S244" i="10"/>
  <c r="AI243" i="10"/>
  <c r="AE243" i="10"/>
  <c r="AC243" i="10"/>
  <c r="AA243" i="10"/>
  <c r="Y243" i="10"/>
  <c r="W243" i="10"/>
  <c r="U243" i="10"/>
  <c r="S243" i="10"/>
  <c r="N243" i="10"/>
  <c r="M243" i="10"/>
  <c r="K243" i="10"/>
  <c r="AI242" i="10"/>
  <c r="AE242" i="10"/>
  <c r="AC242" i="10"/>
  <c r="AA242" i="10"/>
  <c r="Y242" i="10"/>
  <c r="W242" i="10"/>
  <c r="U242" i="10"/>
  <c r="S242" i="10"/>
  <c r="AI241" i="10"/>
  <c r="AE241" i="10"/>
  <c r="AC241" i="10"/>
  <c r="AA241" i="10"/>
  <c r="Y241" i="10"/>
  <c r="W241" i="10"/>
  <c r="U241" i="10"/>
  <c r="S241" i="10"/>
  <c r="AI240" i="10"/>
  <c r="AE240" i="10"/>
  <c r="AC240" i="10"/>
  <c r="AA240" i="10"/>
  <c r="Y240" i="10"/>
  <c r="W240" i="10"/>
  <c r="U240" i="10"/>
  <c r="S240" i="10"/>
  <c r="AI239" i="10"/>
  <c r="AE239" i="10"/>
  <c r="AC239" i="10"/>
  <c r="AA239" i="10"/>
  <c r="Y239" i="10"/>
  <c r="W239" i="10"/>
  <c r="U239" i="10"/>
  <c r="S239" i="10"/>
  <c r="N239" i="10"/>
  <c r="M239" i="10"/>
  <c r="K239" i="10"/>
  <c r="AI238" i="10"/>
  <c r="AE238" i="10"/>
  <c r="AC238" i="10"/>
  <c r="AA238" i="10"/>
  <c r="Y238" i="10"/>
  <c r="W238" i="10"/>
  <c r="U238" i="10"/>
  <c r="S238" i="10"/>
  <c r="AI237" i="10"/>
  <c r="AE237" i="10"/>
  <c r="AC237" i="10"/>
  <c r="AA237" i="10"/>
  <c r="Y237" i="10"/>
  <c r="W237" i="10"/>
  <c r="U237" i="10"/>
  <c r="S237" i="10"/>
  <c r="AI236" i="10"/>
  <c r="AE236" i="10"/>
  <c r="AC236" i="10"/>
  <c r="AA236" i="10"/>
  <c r="Y236" i="10"/>
  <c r="W236" i="10"/>
  <c r="U236" i="10"/>
  <c r="S236" i="10"/>
  <c r="AI235" i="10"/>
  <c r="AE235" i="10"/>
  <c r="AC235" i="10"/>
  <c r="AA235" i="10"/>
  <c r="Y235" i="10"/>
  <c r="W235" i="10"/>
  <c r="U235" i="10"/>
  <c r="S235" i="10"/>
  <c r="N235" i="10"/>
  <c r="M235" i="10"/>
  <c r="K235" i="10"/>
  <c r="AI234" i="10"/>
  <c r="AE234" i="10"/>
  <c r="AC234" i="10"/>
  <c r="AA234" i="10"/>
  <c r="Y234" i="10"/>
  <c r="W234" i="10"/>
  <c r="U234" i="10"/>
  <c r="S234" i="10"/>
  <c r="AI233" i="10"/>
  <c r="AE233" i="10"/>
  <c r="AC233" i="10"/>
  <c r="AA233" i="10"/>
  <c r="Y233" i="10"/>
  <c r="W233" i="10"/>
  <c r="U233" i="10"/>
  <c r="S233" i="10"/>
  <c r="AI232" i="10"/>
  <c r="AE232" i="10"/>
  <c r="AC232" i="10"/>
  <c r="AA232" i="10"/>
  <c r="Y232" i="10"/>
  <c r="W232" i="10"/>
  <c r="U232" i="10"/>
  <c r="S232" i="10"/>
  <c r="AI231" i="10"/>
  <c r="AE231" i="10"/>
  <c r="AC231" i="10"/>
  <c r="AA231" i="10"/>
  <c r="Y231" i="10"/>
  <c r="W231" i="10"/>
  <c r="U231" i="10"/>
  <c r="S231" i="10"/>
  <c r="N231" i="10"/>
  <c r="M231" i="10"/>
  <c r="K231" i="10"/>
  <c r="AI230" i="10"/>
  <c r="AE230" i="10"/>
  <c r="AC230" i="10"/>
  <c r="AA230" i="10"/>
  <c r="Y230" i="10"/>
  <c r="W230" i="10"/>
  <c r="U230" i="10"/>
  <c r="S230" i="10"/>
  <c r="AI229" i="10"/>
  <c r="AE229" i="10"/>
  <c r="AC229" i="10"/>
  <c r="AA229" i="10"/>
  <c r="Y229" i="10"/>
  <c r="W229" i="10"/>
  <c r="U229" i="10"/>
  <c r="S229" i="10"/>
  <c r="AI228" i="10"/>
  <c r="AE228" i="10"/>
  <c r="AC228" i="10"/>
  <c r="AA228" i="10"/>
  <c r="Y228" i="10"/>
  <c r="W228" i="10"/>
  <c r="U228" i="10"/>
  <c r="S228" i="10"/>
  <c r="AI227" i="10"/>
  <c r="AE227" i="10"/>
  <c r="AC227" i="10"/>
  <c r="AA227" i="10"/>
  <c r="Y227" i="10"/>
  <c r="W227" i="10"/>
  <c r="U227" i="10"/>
  <c r="S227" i="10"/>
  <c r="N227" i="10"/>
  <c r="M227" i="10"/>
  <c r="K227" i="10"/>
  <c r="AI226" i="10"/>
  <c r="AE226" i="10"/>
  <c r="AC226" i="10"/>
  <c r="AA226" i="10"/>
  <c r="Y226" i="10"/>
  <c r="W226" i="10"/>
  <c r="U226" i="10"/>
  <c r="S226" i="10"/>
  <c r="AI225" i="10"/>
  <c r="AE225" i="10"/>
  <c r="AC225" i="10"/>
  <c r="AA225" i="10"/>
  <c r="Y225" i="10"/>
  <c r="W225" i="10"/>
  <c r="U225" i="10"/>
  <c r="S225" i="10"/>
  <c r="AI224" i="10"/>
  <c r="AE224" i="10"/>
  <c r="AC224" i="10"/>
  <c r="AA224" i="10"/>
  <c r="Y224" i="10"/>
  <c r="W224" i="10"/>
  <c r="U224" i="10"/>
  <c r="S224" i="10"/>
  <c r="AI223" i="10"/>
  <c r="AE223" i="10"/>
  <c r="AC223" i="10"/>
  <c r="AA223" i="10"/>
  <c r="Y223" i="10"/>
  <c r="W223" i="10"/>
  <c r="U223" i="10"/>
  <c r="S223" i="10"/>
  <c r="N223" i="10"/>
  <c r="M223" i="10"/>
  <c r="K223" i="10"/>
  <c r="AI222" i="10"/>
  <c r="AE222" i="10"/>
  <c r="AC222" i="10"/>
  <c r="AA222" i="10"/>
  <c r="Y222" i="10"/>
  <c r="W222" i="10"/>
  <c r="U222" i="10"/>
  <c r="S222" i="10"/>
  <c r="AI221" i="10"/>
  <c r="AE221" i="10"/>
  <c r="AC221" i="10"/>
  <c r="AA221" i="10"/>
  <c r="Y221" i="10"/>
  <c r="W221" i="10"/>
  <c r="U221" i="10"/>
  <c r="S221" i="10"/>
  <c r="AI220" i="10"/>
  <c r="AE220" i="10"/>
  <c r="AC220" i="10"/>
  <c r="AA220" i="10"/>
  <c r="Y220" i="10"/>
  <c r="W220" i="10"/>
  <c r="U220" i="10"/>
  <c r="S220" i="10"/>
  <c r="AI219" i="10"/>
  <c r="AE219" i="10"/>
  <c r="AC219" i="10"/>
  <c r="AA219" i="10"/>
  <c r="Y219" i="10"/>
  <c r="W219" i="10"/>
  <c r="U219" i="10"/>
  <c r="S219" i="10"/>
  <c r="N219" i="10"/>
  <c r="M219" i="10"/>
  <c r="K219" i="10"/>
  <c r="AI218" i="10"/>
  <c r="AE218" i="10"/>
  <c r="AC218" i="10"/>
  <c r="AA218" i="10"/>
  <c r="Y218" i="10"/>
  <c r="W218" i="10"/>
  <c r="U218" i="10"/>
  <c r="S218" i="10"/>
  <c r="AI217" i="10"/>
  <c r="AE217" i="10"/>
  <c r="AC217" i="10"/>
  <c r="AA217" i="10"/>
  <c r="Y217" i="10"/>
  <c r="W217" i="10"/>
  <c r="U217" i="10"/>
  <c r="S217" i="10"/>
  <c r="AI216" i="10"/>
  <c r="AE216" i="10"/>
  <c r="AC216" i="10"/>
  <c r="AA216" i="10"/>
  <c r="Y216" i="10"/>
  <c r="W216" i="10"/>
  <c r="U216" i="10"/>
  <c r="S216" i="10"/>
  <c r="AI215" i="10"/>
  <c r="AE215" i="10"/>
  <c r="AC215" i="10"/>
  <c r="AA215" i="10"/>
  <c r="Y215" i="10"/>
  <c r="W215" i="10"/>
  <c r="U215" i="10"/>
  <c r="S215" i="10"/>
  <c r="N215" i="10"/>
  <c r="M215" i="10"/>
  <c r="K215" i="10"/>
  <c r="AI214" i="10"/>
  <c r="AE214" i="10"/>
  <c r="AC214" i="10"/>
  <c r="AA214" i="10"/>
  <c r="Y214" i="10"/>
  <c r="W214" i="10"/>
  <c r="U214" i="10"/>
  <c r="S214" i="10"/>
  <c r="AI213" i="10"/>
  <c r="AE213" i="10"/>
  <c r="AC213" i="10"/>
  <c r="AA213" i="10"/>
  <c r="Y213" i="10"/>
  <c r="W213" i="10"/>
  <c r="U213" i="10"/>
  <c r="S213" i="10"/>
  <c r="AI212" i="10"/>
  <c r="AE212" i="10"/>
  <c r="AC212" i="10"/>
  <c r="AA212" i="10"/>
  <c r="Y212" i="10"/>
  <c r="W212" i="10"/>
  <c r="U212" i="10"/>
  <c r="S212" i="10"/>
  <c r="AI211" i="10"/>
  <c r="AE211" i="10"/>
  <c r="AC211" i="10"/>
  <c r="AA211" i="10"/>
  <c r="Y211" i="10"/>
  <c r="W211" i="10"/>
  <c r="U211" i="10"/>
  <c r="S211" i="10"/>
  <c r="N211" i="10"/>
  <c r="M211" i="10"/>
  <c r="K211" i="10"/>
  <c r="AI210" i="10"/>
  <c r="AE210" i="10"/>
  <c r="AC210" i="10"/>
  <c r="AA210" i="10"/>
  <c r="Y210" i="10"/>
  <c r="W210" i="10"/>
  <c r="U210" i="10"/>
  <c r="S210" i="10"/>
  <c r="AI209" i="10"/>
  <c r="AE209" i="10"/>
  <c r="AC209" i="10"/>
  <c r="AA209" i="10"/>
  <c r="Y209" i="10"/>
  <c r="W209" i="10"/>
  <c r="U209" i="10"/>
  <c r="S209" i="10"/>
  <c r="AI208" i="10"/>
  <c r="AE208" i="10"/>
  <c r="AC208" i="10"/>
  <c r="AA208" i="10"/>
  <c r="Y208" i="10"/>
  <c r="W208" i="10"/>
  <c r="U208" i="10"/>
  <c r="S208" i="10"/>
  <c r="AI207" i="10"/>
  <c r="AE207" i="10"/>
  <c r="AC207" i="10"/>
  <c r="AA207" i="10"/>
  <c r="Y207" i="10"/>
  <c r="W207" i="10"/>
  <c r="U207" i="10"/>
  <c r="S207" i="10"/>
  <c r="N207" i="10"/>
  <c r="M207" i="10"/>
  <c r="K207" i="10"/>
  <c r="AI206" i="10"/>
  <c r="AE206" i="10"/>
  <c r="AC206" i="10"/>
  <c r="AA206" i="10"/>
  <c r="Y206" i="10"/>
  <c r="W206" i="10"/>
  <c r="U206" i="10"/>
  <c r="S206" i="10"/>
  <c r="AI205" i="10"/>
  <c r="AE205" i="10"/>
  <c r="AC205" i="10"/>
  <c r="AA205" i="10"/>
  <c r="Y205" i="10"/>
  <c r="W205" i="10"/>
  <c r="U205" i="10"/>
  <c r="S205" i="10"/>
  <c r="AI204" i="10"/>
  <c r="AE204" i="10"/>
  <c r="AC204" i="10"/>
  <c r="AA204" i="10"/>
  <c r="Y204" i="10"/>
  <c r="W204" i="10"/>
  <c r="U204" i="10"/>
  <c r="S204" i="10"/>
  <c r="AI203" i="10"/>
  <c r="AE203" i="10"/>
  <c r="AC203" i="10"/>
  <c r="AA203" i="10"/>
  <c r="Y203" i="10"/>
  <c r="W203" i="10"/>
  <c r="U203" i="10"/>
  <c r="S203" i="10"/>
  <c r="N203" i="10"/>
  <c r="M203" i="10"/>
  <c r="K203" i="10"/>
  <c r="AI202" i="10"/>
  <c r="AE202" i="10"/>
  <c r="AC202" i="10"/>
  <c r="AA202" i="10"/>
  <c r="Y202" i="10"/>
  <c r="W202" i="10"/>
  <c r="U202" i="10"/>
  <c r="S202" i="10"/>
  <c r="AI201" i="10"/>
  <c r="AE201" i="10"/>
  <c r="AC201" i="10"/>
  <c r="AA201" i="10"/>
  <c r="Y201" i="10"/>
  <c r="W201" i="10"/>
  <c r="U201" i="10"/>
  <c r="S201" i="10"/>
  <c r="AI200" i="10"/>
  <c r="AE200" i="10"/>
  <c r="AC200" i="10"/>
  <c r="AA200" i="10"/>
  <c r="Y200" i="10"/>
  <c r="W200" i="10"/>
  <c r="U200" i="10"/>
  <c r="S200" i="10"/>
  <c r="AI199" i="10"/>
  <c r="AE199" i="10"/>
  <c r="AC199" i="10"/>
  <c r="AA199" i="10"/>
  <c r="Y199" i="10"/>
  <c r="W199" i="10"/>
  <c r="U199" i="10"/>
  <c r="S199" i="10"/>
  <c r="N199" i="10"/>
  <c r="M199" i="10"/>
  <c r="K199" i="10"/>
  <c r="AI198" i="10"/>
  <c r="AE198" i="10"/>
  <c r="AC198" i="10"/>
  <c r="AA198" i="10"/>
  <c r="Y198" i="10"/>
  <c r="W198" i="10"/>
  <c r="U198" i="10"/>
  <c r="S198" i="10"/>
  <c r="AI197" i="10"/>
  <c r="AE197" i="10"/>
  <c r="AC197" i="10"/>
  <c r="AA197" i="10"/>
  <c r="Y197" i="10"/>
  <c r="W197" i="10"/>
  <c r="U197" i="10"/>
  <c r="S197" i="10"/>
  <c r="AI196" i="10"/>
  <c r="AE196" i="10"/>
  <c r="AC196" i="10"/>
  <c r="AA196" i="10"/>
  <c r="Y196" i="10"/>
  <c r="W196" i="10"/>
  <c r="U196" i="10"/>
  <c r="S196" i="10"/>
  <c r="AI195" i="10"/>
  <c r="AE195" i="10"/>
  <c r="AC195" i="10"/>
  <c r="AA195" i="10"/>
  <c r="Y195" i="10"/>
  <c r="W195" i="10"/>
  <c r="U195" i="10"/>
  <c r="S195" i="10"/>
  <c r="N195" i="10"/>
  <c r="M195" i="10"/>
  <c r="K195" i="10"/>
  <c r="AI194" i="10"/>
  <c r="AE194" i="10"/>
  <c r="AC194" i="10"/>
  <c r="AA194" i="10"/>
  <c r="Y194" i="10"/>
  <c r="W194" i="10"/>
  <c r="U194" i="10"/>
  <c r="S194" i="10"/>
  <c r="AI193" i="10"/>
  <c r="AE193" i="10"/>
  <c r="AC193" i="10"/>
  <c r="AA193" i="10"/>
  <c r="Y193" i="10"/>
  <c r="W193" i="10"/>
  <c r="U193" i="10"/>
  <c r="S193" i="10"/>
  <c r="AI192" i="10"/>
  <c r="AE192" i="10"/>
  <c r="AC192" i="10"/>
  <c r="AA192" i="10"/>
  <c r="Y192" i="10"/>
  <c r="W192" i="10"/>
  <c r="U192" i="10"/>
  <c r="S192" i="10"/>
  <c r="AI191" i="10"/>
  <c r="AE191" i="10"/>
  <c r="AC191" i="10"/>
  <c r="AA191" i="10"/>
  <c r="Y191" i="10"/>
  <c r="W191" i="10"/>
  <c r="U191" i="10"/>
  <c r="S191" i="10"/>
  <c r="N191" i="10"/>
  <c r="M191" i="10"/>
  <c r="K191" i="10"/>
  <c r="AI190" i="10"/>
  <c r="AE190" i="10"/>
  <c r="AC190" i="10"/>
  <c r="AA190" i="10"/>
  <c r="Y190" i="10"/>
  <c r="W190" i="10"/>
  <c r="U190" i="10"/>
  <c r="S190" i="10"/>
  <c r="AI189" i="10"/>
  <c r="AE189" i="10"/>
  <c r="AC189" i="10"/>
  <c r="AA189" i="10"/>
  <c r="Y189" i="10"/>
  <c r="W189" i="10"/>
  <c r="U189" i="10"/>
  <c r="S189" i="10"/>
  <c r="AI188" i="10"/>
  <c r="AE188" i="10"/>
  <c r="AC188" i="10"/>
  <c r="AA188" i="10"/>
  <c r="Y188" i="10"/>
  <c r="W188" i="10"/>
  <c r="U188" i="10"/>
  <c r="S188" i="10"/>
  <c r="AI187" i="10"/>
  <c r="AE187" i="10"/>
  <c r="AC187" i="10"/>
  <c r="AA187" i="10"/>
  <c r="Y187" i="10"/>
  <c r="W187" i="10"/>
  <c r="U187" i="10"/>
  <c r="S187" i="10"/>
  <c r="N187" i="10"/>
  <c r="M187" i="10"/>
  <c r="K187" i="10"/>
  <c r="AI186" i="10"/>
  <c r="AE186" i="10"/>
  <c r="AC186" i="10"/>
  <c r="AA186" i="10"/>
  <c r="Y186" i="10"/>
  <c r="W186" i="10"/>
  <c r="U186" i="10"/>
  <c r="S186" i="10"/>
  <c r="AI185" i="10"/>
  <c r="AE185" i="10"/>
  <c r="AC185" i="10"/>
  <c r="AA185" i="10"/>
  <c r="Y185" i="10"/>
  <c r="W185" i="10"/>
  <c r="U185" i="10"/>
  <c r="S185" i="10"/>
  <c r="AI184" i="10"/>
  <c r="AE184" i="10"/>
  <c r="AC184" i="10"/>
  <c r="AA184" i="10"/>
  <c r="Y184" i="10"/>
  <c r="W184" i="10"/>
  <c r="U184" i="10"/>
  <c r="S184" i="10"/>
  <c r="AI183" i="10"/>
  <c r="AE183" i="10"/>
  <c r="AC183" i="10"/>
  <c r="AA183" i="10"/>
  <c r="Y183" i="10"/>
  <c r="W183" i="10"/>
  <c r="U183" i="10"/>
  <c r="S183" i="10"/>
  <c r="N183" i="10"/>
  <c r="M183" i="10"/>
  <c r="K183" i="10"/>
  <c r="AI182" i="10"/>
  <c r="AE182" i="10"/>
  <c r="AC182" i="10"/>
  <c r="AA182" i="10"/>
  <c r="Y182" i="10"/>
  <c r="W182" i="10"/>
  <c r="U182" i="10"/>
  <c r="S182" i="10"/>
  <c r="AI181" i="10"/>
  <c r="AE181" i="10"/>
  <c r="AC181" i="10"/>
  <c r="AA181" i="10"/>
  <c r="Y181" i="10"/>
  <c r="W181" i="10"/>
  <c r="U181" i="10"/>
  <c r="S181" i="10"/>
  <c r="AI180" i="10"/>
  <c r="AE180" i="10"/>
  <c r="AC180" i="10"/>
  <c r="AA180" i="10"/>
  <c r="Y180" i="10"/>
  <c r="W180" i="10"/>
  <c r="U180" i="10"/>
  <c r="S180" i="10"/>
  <c r="AI179" i="10"/>
  <c r="AE179" i="10"/>
  <c r="AC179" i="10"/>
  <c r="AA179" i="10"/>
  <c r="Y179" i="10"/>
  <c r="W179" i="10"/>
  <c r="U179" i="10"/>
  <c r="S179" i="10"/>
  <c r="N179" i="10"/>
  <c r="M179" i="10"/>
  <c r="K179" i="10"/>
  <c r="AI178" i="10"/>
  <c r="AE178" i="10"/>
  <c r="AC178" i="10"/>
  <c r="AA178" i="10"/>
  <c r="Y178" i="10"/>
  <c r="W178" i="10"/>
  <c r="U178" i="10"/>
  <c r="S178" i="10"/>
  <c r="AI177" i="10"/>
  <c r="AE177" i="10"/>
  <c r="AC177" i="10"/>
  <c r="AA177" i="10"/>
  <c r="Y177" i="10"/>
  <c r="W177" i="10"/>
  <c r="U177" i="10"/>
  <c r="S177" i="10"/>
  <c r="AI176" i="10"/>
  <c r="AE176" i="10"/>
  <c r="AC176" i="10"/>
  <c r="AA176" i="10"/>
  <c r="Y176" i="10"/>
  <c r="W176" i="10"/>
  <c r="U176" i="10"/>
  <c r="S176" i="10"/>
  <c r="AI175" i="10"/>
  <c r="AE175" i="10"/>
  <c r="AC175" i="10"/>
  <c r="AA175" i="10"/>
  <c r="Y175" i="10"/>
  <c r="W175" i="10"/>
  <c r="U175" i="10"/>
  <c r="S175" i="10"/>
  <c r="N175" i="10"/>
  <c r="M175" i="10"/>
  <c r="K175" i="10"/>
  <c r="AI174" i="10"/>
  <c r="AE174" i="10"/>
  <c r="AC174" i="10"/>
  <c r="AA174" i="10"/>
  <c r="Y174" i="10"/>
  <c r="W174" i="10"/>
  <c r="U174" i="10"/>
  <c r="S174" i="10"/>
  <c r="AI173" i="10"/>
  <c r="AE173" i="10"/>
  <c r="AC173" i="10"/>
  <c r="AA173" i="10"/>
  <c r="Y173" i="10"/>
  <c r="W173" i="10"/>
  <c r="U173" i="10"/>
  <c r="S173" i="10"/>
  <c r="AI172" i="10"/>
  <c r="AE172" i="10"/>
  <c r="AC172" i="10"/>
  <c r="AA172" i="10"/>
  <c r="Y172" i="10"/>
  <c r="W172" i="10"/>
  <c r="U172" i="10"/>
  <c r="S172" i="10"/>
  <c r="AI171" i="10"/>
  <c r="AE171" i="10"/>
  <c r="AC171" i="10"/>
  <c r="AA171" i="10"/>
  <c r="Y171" i="10"/>
  <c r="W171" i="10"/>
  <c r="U171" i="10"/>
  <c r="S171" i="10"/>
  <c r="N171" i="10"/>
  <c r="M171" i="10"/>
  <c r="K171" i="10"/>
  <c r="AI170" i="10"/>
  <c r="AE170" i="10"/>
  <c r="AC170" i="10"/>
  <c r="AA170" i="10"/>
  <c r="Y170" i="10"/>
  <c r="W170" i="10"/>
  <c r="U170" i="10"/>
  <c r="S170" i="10"/>
  <c r="AI169" i="10"/>
  <c r="AE169" i="10"/>
  <c r="AC169" i="10"/>
  <c r="AA169" i="10"/>
  <c r="Y169" i="10"/>
  <c r="W169" i="10"/>
  <c r="U169" i="10"/>
  <c r="S169" i="10"/>
  <c r="AI168" i="10"/>
  <c r="AE168" i="10"/>
  <c r="AC168" i="10"/>
  <c r="AA168" i="10"/>
  <c r="Y168" i="10"/>
  <c r="W168" i="10"/>
  <c r="U168" i="10"/>
  <c r="S168" i="10"/>
  <c r="AI167" i="10"/>
  <c r="AE167" i="10"/>
  <c r="AC167" i="10"/>
  <c r="AA167" i="10"/>
  <c r="Y167" i="10"/>
  <c r="W167" i="10"/>
  <c r="U167" i="10"/>
  <c r="S167" i="10"/>
  <c r="N167" i="10"/>
  <c r="M167" i="10"/>
  <c r="K167" i="10"/>
  <c r="AI166" i="10"/>
  <c r="AE166" i="10"/>
  <c r="AC166" i="10"/>
  <c r="AA166" i="10"/>
  <c r="Y166" i="10"/>
  <c r="W166" i="10"/>
  <c r="U166" i="10"/>
  <c r="S166" i="10"/>
  <c r="AI165" i="10"/>
  <c r="AE165" i="10"/>
  <c r="AC165" i="10"/>
  <c r="AA165" i="10"/>
  <c r="Y165" i="10"/>
  <c r="W165" i="10"/>
  <c r="U165" i="10"/>
  <c r="S165" i="10"/>
  <c r="AI164" i="10"/>
  <c r="AE164" i="10"/>
  <c r="AC164" i="10"/>
  <c r="AA164" i="10"/>
  <c r="Y164" i="10"/>
  <c r="W164" i="10"/>
  <c r="U164" i="10"/>
  <c r="S164" i="10"/>
  <c r="AI163" i="10"/>
  <c r="AE163" i="10"/>
  <c r="AC163" i="10"/>
  <c r="AA163" i="10"/>
  <c r="Y163" i="10"/>
  <c r="W163" i="10"/>
  <c r="U163" i="10"/>
  <c r="S163" i="10"/>
  <c r="N163" i="10"/>
  <c r="M163" i="10"/>
  <c r="K163" i="10"/>
  <c r="AI162" i="10"/>
  <c r="AE162" i="10"/>
  <c r="AC162" i="10"/>
  <c r="AA162" i="10"/>
  <c r="Y162" i="10"/>
  <c r="W162" i="10"/>
  <c r="U162" i="10"/>
  <c r="S162" i="10"/>
  <c r="AI161" i="10"/>
  <c r="AE161" i="10"/>
  <c r="AC161" i="10"/>
  <c r="AA161" i="10"/>
  <c r="Y161" i="10"/>
  <c r="W161" i="10"/>
  <c r="U161" i="10"/>
  <c r="S161" i="10"/>
  <c r="AI160" i="10"/>
  <c r="AE160" i="10"/>
  <c r="AC160" i="10"/>
  <c r="AA160" i="10"/>
  <c r="Y160" i="10"/>
  <c r="W160" i="10"/>
  <c r="U160" i="10"/>
  <c r="S160" i="10"/>
  <c r="AI159" i="10"/>
  <c r="AE159" i="10"/>
  <c r="AC159" i="10"/>
  <c r="AA159" i="10"/>
  <c r="Y159" i="10"/>
  <c r="W159" i="10"/>
  <c r="U159" i="10"/>
  <c r="S159" i="10"/>
  <c r="N159" i="10"/>
  <c r="M159" i="10"/>
  <c r="K159" i="10"/>
  <c r="AI158" i="10"/>
  <c r="AE158" i="10"/>
  <c r="AC158" i="10"/>
  <c r="AA158" i="10"/>
  <c r="Y158" i="10"/>
  <c r="W158" i="10"/>
  <c r="U158" i="10"/>
  <c r="S158" i="10"/>
  <c r="AI157" i="10"/>
  <c r="AE157" i="10"/>
  <c r="AC157" i="10"/>
  <c r="AA157" i="10"/>
  <c r="Y157" i="10"/>
  <c r="W157" i="10"/>
  <c r="U157" i="10"/>
  <c r="S157" i="10"/>
  <c r="AI156" i="10"/>
  <c r="AE156" i="10"/>
  <c r="AC156" i="10"/>
  <c r="AA156" i="10"/>
  <c r="Y156" i="10"/>
  <c r="W156" i="10"/>
  <c r="U156" i="10"/>
  <c r="S156" i="10"/>
  <c r="AI155" i="10"/>
  <c r="AE155" i="10"/>
  <c r="AC155" i="10"/>
  <c r="AA155" i="10"/>
  <c r="Y155" i="10"/>
  <c r="W155" i="10"/>
  <c r="U155" i="10"/>
  <c r="S155" i="10"/>
  <c r="N155" i="10"/>
  <c r="M155" i="10"/>
  <c r="K155" i="10"/>
  <c r="AI154" i="10"/>
  <c r="AE154" i="10"/>
  <c r="AC154" i="10"/>
  <c r="AA154" i="10"/>
  <c r="Y154" i="10"/>
  <c r="W154" i="10"/>
  <c r="U154" i="10"/>
  <c r="S154" i="10"/>
  <c r="AI153" i="10"/>
  <c r="AE153" i="10"/>
  <c r="AC153" i="10"/>
  <c r="AA153" i="10"/>
  <c r="Y153" i="10"/>
  <c r="W153" i="10"/>
  <c r="U153" i="10"/>
  <c r="S153" i="10"/>
  <c r="AI152" i="10"/>
  <c r="AE152" i="10"/>
  <c r="AC152" i="10"/>
  <c r="AA152" i="10"/>
  <c r="Y152" i="10"/>
  <c r="W152" i="10"/>
  <c r="U152" i="10"/>
  <c r="S152" i="10"/>
  <c r="AI151" i="10"/>
  <c r="AE151" i="10"/>
  <c r="AC151" i="10"/>
  <c r="AA151" i="10"/>
  <c r="Y151" i="10"/>
  <c r="W151" i="10"/>
  <c r="U151" i="10"/>
  <c r="S151" i="10"/>
  <c r="N151" i="10"/>
  <c r="M151" i="10"/>
  <c r="K151" i="10"/>
  <c r="AI150" i="10"/>
  <c r="AE150" i="10"/>
  <c r="AC150" i="10"/>
  <c r="AA150" i="10"/>
  <c r="Y150" i="10"/>
  <c r="W150" i="10"/>
  <c r="U150" i="10"/>
  <c r="S150" i="10"/>
  <c r="AI149" i="10"/>
  <c r="AE149" i="10"/>
  <c r="AC149" i="10"/>
  <c r="AA149" i="10"/>
  <c r="Y149" i="10"/>
  <c r="W149" i="10"/>
  <c r="U149" i="10"/>
  <c r="S149" i="10"/>
  <c r="AI148" i="10"/>
  <c r="AE148" i="10"/>
  <c r="AC148" i="10"/>
  <c r="AA148" i="10"/>
  <c r="Y148" i="10"/>
  <c r="W148" i="10"/>
  <c r="U148" i="10"/>
  <c r="S148" i="10"/>
  <c r="AI147" i="10"/>
  <c r="AE147" i="10"/>
  <c r="AC147" i="10"/>
  <c r="AA147" i="10"/>
  <c r="Y147" i="10"/>
  <c r="W147" i="10"/>
  <c r="U147" i="10"/>
  <c r="S147" i="10"/>
  <c r="N147" i="10"/>
  <c r="M147" i="10"/>
  <c r="K147" i="10"/>
  <c r="AI146" i="10"/>
  <c r="AE146" i="10"/>
  <c r="AC146" i="10"/>
  <c r="AA146" i="10"/>
  <c r="Y146" i="10"/>
  <c r="W146" i="10"/>
  <c r="U146" i="10"/>
  <c r="S146" i="10"/>
  <c r="AI145" i="10"/>
  <c r="AE145" i="10"/>
  <c r="AC145" i="10"/>
  <c r="AA145" i="10"/>
  <c r="Y145" i="10"/>
  <c r="W145" i="10"/>
  <c r="U145" i="10"/>
  <c r="S145" i="10"/>
  <c r="AI144" i="10"/>
  <c r="AE144" i="10"/>
  <c r="AC144" i="10"/>
  <c r="AA144" i="10"/>
  <c r="Y144" i="10"/>
  <c r="W144" i="10"/>
  <c r="U144" i="10"/>
  <c r="S144" i="10"/>
  <c r="AI143" i="10"/>
  <c r="AE143" i="10"/>
  <c r="AC143" i="10"/>
  <c r="AA143" i="10"/>
  <c r="Y143" i="10"/>
  <c r="W143" i="10"/>
  <c r="U143" i="10"/>
  <c r="S143" i="10"/>
  <c r="N143" i="10"/>
  <c r="M143" i="10"/>
  <c r="K143" i="10"/>
  <c r="AI142" i="10"/>
  <c r="AE142" i="10"/>
  <c r="AC142" i="10"/>
  <c r="AA142" i="10"/>
  <c r="Y142" i="10"/>
  <c r="W142" i="10"/>
  <c r="U142" i="10"/>
  <c r="S142" i="10"/>
  <c r="AI141" i="10"/>
  <c r="AE141" i="10"/>
  <c r="AC141" i="10"/>
  <c r="AA141" i="10"/>
  <c r="Y141" i="10"/>
  <c r="W141" i="10"/>
  <c r="U141" i="10"/>
  <c r="S141" i="10"/>
  <c r="AI140" i="10"/>
  <c r="AE140" i="10"/>
  <c r="AC140" i="10"/>
  <c r="AA140" i="10"/>
  <c r="Y140" i="10"/>
  <c r="W140" i="10"/>
  <c r="U140" i="10"/>
  <c r="S140" i="10"/>
  <c r="AI139" i="10"/>
  <c r="AE139" i="10"/>
  <c r="AC139" i="10"/>
  <c r="AA139" i="10"/>
  <c r="Y139" i="10"/>
  <c r="W139" i="10"/>
  <c r="U139" i="10"/>
  <c r="S139" i="10"/>
  <c r="N139" i="10"/>
  <c r="M139" i="10"/>
  <c r="K139" i="10"/>
  <c r="AI138" i="10"/>
  <c r="AE138" i="10"/>
  <c r="AC138" i="10"/>
  <c r="AA138" i="10"/>
  <c r="Y138" i="10"/>
  <c r="W138" i="10"/>
  <c r="U138" i="10"/>
  <c r="S138" i="10"/>
  <c r="AI137" i="10"/>
  <c r="AE137" i="10"/>
  <c r="AC137" i="10"/>
  <c r="AA137" i="10"/>
  <c r="Y137" i="10"/>
  <c r="W137" i="10"/>
  <c r="U137" i="10"/>
  <c r="S137" i="10"/>
  <c r="AI136" i="10"/>
  <c r="AE136" i="10"/>
  <c r="AC136" i="10"/>
  <c r="AA136" i="10"/>
  <c r="Y136" i="10"/>
  <c r="W136" i="10"/>
  <c r="U136" i="10"/>
  <c r="S136" i="10"/>
  <c r="AI135" i="10"/>
  <c r="AE135" i="10"/>
  <c r="AC135" i="10"/>
  <c r="AA135" i="10"/>
  <c r="Y135" i="10"/>
  <c r="W135" i="10"/>
  <c r="U135" i="10"/>
  <c r="S135" i="10"/>
  <c r="N135" i="10"/>
  <c r="M135" i="10"/>
  <c r="K135" i="10"/>
  <c r="AI134" i="10"/>
  <c r="AE134" i="10"/>
  <c r="AC134" i="10"/>
  <c r="AA134" i="10"/>
  <c r="Y134" i="10"/>
  <c r="W134" i="10"/>
  <c r="U134" i="10"/>
  <c r="S134" i="10"/>
  <c r="AI133" i="10"/>
  <c r="AE133" i="10"/>
  <c r="AC133" i="10"/>
  <c r="AA133" i="10"/>
  <c r="Y133" i="10"/>
  <c r="W133" i="10"/>
  <c r="U133" i="10"/>
  <c r="S133" i="10"/>
  <c r="AI132" i="10"/>
  <c r="AE132" i="10"/>
  <c r="AC132" i="10"/>
  <c r="AA132" i="10"/>
  <c r="Y132" i="10"/>
  <c r="W132" i="10"/>
  <c r="U132" i="10"/>
  <c r="S132" i="10"/>
  <c r="AI131" i="10"/>
  <c r="AE131" i="10"/>
  <c r="AC131" i="10"/>
  <c r="AA131" i="10"/>
  <c r="Y131" i="10"/>
  <c r="W131" i="10"/>
  <c r="U131" i="10"/>
  <c r="S131" i="10"/>
  <c r="N131" i="10"/>
  <c r="M131" i="10"/>
  <c r="K131" i="10"/>
  <c r="AI130" i="10"/>
  <c r="AE130" i="10"/>
  <c r="AC130" i="10"/>
  <c r="AA130" i="10"/>
  <c r="Y130" i="10"/>
  <c r="W130" i="10"/>
  <c r="U130" i="10"/>
  <c r="S130" i="10"/>
  <c r="AI129" i="10"/>
  <c r="AE129" i="10"/>
  <c r="AC129" i="10"/>
  <c r="AA129" i="10"/>
  <c r="Y129" i="10"/>
  <c r="W129" i="10"/>
  <c r="U129" i="10"/>
  <c r="S129" i="10"/>
  <c r="AI128" i="10"/>
  <c r="AE128" i="10"/>
  <c r="AC128" i="10"/>
  <c r="AA128" i="10"/>
  <c r="Y128" i="10"/>
  <c r="W128" i="10"/>
  <c r="U128" i="10"/>
  <c r="S128" i="10"/>
  <c r="AI127" i="10"/>
  <c r="AE127" i="10"/>
  <c r="AC127" i="10"/>
  <c r="AA127" i="10"/>
  <c r="Y127" i="10"/>
  <c r="W127" i="10"/>
  <c r="U127" i="10"/>
  <c r="S127" i="10"/>
  <c r="N127" i="10"/>
  <c r="M127" i="10"/>
  <c r="K127" i="10"/>
  <c r="AI126" i="10"/>
  <c r="AE126" i="10"/>
  <c r="AC126" i="10"/>
  <c r="AA126" i="10"/>
  <c r="Y126" i="10"/>
  <c r="W126" i="10"/>
  <c r="U126" i="10"/>
  <c r="S126" i="10"/>
  <c r="AI125" i="10"/>
  <c r="AE125" i="10"/>
  <c r="AC125" i="10"/>
  <c r="AA125" i="10"/>
  <c r="Y125" i="10"/>
  <c r="W125" i="10"/>
  <c r="U125" i="10"/>
  <c r="S125" i="10"/>
  <c r="AI124" i="10"/>
  <c r="AE124" i="10"/>
  <c r="AC124" i="10"/>
  <c r="AA124" i="10"/>
  <c r="Y124" i="10"/>
  <c r="W124" i="10"/>
  <c r="U124" i="10"/>
  <c r="S124" i="10"/>
  <c r="AI123" i="10"/>
  <c r="AE123" i="10"/>
  <c r="AC123" i="10"/>
  <c r="AA123" i="10"/>
  <c r="Y123" i="10"/>
  <c r="W123" i="10"/>
  <c r="U123" i="10"/>
  <c r="S123" i="10"/>
  <c r="N123" i="10"/>
  <c r="M123" i="10"/>
  <c r="K123" i="10"/>
  <c r="AI122" i="10"/>
  <c r="AE122" i="10"/>
  <c r="AC122" i="10"/>
  <c r="AA122" i="10"/>
  <c r="Y122" i="10"/>
  <c r="W122" i="10"/>
  <c r="U122" i="10"/>
  <c r="S122" i="10"/>
  <c r="AI121" i="10"/>
  <c r="AE121" i="10"/>
  <c r="AC121" i="10"/>
  <c r="AA121" i="10"/>
  <c r="Y121" i="10"/>
  <c r="W121" i="10"/>
  <c r="U121" i="10"/>
  <c r="S121" i="10"/>
  <c r="AI120" i="10"/>
  <c r="AE120" i="10"/>
  <c r="AC120" i="10"/>
  <c r="AA120" i="10"/>
  <c r="Y120" i="10"/>
  <c r="W120" i="10"/>
  <c r="U120" i="10"/>
  <c r="S120" i="10"/>
  <c r="AI119" i="10"/>
  <c r="AE119" i="10"/>
  <c r="AC119" i="10"/>
  <c r="AA119" i="10"/>
  <c r="Y119" i="10"/>
  <c r="W119" i="10"/>
  <c r="U119" i="10"/>
  <c r="S119" i="10"/>
  <c r="N119" i="10"/>
  <c r="M119" i="10"/>
  <c r="K119" i="10"/>
  <c r="AI118" i="10"/>
  <c r="AE118" i="10"/>
  <c r="AC118" i="10"/>
  <c r="AA118" i="10"/>
  <c r="Y118" i="10"/>
  <c r="W118" i="10"/>
  <c r="U118" i="10"/>
  <c r="S118" i="10"/>
  <c r="AI117" i="10"/>
  <c r="AE117" i="10"/>
  <c r="AC117" i="10"/>
  <c r="AA117" i="10"/>
  <c r="Y117" i="10"/>
  <c r="W117" i="10"/>
  <c r="U117" i="10"/>
  <c r="S117" i="10"/>
  <c r="AI116" i="10"/>
  <c r="AE116" i="10"/>
  <c r="AC116" i="10"/>
  <c r="AA116" i="10"/>
  <c r="Y116" i="10"/>
  <c r="W116" i="10"/>
  <c r="U116" i="10"/>
  <c r="S116" i="10"/>
  <c r="AI115" i="10"/>
  <c r="AE115" i="10"/>
  <c r="AC115" i="10"/>
  <c r="AA115" i="10"/>
  <c r="Y115" i="10"/>
  <c r="W115" i="10"/>
  <c r="U115" i="10"/>
  <c r="S115" i="10"/>
  <c r="N115" i="10"/>
  <c r="M115" i="10"/>
  <c r="K115" i="10"/>
  <c r="AI114" i="10"/>
  <c r="AE114" i="10"/>
  <c r="AC114" i="10"/>
  <c r="AA114" i="10"/>
  <c r="Y114" i="10"/>
  <c r="W114" i="10"/>
  <c r="U114" i="10"/>
  <c r="S114" i="10"/>
  <c r="AI113" i="10"/>
  <c r="AE113" i="10"/>
  <c r="AC113" i="10"/>
  <c r="AA113" i="10"/>
  <c r="Y113" i="10"/>
  <c r="W113" i="10"/>
  <c r="U113" i="10"/>
  <c r="S113" i="10"/>
  <c r="AI112" i="10"/>
  <c r="AE112" i="10"/>
  <c r="AC112" i="10"/>
  <c r="AA112" i="10"/>
  <c r="Y112" i="10"/>
  <c r="W112" i="10"/>
  <c r="U112" i="10"/>
  <c r="S112" i="10"/>
  <c r="AI111" i="10"/>
  <c r="AE111" i="10"/>
  <c r="AC111" i="10"/>
  <c r="AA111" i="10"/>
  <c r="Y111" i="10"/>
  <c r="W111" i="10"/>
  <c r="U111" i="10"/>
  <c r="S111" i="10"/>
  <c r="N111" i="10"/>
  <c r="M111" i="10"/>
  <c r="K111" i="10"/>
  <c r="AI110" i="10"/>
  <c r="AE110" i="10"/>
  <c r="AC110" i="10"/>
  <c r="AA110" i="10"/>
  <c r="Y110" i="10"/>
  <c r="W110" i="10"/>
  <c r="U110" i="10"/>
  <c r="S110" i="10"/>
  <c r="AI109" i="10"/>
  <c r="AE109" i="10"/>
  <c r="AC109" i="10"/>
  <c r="AA109" i="10"/>
  <c r="Y109" i="10"/>
  <c r="W109" i="10"/>
  <c r="U109" i="10"/>
  <c r="S109" i="10"/>
  <c r="AI108" i="10"/>
  <c r="AE108" i="10"/>
  <c r="AC108" i="10"/>
  <c r="AA108" i="10"/>
  <c r="Y108" i="10"/>
  <c r="W108" i="10"/>
  <c r="U108" i="10"/>
  <c r="S108" i="10"/>
  <c r="AI107" i="10"/>
  <c r="AE107" i="10"/>
  <c r="AC107" i="10"/>
  <c r="AA107" i="10"/>
  <c r="Y107" i="10"/>
  <c r="W107" i="10"/>
  <c r="U107" i="10"/>
  <c r="S107" i="10"/>
  <c r="N107" i="10"/>
  <c r="M107" i="10"/>
  <c r="K107" i="10"/>
  <c r="AI106" i="10"/>
  <c r="AE106" i="10"/>
  <c r="AC106" i="10"/>
  <c r="AA106" i="10"/>
  <c r="Y106" i="10"/>
  <c r="W106" i="10"/>
  <c r="U106" i="10"/>
  <c r="S106" i="10"/>
  <c r="AI105" i="10"/>
  <c r="AE105" i="10"/>
  <c r="AC105" i="10"/>
  <c r="AA105" i="10"/>
  <c r="Y105" i="10"/>
  <c r="W105" i="10"/>
  <c r="U105" i="10"/>
  <c r="S105" i="10"/>
  <c r="AI104" i="10"/>
  <c r="AE104" i="10"/>
  <c r="AC104" i="10"/>
  <c r="AA104" i="10"/>
  <c r="Y104" i="10"/>
  <c r="W104" i="10"/>
  <c r="U104" i="10"/>
  <c r="S104" i="10"/>
  <c r="AI103" i="10"/>
  <c r="AE103" i="10"/>
  <c r="AC103" i="10"/>
  <c r="AA103" i="10"/>
  <c r="Y103" i="10"/>
  <c r="W103" i="10"/>
  <c r="U103" i="10"/>
  <c r="S103" i="10"/>
  <c r="N103" i="10"/>
  <c r="M103" i="10"/>
  <c r="K103" i="10"/>
  <c r="AI102" i="10"/>
  <c r="AE102" i="10"/>
  <c r="AC102" i="10"/>
  <c r="AA102" i="10"/>
  <c r="Y102" i="10"/>
  <c r="W102" i="10"/>
  <c r="U102" i="10"/>
  <c r="S102" i="10"/>
  <c r="AI101" i="10"/>
  <c r="AE101" i="10"/>
  <c r="AC101" i="10"/>
  <c r="AA101" i="10"/>
  <c r="Y101" i="10"/>
  <c r="W101" i="10"/>
  <c r="U101" i="10"/>
  <c r="S101" i="10"/>
  <c r="AI100" i="10"/>
  <c r="AE100" i="10"/>
  <c r="AC100" i="10"/>
  <c r="AA100" i="10"/>
  <c r="Y100" i="10"/>
  <c r="W100" i="10"/>
  <c r="U100" i="10"/>
  <c r="S100" i="10"/>
  <c r="AI99" i="10"/>
  <c r="AE99" i="10"/>
  <c r="AC99" i="10"/>
  <c r="AA99" i="10"/>
  <c r="Y99" i="10"/>
  <c r="W99" i="10"/>
  <c r="U99" i="10"/>
  <c r="S99" i="10"/>
  <c r="AI98" i="10"/>
  <c r="AE98" i="10"/>
  <c r="AC98" i="10"/>
  <c r="AA98" i="10"/>
  <c r="Y98" i="10"/>
  <c r="W98" i="10"/>
  <c r="U98" i="10"/>
  <c r="S98" i="10"/>
  <c r="AI97" i="10"/>
  <c r="AE97" i="10"/>
  <c r="AC97" i="10"/>
  <c r="AA97" i="10"/>
  <c r="Y97" i="10"/>
  <c r="W97" i="10"/>
  <c r="U97" i="10"/>
  <c r="S97" i="10"/>
  <c r="AI96" i="10"/>
  <c r="AE96" i="10"/>
  <c r="AC96" i="10"/>
  <c r="AA96" i="10"/>
  <c r="Y96" i="10"/>
  <c r="W96" i="10"/>
  <c r="U96" i="10"/>
  <c r="S96" i="10"/>
  <c r="AI95" i="10"/>
  <c r="AE95" i="10"/>
  <c r="AC95" i="10"/>
  <c r="AA95" i="10"/>
  <c r="Y95" i="10"/>
  <c r="W95" i="10"/>
  <c r="U95" i="10"/>
  <c r="S95" i="10"/>
  <c r="AI94" i="10"/>
  <c r="AE94" i="10"/>
  <c r="AC94" i="10"/>
  <c r="AA94" i="10"/>
  <c r="Y94" i="10"/>
  <c r="W94" i="10"/>
  <c r="U94" i="10"/>
  <c r="S94" i="10"/>
  <c r="AI93" i="10"/>
  <c r="AE93" i="10"/>
  <c r="AC93" i="10"/>
  <c r="AA93" i="10"/>
  <c r="Y93" i="10"/>
  <c r="W93" i="10"/>
  <c r="U93" i="10"/>
  <c r="S93" i="10"/>
  <c r="AI92" i="10"/>
  <c r="AE92" i="10"/>
  <c r="AC92" i="10"/>
  <c r="AA92" i="10"/>
  <c r="Y92" i="10"/>
  <c r="W92" i="10"/>
  <c r="U92" i="10"/>
  <c r="S92" i="10"/>
  <c r="AI91" i="10"/>
  <c r="AE91" i="10"/>
  <c r="AC91" i="10"/>
  <c r="AA91" i="10"/>
  <c r="Y91" i="10"/>
  <c r="W91" i="10"/>
  <c r="U91" i="10"/>
  <c r="S91" i="10"/>
  <c r="AI90" i="10"/>
  <c r="AE90" i="10"/>
  <c r="AC90" i="10"/>
  <c r="AA90" i="10"/>
  <c r="Y90" i="10"/>
  <c r="W90" i="10"/>
  <c r="U90" i="10"/>
  <c r="S90" i="10"/>
  <c r="AI89" i="10"/>
  <c r="AE89" i="10"/>
  <c r="AC89" i="10"/>
  <c r="AA89" i="10"/>
  <c r="Y89" i="10"/>
  <c r="W89" i="10"/>
  <c r="U89" i="10"/>
  <c r="S89" i="10"/>
  <c r="AI88" i="10"/>
  <c r="AE88" i="10"/>
  <c r="AC88" i="10"/>
  <c r="AA88" i="10"/>
  <c r="Y88" i="10"/>
  <c r="W88" i="10"/>
  <c r="U88" i="10"/>
  <c r="S88" i="10"/>
  <c r="AI87" i="10"/>
  <c r="AE87" i="10"/>
  <c r="AC87" i="10"/>
  <c r="AA87" i="10"/>
  <c r="Y87" i="10"/>
  <c r="W87" i="10"/>
  <c r="U87" i="10"/>
  <c r="S87" i="10"/>
  <c r="N87" i="10"/>
  <c r="M87" i="10"/>
  <c r="K87" i="10"/>
  <c r="AI86" i="10"/>
  <c r="AE86" i="10"/>
  <c r="AC86" i="10"/>
  <c r="AA86" i="10"/>
  <c r="Y86" i="10"/>
  <c r="W86" i="10"/>
  <c r="U86" i="10"/>
  <c r="S86" i="10"/>
  <c r="AI85" i="10"/>
  <c r="AE85" i="10"/>
  <c r="AC85" i="10"/>
  <c r="AA85" i="10"/>
  <c r="Y85" i="10"/>
  <c r="W85" i="10"/>
  <c r="U85" i="10"/>
  <c r="S85" i="10"/>
  <c r="AI84" i="10"/>
  <c r="AE84" i="10"/>
  <c r="AC84" i="10"/>
  <c r="AA84" i="10"/>
  <c r="Y84" i="10"/>
  <c r="W84" i="10"/>
  <c r="U84" i="10"/>
  <c r="S84" i="10"/>
  <c r="AI83" i="10"/>
  <c r="AE83" i="10"/>
  <c r="AC83" i="10"/>
  <c r="AA83" i="10"/>
  <c r="Y83" i="10"/>
  <c r="W83" i="10"/>
  <c r="U83" i="10"/>
  <c r="S83" i="10"/>
  <c r="N83" i="10"/>
  <c r="M83" i="10"/>
  <c r="K83" i="10"/>
  <c r="AI82" i="10"/>
  <c r="AE82" i="10"/>
  <c r="AC82" i="10"/>
  <c r="AA82" i="10"/>
  <c r="Y82" i="10"/>
  <c r="W82" i="10"/>
  <c r="U82" i="10"/>
  <c r="S82" i="10"/>
  <c r="AI81" i="10"/>
  <c r="AE81" i="10"/>
  <c r="AC81" i="10"/>
  <c r="AA81" i="10"/>
  <c r="Y81" i="10"/>
  <c r="W81" i="10"/>
  <c r="U81" i="10"/>
  <c r="S81" i="10"/>
  <c r="AI80" i="10"/>
  <c r="AE80" i="10"/>
  <c r="AC80" i="10"/>
  <c r="AA80" i="10"/>
  <c r="Y80" i="10"/>
  <c r="W80" i="10"/>
  <c r="U80" i="10"/>
  <c r="S80" i="10"/>
  <c r="AI79" i="10"/>
  <c r="AE79" i="10"/>
  <c r="AC79" i="10"/>
  <c r="AA79" i="10"/>
  <c r="Y79" i="10"/>
  <c r="W79" i="10"/>
  <c r="U79" i="10"/>
  <c r="S79" i="10"/>
  <c r="N79" i="10"/>
  <c r="M79" i="10"/>
  <c r="K79" i="10"/>
  <c r="AI78" i="10"/>
  <c r="AE78" i="10"/>
  <c r="AC78" i="10"/>
  <c r="AA78" i="10"/>
  <c r="Y78" i="10"/>
  <c r="W78" i="10"/>
  <c r="U78" i="10"/>
  <c r="S78" i="10"/>
  <c r="AI77" i="10"/>
  <c r="AE77" i="10"/>
  <c r="AC77" i="10"/>
  <c r="AA77" i="10"/>
  <c r="Y77" i="10"/>
  <c r="W77" i="10"/>
  <c r="U77" i="10"/>
  <c r="S77" i="10"/>
  <c r="AI76" i="10"/>
  <c r="AE76" i="10"/>
  <c r="AC76" i="10"/>
  <c r="AA76" i="10"/>
  <c r="Y76" i="10"/>
  <c r="W76" i="10"/>
  <c r="U76" i="10"/>
  <c r="S76" i="10"/>
  <c r="AI75" i="10"/>
  <c r="AE75" i="10"/>
  <c r="AC75" i="10"/>
  <c r="AA75" i="10"/>
  <c r="Y75" i="10"/>
  <c r="W75" i="10"/>
  <c r="U75" i="10"/>
  <c r="S75" i="10"/>
  <c r="N75" i="10"/>
  <c r="M75" i="10"/>
  <c r="K75" i="10"/>
  <c r="AI74" i="10"/>
  <c r="AE74" i="10"/>
  <c r="AC74" i="10"/>
  <c r="AA74" i="10"/>
  <c r="Y74" i="10"/>
  <c r="W74" i="10"/>
  <c r="U74" i="10"/>
  <c r="S74" i="10"/>
  <c r="AI73" i="10"/>
  <c r="AE73" i="10"/>
  <c r="AC73" i="10"/>
  <c r="AA73" i="10"/>
  <c r="Y73" i="10"/>
  <c r="W73" i="10"/>
  <c r="U73" i="10"/>
  <c r="S73" i="10"/>
  <c r="AI72" i="10"/>
  <c r="AE72" i="10"/>
  <c r="AC72" i="10"/>
  <c r="AA72" i="10"/>
  <c r="Y72" i="10"/>
  <c r="W72" i="10"/>
  <c r="U72" i="10"/>
  <c r="S72" i="10"/>
  <c r="AI71" i="10"/>
  <c r="AE71" i="10"/>
  <c r="AC71" i="10"/>
  <c r="AA71" i="10"/>
  <c r="Y71" i="10"/>
  <c r="W71" i="10"/>
  <c r="U71" i="10"/>
  <c r="S71" i="10"/>
  <c r="N71" i="10"/>
  <c r="M71" i="10"/>
  <c r="K71" i="10"/>
  <c r="AI70" i="10"/>
  <c r="AE70" i="10"/>
  <c r="AC70" i="10"/>
  <c r="AA70" i="10"/>
  <c r="Y70" i="10"/>
  <c r="W70" i="10"/>
  <c r="U70" i="10"/>
  <c r="S70" i="10"/>
  <c r="AI69" i="10"/>
  <c r="AE69" i="10"/>
  <c r="AC69" i="10"/>
  <c r="AA69" i="10"/>
  <c r="Y69" i="10"/>
  <c r="W69" i="10"/>
  <c r="U69" i="10"/>
  <c r="S69" i="10"/>
  <c r="AI68" i="10"/>
  <c r="AE68" i="10"/>
  <c r="AC68" i="10"/>
  <c r="AA68" i="10"/>
  <c r="Y68" i="10"/>
  <c r="W68" i="10"/>
  <c r="U68" i="10"/>
  <c r="S68" i="10"/>
  <c r="AI67" i="10"/>
  <c r="AE67" i="10"/>
  <c r="AC67" i="10"/>
  <c r="AA67" i="10"/>
  <c r="Y67" i="10"/>
  <c r="W67" i="10"/>
  <c r="U67" i="10"/>
  <c r="S67" i="10"/>
  <c r="N67" i="10"/>
  <c r="M67" i="10"/>
  <c r="K67" i="10"/>
  <c r="AI66" i="10"/>
  <c r="AE66" i="10"/>
  <c r="AC66" i="10"/>
  <c r="AA66" i="10"/>
  <c r="Y66" i="10"/>
  <c r="W66" i="10"/>
  <c r="U66" i="10"/>
  <c r="S66" i="10"/>
  <c r="AI65" i="10"/>
  <c r="AE65" i="10"/>
  <c r="AC65" i="10"/>
  <c r="AA65" i="10"/>
  <c r="Y65" i="10"/>
  <c r="W65" i="10"/>
  <c r="U65" i="10"/>
  <c r="S65" i="10"/>
  <c r="AI64" i="10"/>
  <c r="AE64" i="10"/>
  <c r="AC64" i="10"/>
  <c r="AA64" i="10"/>
  <c r="Y64" i="10"/>
  <c r="W64" i="10"/>
  <c r="U64" i="10"/>
  <c r="S64" i="10"/>
  <c r="AI63" i="10"/>
  <c r="AE63" i="10"/>
  <c r="AC63" i="10"/>
  <c r="AA63" i="10"/>
  <c r="Y63" i="10"/>
  <c r="W63" i="10"/>
  <c r="U63" i="10"/>
  <c r="S63" i="10"/>
  <c r="N63" i="10"/>
  <c r="M63" i="10"/>
  <c r="K63" i="10"/>
  <c r="AI62" i="10"/>
  <c r="AE62" i="10"/>
  <c r="AC62" i="10"/>
  <c r="AA62" i="10"/>
  <c r="Y62" i="10"/>
  <c r="W62" i="10"/>
  <c r="U62" i="10"/>
  <c r="S62" i="10"/>
  <c r="AI61" i="10"/>
  <c r="AE61" i="10"/>
  <c r="AC61" i="10"/>
  <c r="AA61" i="10"/>
  <c r="Y61" i="10"/>
  <c r="W61" i="10"/>
  <c r="U61" i="10"/>
  <c r="S61" i="10"/>
  <c r="AI60" i="10"/>
  <c r="AE60" i="10"/>
  <c r="AC60" i="10"/>
  <c r="AA60" i="10"/>
  <c r="Y60" i="10"/>
  <c r="W60" i="10"/>
  <c r="U60" i="10"/>
  <c r="S60" i="10"/>
  <c r="AI59" i="10"/>
  <c r="AE59" i="10"/>
  <c r="AC59" i="10"/>
  <c r="AA59" i="10"/>
  <c r="Y59" i="10"/>
  <c r="W59" i="10"/>
  <c r="U59" i="10"/>
  <c r="S59" i="10"/>
  <c r="N59" i="10"/>
  <c r="M59" i="10"/>
  <c r="K59" i="10"/>
  <c r="AI58" i="10"/>
  <c r="AE58" i="10"/>
  <c r="AC58" i="10"/>
  <c r="AA58" i="10"/>
  <c r="Y58" i="10"/>
  <c r="W58" i="10"/>
  <c r="U58" i="10"/>
  <c r="S58" i="10"/>
  <c r="AI57" i="10"/>
  <c r="AE57" i="10"/>
  <c r="AC57" i="10"/>
  <c r="AA57" i="10"/>
  <c r="Y57" i="10"/>
  <c r="W57" i="10"/>
  <c r="U57" i="10"/>
  <c r="S57" i="10"/>
  <c r="AI56" i="10"/>
  <c r="AE56" i="10"/>
  <c r="AC56" i="10"/>
  <c r="AA56" i="10"/>
  <c r="Y56" i="10"/>
  <c r="W56" i="10"/>
  <c r="U56" i="10"/>
  <c r="S56" i="10"/>
  <c r="AI55" i="10"/>
  <c r="AE55" i="10"/>
  <c r="AC55" i="10"/>
  <c r="AA55" i="10"/>
  <c r="Y55" i="10"/>
  <c r="W55" i="10"/>
  <c r="U55" i="10"/>
  <c r="S55" i="10"/>
  <c r="N55" i="10"/>
  <c r="M55" i="10"/>
  <c r="K55" i="10"/>
  <c r="AI54" i="10"/>
  <c r="AE54" i="10"/>
  <c r="AC54" i="10"/>
  <c r="AA54" i="10"/>
  <c r="Y54" i="10"/>
  <c r="W54" i="10"/>
  <c r="U54" i="10"/>
  <c r="S54" i="10"/>
  <c r="AI53" i="10"/>
  <c r="AE53" i="10"/>
  <c r="AC53" i="10"/>
  <c r="AA53" i="10"/>
  <c r="Y53" i="10"/>
  <c r="W53" i="10"/>
  <c r="U53" i="10"/>
  <c r="S53" i="10"/>
  <c r="AI52" i="10"/>
  <c r="AE52" i="10"/>
  <c r="AC52" i="10"/>
  <c r="AA52" i="10"/>
  <c r="Y52" i="10"/>
  <c r="W52" i="10"/>
  <c r="U52" i="10"/>
  <c r="S52" i="10"/>
  <c r="AI51" i="10"/>
  <c r="AE51" i="10"/>
  <c r="AC51" i="10"/>
  <c r="AA51" i="10"/>
  <c r="Y51" i="10"/>
  <c r="W51" i="10"/>
  <c r="U51" i="10"/>
  <c r="S51" i="10"/>
  <c r="N51" i="10"/>
  <c r="M51" i="10"/>
  <c r="K51" i="10"/>
  <c r="AI50" i="10"/>
  <c r="AE50" i="10"/>
  <c r="AC50" i="10"/>
  <c r="AA50" i="10"/>
  <c r="Y50" i="10"/>
  <c r="W50" i="10"/>
  <c r="U50" i="10"/>
  <c r="S50" i="10"/>
  <c r="AI49" i="10"/>
  <c r="AE49" i="10"/>
  <c r="AC49" i="10"/>
  <c r="AA49" i="10"/>
  <c r="Y49" i="10"/>
  <c r="W49" i="10"/>
  <c r="U49" i="10"/>
  <c r="S49" i="10"/>
  <c r="AI48" i="10"/>
  <c r="AE48" i="10"/>
  <c r="AC48" i="10"/>
  <c r="AA48" i="10"/>
  <c r="Y48" i="10"/>
  <c r="W48" i="10"/>
  <c r="U48" i="10"/>
  <c r="S48" i="10"/>
  <c r="AI47" i="10"/>
  <c r="AE47" i="10"/>
  <c r="AC47" i="10"/>
  <c r="AA47" i="10"/>
  <c r="Y47" i="10"/>
  <c r="W47" i="10"/>
  <c r="U47" i="10"/>
  <c r="S47" i="10"/>
  <c r="N47" i="10"/>
  <c r="M47" i="10"/>
  <c r="K47" i="10"/>
  <c r="AI46" i="10"/>
  <c r="AE46" i="10"/>
  <c r="AC46" i="10"/>
  <c r="AA46" i="10"/>
  <c r="Y46" i="10"/>
  <c r="W46" i="10"/>
  <c r="U46" i="10"/>
  <c r="S46" i="10"/>
  <c r="AI45" i="10"/>
  <c r="AE45" i="10"/>
  <c r="AC45" i="10"/>
  <c r="AA45" i="10"/>
  <c r="Y45" i="10"/>
  <c r="W45" i="10"/>
  <c r="U45" i="10"/>
  <c r="S45" i="10"/>
  <c r="AI44" i="10"/>
  <c r="AE44" i="10"/>
  <c r="AC44" i="10"/>
  <c r="AA44" i="10"/>
  <c r="Y44" i="10"/>
  <c r="W44" i="10"/>
  <c r="U44" i="10"/>
  <c r="S44" i="10"/>
  <c r="AI43" i="10"/>
  <c r="AE43" i="10"/>
  <c r="AC43" i="10"/>
  <c r="AA43" i="10"/>
  <c r="Y43" i="10"/>
  <c r="W43" i="10"/>
  <c r="U43" i="10"/>
  <c r="S43" i="10"/>
  <c r="N43" i="10"/>
  <c r="M43" i="10"/>
  <c r="K43" i="10"/>
  <c r="AI42" i="10"/>
  <c r="AE42" i="10"/>
  <c r="AC42" i="10"/>
  <c r="AA42" i="10"/>
  <c r="Y42" i="10"/>
  <c r="W42" i="10"/>
  <c r="U42" i="10"/>
  <c r="S42" i="10"/>
  <c r="AI41" i="10"/>
  <c r="AE41" i="10"/>
  <c r="AC41" i="10"/>
  <c r="AA41" i="10"/>
  <c r="Y41" i="10"/>
  <c r="W41" i="10"/>
  <c r="U41" i="10"/>
  <c r="S41" i="10"/>
  <c r="AI40" i="10"/>
  <c r="AE40" i="10"/>
  <c r="AC40" i="10"/>
  <c r="AA40" i="10"/>
  <c r="Y40" i="10"/>
  <c r="W40" i="10"/>
  <c r="U40" i="10"/>
  <c r="S40" i="10"/>
  <c r="AI39" i="10"/>
  <c r="AE39" i="10"/>
  <c r="AC39" i="10"/>
  <c r="AA39" i="10"/>
  <c r="Y39" i="10"/>
  <c r="W39" i="10"/>
  <c r="U39" i="10"/>
  <c r="S39" i="10"/>
  <c r="N39" i="10"/>
  <c r="M39" i="10"/>
  <c r="K39" i="10"/>
  <c r="AI38" i="10"/>
  <c r="AE38" i="10"/>
  <c r="AC38" i="10"/>
  <c r="AA38" i="10"/>
  <c r="Y38" i="10"/>
  <c r="W38" i="10"/>
  <c r="U38" i="10"/>
  <c r="S38" i="10"/>
  <c r="AI37" i="10"/>
  <c r="AE37" i="10"/>
  <c r="AC37" i="10"/>
  <c r="AA37" i="10"/>
  <c r="Y37" i="10"/>
  <c r="W37" i="10"/>
  <c r="U37" i="10"/>
  <c r="S37" i="10"/>
  <c r="AI36" i="10"/>
  <c r="AE36" i="10"/>
  <c r="AC36" i="10"/>
  <c r="AA36" i="10"/>
  <c r="Y36" i="10"/>
  <c r="W36" i="10"/>
  <c r="U36" i="10"/>
  <c r="S36" i="10"/>
  <c r="AI35" i="10"/>
  <c r="AE35" i="10"/>
  <c r="AC35" i="10"/>
  <c r="AA35" i="10"/>
  <c r="Y35" i="10"/>
  <c r="W35" i="10"/>
  <c r="U35" i="10"/>
  <c r="S35" i="10"/>
  <c r="N35" i="10"/>
  <c r="M35" i="10"/>
  <c r="K35" i="10"/>
  <c r="AI32" i="10"/>
  <c r="AE32" i="10"/>
  <c r="AC32" i="10"/>
  <c r="AA32" i="10"/>
  <c r="Y32" i="10"/>
  <c r="W32" i="10"/>
  <c r="U32" i="10"/>
  <c r="S32" i="10"/>
  <c r="AI31" i="10"/>
  <c r="AE31" i="10"/>
  <c r="AC31" i="10"/>
  <c r="AA31" i="10"/>
  <c r="Y31" i="10"/>
  <c r="W31" i="10"/>
  <c r="U31" i="10"/>
  <c r="S31" i="10"/>
  <c r="N31" i="10"/>
  <c r="M31" i="10"/>
  <c r="K31" i="10"/>
  <c r="AI30" i="10"/>
  <c r="AE30" i="10"/>
  <c r="AC30" i="10"/>
  <c r="AA30" i="10"/>
  <c r="Y30" i="10"/>
  <c r="W30" i="10"/>
  <c r="U30" i="10"/>
  <c r="S30" i="10"/>
  <c r="AI28" i="10"/>
  <c r="AE28" i="10"/>
  <c r="AC28" i="10"/>
  <c r="AA28" i="10"/>
  <c r="Y28" i="10"/>
  <c r="W28" i="10"/>
  <c r="U28" i="10"/>
  <c r="S28" i="10"/>
  <c r="AI27" i="10"/>
  <c r="AE27" i="10"/>
  <c r="AC27" i="10"/>
  <c r="AA27" i="10"/>
  <c r="Y27" i="10"/>
  <c r="W27" i="10"/>
  <c r="U27" i="10"/>
  <c r="S27" i="10"/>
  <c r="N27" i="10"/>
  <c r="M27" i="10"/>
  <c r="K27" i="10"/>
  <c r="AI26" i="10"/>
  <c r="AE26" i="10"/>
  <c r="AC26" i="10"/>
  <c r="AA26" i="10"/>
  <c r="Y26" i="10"/>
  <c r="W26" i="10"/>
  <c r="U26" i="10"/>
  <c r="S26" i="10"/>
  <c r="AI25" i="10"/>
  <c r="AE25" i="10"/>
  <c r="AC25" i="10"/>
  <c r="AA25" i="10"/>
  <c r="Y25" i="10"/>
  <c r="W25" i="10"/>
  <c r="U25" i="10"/>
  <c r="S25" i="10"/>
  <c r="AI24" i="10"/>
  <c r="AE24" i="10"/>
  <c r="AC24" i="10"/>
  <c r="AA24" i="10"/>
  <c r="Y24" i="10"/>
  <c r="W24" i="10"/>
  <c r="U24" i="10"/>
  <c r="S24" i="10"/>
  <c r="AI23" i="10"/>
  <c r="AE23" i="10"/>
  <c r="AC23" i="10"/>
  <c r="AA23" i="10"/>
  <c r="Y23" i="10"/>
  <c r="W23" i="10"/>
  <c r="U23" i="10"/>
  <c r="S23" i="10"/>
  <c r="N23" i="10"/>
  <c r="M23" i="10"/>
  <c r="K23" i="10"/>
  <c r="AI22" i="10"/>
  <c r="AE22" i="10"/>
  <c r="AC22" i="10"/>
  <c r="AA22" i="10"/>
  <c r="Y22" i="10"/>
  <c r="W22" i="10"/>
  <c r="U22" i="10"/>
  <c r="S22" i="10"/>
  <c r="AI18" i="10"/>
  <c r="AE18" i="10"/>
  <c r="AC18" i="10"/>
  <c r="AA18" i="10"/>
  <c r="Y18" i="10"/>
  <c r="W18" i="10"/>
  <c r="U18" i="10"/>
  <c r="S18" i="10"/>
  <c r="AI17" i="10"/>
  <c r="AE17" i="10"/>
  <c r="AC17" i="10"/>
  <c r="AA17" i="10"/>
  <c r="Y17" i="10"/>
  <c r="W17" i="10"/>
  <c r="U17" i="10"/>
  <c r="S17" i="10"/>
  <c r="AI16" i="10"/>
  <c r="AE16" i="10"/>
  <c r="AC16" i="10"/>
  <c r="AA16" i="10"/>
  <c r="Y16" i="10"/>
  <c r="W16" i="10"/>
  <c r="U16" i="10"/>
  <c r="S16" i="10"/>
  <c r="N16" i="10"/>
  <c r="M16" i="10"/>
  <c r="K16" i="10"/>
  <c r="AI13" i="10"/>
  <c r="AE13" i="10"/>
  <c r="AC13" i="10"/>
  <c r="AA13" i="10"/>
  <c r="Y13" i="10"/>
  <c r="W13" i="10"/>
  <c r="U13" i="10"/>
  <c r="S13" i="10"/>
  <c r="AI11" i="10"/>
  <c r="AE11" i="10"/>
  <c r="AC11" i="10"/>
  <c r="AA11" i="10"/>
  <c r="Y11" i="10"/>
  <c r="W11" i="10"/>
  <c r="U11" i="10"/>
  <c r="S11" i="10"/>
  <c r="N11" i="10"/>
  <c r="M11" i="10"/>
  <c r="K11" i="10"/>
  <c r="AI8" i="10"/>
  <c r="AI9" i="10"/>
  <c r="AI10" i="10"/>
  <c r="AI7" i="10"/>
  <c r="AE8" i="10"/>
  <c r="AE9" i="10"/>
  <c r="AE10" i="10"/>
  <c r="AC8" i="10"/>
  <c r="AC9" i="10"/>
  <c r="AC10" i="10"/>
  <c r="AA8" i="10"/>
  <c r="AA9" i="10"/>
  <c r="AA10" i="10"/>
  <c r="Y8" i="10"/>
  <c r="Y9" i="10"/>
  <c r="Y10" i="10"/>
  <c r="W8" i="10"/>
  <c r="W9" i="10"/>
  <c r="W10" i="10"/>
  <c r="U8" i="10"/>
  <c r="U9" i="10"/>
  <c r="U10" i="10"/>
  <c r="S8" i="10"/>
  <c r="S9" i="10"/>
  <c r="S10" i="10"/>
  <c r="AE7" i="10"/>
  <c r="AC7" i="10"/>
  <c r="AA7" i="10"/>
  <c r="Y7" i="10"/>
  <c r="W7" i="10"/>
  <c r="S7" i="10"/>
  <c r="M7" i="10"/>
  <c r="K7" i="10"/>
  <c r="N7" i="10"/>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7" i="12"/>
  <c r="AF121" i="10" l="1"/>
  <c r="AG121" i="10" s="1"/>
  <c r="AF187" i="10"/>
  <c r="AG187" i="10" s="1"/>
  <c r="AQ22" i="10"/>
  <c r="AQ19" i="10"/>
  <c r="AF169" i="10"/>
  <c r="AG169" i="10" s="1"/>
  <c r="AF190" i="10"/>
  <c r="AG190" i="10" s="1"/>
  <c r="AF30" i="10"/>
  <c r="AG30" i="10" s="1"/>
  <c r="AF35" i="10"/>
  <c r="AG35" i="10" s="1"/>
  <c r="AF46" i="10"/>
  <c r="AG46" i="10" s="1"/>
  <c r="AF197" i="10"/>
  <c r="AG197" i="10" s="1"/>
  <c r="AF210" i="10"/>
  <c r="AG210" i="10" s="1"/>
  <c r="AF212" i="10"/>
  <c r="AG212" i="10" s="1"/>
  <c r="AF217" i="10"/>
  <c r="AG217" i="10" s="1"/>
  <c r="AF246" i="10"/>
  <c r="AG246" i="10" s="1"/>
  <c r="AF37" i="10"/>
  <c r="AG37" i="10" s="1"/>
  <c r="AF57" i="10"/>
  <c r="AG57" i="10" s="1"/>
  <c r="AF82" i="10"/>
  <c r="AG82" i="10" s="1"/>
  <c r="AF94" i="10"/>
  <c r="AG94" i="10" s="1"/>
  <c r="AF129" i="10"/>
  <c r="AG129" i="10" s="1"/>
  <c r="AF149" i="10"/>
  <c r="AG149" i="10" s="1"/>
  <c r="AF176" i="10"/>
  <c r="AG176" i="10" s="1"/>
  <c r="AF249" i="10"/>
  <c r="AG249" i="10" s="1"/>
  <c r="AF167" i="10"/>
  <c r="AG167" i="10" s="1"/>
  <c r="AF102" i="10"/>
  <c r="AG102" i="10" s="1"/>
  <c r="AF215" i="10"/>
  <c r="AG215" i="10" s="1"/>
  <c r="AF221" i="10"/>
  <c r="AG221" i="10" s="1"/>
  <c r="AF80" i="10"/>
  <c r="AG80" i="10" s="1"/>
  <c r="AF136" i="10"/>
  <c r="AG136" i="10" s="1"/>
  <c r="AF53" i="10"/>
  <c r="AG53" i="10" s="1"/>
  <c r="AF65" i="10"/>
  <c r="AG65" i="10" s="1"/>
  <c r="AF81" i="10"/>
  <c r="AG81" i="10" s="1"/>
  <c r="AF90" i="10"/>
  <c r="AG90" i="10" s="1"/>
  <c r="AF99" i="10"/>
  <c r="AG99" i="10" s="1"/>
  <c r="AF112" i="10"/>
  <c r="AG112" i="10" s="1"/>
  <c r="AF114" i="10"/>
  <c r="AG114" i="10" s="1"/>
  <c r="AF128" i="10"/>
  <c r="AG128" i="10" s="1"/>
  <c r="AF147" i="10"/>
  <c r="AG147" i="10" s="1"/>
  <c r="AF159" i="10"/>
  <c r="AG159" i="10" s="1"/>
  <c r="AF162" i="10"/>
  <c r="AG162" i="10" s="1"/>
  <c r="AF195" i="10"/>
  <c r="AG195" i="10" s="1"/>
  <c r="AF205" i="10"/>
  <c r="AG205" i="10" s="1"/>
  <c r="AF224" i="10"/>
  <c r="AG224" i="10" s="1"/>
  <c r="AF87" i="10"/>
  <c r="AG87" i="10" s="1"/>
  <c r="AF113" i="10"/>
  <c r="AG113" i="10" s="1"/>
  <c r="AF122" i="10"/>
  <c r="AG122" i="10" s="1"/>
  <c r="AF156" i="10"/>
  <c r="AG156" i="10" s="1"/>
  <c r="AF168" i="10"/>
  <c r="AG168" i="10" s="1"/>
  <c r="AF177" i="10"/>
  <c r="AG177" i="10" s="1"/>
  <c r="AF23" i="10"/>
  <c r="AG23" i="10" s="1"/>
  <c r="AF85" i="10"/>
  <c r="AG85" i="10" s="1"/>
  <c r="AF124" i="10"/>
  <c r="AG124" i="10" s="1"/>
  <c r="AF11" i="10"/>
  <c r="AG11" i="10" s="1"/>
  <c r="AF36" i="10"/>
  <c r="AG36" i="10" s="1"/>
  <c r="AF44" i="10"/>
  <c r="AG44" i="10" s="1"/>
  <c r="AF50" i="10"/>
  <c r="AG50" i="10" s="1"/>
  <c r="AF60" i="10"/>
  <c r="AG60" i="10" s="1"/>
  <c r="AF73" i="10"/>
  <c r="AG73" i="10" s="1"/>
  <c r="AF91" i="10"/>
  <c r="AG91" i="10" s="1"/>
  <c r="AF107" i="10"/>
  <c r="AG107" i="10" s="1"/>
  <c r="AF120" i="10"/>
  <c r="AG120" i="10" s="1"/>
  <c r="AF166" i="10"/>
  <c r="AG166" i="10" s="1"/>
  <c r="AF204" i="10"/>
  <c r="AG204" i="10" s="1"/>
  <c r="AF230" i="10"/>
  <c r="AG230" i="10" s="1"/>
  <c r="AF236" i="10"/>
  <c r="AG236" i="10" s="1"/>
  <c r="AF242" i="10"/>
  <c r="AG242" i="10" s="1"/>
  <c r="AF155" i="10"/>
  <c r="AG155" i="10" s="1"/>
  <c r="AF238" i="10"/>
  <c r="AG238" i="10" s="1"/>
  <c r="AF250" i="10"/>
  <c r="AG250" i="10" s="1"/>
  <c r="AF8" i="10"/>
  <c r="AF27" i="10"/>
  <c r="AG27" i="10" s="1"/>
  <c r="AF83" i="10"/>
  <c r="AG83" i="10" s="1"/>
  <c r="AF105" i="10"/>
  <c r="AG105" i="10" s="1"/>
  <c r="AF141" i="10"/>
  <c r="AG141" i="10" s="1"/>
  <c r="AF158" i="10"/>
  <c r="AG158" i="10" s="1"/>
  <c r="AF181" i="10"/>
  <c r="AG181" i="10" s="1"/>
  <c r="AF182" i="10"/>
  <c r="AG182" i="10" s="1"/>
  <c r="AF203" i="10"/>
  <c r="AG203" i="10" s="1"/>
  <c r="AF216" i="10"/>
  <c r="AG216" i="10" s="1"/>
  <c r="AF245" i="10"/>
  <c r="AG245" i="10" s="1"/>
  <c r="AF16" i="10"/>
  <c r="AG16" i="10" s="1"/>
  <c r="AF51" i="10"/>
  <c r="AG51" i="10" s="1"/>
  <c r="AF71" i="10"/>
  <c r="AG71" i="10" s="1"/>
  <c r="AF165" i="10"/>
  <c r="AG165" i="10" s="1"/>
  <c r="AF189" i="10"/>
  <c r="AG189" i="10" s="1"/>
  <c r="AF199" i="10"/>
  <c r="AG199" i="10" s="1"/>
  <c r="AF207" i="10"/>
  <c r="AG207" i="10" s="1"/>
  <c r="AF225" i="10"/>
  <c r="AG225" i="10" s="1"/>
  <c r="AF233" i="10"/>
  <c r="AG233" i="10" s="1"/>
  <c r="AF235" i="10"/>
  <c r="AG235" i="10" s="1"/>
  <c r="AF72" i="10"/>
  <c r="AG72" i="10" s="1"/>
  <c r="AF97" i="10"/>
  <c r="AG97" i="10" s="1"/>
  <c r="AF32" i="10"/>
  <c r="AG32" i="10" s="1"/>
  <c r="AF56" i="10"/>
  <c r="AG56" i="10" s="1"/>
  <c r="AF62" i="10"/>
  <c r="AG62" i="10" s="1"/>
  <c r="AF89" i="10"/>
  <c r="AG89" i="10" s="1"/>
  <c r="AF111" i="10"/>
  <c r="AG111" i="10" s="1"/>
  <c r="AF148" i="10"/>
  <c r="AG148" i="10" s="1"/>
  <c r="AF188" i="10"/>
  <c r="AG188" i="10" s="1"/>
  <c r="AF240" i="10"/>
  <c r="AG240" i="10" s="1"/>
  <c r="AF13" i="10"/>
  <c r="AG13" i="10" s="1"/>
  <c r="AF79" i="10"/>
  <c r="AG79" i="10" s="1"/>
  <c r="AF86" i="10"/>
  <c r="AG86" i="10" s="1"/>
  <c r="AF93" i="10"/>
  <c r="AG93" i="10" s="1"/>
  <c r="AF96" i="10"/>
  <c r="AG96" i="10" s="1"/>
  <c r="AF117" i="10"/>
  <c r="AG117" i="10" s="1"/>
  <c r="AF133" i="10"/>
  <c r="AG133" i="10" s="1"/>
  <c r="AF140" i="10"/>
  <c r="AG140" i="10" s="1"/>
  <c r="AF10" i="10"/>
  <c r="AF41" i="10"/>
  <c r="AG41" i="10" s="1"/>
  <c r="AF54" i="10"/>
  <c r="AG54" i="10" s="1"/>
  <c r="AF63" i="10"/>
  <c r="AG63" i="10" s="1"/>
  <c r="AF78" i="10"/>
  <c r="AG78" i="10" s="1"/>
  <c r="AF116" i="10"/>
  <c r="AG116" i="10" s="1"/>
  <c r="AF119" i="10"/>
  <c r="AG119" i="10" s="1"/>
  <c r="AF132" i="10"/>
  <c r="AG132" i="10" s="1"/>
  <c r="AF146" i="10"/>
  <c r="AG146" i="10" s="1"/>
  <c r="AF150" i="10"/>
  <c r="AG150" i="10" s="1"/>
  <c r="AF157" i="10"/>
  <c r="AG157" i="10" s="1"/>
  <c r="AF172" i="10"/>
  <c r="AG172" i="10" s="1"/>
  <c r="AF196" i="10"/>
  <c r="AG196" i="10" s="1"/>
  <c r="AF243" i="10"/>
  <c r="AG243" i="10" s="1"/>
  <c r="AF48" i="10"/>
  <c r="AG48" i="10" s="1"/>
  <c r="AF77" i="10"/>
  <c r="AG77" i="10" s="1"/>
  <c r="AF95" i="10"/>
  <c r="AG95" i="10" s="1"/>
  <c r="AF100" i="10"/>
  <c r="AG100" i="10" s="1"/>
  <c r="AF101" i="10"/>
  <c r="AG101" i="10" s="1"/>
  <c r="AF103" i="10"/>
  <c r="AG103" i="10" s="1"/>
  <c r="AF142" i="10"/>
  <c r="AG142" i="10" s="1"/>
  <c r="AF154" i="10"/>
  <c r="AG154" i="10" s="1"/>
  <c r="AF161" i="10"/>
  <c r="AG161" i="10" s="1"/>
  <c r="AF164" i="10"/>
  <c r="AG164" i="10" s="1"/>
  <c r="AF194" i="10"/>
  <c r="AG194" i="10" s="1"/>
  <c r="AF198" i="10"/>
  <c r="AG198" i="10" s="1"/>
  <c r="AF202" i="10"/>
  <c r="AG202" i="10" s="1"/>
  <c r="AF239" i="10"/>
  <c r="AG239" i="10" s="1"/>
  <c r="AF39" i="10"/>
  <c r="AG39" i="10" s="1"/>
  <c r="AF247" i="10"/>
  <c r="AG247" i="10" s="1"/>
  <c r="AF76" i="10"/>
  <c r="AG76" i="10" s="1"/>
  <c r="AF66" i="10"/>
  <c r="AG66" i="10" s="1"/>
  <c r="AF84" i="10"/>
  <c r="AG84" i="10" s="1"/>
  <c r="AF92" i="10"/>
  <c r="AG92" i="10" s="1"/>
  <c r="AF98" i="10"/>
  <c r="AG98" i="10" s="1"/>
  <c r="AF108" i="10"/>
  <c r="AG108" i="10" s="1"/>
  <c r="AF109" i="10"/>
  <c r="AG109" i="10" s="1"/>
  <c r="AF153" i="10"/>
  <c r="AG153" i="10" s="1"/>
  <c r="AF171" i="10"/>
  <c r="AG171" i="10" s="1"/>
  <c r="AF178" i="10"/>
  <c r="AG178" i="10" s="1"/>
  <c r="AF201" i="10"/>
  <c r="AG201" i="10" s="1"/>
  <c r="AF209" i="10"/>
  <c r="AG209" i="10" s="1"/>
  <c r="AF237" i="10"/>
  <c r="AG237" i="10" s="1"/>
  <c r="AF244" i="10"/>
  <c r="AG244" i="10" s="1"/>
  <c r="AF25" i="10"/>
  <c r="AG25" i="10" s="1"/>
  <c r="AF28" i="10"/>
  <c r="AG28" i="10" s="1"/>
  <c r="AF17" i="10"/>
  <c r="AG17" i="10" s="1"/>
  <c r="AF74" i="10"/>
  <c r="AG74" i="10" s="1"/>
  <c r="AF70" i="10"/>
  <c r="AG70" i="10" s="1"/>
  <c r="AF75" i="10"/>
  <c r="AG75" i="10" s="1"/>
  <c r="AF69" i="10"/>
  <c r="AG69" i="10" s="1"/>
  <c r="AF68" i="10"/>
  <c r="AG68" i="10" s="1"/>
  <c r="AF45" i="10"/>
  <c r="AG45" i="10" s="1"/>
  <c r="AF52" i="10"/>
  <c r="AG52" i="10" s="1"/>
  <c r="AF55" i="10"/>
  <c r="AG55" i="10" s="1"/>
  <c r="AF64" i="10"/>
  <c r="AG64" i="10" s="1"/>
  <c r="AF38" i="10"/>
  <c r="AG38" i="10" s="1"/>
  <c r="AF42" i="10"/>
  <c r="AG42" i="10" s="1"/>
  <c r="AF43" i="10"/>
  <c r="AG43" i="10" s="1"/>
  <c r="AF49" i="10"/>
  <c r="AG49" i="10" s="1"/>
  <c r="AF59" i="10"/>
  <c r="AG59" i="10" s="1"/>
  <c r="AF61" i="10"/>
  <c r="AG61" i="10" s="1"/>
  <c r="AF67" i="10"/>
  <c r="AG67" i="10" s="1"/>
  <c r="AF58" i="10"/>
  <c r="AG58" i="10" s="1"/>
  <c r="AF40" i="10"/>
  <c r="AG40" i="10" s="1"/>
  <c r="AG14" i="10"/>
  <c r="AF47" i="10"/>
  <c r="AG47" i="10" s="1"/>
  <c r="AF26" i="10"/>
  <c r="AG26" i="10" s="1"/>
  <c r="AF31" i="10"/>
  <c r="AG31" i="10" s="1"/>
  <c r="AF18" i="10"/>
  <c r="AG18" i="10" s="1"/>
  <c r="AF22" i="10"/>
  <c r="AG22" i="10" s="1"/>
  <c r="AF88" i="10"/>
  <c r="AG88" i="10" s="1"/>
  <c r="AF24" i="10"/>
  <c r="AG24" i="10" s="1"/>
  <c r="AF110" i="10"/>
  <c r="AG110" i="10" s="1"/>
  <c r="AF134" i="10"/>
  <c r="AG134" i="10" s="1"/>
  <c r="AF170" i="10"/>
  <c r="AG170" i="10" s="1"/>
  <c r="AF175" i="10"/>
  <c r="AG175" i="10" s="1"/>
  <c r="AF179" i="10"/>
  <c r="AG179" i="10" s="1"/>
  <c r="AF184" i="10"/>
  <c r="AG184" i="10" s="1"/>
  <c r="AF185" i="10"/>
  <c r="AG185" i="10" s="1"/>
  <c r="AF241" i="10"/>
  <c r="AG241" i="10" s="1"/>
  <c r="AF118" i="10"/>
  <c r="AG118" i="10" s="1"/>
  <c r="AF130" i="10"/>
  <c r="AG130" i="10" s="1"/>
  <c r="AF131" i="10"/>
  <c r="AG131" i="10" s="1"/>
  <c r="AF138" i="10"/>
  <c r="AG138" i="10" s="1"/>
  <c r="AF139" i="10"/>
  <c r="AG139" i="10" s="1"/>
  <c r="AF183" i="10"/>
  <c r="AG183" i="10" s="1"/>
  <c r="AF222" i="10"/>
  <c r="AG222" i="10" s="1"/>
  <c r="AF234" i="10"/>
  <c r="AG234" i="10" s="1"/>
  <c r="AF145" i="10"/>
  <c r="AG145" i="10" s="1"/>
  <c r="AF151" i="10"/>
  <c r="AG151" i="10" s="1"/>
  <c r="AF152" i="10"/>
  <c r="AG152" i="10" s="1"/>
  <c r="AF163" i="10"/>
  <c r="AG163" i="10" s="1"/>
  <c r="AF214" i="10"/>
  <c r="AG214" i="10" s="1"/>
  <c r="AF229" i="10"/>
  <c r="AG229" i="10" s="1"/>
  <c r="AF115" i="10"/>
  <c r="AG115" i="10" s="1"/>
  <c r="AF137" i="10"/>
  <c r="AG137" i="10" s="1"/>
  <c r="AF208" i="10"/>
  <c r="AG208" i="10" s="1"/>
  <c r="AF218" i="10"/>
  <c r="AG218" i="10" s="1"/>
  <c r="AF226" i="10"/>
  <c r="AG226" i="10" s="1"/>
  <c r="AF228" i="10"/>
  <c r="AG228" i="10" s="1"/>
  <c r="AF135" i="10"/>
  <c r="AG135" i="10" s="1"/>
  <c r="AF143" i="10"/>
  <c r="AG143" i="10" s="1"/>
  <c r="AF206" i="10"/>
  <c r="AG206" i="10" s="1"/>
  <c r="AF213" i="10"/>
  <c r="AG213" i="10" s="1"/>
  <c r="AF223" i="10"/>
  <c r="AG223" i="10" s="1"/>
  <c r="AF227" i="10"/>
  <c r="AG227" i="10" s="1"/>
  <c r="AF231" i="10"/>
  <c r="AG231" i="10" s="1"/>
  <c r="AF232" i="10"/>
  <c r="AG232" i="10" s="1"/>
  <c r="AF144" i="10"/>
  <c r="AG144" i="10" s="1"/>
  <c r="AF219" i="10"/>
  <c r="AG219" i="10" s="1"/>
  <c r="AF220" i="10"/>
  <c r="AG220" i="10" s="1"/>
  <c r="AF106" i="10"/>
  <c r="AG106" i="10" s="1"/>
  <c r="AF123" i="10"/>
  <c r="AG123" i="10" s="1"/>
  <c r="AF125" i="10"/>
  <c r="AG125" i="10" s="1"/>
  <c r="AF126" i="10"/>
  <c r="AG126" i="10" s="1"/>
  <c r="AF174" i="10"/>
  <c r="AG174" i="10" s="1"/>
  <c r="AF186" i="10"/>
  <c r="AG186" i="10" s="1"/>
  <c r="AF193" i="10"/>
  <c r="AG193" i="10" s="1"/>
  <c r="AF200" i="10"/>
  <c r="AG200" i="10" s="1"/>
  <c r="AF211" i="10"/>
  <c r="AG211" i="10" s="1"/>
  <c r="AF248" i="10"/>
  <c r="AG248" i="10" s="1"/>
  <c r="AF104" i="10"/>
  <c r="AG104" i="10" s="1"/>
  <c r="AF173" i="10"/>
  <c r="AG173" i="10" s="1"/>
  <c r="AF127" i="10"/>
  <c r="AG127" i="10" s="1"/>
  <c r="AF160" i="10"/>
  <c r="AG160" i="10" s="1"/>
  <c r="AF180" i="10"/>
  <c r="AG180" i="10" s="1"/>
  <c r="AF191" i="10"/>
  <c r="AG191" i="10" s="1"/>
  <c r="AF192" i="10"/>
  <c r="AG192" i="10" s="1"/>
  <c r="AF9" i="10"/>
  <c r="AF7" i="10"/>
  <c r="AG7" i="10" s="1"/>
  <c r="AW9" i="12"/>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G8" i="10" l="1"/>
  <c r="AG10" i="10"/>
  <c r="AG9" i="10"/>
  <c r="AW7" i="12"/>
  <c r="AX7" i="12" s="1"/>
  <c r="AW8" i="12"/>
  <c r="AX8" i="12" s="1"/>
  <c r="AW11" i="12"/>
  <c r="AX11" i="12" s="1"/>
  <c r="AK126" i="12" l="1"/>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B19" i="11"/>
  <c r="BL19" i="12" l="1"/>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3" i="12"/>
  <c r="BL13" i="12"/>
  <c r="BJ13" i="12"/>
  <c r="BK13" i="12"/>
  <c r="BM7" i="12"/>
  <c r="BL7" i="12"/>
  <c r="BK7" i="12"/>
  <c r="BJ7" i="12"/>
  <c r="AL8" i="12"/>
  <c r="AM8" i="12" s="1"/>
  <c r="AL39" i="12"/>
  <c r="AM39" i="12" s="1"/>
  <c r="AL43" i="12"/>
  <c r="AM43"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40" i="12"/>
  <c r="AM40" i="12" s="1"/>
  <c r="AL41" i="12"/>
  <c r="AM41"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73" i="12"/>
  <c r="AM73" i="12" s="1"/>
  <c r="AL93" i="12"/>
  <c r="AM93" i="12" s="1"/>
  <c r="AL95" i="12"/>
  <c r="AM95" i="12" s="1"/>
  <c r="AL97" i="12"/>
  <c r="AM97" i="12" s="1"/>
  <c r="AL38" i="12"/>
  <c r="AM38" i="12" s="1"/>
  <c r="AL54" i="12"/>
  <c r="AM54" i="12" s="1"/>
  <c r="AL55" i="12"/>
  <c r="AM55" i="12" s="1"/>
  <c r="AL63" i="12"/>
  <c r="AM63" i="12" s="1"/>
  <c r="AL116" i="12"/>
  <c r="AM116" i="12" s="1"/>
  <c r="AL118" i="12"/>
  <c r="AM118" i="12" s="1"/>
  <c r="AL120" i="12"/>
  <c r="AM120"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13" i="12"/>
  <c r="AM113" i="12" s="1"/>
  <c r="AL124" i="12"/>
  <c r="AM124" i="12" s="1"/>
  <c r="AM7" i="12" l="1"/>
  <c r="U4" i="7" l="1"/>
  <c r="U5" i="7"/>
  <c r="U6" i="7"/>
  <c r="U7" i="7"/>
  <c r="U8" i="7"/>
  <c r="U9" i="7"/>
  <c r="U10" i="7"/>
  <c r="U11" i="7"/>
  <c r="U3" i="7"/>
  <c r="BB39" i="6" s="1"/>
  <c r="BC39" i="6" s="1"/>
  <c r="BB22" i="6" l="1"/>
  <c r="BC22" i="6" s="1"/>
  <c r="BB23" i="6"/>
  <c r="BC23" i="6" s="1"/>
  <c r="AJ21" i="10"/>
  <c r="AK21" i="10" s="1"/>
  <c r="AJ20" i="10"/>
  <c r="AK20" i="10" s="1"/>
  <c r="AJ19" i="10"/>
  <c r="AK19" i="10" s="1"/>
  <c r="BB14" i="6"/>
  <c r="BC14" i="6" s="1"/>
  <c r="BB128" i="6"/>
  <c r="BC128" i="6" s="1"/>
  <c r="BB58" i="6"/>
  <c r="BC58" i="6" s="1"/>
  <c r="BB32" i="6"/>
  <c r="BC32" i="6" s="1"/>
  <c r="BB79" i="6"/>
  <c r="BC79" i="6" s="1"/>
  <c r="BB118" i="6"/>
  <c r="BC118" i="6" s="1"/>
  <c r="BB54" i="6"/>
  <c r="BC54" i="6" s="1"/>
  <c r="BB105" i="6"/>
  <c r="BC105" i="6" s="1"/>
  <c r="BB41" i="6"/>
  <c r="BC41" i="6" s="1"/>
  <c r="BB88" i="6"/>
  <c r="BC88" i="6" s="1"/>
  <c r="BB33" i="6"/>
  <c r="BC33" i="6" s="1"/>
  <c r="BB50" i="6"/>
  <c r="BC50" i="6" s="1"/>
  <c r="BB96" i="6"/>
  <c r="BC96" i="6" s="1"/>
  <c r="BB75" i="6"/>
  <c r="BC75" i="6" s="1"/>
  <c r="BB69" i="6"/>
  <c r="BC69" i="6" s="1"/>
  <c r="BB119" i="6"/>
  <c r="BC119" i="6" s="1"/>
  <c r="BB55" i="6"/>
  <c r="BC55" i="6" s="1"/>
  <c r="BB94" i="6"/>
  <c r="BC94" i="6" s="1"/>
  <c r="BB29" i="6"/>
  <c r="BC29" i="6" s="1"/>
  <c r="BB98" i="6"/>
  <c r="BC98" i="6" s="1"/>
  <c r="BB112" i="6"/>
  <c r="BC112" i="6" s="1"/>
  <c r="BB42" i="6"/>
  <c r="BC42" i="6" s="1"/>
  <c r="BB117" i="6"/>
  <c r="BC117" i="6" s="1"/>
  <c r="BB99" i="6"/>
  <c r="BC99" i="6" s="1"/>
  <c r="BB34" i="6"/>
  <c r="BC34" i="6" s="1"/>
  <c r="BB84" i="6"/>
  <c r="BC84" i="6" s="1"/>
  <c r="BB125" i="6"/>
  <c r="BC125" i="6" s="1"/>
  <c r="BB61" i="6"/>
  <c r="BC61" i="6" s="1"/>
  <c r="BB44" i="6"/>
  <c r="BC44" i="6" s="1"/>
  <c r="BB49" i="6"/>
  <c r="BC49" i="6" s="1"/>
  <c r="BB106" i="6"/>
  <c r="BC106" i="6" s="1"/>
  <c r="BB8" i="6"/>
  <c r="BC8" i="6" s="1"/>
  <c r="BB104" i="6"/>
  <c r="BC104" i="6" s="1"/>
  <c r="BB40" i="6"/>
  <c r="BC40" i="6" s="1"/>
  <c r="BB25" i="6"/>
  <c r="BC25" i="6" s="1"/>
  <c r="BB110" i="6"/>
  <c r="BC110" i="6" s="1"/>
  <c r="BB30" i="6"/>
  <c r="BC30" i="6" s="1"/>
  <c r="BB16" i="6"/>
  <c r="BC16" i="6" s="1"/>
  <c r="BB100" i="6"/>
  <c r="BC100" i="6" s="1"/>
  <c r="BB108" i="6"/>
  <c r="BC108" i="6" s="1"/>
  <c r="BB80" i="6"/>
  <c r="BC80" i="6" s="1"/>
  <c r="BB123" i="6"/>
  <c r="BC123" i="6" s="1"/>
  <c r="BB92" i="6"/>
  <c r="BC92" i="6" s="1"/>
  <c r="BB17" i="6"/>
  <c r="BC17" i="6" s="1"/>
  <c r="BB102" i="6"/>
  <c r="BC102" i="6" s="1"/>
  <c r="BB37" i="6"/>
  <c r="BC37" i="6" s="1"/>
  <c r="BB89" i="6"/>
  <c r="BC89" i="6" s="1"/>
  <c r="BB12" i="6"/>
  <c r="BC12" i="6" s="1"/>
  <c r="BB72" i="6"/>
  <c r="BC72" i="6" s="1"/>
  <c r="BB76" i="6"/>
  <c r="BC76" i="6" s="1"/>
  <c r="BB65" i="6"/>
  <c r="BC65" i="6" s="1"/>
  <c r="BB48" i="6"/>
  <c r="BC48" i="6" s="1"/>
  <c r="BB20" i="6"/>
  <c r="BC20" i="6" s="1"/>
  <c r="BB53" i="6"/>
  <c r="BC53" i="6" s="1"/>
  <c r="BB103" i="6"/>
  <c r="BC103" i="6" s="1"/>
  <c r="BB38" i="6"/>
  <c r="BC38" i="6" s="1"/>
  <c r="BB78" i="6"/>
  <c r="BC78" i="6" s="1"/>
  <c r="BB124" i="6"/>
  <c r="BC124" i="6" s="1"/>
  <c r="BB47" i="6"/>
  <c r="BC47" i="6" s="1"/>
  <c r="BB64" i="6"/>
  <c r="BC64" i="6" s="1"/>
  <c r="BB107" i="6"/>
  <c r="BC107" i="6" s="1"/>
  <c r="BB7" i="6"/>
  <c r="BC7" i="6" s="1"/>
  <c r="BD7" i="6" s="1"/>
  <c r="BE7" i="6" s="1"/>
  <c r="BF7" i="6" s="1"/>
  <c r="BG7" i="6" s="1"/>
  <c r="BH7" i="6" s="1"/>
  <c r="BJ7" i="6" s="1"/>
  <c r="BK7" i="6" s="1"/>
  <c r="BB83" i="6"/>
  <c r="BC83" i="6" s="1"/>
  <c r="BB15" i="6"/>
  <c r="BC15" i="6" s="1"/>
  <c r="BB68" i="6"/>
  <c r="BC68" i="6" s="1"/>
  <c r="BB109" i="6"/>
  <c r="BC109" i="6" s="1"/>
  <c r="BB45" i="6"/>
  <c r="BC45" i="6" s="1"/>
  <c r="BB97" i="6"/>
  <c r="BC97" i="6" s="1"/>
  <c r="BB27" i="6"/>
  <c r="BC27" i="6" s="1"/>
  <c r="BB67" i="6"/>
  <c r="BC67" i="6" s="1"/>
  <c r="BB93" i="6"/>
  <c r="BC93" i="6" s="1"/>
  <c r="BB82" i="6"/>
  <c r="BC82" i="6" s="1"/>
  <c r="BB95" i="6"/>
  <c r="BC95" i="6" s="1"/>
  <c r="BB121" i="6"/>
  <c r="BC121" i="6" s="1"/>
  <c r="BB11" i="6"/>
  <c r="BC11" i="6" s="1"/>
  <c r="BB18" i="6"/>
  <c r="BC18" i="6" s="1"/>
  <c r="BB46" i="6"/>
  <c r="BC46" i="6" s="1"/>
  <c r="BB115" i="6"/>
  <c r="BC115" i="6" s="1"/>
  <c r="BB35" i="6"/>
  <c r="BC35" i="6" s="1"/>
  <c r="BB31" i="6"/>
  <c r="BC31" i="6" s="1"/>
  <c r="BB91" i="6"/>
  <c r="BC91" i="6" s="1"/>
  <c r="BB127" i="6"/>
  <c r="BC127" i="6" s="1"/>
  <c r="BB28" i="6"/>
  <c r="BC28" i="6" s="1"/>
  <c r="BD28" i="6" s="1"/>
  <c r="BE28" i="6" s="1"/>
  <c r="BF28" i="6" s="1"/>
  <c r="BG28" i="6" s="1"/>
  <c r="BH28" i="6" s="1"/>
  <c r="BJ28" i="6" s="1"/>
  <c r="BK28" i="6" s="1"/>
  <c r="BB86" i="6"/>
  <c r="BC86" i="6" s="1"/>
  <c r="BB21" i="6"/>
  <c r="BC21" i="6" s="1"/>
  <c r="BB73" i="6"/>
  <c r="BC73" i="6" s="1"/>
  <c r="BB120" i="6"/>
  <c r="BC120" i="6" s="1"/>
  <c r="BB56" i="6"/>
  <c r="BC56" i="6" s="1"/>
  <c r="BB113" i="6"/>
  <c r="BC113" i="6" s="1"/>
  <c r="BB13" i="6"/>
  <c r="BC13" i="6" s="1"/>
  <c r="BB74" i="6"/>
  <c r="BC74" i="6" s="1"/>
  <c r="BB101" i="6"/>
  <c r="BC101" i="6" s="1"/>
  <c r="BB36" i="6"/>
  <c r="BC36" i="6" s="1"/>
  <c r="BB87" i="6"/>
  <c r="BC87" i="6" s="1"/>
  <c r="BB126" i="6"/>
  <c r="BC126" i="6" s="1"/>
  <c r="BB62" i="6"/>
  <c r="BC62" i="6" s="1"/>
  <c r="BB60" i="6"/>
  <c r="BC60" i="6" s="1"/>
  <c r="BB63" i="6"/>
  <c r="BC63" i="6" s="1"/>
  <c r="BB122" i="6"/>
  <c r="BC122" i="6" s="1"/>
  <c r="BB59" i="6"/>
  <c r="BC59" i="6" s="1"/>
  <c r="BB24" i="6"/>
  <c r="BC24" i="6" s="1"/>
  <c r="BB116" i="6"/>
  <c r="BC116" i="6" s="1"/>
  <c r="BB52" i="6"/>
  <c r="BC52" i="6" s="1"/>
  <c r="BB26" i="6"/>
  <c r="BC26" i="6" s="1"/>
  <c r="BB66" i="6"/>
  <c r="BC66" i="6" s="1"/>
  <c r="BB43" i="6"/>
  <c r="BC43" i="6" s="1"/>
  <c r="BB70" i="6"/>
  <c r="BC70" i="6" s="1"/>
  <c r="BB57" i="6"/>
  <c r="BC57" i="6" s="1"/>
  <c r="BB114" i="6"/>
  <c r="BC114" i="6" s="1"/>
  <c r="BB85" i="6"/>
  <c r="BC85" i="6" s="1"/>
  <c r="BD85" i="6" s="1"/>
  <c r="BE85" i="6" s="1"/>
  <c r="BF85" i="6" s="1"/>
  <c r="BG85" i="6" s="1"/>
  <c r="BH85" i="6" s="1"/>
  <c r="BJ85" i="6" s="1"/>
  <c r="BK85" i="6" s="1"/>
  <c r="BB71" i="6"/>
  <c r="BC71" i="6" s="1"/>
  <c r="BB111" i="6"/>
  <c r="BC111" i="6" s="1"/>
  <c r="BB90" i="6"/>
  <c r="BC90" i="6" s="1"/>
  <c r="BB51" i="6"/>
  <c r="BC51" i="6" s="1"/>
  <c r="BB77" i="6"/>
  <c r="BC77" i="6" s="1"/>
  <c r="BD77" i="6" s="1"/>
  <c r="BE77" i="6" s="1"/>
  <c r="BF77" i="6" s="1"/>
  <c r="BG77" i="6" s="1"/>
  <c r="BH77" i="6" s="1"/>
  <c r="BJ77" i="6" s="1"/>
  <c r="BK77" i="6" s="1"/>
  <c r="BB81" i="6"/>
  <c r="BC81" i="6" s="1"/>
  <c r="AJ121" i="10"/>
  <c r="AK121" i="10" s="1"/>
  <c r="AJ243" i="10"/>
  <c r="AK243" i="10" s="1"/>
  <c r="AJ187" i="10"/>
  <c r="AK187" i="10" s="1"/>
  <c r="AJ173" i="10"/>
  <c r="AK173" i="10" s="1"/>
  <c r="AJ241" i="10"/>
  <c r="AK241" i="10" s="1"/>
  <c r="AJ201" i="10"/>
  <c r="AK201" i="10" s="1"/>
  <c r="AJ96" i="10"/>
  <c r="AK96" i="10" s="1"/>
  <c r="AJ236" i="10"/>
  <c r="AK236" i="10" s="1"/>
  <c r="AJ136" i="10"/>
  <c r="AK136" i="10" s="1"/>
  <c r="AJ7" i="10"/>
  <c r="AK7" i="10" s="1"/>
  <c r="AJ125" i="10"/>
  <c r="AK125" i="10" s="1"/>
  <c r="AJ226" i="10"/>
  <c r="AK226" i="10" s="1"/>
  <c r="AJ131" i="10"/>
  <c r="AK131" i="10" s="1"/>
  <c r="AJ26" i="10"/>
  <c r="AK26" i="10" s="1"/>
  <c r="AJ68" i="10"/>
  <c r="AK68" i="10" s="1"/>
  <c r="AJ108" i="10"/>
  <c r="AK108" i="10" s="1"/>
  <c r="AJ103" i="10"/>
  <c r="AK103" i="10" s="1"/>
  <c r="AJ63" i="10"/>
  <c r="AK63" i="10" s="1"/>
  <c r="AJ89" i="10"/>
  <c r="AK89" i="10" s="1"/>
  <c r="AJ245" i="10"/>
  <c r="AK245" i="10" s="1"/>
  <c r="AJ230" i="10"/>
  <c r="AK230" i="10" s="1"/>
  <c r="AJ168" i="10"/>
  <c r="AK168" i="10" s="1"/>
  <c r="AJ81" i="10"/>
  <c r="AK81" i="10" s="1"/>
  <c r="AJ37" i="10"/>
  <c r="AK37" i="10" s="1"/>
  <c r="AJ232" i="10"/>
  <c r="AK232" i="10" s="1"/>
  <c r="AJ25" i="10"/>
  <c r="AK25" i="10" s="1"/>
  <c r="AJ233" i="10"/>
  <c r="AK233" i="10" s="1"/>
  <c r="AJ149" i="10"/>
  <c r="AK149" i="10" s="1"/>
  <c r="AJ218" i="10"/>
  <c r="AK218" i="10" s="1"/>
  <c r="AJ130" i="10"/>
  <c r="AK130" i="10" s="1"/>
  <c r="AJ47" i="10"/>
  <c r="AK47" i="10" s="1"/>
  <c r="AJ69" i="10"/>
  <c r="AK69" i="10" s="1"/>
  <c r="AJ98" i="10"/>
  <c r="AK98" i="10" s="1"/>
  <c r="AJ101" i="10"/>
  <c r="AK101" i="10" s="1"/>
  <c r="AJ54" i="10"/>
  <c r="AK54" i="10" s="1"/>
  <c r="AJ62" i="10"/>
  <c r="AK62" i="10" s="1"/>
  <c r="AJ216" i="10"/>
  <c r="AK216" i="10" s="1"/>
  <c r="AJ204" i="10"/>
  <c r="AK204" i="10" s="1"/>
  <c r="AJ156" i="10"/>
  <c r="AK156" i="10" s="1"/>
  <c r="AJ65" i="10"/>
  <c r="AK65" i="10" s="1"/>
  <c r="AJ246" i="10"/>
  <c r="AK246" i="10" s="1"/>
  <c r="AJ220" i="10"/>
  <c r="AK220" i="10" s="1"/>
  <c r="AJ31" i="10"/>
  <c r="AK31" i="10" s="1"/>
  <c r="AJ194" i="10"/>
  <c r="AK194" i="10" s="1"/>
  <c r="AJ16" i="10"/>
  <c r="AK16" i="10" s="1"/>
  <c r="AJ128" i="10"/>
  <c r="AK128" i="10" s="1"/>
  <c r="AJ123" i="10"/>
  <c r="AK123" i="10" s="1"/>
  <c r="AJ211" i="10"/>
  <c r="AK211" i="10" s="1"/>
  <c r="AJ135" i="10"/>
  <c r="AK135" i="10" s="1"/>
  <c r="AJ139" i="10"/>
  <c r="AK139" i="10" s="1"/>
  <c r="AJ18" i="10"/>
  <c r="AK18" i="10" s="1"/>
  <c r="AJ52" i="10"/>
  <c r="AK52" i="10" s="1"/>
  <c r="AJ153" i="10"/>
  <c r="AK153" i="10" s="1"/>
  <c r="AJ154" i="10"/>
  <c r="AK154" i="10" s="1"/>
  <c r="AJ41" i="10"/>
  <c r="AK41" i="10" s="1"/>
  <c r="AJ56" i="10"/>
  <c r="AK56" i="10" s="1"/>
  <c r="AJ203" i="10"/>
  <c r="AK203" i="10" s="1"/>
  <c r="AJ73" i="10"/>
  <c r="AK73" i="10" s="1"/>
  <c r="AJ205" i="10"/>
  <c r="AK205" i="10" s="1"/>
  <c r="AJ215" i="10"/>
  <c r="AK215" i="10" s="1"/>
  <c r="AJ46" i="10"/>
  <c r="AK46" i="10" s="1"/>
  <c r="AJ176" i="10"/>
  <c r="AK176" i="10" s="1"/>
  <c r="AJ126" i="10"/>
  <c r="AK126" i="10" s="1"/>
  <c r="AJ24" i="10"/>
  <c r="AK24" i="10" s="1"/>
  <c r="AJ39" i="10"/>
  <c r="AK39" i="10" s="1"/>
  <c r="AJ111" i="10"/>
  <c r="AK111" i="10" s="1"/>
  <c r="AJ11" i="10"/>
  <c r="AK11" i="10" s="1"/>
  <c r="AJ57" i="10"/>
  <c r="AK57" i="10" s="1"/>
  <c r="AJ180" i="10"/>
  <c r="AK180" i="10" s="1"/>
  <c r="AJ219" i="10"/>
  <c r="AK219" i="10" s="1"/>
  <c r="AJ115" i="10"/>
  <c r="AK115" i="10" s="1"/>
  <c r="AJ185" i="10"/>
  <c r="AK185" i="10" s="1"/>
  <c r="AJ58" i="10"/>
  <c r="AK58" i="10" s="1"/>
  <c r="AJ74" i="10"/>
  <c r="AK74" i="10" s="1"/>
  <c r="AJ66" i="10"/>
  <c r="AK66" i="10" s="1"/>
  <c r="AJ77" i="10"/>
  <c r="AK77" i="10" s="1"/>
  <c r="AJ140" i="10"/>
  <c r="AK140" i="10" s="1"/>
  <c r="AJ97" i="10"/>
  <c r="AK97" i="10" s="1"/>
  <c r="AJ181" i="10"/>
  <c r="AK181" i="10" s="1"/>
  <c r="AJ107" i="10"/>
  <c r="AK107" i="10" s="1"/>
  <c r="AJ87" i="10"/>
  <c r="AK87" i="10" s="1"/>
  <c r="AJ80" i="10"/>
  <c r="AK80" i="10" s="1"/>
  <c r="AJ210" i="10"/>
  <c r="AK210" i="10" s="1"/>
  <c r="AJ137" i="10"/>
  <c r="AK137" i="10" s="1"/>
  <c r="AJ84" i="10"/>
  <c r="AK84" i="10" s="1"/>
  <c r="AJ105" i="10"/>
  <c r="AK105" i="10" s="1"/>
  <c r="AJ248" i="10"/>
  <c r="AK248" i="10" s="1"/>
  <c r="AJ229" i="10"/>
  <c r="AK229" i="10" s="1"/>
  <c r="AJ184" i="10"/>
  <c r="AK184" i="10" s="1"/>
  <c r="AJ67" i="10"/>
  <c r="AK67" i="10" s="1"/>
  <c r="AJ17" i="10"/>
  <c r="AK17" i="10" s="1"/>
  <c r="AJ76" i="10"/>
  <c r="AK76" i="10" s="1"/>
  <c r="AJ48" i="10"/>
  <c r="AK48" i="10" s="1"/>
  <c r="AJ133" i="10"/>
  <c r="AK133" i="10" s="1"/>
  <c r="AJ72" i="10"/>
  <c r="AK72" i="10" s="1"/>
  <c r="AJ158" i="10"/>
  <c r="AK158" i="10" s="1"/>
  <c r="AJ91" i="10"/>
  <c r="AK91" i="10" s="1"/>
  <c r="AJ224" i="10"/>
  <c r="AK224" i="10" s="1"/>
  <c r="AJ221" i="10"/>
  <c r="AK221" i="10" s="1"/>
  <c r="AJ197" i="10"/>
  <c r="AK197" i="10" s="1"/>
  <c r="AJ213" i="10"/>
  <c r="AK213" i="10" s="1"/>
  <c r="AJ38" i="10"/>
  <c r="AK38" i="10" s="1"/>
  <c r="AJ95" i="10"/>
  <c r="AK95" i="10" s="1"/>
  <c r="AL95" i="10" s="1"/>
  <c r="AM95" i="10" s="1"/>
  <c r="AJ250" i="10"/>
  <c r="AK250" i="10" s="1"/>
  <c r="AJ102" i="10"/>
  <c r="AK102" i="10" s="1"/>
  <c r="AJ143" i="10"/>
  <c r="AK143" i="10" s="1"/>
  <c r="AJ174" i="10"/>
  <c r="AK174" i="10" s="1"/>
  <c r="AJ208" i="10"/>
  <c r="AK208" i="10" s="1"/>
  <c r="AJ118" i="10"/>
  <c r="AK118" i="10" s="1"/>
  <c r="AJ14" i="10"/>
  <c r="AK14" i="10" s="1"/>
  <c r="AJ75" i="10"/>
  <c r="AK75" i="10" s="1"/>
  <c r="AL75" i="10" s="1"/>
  <c r="AM75" i="10" s="1"/>
  <c r="AJ92" i="10"/>
  <c r="AK92" i="10" s="1"/>
  <c r="AJ100" i="10"/>
  <c r="AK100" i="10" s="1"/>
  <c r="AJ117" i="10"/>
  <c r="AK117" i="10" s="1"/>
  <c r="AJ235" i="10"/>
  <c r="AK235" i="10" s="1"/>
  <c r="AJ141" i="10"/>
  <c r="AK141" i="10" s="1"/>
  <c r="AJ36" i="10"/>
  <c r="AK36" i="10" s="1"/>
  <c r="AJ147" i="10"/>
  <c r="AK147" i="10" s="1"/>
  <c r="AJ169" i="10"/>
  <c r="AK169" i="10" s="1"/>
  <c r="AJ228" i="10"/>
  <c r="AK228" i="10" s="1"/>
  <c r="AJ40" i="10"/>
  <c r="AK40" i="10" s="1"/>
  <c r="AJ142" i="10"/>
  <c r="AK142" i="10" s="1"/>
  <c r="AJ189" i="10"/>
  <c r="AK189" i="10" s="1"/>
  <c r="AJ195" i="10"/>
  <c r="AK195" i="10" s="1"/>
  <c r="AJ212" i="10"/>
  <c r="AK212" i="10" s="1"/>
  <c r="AJ104" i="10"/>
  <c r="AK104" i="10" s="1"/>
  <c r="AJ231" i="10"/>
  <c r="AK231" i="10" s="1"/>
  <c r="AL231" i="10" s="1"/>
  <c r="AM231" i="10" s="1"/>
  <c r="AJ152" i="10"/>
  <c r="AK152" i="10" s="1"/>
  <c r="AJ170" i="10"/>
  <c r="AK170" i="10" s="1"/>
  <c r="AJ49" i="10"/>
  <c r="AK49" i="10" s="1"/>
  <c r="AJ244" i="10"/>
  <c r="AK244" i="10" s="1"/>
  <c r="AJ239" i="10"/>
  <c r="AK239" i="10" s="1"/>
  <c r="AJ172" i="10"/>
  <c r="AK172" i="10" s="1"/>
  <c r="AJ93" i="10"/>
  <c r="AK93" i="10" s="1"/>
  <c r="AJ225" i="10"/>
  <c r="AK225" i="10" s="1"/>
  <c r="AJ83" i="10"/>
  <c r="AK83" i="10" s="1"/>
  <c r="AJ50" i="10"/>
  <c r="AK50" i="10" s="1"/>
  <c r="AJ162" i="10"/>
  <c r="AK162" i="10" s="1"/>
  <c r="AJ167" i="10"/>
  <c r="AK167" i="10" s="1"/>
  <c r="AJ30" i="10"/>
  <c r="AK30" i="10" s="1"/>
  <c r="AJ175" i="10"/>
  <c r="AK175" i="10" s="1"/>
  <c r="AJ196" i="10"/>
  <c r="AK196" i="10" s="1"/>
  <c r="AJ120" i="10"/>
  <c r="AK120" i="10" s="1"/>
  <c r="AJ144" i="10"/>
  <c r="AK144" i="10" s="1"/>
  <c r="AJ151" i="10"/>
  <c r="AK151" i="10" s="1"/>
  <c r="AJ134" i="10"/>
  <c r="AK134" i="10" s="1"/>
  <c r="AJ43" i="10"/>
  <c r="AK43" i="10" s="1"/>
  <c r="AJ237" i="10"/>
  <c r="AK237" i="10" s="1"/>
  <c r="AJ202" i="10"/>
  <c r="AK202" i="10" s="1"/>
  <c r="AJ157" i="10"/>
  <c r="AK157" i="10" s="1"/>
  <c r="AJ86" i="10"/>
  <c r="AK86" i="10" s="1"/>
  <c r="AJ207" i="10"/>
  <c r="AK207" i="10" s="1"/>
  <c r="AJ27" i="10"/>
  <c r="AK27" i="10" s="1"/>
  <c r="AJ44" i="10"/>
  <c r="AK44" i="10" s="1"/>
  <c r="AJ159" i="10"/>
  <c r="AK159" i="10" s="1"/>
  <c r="AJ249" i="10"/>
  <c r="AK249" i="10" s="1"/>
  <c r="AJ190" i="10"/>
  <c r="AK190" i="10" s="1"/>
  <c r="AJ163" i="10"/>
  <c r="AK163" i="10" s="1"/>
  <c r="AJ70" i="10"/>
  <c r="AK70" i="10" s="1"/>
  <c r="AJ78" i="10"/>
  <c r="AK78" i="10" s="1"/>
  <c r="AJ60" i="10"/>
  <c r="AK60" i="10" s="1"/>
  <c r="AJ160" i="10"/>
  <c r="AK160" i="10" s="1"/>
  <c r="AJ192" i="10"/>
  <c r="AK192" i="10" s="1"/>
  <c r="AJ106" i="10"/>
  <c r="AK106" i="10" s="1"/>
  <c r="AJ214" i="10"/>
  <c r="AK214" i="10" s="1"/>
  <c r="AJ179" i="10"/>
  <c r="AK179" i="10" s="1"/>
  <c r="AJ61" i="10"/>
  <c r="AK61" i="10" s="1"/>
  <c r="AJ28" i="10"/>
  <c r="AK28" i="10" s="1"/>
  <c r="AJ247" i="10"/>
  <c r="AK247" i="10" s="1"/>
  <c r="AJ150" i="10"/>
  <c r="AK150" i="10" s="1"/>
  <c r="AJ79" i="10"/>
  <c r="AK79" i="10" s="1"/>
  <c r="AJ199" i="10"/>
  <c r="AK199" i="10" s="1"/>
  <c r="AJ242" i="10"/>
  <c r="AK242" i="10" s="1"/>
  <c r="AJ23" i="10"/>
  <c r="AK23" i="10" s="1"/>
  <c r="AL23" i="10" s="1"/>
  <c r="AM23" i="10" s="1"/>
  <c r="AJ99" i="10"/>
  <c r="AK99" i="10" s="1"/>
  <c r="AL99" i="10" s="1"/>
  <c r="AM99" i="10" s="1"/>
  <c r="AJ82" i="10"/>
  <c r="AK82" i="10" s="1"/>
  <c r="AJ234" i="10"/>
  <c r="AK234" i="10" s="1"/>
  <c r="AJ45" i="10"/>
  <c r="AK45" i="10" s="1"/>
  <c r="AJ146" i="10"/>
  <c r="AK146" i="10" s="1"/>
  <c r="AJ182" i="10"/>
  <c r="AK182" i="10" s="1"/>
  <c r="AJ90" i="10"/>
  <c r="AK90" i="10" s="1"/>
  <c r="AJ35" i="10"/>
  <c r="AK35" i="10" s="1"/>
  <c r="AL35" i="10" s="1"/>
  <c r="AM35" i="10" s="1"/>
  <c r="AJ193" i="10"/>
  <c r="AK193" i="10" s="1"/>
  <c r="AJ64" i="10"/>
  <c r="AK64" i="10" s="1"/>
  <c r="AJ240" i="10"/>
  <c r="AK240" i="10" s="1"/>
  <c r="AJ114" i="10"/>
  <c r="AK114" i="10" s="1"/>
  <c r="AJ13" i="10"/>
  <c r="AK13" i="10" s="1"/>
  <c r="AJ22" i="10"/>
  <c r="AK22" i="10" s="1"/>
  <c r="AJ119" i="10"/>
  <c r="AK119" i="10" s="1"/>
  <c r="AJ85" i="10"/>
  <c r="AK85" i="10" s="1"/>
  <c r="AJ138" i="10"/>
  <c r="AK138" i="10" s="1"/>
  <c r="AJ186" i="10"/>
  <c r="AK186" i="10" s="1"/>
  <c r="AJ110" i="10"/>
  <c r="AK110" i="10" s="1"/>
  <c r="AJ116" i="10"/>
  <c r="AK116" i="10" s="1"/>
  <c r="AJ122" i="10"/>
  <c r="AK122" i="10" s="1"/>
  <c r="AJ113" i="10"/>
  <c r="AK113" i="10" s="1"/>
  <c r="AJ198" i="10"/>
  <c r="AK198" i="10" s="1"/>
  <c r="AJ206" i="10"/>
  <c r="AK206" i="10" s="1"/>
  <c r="AJ178" i="10"/>
  <c r="AK178" i="10" s="1"/>
  <c r="AJ165" i="10"/>
  <c r="AK165" i="10" s="1"/>
  <c r="AJ129" i="10"/>
  <c r="AK129" i="10" s="1"/>
  <c r="AJ177" i="10"/>
  <c r="AK177" i="10" s="1"/>
  <c r="AJ55" i="10"/>
  <c r="AK55" i="10" s="1"/>
  <c r="AL55" i="10" s="1"/>
  <c r="AM55" i="10" s="1"/>
  <c r="AJ188" i="10"/>
  <c r="AK188" i="10" s="1"/>
  <c r="AJ112" i="10"/>
  <c r="AK112" i="10" s="1"/>
  <c r="AJ109" i="10"/>
  <c r="AK109" i="10" s="1"/>
  <c r="AJ127" i="10"/>
  <c r="AK127" i="10" s="1"/>
  <c r="AL127" i="10" s="1"/>
  <c r="AM127" i="10" s="1"/>
  <c r="AJ42" i="10"/>
  <c r="AK42" i="10" s="1"/>
  <c r="AJ148" i="10"/>
  <c r="AK148" i="10" s="1"/>
  <c r="AJ53" i="10"/>
  <c r="AK53" i="10" s="1"/>
  <c r="AJ155" i="10"/>
  <c r="AK155" i="10" s="1"/>
  <c r="AL155" i="10" s="1"/>
  <c r="AM155" i="10" s="1"/>
  <c r="AJ166" i="10"/>
  <c r="AK166" i="10" s="1"/>
  <c r="AJ222" i="10"/>
  <c r="AK222" i="10" s="1"/>
  <c r="AJ164" i="10"/>
  <c r="AK164" i="10" s="1"/>
  <c r="AJ238" i="10"/>
  <c r="AK238" i="10" s="1"/>
  <c r="AJ191" i="10"/>
  <c r="AK191" i="10" s="1"/>
  <c r="AJ227" i="10"/>
  <c r="AK227" i="10" s="1"/>
  <c r="AL227" i="10" s="1"/>
  <c r="AM227" i="10" s="1"/>
  <c r="AJ171" i="10"/>
  <c r="AK171" i="10" s="1"/>
  <c r="AJ71" i="10"/>
  <c r="AK71" i="10" s="1"/>
  <c r="AL71" i="10" s="1"/>
  <c r="AM71" i="10" s="1"/>
  <c r="AJ94" i="10"/>
  <c r="AK94" i="10" s="1"/>
  <c r="AJ32" i="10"/>
  <c r="AK32" i="10" s="1"/>
  <c r="AJ223" i="10"/>
  <c r="AK223" i="10" s="1"/>
  <c r="AJ209" i="10"/>
  <c r="AK209" i="10" s="1"/>
  <c r="AJ51" i="10"/>
  <c r="AK51" i="10" s="1"/>
  <c r="AJ217" i="10"/>
  <c r="AK217" i="10" s="1"/>
  <c r="AJ88" i="10"/>
  <c r="AK88" i="10" s="1"/>
  <c r="AJ132" i="10"/>
  <c r="AK132" i="10" s="1"/>
  <c r="AJ124" i="10"/>
  <c r="AK124" i="10" s="1"/>
  <c r="AJ59" i="10"/>
  <c r="AK59" i="10" s="1"/>
  <c r="AJ183" i="10"/>
  <c r="AK183" i="10" s="1"/>
  <c r="AL183" i="10" s="1"/>
  <c r="AM183" i="10" s="1"/>
  <c r="AJ161" i="10"/>
  <c r="AK161" i="10" s="1"/>
  <c r="AJ200" i="10"/>
  <c r="AK200" i="10" s="1"/>
  <c r="AJ145" i="10"/>
  <c r="AK145" i="10" s="1"/>
  <c r="AJ8" i="10"/>
  <c r="AK8" i="10" s="1"/>
  <c r="AJ9" i="10"/>
  <c r="AK9" i="10" s="1"/>
  <c r="AJ10" i="10"/>
  <c r="AK10" i="10" s="1"/>
  <c r="AY52" i="12"/>
  <c r="AZ52" i="12" s="1"/>
  <c r="AY8" i="12"/>
  <c r="AZ8" i="12" s="1"/>
  <c r="AY85" i="12"/>
  <c r="AZ85" i="12" s="1"/>
  <c r="AY125" i="12"/>
  <c r="AZ125" i="12" s="1"/>
  <c r="AY121" i="12"/>
  <c r="AZ121" i="12" s="1"/>
  <c r="AY114" i="12"/>
  <c r="AZ114" i="12" s="1"/>
  <c r="AY111" i="12"/>
  <c r="AZ111" i="12" s="1"/>
  <c r="AY122" i="12"/>
  <c r="AZ122" i="12" s="1"/>
  <c r="AY77" i="12"/>
  <c r="AZ77" i="12" s="1"/>
  <c r="AY86" i="12"/>
  <c r="AZ86" i="12" s="1"/>
  <c r="AY119" i="12"/>
  <c r="AZ119" i="12" s="1"/>
  <c r="AY91" i="12"/>
  <c r="AZ91" i="12" s="1"/>
  <c r="AY113" i="12"/>
  <c r="AZ113" i="12" s="1"/>
  <c r="AY76" i="12"/>
  <c r="AZ76" i="12" s="1"/>
  <c r="AY96" i="12"/>
  <c r="AZ96" i="12" s="1"/>
  <c r="AY57" i="12"/>
  <c r="AZ57" i="12" s="1"/>
  <c r="AY25" i="12"/>
  <c r="AZ25" i="12" s="1"/>
  <c r="AY19" i="12"/>
  <c r="AZ19" i="12" s="1"/>
  <c r="AY67" i="12"/>
  <c r="AZ67" i="12" s="1"/>
  <c r="AY56" i="12"/>
  <c r="AZ56" i="12" s="1"/>
  <c r="AY20" i="12"/>
  <c r="AZ20" i="12" s="1"/>
  <c r="AY14" i="12"/>
  <c r="AZ14" i="12" s="1"/>
  <c r="AY43" i="12"/>
  <c r="AZ43" i="12" s="1"/>
  <c r="AY35" i="12"/>
  <c r="AZ35" i="12" s="1"/>
  <c r="AY118" i="12"/>
  <c r="AZ118" i="12" s="1"/>
  <c r="AY112" i="12"/>
  <c r="AZ112" i="12" s="1"/>
  <c r="AY100" i="12"/>
  <c r="AZ100" i="12" s="1"/>
  <c r="AY106" i="12"/>
  <c r="AZ106" i="12" s="1"/>
  <c r="AY116" i="12"/>
  <c r="AZ116" i="12" s="1"/>
  <c r="AY97" i="12"/>
  <c r="AZ97" i="12" s="1"/>
  <c r="AY87" i="12"/>
  <c r="AZ87" i="12" s="1"/>
  <c r="AY79" i="12"/>
  <c r="AZ79" i="12" s="1"/>
  <c r="AY109" i="12"/>
  <c r="AZ109" i="12" s="1"/>
  <c r="AY110" i="12"/>
  <c r="AZ110" i="12" s="1"/>
  <c r="AY101" i="12"/>
  <c r="AZ101" i="12" s="1"/>
  <c r="AY90" i="12"/>
  <c r="AZ90" i="12" s="1"/>
  <c r="AY115" i="12"/>
  <c r="AZ115" i="12" s="1"/>
  <c r="AY108" i="12"/>
  <c r="AZ108" i="12" s="1"/>
  <c r="AY93" i="12"/>
  <c r="AZ93" i="12" s="1"/>
  <c r="AY72" i="12"/>
  <c r="AZ72" i="12" s="1"/>
  <c r="AY117" i="12"/>
  <c r="AZ117" i="12" s="1"/>
  <c r="AY47" i="12"/>
  <c r="AZ47" i="12" s="1"/>
  <c r="AY21" i="12"/>
  <c r="AZ21" i="12" s="1"/>
  <c r="AY15" i="12"/>
  <c r="AZ15" i="12" s="1"/>
  <c r="AY61" i="12"/>
  <c r="AZ61" i="12" s="1"/>
  <c r="AY46" i="12"/>
  <c r="AZ46" i="12" s="1"/>
  <c r="AY10" i="12"/>
  <c r="AZ10" i="12" s="1"/>
  <c r="AY53" i="12"/>
  <c r="AZ53" i="12" s="1"/>
  <c r="AY55" i="12"/>
  <c r="AZ55" i="12" s="1"/>
  <c r="AY42" i="12"/>
  <c r="AZ42" i="12" s="1"/>
  <c r="AY73" i="12"/>
  <c r="AZ73" i="12" s="1"/>
  <c r="AY78" i="12"/>
  <c r="AZ78" i="12" s="1"/>
  <c r="AY84" i="12"/>
  <c r="AZ84" i="12" s="1"/>
  <c r="AY107" i="12"/>
  <c r="AZ107" i="12" s="1"/>
  <c r="AY103" i="12"/>
  <c r="AZ103" i="12" s="1"/>
  <c r="AY105" i="12"/>
  <c r="AZ105" i="12" s="1"/>
  <c r="AY102" i="12"/>
  <c r="AZ102" i="12" s="1"/>
  <c r="AY104" i="12"/>
  <c r="AZ104" i="12" s="1"/>
  <c r="AY94" i="12"/>
  <c r="AZ94" i="12" s="1"/>
  <c r="AY37" i="12"/>
  <c r="AZ37" i="12" s="1"/>
  <c r="AY11" i="12"/>
  <c r="AZ11" i="12" s="1"/>
  <c r="AY40" i="12"/>
  <c r="AZ40" i="12" s="1"/>
  <c r="AY60" i="12"/>
  <c r="AZ60" i="12" s="1"/>
  <c r="AY36" i="12"/>
  <c r="AZ36" i="12" s="1"/>
  <c r="AY28" i="12"/>
  <c r="AZ28" i="12" s="1"/>
  <c r="AY68" i="12"/>
  <c r="AZ68" i="12" s="1"/>
  <c r="AY49" i="12"/>
  <c r="AZ49" i="12" s="1"/>
  <c r="AY23" i="12"/>
  <c r="AZ23" i="12" s="1"/>
  <c r="AY126" i="12"/>
  <c r="AZ126" i="12" s="1"/>
  <c r="AY89" i="12"/>
  <c r="AZ89" i="12" s="1"/>
  <c r="AY124" i="12"/>
  <c r="AZ124"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38" i="12"/>
  <c r="AZ38" i="12" s="1"/>
  <c r="AY27" i="12"/>
  <c r="AZ27" i="12" s="1"/>
  <c r="AY54" i="12"/>
  <c r="AZ54" i="12" s="1"/>
  <c r="AY59" i="12"/>
  <c r="AZ59" i="12" s="1"/>
  <c r="AY74" i="12"/>
  <c r="AZ74" i="12" s="1"/>
  <c r="AY88" i="12"/>
  <c r="AZ88" i="12" s="1"/>
  <c r="AY99" i="12"/>
  <c r="AZ99" i="12" s="1"/>
  <c r="AY95" i="12"/>
  <c r="AZ95" i="12" s="1"/>
  <c r="AY98" i="12"/>
  <c r="AZ98" i="12" s="1"/>
  <c r="AY120" i="12"/>
  <c r="AZ120"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63" i="12"/>
  <c r="AZ63" i="12" s="1"/>
  <c r="AY71" i="12"/>
  <c r="AZ71" i="12" s="1"/>
  <c r="AY26" i="12"/>
  <c r="AZ26" i="12" s="1"/>
  <c r="AY80" i="12"/>
  <c r="AZ80" i="12" s="1"/>
  <c r="AY123" i="12"/>
  <c r="AZ123" i="12" s="1"/>
  <c r="AY81" i="12"/>
  <c r="AZ81" i="12" s="1"/>
  <c r="AY83" i="12"/>
  <c r="AZ83" i="12" s="1"/>
  <c r="AY92" i="12"/>
  <c r="AZ92" i="12" s="1"/>
  <c r="AY82" i="12"/>
  <c r="AZ82" i="12" s="1"/>
  <c r="AY70" i="12"/>
  <c r="AZ70" i="12" s="1"/>
  <c r="AY65" i="12"/>
  <c r="AZ65" i="12" s="1"/>
  <c r="AY31" i="12"/>
  <c r="AZ31" i="12" s="1"/>
  <c r="AY66" i="12"/>
  <c r="AZ66" i="12" s="1"/>
  <c r="AY58" i="12"/>
  <c r="AZ58" i="12" s="1"/>
  <c r="AY45" i="12"/>
  <c r="AZ45" i="12" s="1"/>
  <c r="AY32" i="12"/>
  <c r="AZ32" i="12" s="1"/>
  <c r="AY75" i="12"/>
  <c r="AZ75" i="12" s="1"/>
  <c r="AY7" i="12"/>
  <c r="AZ7" i="12" s="1"/>
  <c r="AL115" i="10" l="1"/>
  <c r="AM115" i="10" s="1"/>
  <c r="AL47" i="10"/>
  <c r="AM47" i="10" s="1"/>
  <c r="AL79" i="10"/>
  <c r="AM79" i="10" s="1"/>
  <c r="AL43" i="10"/>
  <c r="AM43" i="10" s="1"/>
  <c r="AL167" i="10"/>
  <c r="AM167" i="10" s="1"/>
  <c r="AL31" i="10"/>
  <c r="AM31" i="10" s="1"/>
  <c r="BD11" i="6"/>
  <c r="BE11" i="6" s="1"/>
  <c r="BF11" i="6" s="1"/>
  <c r="BG11" i="6" s="1"/>
  <c r="BH11" i="6" s="1"/>
  <c r="BJ11" i="6" s="1"/>
  <c r="BK11" i="6" s="1"/>
  <c r="BD93" i="6"/>
  <c r="BE93" i="6" s="1"/>
  <c r="BF93" i="6" s="1"/>
  <c r="BG93" i="6" s="1"/>
  <c r="BH93" i="6" s="1"/>
  <c r="BJ93" i="6" s="1"/>
  <c r="BK93" i="6" s="1"/>
  <c r="BD45" i="6"/>
  <c r="BE45" i="6" s="1"/>
  <c r="BF45" i="6" s="1"/>
  <c r="BG45" i="6" s="1"/>
  <c r="BH45" i="6" s="1"/>
  <c r="BJ45" i="6" s="1"/>
  <c r="BK45" i="6" s="1"/>
  <c r="BD109" i="6"/>
  <c r="BE109" i="6" s="1"/>
  <c r="BF109" i="6" s="1"/>
  <c r="BG109" i="6" s="1"/>
  <c r="BH109" i="6" s="1"/>
  <c r="BJ109" i="6" s="1"/>
  <c r="BK109" i="6" s="1"/>
  <c r="BD81" i="6"/>
  <c r="BE81" i="6" s="1"/>
  <c r="BF81" i="6" s="1"/>
  <c r="BG81" i="6" s="1"/>
  <c r="BH81" i="6" s="1"/>
  <c r="BJ81" i="6" s="1"/>
  <c r="BK81" i="6" s="1"/>
  <c r="BD53" i="6"/>
  <c r="BE53" i="6" s="1"/>
  <c r="BF53" i="6" s="1"/>
  <c r="BG53" i="6" s="1"/>
  <c r="BH53" i="6" s="1"/>
  <c r="BJ53" i="6" s="1"/>
  <c r="BK53" i="6" s="1"/>
  <c r="BD89" i="6"/>
  <c r="BE89" i="6" s="1"/>
  <c r="BF89" i="6" s="1"/>
  <c r="BG89" i="6" s="1"/>
  <c r="BH89" i="6" s="1"/>
  <c r="BJ89" i="6" s="1"/>
  <c r="BK89" i="6" s="1"/>
  <c r="BD16" i="6"/>
  <c r="BE16" i="6" s="1"/>
  <c r="BF16" i="6" s="1"/>
  <c r="BG16" i="6" s="1"/>
  <c r="BH16" i="6" s="1"/>
  <c r="BJ16" i="6" s="1"/>
  <c r="BK16" i="6" s="1"/>
  <c r="BD125" i="6"/>
  <c r="BE125" i="6" s="1"/>
  <c r="BF125" i="6" s="1"/>
  <c r="BG125" i="6" s="1"/>
  <c r="BH125" i="6" s="1"/>
  <c r="BJ125" i="6" s="1"/>
  <c r="BK125" i="6" s="1"/>
  <c r="BD117" i="6"/>
  <c r="BE117" i="6" s="1"/>
  <c r="BF117" i="6" s="1"/>
  <c r="BG117" i="6" s="1"/>
  <c r="BH117" i="6" s="1"/>
  <c r="BJ117" i="6" s="1"/>
  <c r="BK117" i="6" s="1"/>
  <c r="BD69" i="6"/>
  <c r="BE69" i="6" s="1"/>
  <c r="BF69" i="6" s="1"/>
  <c r="BG69" i="6" s="1"/>
  <c r="BH69" i="6" s="1"/>
  <c r="BJ69" i="6" s="1"/>
  <c r="BK69" i="6" s="1"/>
  <c r="BD49" i="6"/>
  <c r="BE49" i="6" s="1"/>
  <c r="BF49" i="6" s="1"/>
  <c r="BG49" i="6" s="1"/>
  <c r="BH49" i="6" s="1"/>
  <c r="BJ49" i="6" s="1"/>
  <c r="BK49" i="6" s="1"/>
  <c r="AO71" i="10"/>
  <c r="AQ71" i="10" s="1"/>
  <c r="AS71" i="10" s="1"/>
  <c r="AN71" i="10"/>
  <c r="AP71" i="10" s="1"/>
  <c r="AR71" i="10" s="1"/>
  <c r="AN155" i="10"/>
  <c r="AP155" i="10" s="1"/>
  <c r="AR155" i="10" s="1"/>
  <c r="AO155" i="10"/>
  <c r="AQ155" i="10" s="1"/>
  <c r="AS155" i="10" s="1"/>
  <c r="AO127" i="10"/>
  <c r="AQ127" i="10" s="1"/>
  <c r="AS127" i="10" s="1"/>
  <c r="AN127" i="10"/>
  <c r="AP127" i="10" s="1"/>
  <c r="AR127" i="10" s="1"/>
  <c r="AN55" i="10"/>
  <c r="AP55" i="10" s="1"/>
  <c r="AR55" i="10" s="1"/>
  <c r="AO55" i="10"/>
  <c r="AQ55" i="10" s="1"/>
  <c r="AS55" i="10" s="1"/>
  <c r="AN99" i="10"/>
  <c r="AP99" i="10" s="1"/>
  <c r="AR99" i="10" s="1"/>
  <c r="AO99" i="10"/>
  <c r="AQ99" i="10" s="1"/>
  <c r="AS99" i="10" s="1"/>
  <c r="AN79" i="10"/>
  <c r="AP79" i="10" s="1"/>
  <c r="AR79" i="10" s="1"/>
  <c r="AO79" i="10"/>
  <c r="AQ79" i="10" s="1"/>
  <c r="AS79" i="10" s="1"/>
  <c r="AL159" i="10"/>
  <c r="AM159" i="10" s="1"/>
  <c r="AO43" i="10"/>
  <c r="AQ43" i="10" s="1"/>
  <c r="AS43" i="10" s="1"/>
  <c r="AN43" i="10"/>
  <c r="AP43" i="10" s="1"/>
  <c r="AR43" i="10" s="1"/>
  <c r="AT43" i="10" s="1"/>
  <c r="AU43" i="10" s="1"/>
  <c r="AN167" i="10"/>
  <c r="AP167" i="10" s="1"/>
  <c r="AR167" i="10" s="1"/>
  <c r="AT167" i="10" s="1"/>
  <c r="AU167" i="10" s="1"/>
  <c r="AO167" i="10"/>
  <c r="AQ167" i="10" s="1"/>
  <c r="AS167" i="10" s="1"/>
  <c r="AN231" i="10"/>
  <c r="AP231" i="10" s="1"/>
  <c r="AR231" i="10" s="1"/>
  <c r="AO231" i="10"/>
  <c r="AQ231" i="10" s="1"/>
  <c r="AS231" i="10" s="1"/>
  <c r="AL235" i="10"/>
  <c r="AM235" i="10" s="1"/>
  <c r="AO75" i="10"/>
  <c r="AQ75" i="10" s="1"/>
  <c r="AS75" i="10" s="1"/>
  <c r="AN75" i="10"/>
  <c r="AP75" i="10" s="1"/>
  <c r="AR75" i="10" s="1"/>
  <c r="AO95" i="10"/>
  <c r="AQ95" i="10" s="1"/>
  <c r="AS95" i="10" s="1"/>
  <c r="AN95" i="10"/>
  <c r="AP95" i="10" s="1"/>
  <c r="AR95" i="10" s="1"/>
  <c r="AT95" i="10" s="1"/>
  <c r="AU95" i="10" s="1"/>
  <c r="AO115" i="10"/>
  <c r="AQ115" i="10" s="1"/>
  <c r="AS115" i="10" s="1"/>
  <c r="AN115" i="10"/>
  <c r="AP115" i="10" s="1"/>
  <c r="AR115" i="10" s="1"/>
  <c r="AL11" i="10"/>
  <c r="AM11" i="10" s="1"/>
  <c r="AL123" i="10"/>
  <c r="AM123" i="10" s="1"/>
  <c r="AO31" i="10"/>
  <c r="AQ31" i="10" s="1"/>
  <c r="AS31" i="10" s="1"/>
  <c r="AN31" i="10"/>
  <c r="AP31" i="10" s="1"/>
  <c r="AR31" i="10" s="1"/>
  <c r="AO47" i="10"/>
  <c r="AQ47" i="10" s="1"/>
  <c r="AS47" i="10" s="1"/>
  <c r="AN47" i="10"/>
  <c r="AP47" i="10" s="1"/>
  <c r="AR47" i="10" s="1"/>
  <c r="AT47" i="10" s="1"/>
  <c r="AU47" i="10" s="1"/>
  <c r="AL187" i="10"/>
  <c r="AM187" i="10" s="1"/>
  <c r="AN183" i="10"/>
  <c r="AP183" i="10" s="1"/>
  <c r="AR183" i="10" s="1"/>
  <c r="AO183" i="10"/>
  <c r="AQ183" i="10" s="1"/>
  <c r="AS183" i="10" s="1"/>
  <c r="AL223" i="10"/>
  <c r="AM223" i="10" s="1"/>
  <c r="AL171" i="10"/>
  <c r="AM171" i="10" s="1"/>
  <c r="AO35" i="10"/>
  <c r="AQ35" i="10" s="1"/>
  <c r="AS35" i="10" s="1"/>
  <c r="AN35" i="10"/>
  <c r="AP35" i="10" s="1"/>
  <c r="AR35" i="10" s="1"/>
  <c r="AT35" i="10" s="1"/>
  <c r="AU35" i="10" s="1"/>
  <c r="AO23" i="10"/>
  <c r="AQ23" i="10" s="1"/>
  <c r="AS23" i="10" s="1"/>
  <c r="AN23" i="10"/>
  <c r="AP23" i="10" s="1"/>
  <c r="AR23" i="10" s="1"/>
  <c r="AL179" i="10"/>
  <c r="AM179" i="10" s="1"/>
  <c r="AL163" i="10"/>
  <c r="AM163" i="10" s="1"/>
  <c r="AL147" i="10"/>
  <c r="AM147" i="10" s="1"/>
  <c r="AL143" i="10"/>
  <c r="AM143" i="10" s="1"/>
  <c r="AL67" i="10"/>
  <c r="AM67" i="10" s="1"/>
  <c r="AL219" i="10"/>
  <c r="AM219" i="10" s="1"/>
  <c r="AL111" i="10"/>
  <c r="AM111" i="10" s="1"/>
  <c r="AL139" i="10"/>
  <c r="AM139" i="10" s="1"/>
  <c r="AL63" i="10"/>
  <c r="AM63" i="10" s="1"/>
  <c r="AL7" i="10"/>
  <c r="AM7" i="10" s="1"/>
  <c r="AL243" i="10"/>
  <c r="AM243" i="10" s="1"/>
  <c r="BD73" i="6"/>
  <c r="BE73" i="6" s="1"/>
  <c r="BF73" i="6" s="1"/>
  <c r="BG73" i="6" s="1"/>
  <c r="BH73" i="6" s="1"/>
  <c r="BJ73" i="6" s="1"/>
  <c r="BK73" i="6" s="1"/>
  <c r="BD113" i="6"/>
  <c r="BE113" i="6" s="1"/>
  <c r="BF113" i="6" s="1"/>
  <c r="BG113" i="6" s="1"/>
  <c r="BH113" i="6" s="1"/>
  <c r="BJ113" i="6" s="1"/>
  <c r="BK113" i="6" s="1"/>
  <c r="BD121" i="6"/>
  <c r="BE121" i="6" s="1"/>
  <c r="BF121" i="6" s="1"/>
  <c r="BG121" i="6" s="1"/>
  <c r="BH121" i="6" s="1"/>
  <c r="BJ121" i="6" s="1"/>
  <c r="BK121" i="6" s="1"/>
  <c r="AL59" i="10"/>
  <c r="AM59" i="10" s="1"/>
  <c r="AN227" i="10"/>
  <c r="AP227" i="10" s="1"/>
  <c r="AR227" i="10" s="1"/>
  <c r="AO227" i="10"/>
  <c r="AQ227" i="10" s="1"/>
  <c r="AS227" i="10" s="1"/>
  <c r="AL119" i="10"/>
  <c r="AM119" i="10" s="1"/>
  <c r="AL247" i="10"/>
  <c r="AM247" i="10" s="1"/>
  <c r="AL27" i="10"/>
  <c r="AM27" i="10" s="1"/>
  <c r="AL151" i="10"/>
  <c r="AM151" i="10" s="1"/>
  <c r="AL175" i="10"/>
  <c r="AM175" i="10" s="1"/>
  <c r="AL91" i="10"/>
  <c r="AM91" i="10" s="1"/>
  <c r="AL87" i="10"/>
  <c r="AM87" i="10" s="1"/>
  <c r="AL39" i="10"/>
  <c r="AM39" i="10" s="1"/>
  <c r="AL203" i="10"/>
  <c r="AM203" i="10" s="1"/>
  <c r="AL135" i="10"/>
  <c r="AM135" i="10" s="1"/>
  <c r="AL16" i="10"/>
  <c r="AM16" i="10" s="1"/>
  <c r="AL103" i="10"/>
  <c r="AM103" i="10" s="1"/>
  <c r="AL131" i="10"/>
  <c r="AM131" i="10" s="1"/>
  <c r="BD65" i="6"/>
  <c r="BE65" i="6" s="1"/>
  <c r="BF65" i="6" s="1"/>
  <c r="BG65" i="6" s="1"/>
  <c r="BH65" i="6" s="1"/>
  <c r="BJ65" i="6" s="1"/>
  <c r="BK65" i="6" s="1"/>
  <c r="BD24" i="6"/>
  <c r="BE24" i="6" s="1"/>
  <c r="BF24" i="6" s="1"/>
  <c r="BG24" i="6" s="1"/>
  <c r="BH24" i="6" s="1"/>
  <c r="BJ24" i="6" s="1"/>
  <c r="BK24" i="6" s="1"/>
  <c r="BD36" i="6"/>
  <c r="BE36" i="6" s="1"/>
  <c r="BF36" i="6" s="1"/>
  <c r="BG36" i="6" s="1"/>
  <c r="BH36" i="6" s="1"/>
  <c r="BJ36" i="6" s="1"/>
  <c r="BK36" i="6" s="1"/>
  <c r="BD20" i="6"/>
  <c r="BE20" i="6" s="1"/>
  <c r="BF20" i="6" s="1"/>
  <c r="BG20" i="6" s="1"/>
  <c r="BH20" i="6" s="1"/>
  <c r="BJ20" i="6" s="1"/>
  <c r="BK20" i="6" s="1"/>
  <c r="BD41" i="6"/>
  <c r="BE41" i="6" s="1"/>
  <c r="BF41" i="6" s="1"/>
  <c r="BG41" i="6" s="1"/>
  <c r="BH41" i="6" s="1"/>
  <c r="BJ41" i="6" s="1"/>
  <c r="BK41" i="6" s="1"/>
  <c r="AL51" i="10"/>
  <c r="AM51" i="10" s="1"/>
  <c r="AL191" i="10"/>
  <c r="AM191" i="10" s="1"/>
  <c r="AL199" i="10"/>
  <c r="AM199" i="10" s="1"/>
  <c r="AL207" i="10"/>
  <c r="AM207" i="10" s="1"/>
  <c r="AL83" i="10"/>
  <c r="AM83" i="10" s="1"/>
  <c r="AL239" i="10"/>
  <c r="AM239" i="10" s="1"/>
  <c r="AL195" i="10"/>
  <c r="AM195" i="10" s="1"/>
  <c r="AL107" i="10"/>
  <c r="AM107" i="10" s="1"/>
  <c r="AL215" i="10"/>
  <c r="AM215" i="10" s="1"/>
  <c r="AL211" i="10"/>
  <c r="AM211" i="10" s="1"/>
  <c r="BD57" i="6"/>
  <c r="BE57" i="6" s="1"/>
  <c r="BF57" i="6" s="1"/>
  <c r="BG57" i="6" s="1"/>
  <c r="BH57" i="6" s="1"/>
  <c r="BJ57" i="6" s="1"/>
  <c r="BK57" i="6" s="1"/>
  <c r="BD101" i="6"/>
  <c r="BE101" i="6" s="1"/>
  <c r="BF101" i="6" s="1"/>
  <c r="BG101" i="6" s="1"/>
  <c r="BH101" i="6" s="1"/>
  <c r="BJ101" i="6" s="1"/>
  <c r="BK101" i="6" s="1"/>
  <c r="BD97" i="6"/>
  <c r="BE97" i="6" s="1"/>
  <c r="BF97" i="6" s="1"/>
  <c r="BG97" i="6" s="1"/>
  <c r="BH97" i="6" s="1"/>
  <c r="BJ97" i="6" s="1"/>
  <c r="BK97" i="6" s="1"/>
  <c r="BD61" i="6"/>
  <c r="BE61" i="6" s="1"/>
  <c r="BF61" i="6" s="1"/>
  <c r="BG61" i="6" s="1"/>
  <c r="BH61" i="6" s="1"/>
  <c r="BJ61" i="6" s="1"/>
  <c r="BK61" i="6" s="1"/>
  <c r="BD105" i="6"/>
  <c r="BE105" i="6" s="1"/>
  <c r="BF105" i="6" s="1"/>
  <c r="BG105" i="6" s="1"/>
  <c r="BH105" i="6" s="1"/>
  <c r="BJ105" i="6" s="1"/>
  <c r="BK105" i="6" s="1"/>
  <c r="BD32" i="6"/>
  <c r="BE32" i="6" s="1"/>
  <c r="BF32" i="6" s="1"/>
  <c r="BG32" i="6" s="1"/>
  <c r="BH32" i="6" s="1"/>
  <c r="BJ32" i="6" s="1"/>
  <c r="BK32" i="6" s="1"/>
  <c r="BA7" i="12"/>
  <c r="BB7" i="12" s="1"/>
  <c r="BD9" i="12" s="1"/>
  <c r="BF9" i="12" s="1"/>
  <c r="BA97" i="12"/>
  <c r="BB97" i="12" s="1"/>
  <c r="BC101" i="12" s="1"/>
  <c r="BE101" i="12" s="1"/>
  <c r="BA13" i="12"/>
  <c r="BB13" i="12" s="1"/>
  <c r="BD18" i="12" s="1"/>
  <c r="BF18" i="12" s="1"/>
  <c r="BA31" i="12"/>
  <c r="BB31" i="12" s="1"/>
  <c r="BC32" i="12" s="1"/>
  <c r="BE32" i="12" s="1"/>
  <c r="BC7" i="12"/>
  <c r="BE7" i="12" s="1"/>
  <c r="BD10" i="12"/>
  <c r="BF10" i="12" s="1"/>
  <c r="BD12" i="12"/>
  <c r="BF12" i="12" s="1"/>
  <c r="BC10" i="12"/>
  <c r="BE10" i="12" s="1"/>
  <c r="BD8" i="12"/>
  <c r="BF8" i="12" s="1"/>
  <c r="BD11" i="12"/>
  <c r="BF11" i="12" s="1"/>
  <c r="BC12" i="12"/>
  <c r="BE12" i="12" s="1"/>
  <c r="BD99" i="12"/>
  <c r="BF99" i="12" s="1"/>
  <c r="BD98" i="12"/>
  <c r="BF98" i="12" s="1"/>
  <c r="BD102" i="12"/>
  <c r="BF102" i="12" s="1"/>
  <c r="BC100" i="12"/>
  <c r="BE100" i="12" s="1"/>
  <c r="BC98" i="12"/>
  <c r="BE98" i="12" s="1"/>
  <c r="BA121" i="12"/>
  <c r="BB121" i="12" s="1"/>
  <c r="BA103" i="12"/>
  <c r="BB103" i="12" s="1"/>
  <c r="BA25" i="12"/>
  <c r="BB25" i="12" s="1"/>
  <c r="BA115" i="12"/>
  <c r="BB115" i="12" s="1"/>
  <c r="BA37" i="12"/>
  <c r="BB37" i="12" s="1"/>
  <c r="BA79" i="12"/>
  <c r="BB79" i="12" s="1"/>
  <c r="BA43" i="12"/>
  <c r="BB43" i="12" s="1"/>
  <c r="BA67" i="12"/>
  <c r="BB67" i="12" s="1"/>
  <c r="BA91" i="12"/>
  <c r="BB91" i="12" s="1"/>
  <c r="BA49" i="12"/>
  <c r="BB49" i="12" s="1"/>
  <c r="BA73" i="12"/>
  <c r="BB73" i="12" s="1"/>
  <c r="BA55" i="12"/>
  <c r="BB55" i="12" s="1"/>
  <c r="BA61" i="12"/>
  <c r="BB61" i="12" s="1"/>
  <c r="BA109" i="12"/>
  <c r="BB109" i="12" s="1"/>
  <c r="BA19" i="12"/>
  <c r="BB19" i="12" s="1"/>
  <c r="BA85" i="12"/>
  <c r="BB85" i="12" s="1"/>
  <c r="BC11" i="12" l="1"/>
  <c r="BE11" i="12" s="1"/>
  <c r="BC8" i="12"/>
  <c r="BE8" i="12" s="1"/>
  <c r="AT227" i="10"/>
  <c r="AU227" i="10" s="1"/>
  <c r="AT99" i="10"/>
  <c r="AU99" i="10" s="1"/>
  <c r="AN107" i="10"/>
  <c r="AP107" i="10" s="1"/>
  <c r="AR107" i="10" s="1"/>
  <c r="AO107" i="10"/>
  <c r="AQ107" i="10" s="1"/>
  <c r="AS107" i="10" s="1"/>
  <c r="AN207" i="10"/>
  <c r="AP207" i="10" s="1"/>
  <c r="AR207" i="10" s="1"/>
  <c r="AO207" i="10"/>
  <c r="AQ207" i="10" s="1"/>
  <c r="AS207" i="10" s="1"/>
  <c r="AN91" i="10"/>
  <c r="AP91" i="10" s="1"/>
  <c r="AR91" i="10" s="1"/>
  <c r="AO91" i="10"/>
  <c r="AQ91" i="10" s="1"/>
  <c r="AS91" i="10" s="1"/>
  <c r="AO247" i="10"/>
  <c r="AQ247" i="10" s="1"/>
  <c r="AS247" i="10" s="1"/>
  <c r="AN247" i="10"/>
  <c r="AP247" i="10" s="1"/>
  <c r="AR247" i="10" s="1"/>
  <c r="AT247" i="10" s="1"/>
  <c r="AU247" i="10" s="1"/>
  <c r="AO243" i="10"/>
  <c r="AQ243" i="10" s="1"/>
  <c r="AS243" i="10" s="1"/>
  <c r="AN243" i="10"/>
  <c r="AP243" i="10" s="1"/>
  <c r="AR243" i="10" s="1"/>
  <c r="AO111" i="10"/>
  <c r="AQ111" i="10" s="1"/>
  <c r="AS111" i="10" s="1"/>
  <c r="AN111" i="10"/>
  <c r="AP111" i="10" s="1"/>
  <c r="AR111" i="10" s="1"/>
  <c r="AO147" i="10"/>
  <c r="AQ147" i="10" s="1"/>
  <c r="AS147" i="10" s="1"/>
  <c r="AN147" i="10"/>
  <c r="AP147" i="10" s="1"/>
  <c r="AR147" i="10" s="1"/>
  <c r="AO223" i="10"/>
  <c r="AQ223" i="10" s="1"/>
  <c r="AS223" i="10" s="1"/>
  <c r="AN223" i="10"/>
  <c r="AP223" i="10" s="1"/>
  <c r="AR223" i="10" s="1"/>
  <c r="AT223" i="10" s="1"/>
  <c r="AU223" i="10" s="1"/>
  <c r="AO235" i="10"/>
  <c r="AQ235" i="10" s="1"/>
  <c r="AS235" i="10" s="1"/>
  <c r="AN235" i="10"/>
  <c r="AP235" i="10" s="1"/>
  <c r="AR235" i="10" s="1"/>
  <c r="AO131" i="10"/>
  <c r="AQ131" i="10" s="1"/>
  <c r="AS131" i="10" s="1"/>
  <c r="AN131" i="10"/>
  <c r="AP131" i="10" s="1"/>
  <c r="AR131" i="10" s="1"/>
  <c r="AT131" i="10" s="1"/>
  <c r="AU131" i="10" s="1"/>
  <c r="AO175" i="10"/>
  <c r="AQ175" i="10" s="1"/>
  <c r="AS175" i="10" s="1"/>
  <c r="AN175" i="10"/>
  <c r="AP175" i="10" s="1"/>
  <c r="AR175" i="10" s="1"/>
  <c r="AO119" i="10"/>
  <c r="AQ119" i="10" s="1"/>
  <c r="AS119" i="10" s="1"/>
  <c r="AN119" i="10"/>
  <c r="AP119" i="10" s="1"/>
  <c r="AR119" i="10" s="1"/>
  <c r="AT119" i="10" s="1"/>
  <c r="AU119" i="10" s="1"/>
  <c r="AO13" i="10"/>
  <c r="AQ13" i="10" s="1"/>
  <c r="AN14" i="10"/>
  <c r="AP14" i="10" s="1"/>
  <c r="AO11" i="10"/>
  <c r="AQ11" i="10" s="1"/>
  <c r="AS11" i="10" s="1"/>
  <c r="AN11" i="10"/>
  <c r="AP11" i="10" s="1"/>
  <c r="AR11" i="10" s="1"/>
  <c r="AT11" i="10" s="1"/>
  <c r="AU11" i="10" s="1"/>
  <c r="AN13" i="10"/>
  <c r="AP13" i="10" s="1"/>
  <c r="AO14" i="10"/>
  <c r="AQ14" i="10" s="1"/>
  <c r="AT79" i="10"/>
  <c r="AU79" i="10" s="1"/>
  <c r="AT55" i="10"/>
  <c r="AU55" i="10" s="1"/>
  <c r="AT155" i="10"/>
  <c r="AU155" i="10" s="1"/>
  <c r="BC9" i="12"/>
  <c r="BE9" i="12" s="1"/>
  <c r="BD7" i="12"/>
  <c r="BF7" i="12" s="1"/>
  <c r="AO211" i="10"/>
  <c r="AQ211" i="10" s="1"/>
  <c r="AS211" i="10" s="1"/>
  <c r="AN211" i="10"/>
  <c r="AP211" i="10" s="1"/>
  <c r="AR211" i="10" s="1"/>
  <c r="AN239" i="10"/>
  <c r="AP239" i="10" s="1"/>
  <c r="AR239" i="10" s="1"/>
  <c r="AO239" i="10"/>
  <c r="AQ239" i="10" s="1"/>
  <c r="AS239" i="10" s="1"/>
  <c r="AN191" i="10"/>
  <c r="AP191" i="10" s="1"/>
  <c r="AR191" i="10" s="1"/>
  <c r="AT191" i="10" s="1"/>
  <c r="AU191" i="10" s="1"/>
  <c r="AO191" i="10"/>
  <c r="AQ191" i="10" s="1"/>
  <c r="AS191" i="10" s="1"/>
  <c r="AN103" i="10"/>
  <c r="AP103" i="10" s="1"/>
  <c r="AR103" i="10" s="1"/>
  <c r="AO103" i="10"/>
  <c r="AQ103" i="10" s="1"/>
  <c r="AS103" i="10" s="1"/>
  <c r="AN39" i="10"/>
  <c r="AP39" i="10" s="1"/>
  <c r="AR39" i="10" s="1"/>
  <c r="AT39" i="10" s="1"/>
  <c r="AU39" i="10" s="1"/>
  <c r="AO39" i="10"/>
  <c r="AQ39" i="10" s="1"/>
  <c r="AS39" i="10" s="1"/>
  <c r="AN151" i="10"/>
  <c r="AP151" i="10" s="1"/>
  <c r="AR151" i="10" s="1"/>
  <c r="AO151" i="10"/>
  <c r="AQ151" i="10" s="1"/>
  <c r="AS151" i="10" s="1"/>
  <c r="AO63" i="10"/>
  <c r="AQ63" i="10" s="1"/>
  <c r="AS63" i="10" s="1"/>
  <c r="AN63" i="10"/>
  <c r="AP63" i="10" s="1"/>
  <c r="AR63" i="10" s="1"/>
  <c r="AO67" i="10"/>
  <c r="AQ67" i="10" s="1"/>
  <c r="AS67" i="10" s="1"/>
  <c r="AN67" i="10"/>
  <c r="AP67" i="10" s="1"/>
  <c r="AR67" i="10" s="1"/>
  <c r="AT67" i="10" s="1"/>
  <c r="AU67" i="10" s="1"/>
  <c r="AN179" i="10"/>
  <c r="AP179" i="10" s="1"/>
  <c r="AR179" i="10" s="1"/>
  <c r="AT179" i="10" s="1"/>
  <c r="AU179" i="10" s="1"/>
  <c r="AO179" i="10"/>
  <c r="AQ179" i="10" s="1"/>
  <c r="AS179" i="10" s="1"/>
  <c r="AT183" i="10"/>
  <c r="AU183" i="10" s="1"/>
  <c r="AT31" i="10"/>
  <c r="AU31" i="10" s="1"/>
  <c r="AT115" i="10"/>
  <c r="AU115" i="10" s="1"/>
  <c r="AT75" i="10"/>
  <c r="AU75" i="10" s="1"/>
  <c r="AT231" i="10"/>
  <c r="AU231" i="10" s="1"/>
  <c r="AT127" i="10"/>
  <c r="AU127" i="10" s="1"/>
  <c r="AT71" i="10"/>
  <c r="AU71" i="10" s="1"/>
  <c r="AN135" i="10"/>
  <c r="AP135" i="10" s="1"/>
  <c r="AR135" i="10" s="1"/>
  <c r="AT135" i="10" s="1"/>
  <c r="AU135" i="10" s="1"/>
  <c r="AO135" i="10"/>
  <c r="AQ135" i="10" s="1"/>
  <c r="AS135" i="10" s="1"/>
  <c r="AN59" i="10"/>
  <c r="AP59" i="10" s="1"/>
  <c r="AR59" i="10" s="1"/>
  <c r="AO59" i="10"/>
  <c r="AQ59" i="10" s="1"/>
  <c r="AS59" i="10" s="1"/>
  <c r="AN123" i="10"/>
  <c r="AP123" i="10" s="1"/>
  <c r="AR123" i="10" s="1"/>
  <c r="AT123" i="10" s="1"/>
  <c r="AU123" i="10" s="1"/>
  <c r="AO123" i="10"/>
  <c r="AQ123" i="10" s="1"/>
  <c r="AS123" i="10" s="1"/>
  <c r="AN195" i="10"/>
  <c r="AP195" i="10" s="1"/>
  <c r="AR195" i="10" s="1"/>
  <c r="AO195" i="10"/>
  <c r="AQ195" i="10" s="1"/>
  <c r="AS195" i="10" s="1"/>
  <c r="AO199" i="10"/>
  <c r="AQ199" i="10" s="1"/>
  <c r="AS199" i="10" s="1"/>
  <c r="AN199" i="10"/>
  <c r="AP199" i="10" s="1"/>
  <c r="AR199" i="10" s="1"/>
  <c r="AO203" i="10"/>
  <c r="AQ203" i="10" s="1"/>
  <c r="AS203" i="10" s="1"/>
  <c r="AN203" i="10"/>
  <c r="AP203" i="10" s="1"/>
  <c r="AR203" i="10" s="1"/>
  <c r="AT203" i="10" s="1"/>
  <c r="AU203" i="10" s="1"/>
  <c r="AN8" i="10"/>
  <c r="AP8" i="10" s="1"/>
  <c r="AO7" i="10"/>
  <c r="AQ7" i="10" s="1"/>
  <c r="AS7" i="10" s="1"/>
  <c r="AN9" i="10"/>
  <c r="AP9" i="10" s="1"/>
  <c r="AN7" i="10"/>
  <c r="AP7" i="10" s="1"/>
  <c r="AR7" i="10" s="1"/>
  <c r="AT7" i="10" s="1"/>
  <c r="AU7" i="10" s="1"/>
  <c r="AO8" i="10"/>
  <c r="AQ8" i="10" s="1"/>
  <c r="AO9" i="10"/>
  <c r="AQ9" i="10" s="1"/>
  <c r="AO219" i="10"/>
  <c r="AQ219" i="10" s="1"/>
  <c r="AS219" i="10" s="1"/>
  <c r="AN219" i="10"/>
  <c r="AP219" i="10" s="1"/>
  <c r="AR219" i="10" s="1"/>
  <c r="AT219" i="10" s="1"/>
  <c r="AU219" i="10" s="1"/>
  <c r="AN163" i="10"/>
  <c r="AP163" i="10" s="1"/>
  <c r="AR163" i="10" s="1"/>
  <c r="AO163" i="10"/>
  <c r="AQ163" i="10" s="1"/>
  <c r="AS163" i="10" s="1"/>
  <c r="AN215" i="10"/>
  <c r="AP215" i="10" s="1"/>
  <c r="AR215" i="10" s="1"/>
  <c r="AO215" i="10"/>
  <c r="AQ215" i="10" s="1"/>
  <c r="AS215" i="10" s="1"/>
  <c r="AO83" i="10"/>
  <c r="AQ83" i="10" s="1"/>
  <c r="AS83" i="10" s="1"/>
  <c r="AN83" i="10"/>
  <c r="AP83" i="10" s="1"/>
  <c r="AR83" i="10" s="1"/>
  <c r="AO51" i="10"/>
  <c r="AQ51" i="10" s="1"/>
  <c r="AS51" i="10" s="1"/>
  <c r="AN51" i="10"/>
  <c r="AP51" i="10" s="1"/>
  <c r="AR51" i="10" s="1"/>
  <c r="AT51" i="10" s="1"/>
  <c r="AU51" i="10" s="1"/>
  <c r="AO21" i="10"/>
  <c r="AQ21" i="10" s="1"/>
  <c r="AN17" i="10"/>
  <c r="AP17" i="10" s="1"/>
  <c r="AN22" i="10"/>
  <c r="AP22" i="10" s="1"/>
  <c r="AN16" i="10"/>
  <c r="AP16" i="10" s="1"/>
  <c r="AN18" i="10"/>
  <c r="AP18" i="10" s="1"/>
  <c r="AN20" i="10"/>
  <c r="AP20" i="10" s="1"/>
  <c r="AO20" i="10"/>
  <c r="AQ20" i="10" s="1"/>
  <c r="AN21" i="10"/>
  <c r="AP21" i="10" s="1"/>
  <c r="AO18" i="10"/>
  <c r="AQ18" i="10" s="1"/>
  <c r="AO17" i="10"/>
  <c r="AQ17" i="10" s="1"/>
  <c r="AO16" i="10"/>
  <c r="AQ16" i="10" s="1"/>
  <c r="AS16" i="10" s="1"/>
  <c r="AN19" i="10"/>
  <c r="AP19" i="10" s="1"/>
  <c r="AN87" i="10"/>
  <c r="AP87" i="10" s="1"/>
  <c r="AR87" i="10" s="1"/>
  <c r="AO87" i="10"/>
  <c r="AQ87" i="10" s="1"/>
  <c r="AS87" i="10" s="1"/>
  <c r="AN27" i="10"/>
  <c r="AP27" i="10" s="1"/>
  <c r="AR27" i="10" s="1"/>
  <c r="AO27" i="10"/>
  <c r="AQ27" i="10" s="1"/>
  <c r="AS27" i="10" s="1"/>
  <c r="AO139" i="10"/>
  <c r="AQ139" i="10" s="1"/>
  <c r="AS139" i="10" s="1"/>
  <c r="AN139" i="10"/>
  <c r="AP139" i="10" s="1"/>
  <c r="AR139" i="10" s="1"/>
  <c r="AO143" i="10"/>
  <c r="AQ143" i="10" s="1"/>
  <c r="AS143" i="10" s="1"/>
  <c r="AN143" i="10"/>
  <c r="AP143" i="10" s="1"/>
  <c r="AR143" i="10" s="1"/>
  <c r="AT143" i="10" s="1"/>
  <c r="AU143" i="10" s="1"/>
  <c r="AT23" i="10"/>
  <c r="AU23" i="10" s="1"/>
  <c r="AO171" i="10"/>
  <c r="AQ171" i="10" s="1"/>
  <c r="AS171" i="10" s="1"/>
  <c r="AN171" i="10"/>
  <c r="AP171" i="10" s="1"/>
  <c r="AR171" i="10" s="1"/>
  <c r="AT171" i="10" s="1"/>
  <c r="AU171" i="10" s="1"/>
  <c r="AO187" i="10"/>
  <c r="AQ187" i="10" s="1"/>
  <c r="AS187" i="10" s="1"/>
  <c r="AN187" i="10"/>
  <c r="AP187" i="10" s="1"/>
  <c r="AR187" i="10" s="1"/>
  <c r="AO159" i="10"/>
  <c r="AQ159" i="10" s="1"/>
  <c r="AS159" i="10" s="1"/>
  <c r="AN159" i="10"/>
  <c r="AP159" i="10" s="1"/>
  <c r="AR159" i="10" s="1"/>
  <c r="AT159" i="10" s="1"/>
  <c r="AU159" i="10" s="1"/>
  <c r="BD14" i="12"/>
  <c r="BF14" i="12" s="1"/>
  <c r="BC14" i="12"/>
  <c r="BE14" i="12" s="1"/>
  <c r="BD101" i="12"/>
  <c r="BF101" i="12" s="1"/>
  <c r="BD97" i="12"/>
  <c r="BF97" i="12" s="1"/>
  <c r="BH97" i="12" s="1"/>
  <c r="BC99" i="12"/>
  <c r="BE99" i="12" s="1"/>
  <c r="BD100" i="12"/>
  <c r="BF100" i="12" s="1"/>
  <c r="BC97" i="12"/>
  <c r="BE97" i="12" s="1"/>
  <c r="BG97" i="12" s="1"/>
  <c r="BC102" i="12"/>
  <c r="BE102" i="12" s="1"/>
  <c r="BC34" i="12"/>
  <c r="BE34" i="12" s="1"/>
  <c r="BD36" i="12"/>
  <c r="BF36" i="12" s="1"/>
  <c r="BC33" i="12"/>
  <c r="BE33" i="12" s="1"/>
  <c r="BC36" i="12"/>
  <c r="BE36" i="12" s="1"/>
  <c r="BD33" i="12"/>
  <c r="BF33" i="12" s="1"/>
  <c r="BC35" i="12"/>
  <c r="BE35" i="12" s="1"/>
  <c r="BD34" i="12"/>
  <c r="BF34" i="12" s="1"/>
  <c r="BD35" i="12"/>
  <c r="BF35" i="12" s="1"/>
  <c r="BC15" i="12"/>
  <c r="BE15" i="12" s="1"/>
  <c r="BC17" i="12"/>
  <c r="BE17" i="12" s="1"/>
  <c r="BC18" i="12"/>
  <c r="BE18" i="12" s="1"/>
  <c r="BD16" i="12"/>
  <c r="BF16" i="12" s="1"/>
  <c r="BD17" i="12"/>
  <c r="BF17" i="12" s="1"/>
  <c r="BD13" i="12"/>
  <c r="BF13" i="12" s="1"/>
  <c r="BH13" i="12" s="1"/>
  <c r="BD32" i="12"/>
  <c r="BF32" i="12" s="1"/>
  <c r="BD31" i="12"/>
  <c r="BF31" i="12" s="1"/>
  <c r="BH31" i="12" s="1"/>
  <c r="BC31" i="12"/>
  <c r="BE31" i="12" s="1"/>
  <c r="BG31" i="12" s="1"/>
  <c r="BD15" i="12"/>
  <c r="BF15" i="12" s="1"/>
  <c r="BC16" i="12"/>
  <c r="BE16" i="12" s="1"/>
  <c r="BC13" i="12"/>
  <c r="BE13" i="12" s="1"/>
  <c r="BG13" i="12"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C108" i="12"/>
  <c r="BE108" i="12" s="1"/>
  <c r="BC106" i="12"/>
  <c r="BE106" i="12" s="1"/>
  <c r="BH7" i="12"/>
  <c r="BD77" i="12"/>
  <c r="BF77" i="12" s="1"/>
  <c r="BD74" i="12"/>
  <c r="BF74" i="12" s="1"/>
  <c r="BD76" i="12"/>
  <c r="BF76" i="12" s="1"/>
  <c r="BC78" i="12"/>
  <c r="BE78" i="12" s="1"/>
  <c r="BD78" i="12"/>
  <c r="BF78" i="12" s="1"/>
  <c r="BC73" i="12"/>
  <c r="BE73" i="12" s="1"/>
  <c r="BG73" i="12" s="1"/>
  <c r="BC75" i="12"/>
  <c r="BE75" i="12" s="1"/>
  <c r="BC76" i="12"/>
  <c r="BE76" i="12" s="1"/>
  <c r="BD73" i="12"/>
  <c r="BF73" i="12" s="1"/>
  <c r="BH73" i="12" s="1"/>
  <c r="BC74" i="12"/>
  <c r="BE74" i="12" s="1"/>
  <c r="BD75" i="12"/>
  <c r="BF75" i="12" s="1"/>
  <c r="BC77" i="12"/>
  <c r="BE77"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I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D66" i="12"/>
  <c r="BF66" i="12" s="1"/>
  <c r="BD64" i="12"/>
  <c r="BF64" i="12" s="1"/>
  <c r="BD63" i="12"/>
  <c r="BF63" i="12" s="1"/>
  <c r="BD65" i="12"/>
  <c r="BF65" i="12" s="1"/>
  <c r="BD62" i="12"/>
  <c r="BF62"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I37" i="12" s="1"/>
  <c r="BD38" i="12"/>
  <c r="BF38" i="12" s="1"/>
  <c r="AT111" i="10" l="1"/>
  <c r="AU111" i="10" s="1"/>
  <c r="AT139" i="10"/>
  <c r="AU139" i="10" s="1"/>
  <c r="AT107" i="10"/>
  <c r="AU107" i="10" s="1"/>
  <c r="AT83" i="10"/>
  <c r="AU83" i="10" s="1"/>
  <c r="AT175" i="10"/>
  <c r="AU175" i="10" s="1"/>
  <c r="AT91" i="10"/>
  <c r="AU91" i="10" s="1"/>
  <c r="AT59" i="10"/>
  <c r="AU59" i="10" s="1"/>
  <c r="AT199" i="10"/>
  <c r="AU199" i="10" s="1"/>
  <c r="AT151" i="10"/>
  <c r="AU151" i="10" s="1"/>
  <c r="AT103" i="10"/>
  <c r="AU103" i="10" s="1"/>
  <c r="AT239" i="10"/>
  <c r="AU239" i="10" s="1"/>
  <c r="AT235" i="10"/>
  <c r="AU235" i="10" s="1"/>
  <c r="AT147" i="10"/>
  <c r="AU147" i="10" s="1"/>
  <c r="AT243" i="10"/>
  <c r="AU243" i="10" s="1"/>
  <c r="AR16" i="10"/>
  <c r="AT16" i="10" s="1"/>
  <c r="AU16" i="10" s="1"/>
  <c r="AT27" i="10"/>
  <c r="AU27" i="10" s="1"/>
  <c r="AT215" i="10"/>
  <c r="AU215" i="10" s="1"/>
  <c r="AT195" i="10"/>
  <c r="AU195" i="10" s="1"/>
  <c r="AT207" i="10"/>
  <c r="AU207" i="10" s="1"/>
  <c r="AT187" i="10"/>
  <c r="AU187" i="10" s="1"/>
  <c r="AT87" i="10"/>
  <c r="AU87" i="10" s="1"/>
  <c r="AT163" i="10"/>
  <c r="AU163" i="10" s="1"/>
  <c r="AT63" i="10"/>
  <c r="AU63" i="10" s="1"/>
  <c r="AT211" i="10"/>
  <c r="AU211" i="10" s="1"/>
  <c r="BI97" i="12"/>
  <c r="BI61" i="12"/>
  <c r="BI31" i="12"/>
  <c r="BI103" i="12"/>
  <c r="BI121" i="12"/>
  <c r="BI73" i="12"/>
  <c r="BI13" i="12"/>
  <c r="BI49" i="12"/>
  <c r="BI7" i="12"/>
  <c r="BI79" i="12"/>
  <c r="BI109" i="12"/>
  <c r="BI115" i="12"/>
  <c r="BI67" i="12"/>
  <c r="BI91" i="12"/>
  <c r="BI55" i="12"/>
  <c r="BI25" i="12"/>
  <c r="BI19" i="12"/>
</calcChain>
</file>

<file path=xl/comments1.xml><?xml version="1.0" encoding="utf-8"?>
<comments xmlns="http://schemas.openxmlformats.org/spreadsheetml/2006/main">
  <authors>
    <author>DIGITAL EXITO</author>
  </authors>
  <commentList>
    <comment ref="O6" authorId="0" shapeId="0">
      <text>
        <r>
          <rPr>
            <b/>
            <sz val="9"/>
            <color indexed="81"/>
            <rFont val="Tahoma"/>
            <family val="2"/>
          </rPr>
          <t>MJD:</t>
        </r>
        <r>
          <rPr>
            <sz val="9"/>
            <color indexed="81"/>
            <rFont val="Tahoma"/>
            <family val="2"/>
          </rPr>
          <t xml:space="preserve">
Para una CORRECTA descripción del Control, remitirse a la Hoja CONTROLES</t>
        </r>
      </text>
    </comment>
  </commentList>
</comments>
</file>

<file path=xl/comments2.xml><?xml version="1.0" encoding="utf-8"?>
<comments xmlns="http://schemas.openxmlformats.org/spreadsheetml/2006/main">
  <authors>
    <author>DIGITAL EXITO</author>
  </authors>
  <commentList>
    <comment ref="AG6" authorId="0" shapeId="0">
      <text>
        <r>
          <rPr>
            <b/>
            <sz val="9"/>
            <color indexed="81"/>
            <rFont val="Tahoma"/>
            <family val="2"/>
          </rPr>
          <t xml:space="preserve">MJD:
</t>
        </r>
        <r>
          <rPr>
            <sz val="9"/>
            <color indexed="81"/>
            <rFont val="Tahoma"/>
            <family val="2"/>
          </rPr>
          <t>Para una CORRECTA descripción del Control, remitirse a la Hoja CONTROLES</t>
        </r>
      </text>
    </comment>
  </commentList>
</comments>
</file>

<file path=xl/comments3.xml><?xml version="1.0" encoding="utf-8"?>
<comments xmlns="http://schemas.openxmlformats.org/spreadsheetml/2006/main">
  <authors>
    <author>DIGITAL EXITO</author>
    <author>Usuario de Windows</author>
  </authors>
  <commentList>
    <comment ref="BJ4" authorId="0" shapeId="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text>
        <r>
          <rPr>
            <b/>
            <sz val="16"/>
            <color indexed="81"/>
            <rFont val="Tahoma"/>
            <family val="2"/>
          </rPr>
          <t xml:space="preserve">MJD:
</t>
        </r>
        <r>
          <rPr>
            <sz val="16"/>
            <color indexed="81"/>
            <rFont val="Tahoma"/>
            <family val="2"/>
          </rPr>
          <t>Remitirse a la pestaña Probabilidad Seguridad Informac</t>
        </r>
      </text>
    </comment>
    <comment ref="O6" authorId="1" shapeId="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<sst xmlns="http://schemas.openxmlformats.org/spreadsheetml/2006/main" count="3348" uniqueCount="1187">
  <si>
    <t>Código: F-MC-G04-01
Versión: 6</t>
  </si>
  <si>
    <t>Herramienta de Administración de Riesgos</t>
  </si>
  <si>
    <t>IDENTIFICACIÓN DEL RIESGO</t>
  </si>
  <si>
    <t>ÁNALISIS DEL RIESGO</t>
  </si>
  <si>
    <t>EVALUACIÓN DEL RIESGO</t>
  </si>
  <si>
    <t>MEDIDAS DE RESPUESTA</t>
  </si>
  <si>
    <t>PLAN DE TRATAMIENTO</t>
  </si>
  <si>
    <t>MONITOREO
(líder del proceso)</t>
  </si>
  <si>
    <t>SEGUIMIENTO
Oficina de Control Interno</t>
  </si>
  <si>
    <t>Riesgo Inherente</t>
  </si>
  <si>
    <t>CONTROLES</t>
  </si>
  <si>
    <t>Diseño del Control</t>
  </si>
  <si>
    <t>Ejecución del Control</t>
  </si>
  <si>
    <t>Solidez Individual de cada Control</t>
  </si>
  <si>
    <t>Solidez del Conjunto de Controles</t>
  </si>
  <si>
    <t>Riesgo Residual</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</si>
  <si>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</si>
  <si>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</si>
  <si>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</si>
  <si>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</si>
  <si>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</si>
  <si>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</si>
  <si>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</si>
  <si>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</si>
  <si>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</si>
  <si>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</si>
  <si>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</si>
  <si>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</si>
  <si>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</si>
  <si>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</si>
  <si>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</si>
  <si>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</si>
  <si>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</si>
  <si>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</si>
  <si>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</si>
  <si>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</si>
  <si>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</si>
  <si>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</si>
  <si>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</si>
  <si>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</si>
  <si>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</si>
  <si>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</si>
  <si>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</si>
  <si>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</si>
  <si>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</si>
  <si>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</si>
  <si>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</si>
  <si>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</si>
  <si>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</si>
  <si>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ACCIONES</t>
  </si>
  <si>
    <t>PERIODICIDAD</t>
  </si>
  <si>
    <t>FECHA INICIO</t>
  </si>
  <si>
    <t>FECHA FINAL</t>
  </si>
  <si>
    <t>RESPONSABLE</t>
  </si>
  <si>
    <t>REGISTRO O EVIDENCIA</t>
  </si>
  <si>
    <t>MONITOREO 1</t>
  </si>
  <si>
    <t>MONITOREO 2</t>
  </si>
  <si>
    <t>MONITOREO 3</t>
  </si>
  <si>
    <t>SEGUIMIENTO 1</t>
  </si>
  <si>
    <t>SEGUIMIENTO 2</t>
  </si>
  <si>
    <t>SEGUIMIENTO 3</t>
  </si>
  <si>
    <t>Gestión Documental</t>
  </si>
  <si>
    <t>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t>
  </si>
  <si>
    <t>Posibilidad de afectación económica por la inoportunidad en la radicación y entrega de comunicaciones oficiales, debido a errores en el direccionamiento y asignación de tipificaciones a las comunicaciones.</t>
  </si>
  <si>
    <t>Riesgo Financiero</t>
  </si>
  <si>
    <t>7-Fortalecer la gestión institucional, para asegurar la calidad en el servicio con eficiencia, transparencia, innovación y enfoque diferencial e inclusivo, soportada en la gestión de la información, el uso de las tecnologías y el desarrollo humano.</t>
  </si>
  <si>
    <t xml:space="preserve">Direccionamiento erróneo de las comunicaciones por la falta de capacitación del personal que realiza la radicación y de las dependencias sobre el tipo de solicitud </t>
  </si>
  <si>
    <t>Interna</t>
  </si>
  <si>
    <t xml:space="preserve">1-Sanciones por incumplimiento de los términos establecidos para la respuesta de comunicaciones </t>
  </si>
  <si>
    <t>Casi seguro</t>
  </si>
  <si>
    <t>Menor</t>
  </si>
  <si>
    <t xml:space="preserve"> El Técnico, Profesional o Contratista del Grupo de Gestión Documental designado, semestralmente, programará  capacitaciones a las dependencias sobre uso del Sistema de Gestión Documental Electrónica y de Archivos (SGDEA) y las políticas de radicación, con el fin de garantizar una adecuada gestión de las comunicaciones al interior de la entidad. Se identificarán a las personas que no asistan a las capacitaciones inicialmente programadas, para ser convocadas nuevamente en una sesión en el segundo semestre de la vigencia.
Evidencia: Registro de asistencia de las capacitaciones realizadas y reporte de inasistencia </t>
  </si>
  <si>
    <t>Preventivo</t>
  </si>
  <si>
    <t>Si</t>
  </si>
  <si>
    <t>Completa</t>
  </si>
  <si>
    <t>Siempre</t>
  </si>
  <si>
    <t>Falta de controles en la distribución de comunicaciones.</t>
  </si>
  <si>
    <t>2-Reprocesos por la rectificación y/o corrección de errores.</t>
  </si>
  <si>
    <t>El Auxiliar, Técnico, Profesional o Contratista designado del Grupo de Gestión Documental  designado, semanalmente, realizara un muestreo de la totalidad de las comunicaciones oficiales radicadas, con el propósito de verificar la calidad de la radicación, en caso de identificar inconsistencias en la asignación de la tipificación y en el direccionamiento a las dependencias, se realizará la corrección inmediata de las comunicaciones con registros erróneos en la tipificación y asignación de la dependencia responsable.
Evidencia: Reporte en excel del formulario Muestreo de Control del Proceso de Radicación, y una muestra de las correciones con imagenes de la Trazabilidad en el SGDEA.</t>
  </si>
  <si>
    <t>El Auxiliar, Técnico o Contratista del Grupo de Gestión Documental  designado revisará de manera permanente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</si>
  <si>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Detectivo</t>
  </si>
  <si>
    <t>Posibilidad de afectación reputacional por incumplimiento de las disposiciones emanadas por parte del Archivo General de la Nación, debido a debilidades en los controles establecidos para la administración de la Gestión Documental.</t>
  </si>
  <si>
    <t>Riesgo de Cumplimiento</t>
  </si>
  <si>
    <t>Inadecuada aplicación de la normatividad archivística vigente por desconocimiento.</t>
  </si>
  <si>
    <t>Pérdida de la memoria institucional. por deterioro, extravió  de los documentos  que compromete la integridad y accesibilidad del archivo.</t>
  </si>
  <si>
    <t>Posible</t>
  </si>
  <si>
    <t>Moderado</t>
  </si>
  <si>
    <t>El Técnico, Profesional o Contratista del Grupo de Gestión Documental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 con el plan de trabajo.</t>
  </si>
  <si>
    <t>Ausencia ó Incumplimiento de los procedimientos para la adecuada operación del Grupo de Gestion Documental</t>
  </si>
  <si>
    <t>Inapropiadas condiciones Ambientales,  de Infraestructura física y tecnológica para la debida Gestión Documental</t>
  </si>
  <si>
    <t>El Profesional o Contratista del Grupo de Gestión Documental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</si>
  <si>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Pérdida de expedientes en custodia del Grupo de Gestion Documental</t>
  </si>
  <si>
    <t>Investigación disciplinarias o penales por la Pérdida parcial o total de expedientes.</t>
  </si>
  <si>
    <t>El Técnico, Profesional o Contratista del Grupo de Gestión Documental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</si>
  <si>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Pérdidas económicas por carencia de documentación necesaria para el  cobro de obligaciones a favor MJD</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</si>
  <si>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</si>
  <si>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</si>
  <si>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Posibilidad de afectación económica o reputacional por la no suscripción, ejecución y/o liquidación de los contratos, debido a debilidades en los controles establecidos en las diferentes etapas de la contratación</t>
  </si>
  <si>
    <t xml:space="preserve">Causa 1: Documentos incompletos o con errores en su elaboración </t>
  </si>
  <si>
    <t>Afectar la prestación de los servicios misionales del Ministerio de Justicia y del Derecho</t>
  </si>
  <si>
    <t>Probable</t>
  </si>
  <si>
    <t>El funcionario o contratista designado por el /la Coordinador(a) del GGC,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</si>
  <si>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Causa 2: Falta de seguimiento a la oportunidad de radicación y respuesta en la gestión de la etapa precontractual</t>
  </si>
  <si>
    <t>Indisponibilidad de los bienes y servicios requeridos por el MJD para su funcionamiento.</t>
  </si>
  <si>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</si>
  <si>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t>Causa 3: Deficiencia en la definición de los criterios técnicos, legales y/o financieros para la contrucción de los estudios previos y documentos soporte.</t>
  </si>
  <si>
    <t>Castigo al prespuesto de Adquisición de Bienes y Servicios para la siguiente vigencia por parte del MHCP por inejecución del presupuesto</t>
  </si>
  <si>
    <t>El funcionario o contratista designado por el /la Coordinador(a)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</si>
  <si>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t>El funcionario o contratista designado por el /la Coordinador(a)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</si>
  <si>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Causa 4: Debilidad en el proceso de seguimiento a la ejecución de los contratos</t>
  </si>
  <si>
    <t>Requerimientos de entes de control</t>
  </si>
  <si>
    <t>El supervisor e interventor, según la periodicidad pactada en el contrato, verificará el avance de la ejecución del contrato, las actividades realizadas, los bienes suministrados, los servicios prestados, las obras ejecutadas, las cantidades recibidas y demás que correspondan, según la naturaleza del contrato. Los cuales deberán referirse al cumplimiento y seguimiento del contrato, en el aspecto jurídico, técnico, administrativo, financiero y contable. en caso de encontrarr novedades o atrasos en la ejecución dle contrato, lo registrará en el formato F-GC-07-01 Segumiento periódico a los riesgos del contrato o convenio. Evidencias: Base de datos de los contratos o convenios en ejecución con su respectivo link de consulta en Secop.</t>
  </si>
  <si>
    <t>Causa 5: Falta de seguimiento a la liquidación de los contratos</t>
  </si>
  <si>
    <t>Pérdida de competencia para liquidar los contratos</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</si>
  <si>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 cuando aplique.</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</si>
  <si>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Plan de liquidaciones de contratos, reporte trimestral y correo electrónico o memorando (si aplica este último).</t>
  </si>
  <si>
    <t>Gestión Financiera</t>
  </si>
  <si>
    <t>Administrar el ciclo financiero de ingresos y egresos, derechos y obligaciones, asignado al Ministerio de Justicia y del Derecho mediante la aplicación de procedimientos contables, presupuestales y de tesorería, acordescon la normatividad vigente, con el fin de optimizar el uso y ejecución de los recursos financieros del MJD.</t>
  </si>
  <si>
    <t>Posibilidad de efecto dañoso sobre los recursos públicos por generar o líquidar pagos de forma inadecuada, a causa de la falta de controles en la verificación de requisitos para el tramite de cuentas y facturas.</t>
  </si>
  <si>
    <t>Riesgo Fiscal</t>
  </si>
  <si>
    <t>Entrega incompleta o inconsistente de los documentos soporte por parte de las dependencias, en la radicación de cuentas de proveedores y contratistas, ante el GGFC.</t>
  </si>
  <si>
    <t>Externa</t>
  </si>
  <si>
    <t>Demandas al MJD por parte de los proveedores y/o contratistas</t>
  </si>
  <si>
    <t>Catastrófico</t>
  </si>
  <si>
    <t>1. El Profesional de Central de Cuentas, cada vez que reciba el "formato unico para pago de Contratistas - Persona Natural F-GC-06-03 y/o el "formato unico para pago de Contratistas - Persona Jurídica F-GC-06-06 Persona Jurídica", 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 (cuando aplique).</t>
  </si>
  <si>
    <t>1. Enviar circular a las dependencias generadoras de información contable y financiera, con el fin de reiterar el cumplimiento de los requisitos acorde al procedimiento establecido para el trámite y pago de cuentas.</t>
  </si>
  <si>
    <t>Anual</t>
  </si>
  <si>
    <t>Coordinador (a) GGFC</t>
  </si>
  <si>
    <t>Memorando Enviado</t>
  </si>
  <si>
    <t>Incumplimiento de los criterios técnicos y/o normativos en materia contable y tributaria, por ausencia  o desconocimiento  de controles para el trámite y pago de obligaciones.</t>
  </si>
  <si>
    <t>Requerimientos por parte de los Entes de Control - posibles hallazgos de indole financiero y contable.</t>
  </si>
  <si>
    <t xml:space="preserve">2. 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1.Correos de devolución de cuentas solicitando la corrección de la obligación. </t>
  </si>
  <si>
    <t>2. Enviar correo electrónico a los profesionales de central de cuentas, cada vez que se realicen actualizaciones en materia tributaria y contable.</t>
  </si>
  <si>
    <t xml:space="preserve">Contador </t>
  </si>
  <si>
    <t>Correo enviado a los Profesionales de Central de Cuentas</t>
  </si>
  <si>
    <t xml:space="preserve">
3. Realizar capacitación a los enlaces financieros de las dependencias, con el fin de efectuar retroalimentación,  reiterando los requistos mínimos requeridos para el trámite de cuentas.</t>
  </si>
  <si>
    <t>Lider Central de Cuentas</t>
  </si>
  <si>
    <t>Lista de Aistencia</t>
  </si>
  <si>
    <t>4. Realizar retroalimentación con los profesionales de Central de Cuentas, socializando los incidentes que se están presentando al momento de registrar la obligación prespuestal, con el fin de identifcar mecanismos para minimizar y/o eliminar el margen de error.</t>
  </si>
  <si>
    <t>Líder Central Tesorería</t>
  </si>
  <si>
    <t>Posibilidad de afectación reputacional por la presentación y publicación de información inexacta o inoportuna en los Estados Financieros, debido a la no depuración y conciliación de  las cuentas de acuerdo con la normatividad vigente.</t>
  </si>
  <si>
    <t>Inoportunidad en la presentación y entrega de los reportes por parte de las dependencias generadoras de la información contable al GGFC.</t>
  </si>
  <si>
    <t>Pérdida de credibilidad, confiabilidad y fiabilidad en la información Contable y Financiera</t>
  </si>
  <si>
    <t>Improbable</t>
  </si>
  <si>
    <t>1. 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 Correo electrónico solicitando la información (cuando aplique).</t>
  </si>
  <si>
    <r>
      <rPr>
        <b/>
        <sz val="11"/>
        <color theme="1"/>
        <rFont val="Calibri"/>
        <family val="2"/>
        <scheme val="minor"/>
      </rPr>
      <t xml:space="preserve">Nota: </t>
    </r>
    <r>
      <rPr>
        <sz val="11"/>
        <color theme="1"/>
        <rFont val="Calibri"/>
        <family val="2"/>
        <scheme val="minor"/>
      </rPr>
      <t>Teniendo en cuenta que el riesgo residual quedó en una zona moderada, no se generan acciones para su tratamiento y se asume el riesgo.</t>
    </r>
  </si>
  <si>
    <t>Entrega incompleta o inconsistente de los reportes por parte de las dependencias generadoras de la información contable, para realizar los registros contables.</t>
  </si>
  <si>
    <t>Presentación extemporánea de la información contable a la Contaduría General de la Nación y demas partes interesadas.</t>
  </si>
  <si>
    <t xml:space="preserve">2. 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</si>
  <si>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t>Deficiencia en la definición de los criterios técnicos - normativos en materia contable y/o financiera para los reportes realizados por parte de las dependencias generadoras de la información contable.</t>
  </si>
  <si>
    <t>Requerimientos por parte de los Entes de Control.</t>
  </si>
  <si>
    <t>Pérdida de imagen institucional.</t>
  </si>
  <si>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</si>
  <si>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Posibilidad de afectación reputacional por la constitución de reservas no justificadas, debido a las debilidades en el seguimiento por parte del GGFC, y gestión por parte Supervisores de de los Contratos.</t>
  </si>
  <si>
    <t>Deficiente seguimiento y control por parte de los Supervisores de Contrato.</t>
  </si>
  <si>
    <t xml:space="preserve">1. Deficiente ejecución presupuestal 
</t>
  </si>
  <si>
    <t>1. 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</si>
  <si>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t>Falta de conocimiento por parte de los Supervisores de Contrato en la definición de los criterios técnicos, al momento de efectuar la justificación en la constitución de reservas presupuestales.</t>
  </si>
  <si>
    <t>2. Hallazgos administrativos y/o disciplinarios por parte de la CGR</t>
  </si>
  <si>
    <t>2. El Coordinador del GGFC cada vez que las dependencias solicitan la constitución de reservas prespuestales, validará que el formato "F-GF-01-06 Constitución de Reservas Presupuestales" cumpla con las condiciones y criterios requeridos en la justificación de la misma. En el caso de no cumplir con los criterios establecidos, se devuelve a la dependencia mediante correo electrónico, solicitando el ajuste correspondiente.
Evidencia: 
1. Formato "F-GF-01-06 Constitución de Reservas Presupuestales"
2. Correo electrónico de devolución a las dependencias, solicitando el ajuste (cuando aplique).</t>
  </si>
  <si>
    <t>Inoportunidad en la radicación de los formatos de constitución de reservas presupuestales por parte de las dependencias, ante el GGFC.</t>
  </si>
  <si>
    <t xml:space="preserve">3. Posible reducción del presupuesto por malas prácticas en la constitución de las reservas.
</t>
  </si>
  <si>
    <t>Falta de revisión por parte del GGFC, de la justificación registrada en los formatos de constitución de reservas presupuestales, que den cumplimiento a los criterios establecidos para la constitución de la misma.</t>
  </si>
  <si>
    <t>4. Requerimiento por parte de los Entes de Control</t>
  </si>
  <si>
    <t>Gestión Administrativa</t>
  </si>
  <si>
    <t>Fijar los lineamientos, parámetros y actividades requeridas para garantizar la gestión de los servicios administrativos, logisticos y la administración de los bienes necesario para la operación del Ministerio de Justicia y del Derecho.</t>
  </si>
  <si>
    <t>Posibilidad de afectación reputacional y economica por incumplimiento en los controles para el ingreso y salida de las instalaciones debido a el desconocimiento de los lineamientos de seguridad para las sedes de la entidad por parte del proveedor del servicio de vigilancia.</t>
  </si>
  <si>
    <t>Deficiencias en la definición de los controles establecidos para el ingreso y salida de las instalaciones.</t>
  </si>
  <si>
    <t>1. Robo, pérdida o daño de equipos, documentos y elementos físicos de la entidad.
2. Personal no autorizado podrían ingresar, poniendo en riesgo la seguridad física y la de la información.</t>
  </si>
  <si>
    <t xml:space="preserve">El personal de vigilancia permanentemente verificará en el ingreso la autorización para visitantes y la tarjeta de acceso para colaboradores con en fin de asegurar el acceso al personal autorizado.En caso de que el  visitante no cuente con autorización se procederá a informar vía telefonica y se registrará en la minuta el funcionario que autoriza y el area donde permanecera el visitante.
Evidencia:
1.Reporte de ingresos y salidas de la entidad.
2.Correo de autorización del ingreso de visitantes.
3.Registro Fotografico de una muestra tomada de la minuta de vigilancia.
</t>
  </si>
  <si>
    <t>Falta de capacitación al personal de vigilancia de acuerdo a los lineamientos de la entidad por parte de la empresa contratista.</t>
  </si>
  <si>
    <t>3. Eventos críticos que puedan derivar en la suspensión parcial o total de las actividades de la entidad.
4.Pérdida de confianza por parte de la ciudadanía o entidades de control frente a la capacidad de proteger la infraestructura.</t>
  </si>
  <si>
    <t>El Coordinador del GGA o a quien delegue mensualmente verificará las capacitaciones realizadas por la empresa de vigilancia al personal que presta el servicio en la entidad con en el fin de asegurar la socialización de los lineamientos internos para la administración de servicios de vigilancia y seguridad privada. En caso de que no se evidencie la realización de la capacitación se remitira un correo electronico a la empresa de vigilancia solicitando el cumplimiento de la programación de capacitación establecida contractualmente.
Evidencia: 
1.Informe de supervisión
2. Correo electronico.  (Si aplica)</t>
  </si>
  <si>
    <t>Debilidades en la supervisión del contrato de vigilancia.</t>
  </si>
  <si>
    <t xml:space="preserve">5. Peligro de la integridad fisica de los colaboradores y visitantes de la entidad.
</t>
  </si>
  <si>
    <t xml:space="preserve">El personal de vigilancia permanentemente constatará la entrada y salida de elementos a traves  del escáner de rayos x y del registro en la minuta, con en el fin de salvaguardar los bienes de la entidad.En caso de identificar alguna novedad comunicara al supervisor de seguridad para realizar el debido procedimiento.
Evidencia
Minuta de ingreso de personal.
Minuta de ingreso y salida de elementos. 
</t>
  </si>
  <si>
    <t>Posibilidad de afectación reputacional y economica por interrupción de los servicios de la entidad debido a deficiencias en el mantenimiento preventivo y correctivo de ascensores, redes eléctricas e hidráulicas,estabilidad estructural del edificio y parque automotor</t>
  </si>
  <si>
    <t>Riesgo Operativo</t>
  </si>
  <si>
    <t>Falta de planeación y cumplimiento de los mantenimientos preventivos del parque automotor, infraesctrutura y equipamento de la entidad</t>
  </si>
  <si>
    <t xml:space="preserve">1.Retraso o suspensión en el normal desarrollo de las actividades del MJD.
2.Retrasos en el cumplimiento de agenda de la alta dirección (Ministro, Viceministros y Directivos)
</t>
  </si>
  <si>
    <t>El colaborador del GGA designado mensualmente revisará el diligenciamiento del plan anual de mantenimientos preventivos del parque automotor , infraesctrutura y equipamento de la entidad, con en el fin de asegurar su cumplimiento. En caso de identifcar novedades se reportarán al profesional responsable de su ejecución y reporte por medio de correo electronico. 
Evidencia:
Seguimiento al Plan Anual preventivo parque automotor, infraesctrutura y equipamento de la entidad.
Correo electronico de novedades en caso de que aplique.</t>
  </si>
  <si>
    <t>Oportuna y adecuada atención de los mantenimientos preventivos y correctivos del parque automotor, infraesctrutura y equipamento de la entidad.</t>
  </si>
  <si>
    <t>3. Afectación en la seguridad e integridad de los colaboradores y visitantes de la entidad.</t>
  </si>
  <si>
    <t>El coordinador del GGA o a quien delegue trimestralmente verificará la atención adecuada y oportuna  de los mantenimientos  preventivos y correctivos del parque automotor, infraesctrutura y equipamento de la entidad con en el fin de constatar el cumplimiento al Plan Anual de mantenimientos preventivos y la oportunidad de atención a los mantenimientos correctivos por medio del reporte del aplicativo de Aranda y la matriz interna de parque automotor .En caso de identificar novedades se reportaran al profesional responsable de su ejecución para completar la actividad.
Evidencia
Acta de reunión
Correo electronico de novedades en caso de que aplique.</t>
  </si>
  <si>
    <t xml:space="preserve">
Deficiencia en la planeación y trámite de la contratación de los mantenimientos preventivos y correcitvos del parque automotor, infraesctrutura y equipamento de la entidad</t>
  </si>
  <si>
    <t>4. Pérdida de vida util o sobrecostos en el mantenimiento de los activos de la entidad</t>
  </si>
  <si>
    <t>El colaborador del GGA designado, semanalmente validará el estado  los procesos pre-contractuales y contractueles establecidos en el Plan Anual  Adquisiciones Inicial registrando su seguimiento en cada una de las lineas del PAA, con en el fin de presentar oportunamente la radicación  de los procesos de contratación del GGA de acuerdo al plan anual de mantenimientos.En caso de encontrar alguna inconsistencia será reportado al profesional encargado por medio de correo electronico.
Evidencia:
Seguimiento Plan Anual de Adquisiciones. 
Correo electronico de novedades en caso de que aplique.</t>
  </si>
  <si>
    <t>Gestión del Talento Humano</t>
  </si>
  <si>
    <t>Liderar y ejecutar las actividades propias de la administración y gestión del talento humano, aplicando la normativa vigente y los procedimientos establecidos en la entidad para contribuir a la consecución de los objetivos institucionales.</t>
  </si>
  <si>
    <t>Posibilidad de efecto dañoso a los recursos públicos por la inoportunidad o inadecuado trámite en la generación de la nómina por parte del grupo de gestión humana a causa de las inconsistencias o cobro de incapacidades.</t>
  </si>
  <si>
    <t>Causa 1: Novedades registradas extemporáneamente.</t>
  </si>
  <si>
    <t xml:space="preserve">Incumplimiento de lineamiento normativo </t>
  </si>
  <si>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</si>
  <si>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Causa 2: Desconocimiento y/o incumplimiento de los funcionarios para la presentación de novedades o presentación de incapacidades.</t>
  </si>
  <si>
    <t>Investigación disciplinaria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</si>
  <si>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</si>
  <si>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Causa 3:Falta de cobro de las incapacidades a la EPS en el término legal establecido.</t>
  </si>
  <si>
    <t>Detrimento patrimonial</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</si>
  <si>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</si>
  <si>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Posibilidad de perdida reputacional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t>
  </si>
  <si>
    <t>Causa 1: Falta de inclusión de las necesidades de los colaboradores en los planes de Bienestar y Capacitación.</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</si>
  <si>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Talento Humano con inclusión de diagnóstico </t>
  </si>
  <si>
    <t>Causa 2: Falta de atención e intervención a las necesidades identificadas en los colaboradores a tráves de las encuestas, exámenes y revisiones periodicas, entre otras.</t>
  </si>
  <si>
    <t>Enfermedades de los colaboradores</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</si>
  <si>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revisión y Programas vigilancia epimiológica donde se evidencia el insumo para su formulación. </t>
  </si>
  <si>
    <t>Causa 3:Falta de seguimiento a la ejecución y cumplimiento de los planes de Talento Humano</t>
  </si>
  <si>
    <t>Incumplimiento de las metas por falta de compromiso de los colaboradores</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</si>
  <si>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Informes de seguimiento planes Talento Humano</t>
  </si>
  <si>
    <t>Posibilidad de perdida reputacional por inasistencia a eventos en el exterior, debido a retrasos o incumplimientos de lineamientos para el trámite ante el DAPRE.</t>
  </si>
  <si>
    <t>Causa 1: Falencia en la revisión de requisitos por parte del GGH para el trámite ante el DAPRE.</t>
  </si>
  <si>
    <t>Falta de representación de la entidad, en temas de su competencia y misionalidad</t>
  </si>
  <si>
    <t xml:space="preserve">El profesional encargado del Grupo de Gestión Humana cada vez que se realiza solicitud de comisión o autorización de viaje al exterior por parte de un colaborador de la entidad, revisa la documentación remitida de acuerdo con lo establecido en la guía "Comisión de servicios o autorización de viajes internacionales"con el fin de establecer el cumplimieto con los lineamientos internos,   procedimiento acorde con lo requerido por el DAPRE o la normativa vigente , en caso de no cumplir con el procedimiento, se solicita los ajustes correspondientes al colaborador de la entidad que requiere la autorización  o aprobación del viaje para continuar con el trámite respectivo.
Evidencia: Correos solicitud de ajuste </t>
  </si>
  <si>
    <t>Causa 2: Falta de cumplimiento de lineamientos internos para la aprobación de las comisiones o autorización de viajes al exterior.</t>
  </si>
  <si>
    <t>Reprocesos internos</t>
  </si>
  <si>
    <t>El profesional encargado del Grupo de Gestión Humana revisa la aprobación por parte de la Presidencia de la República de la comisión de servicios al exterior (funcionarios) o de viaje internacional (contratistas) y de ser aprobado, elabora el acto administrativo para la firma del competente (Ministro(a) o Secretario General), el cual es revisado por el coordinador del Grupo de Gestión Humana en cuanto al cumplimiento de los lineamientos internos de la entidad, así como del DAPRE y en caso de requerir ajustes, solicita al funcionario que elaboró la resolución, su ajuste correspondiente.  
Evidencia: resolución de aprobación de la comisión o de autorización de viaje al exterior firmada.</t>
  </si>
  <si>
    <t>Gestión contra la Criminalidad y la Reincidencia</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</si>
  <si>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</si>
  <si>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Posibilidad de daño reputacional por la disminución de la confianza por parte de los entes territoriales, debido a la no contratación oportuna del recurso humano necesario para brindarles el acompañamiento y la asistencia técnica que requieren para la implementación integral de la Política de Drogas. Asimismo, convocatoria  inadecuada de los entes territoriales a los consejos seccionales de estupefacientes para la implementación de la Política de Drogas a nivel regional.</t>
  </si>
  <si>
    <t>Riesgo Estratégico</t>
  </si>
  <si>
    <t>6-Contribuir a la transformación de los territorios, el cuidado de la vida y el ambiente, a través de una nueva política de drogas.</t>
  </si>
  <si>
    <t>Causa 1: No contratación del recurso humano en los tiempos requeridos para realizar el acompañamiento y asistencia técnica a los entes territoriales.</t>
  </si>
  <si>
    <t>Pérdida de legitimidad o debilitamiento del liderazgo institucional frente a los entes territoriales.</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</si>
  <si>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efectivo.</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</si>
  <si>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</si>
  <si>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</si>
  <si>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</si>
  <si>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</si>
  <si>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Causa 2: Convocatoria  inadecuada de los entes territoriales a los consejos seccionales de estupefacientes para la implementación de la Política de Drogas a nivel regional.</t>
  </si>
  <si>
    <t xml:space="preserve">Menor impacto en los territorios de las acciones previstas en el Plan de Acción de la Política de Drogas. </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</si>
  <si>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</si>
  <si>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</si>
  <si>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</si>
  <si>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</si>
  <si>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</si>
  <si>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</si>
  <si>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</si>
  <si>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3-Propiciar el acceso y la divulgación del ordenamiento jurídico a través de herramientas digitales, con enfoques diferenciales, para masificar el conocimiento de las normas vigentes.</t>
  </si>
  <si>
    <t>Causa 1:Que el seguimiento no se haga de forma oportuna</t>
  </si>
  <si>
    <t>Deterioro de la imagen institucional</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</si>
  <si>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</si>
  <si>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</si>
  <si>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</si>
  <si>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</si>
  <si>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</si>
  <si>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Causa 2:Que el seguimiento no refleje la realidad</t>
  </si>
  <si>
    <t>No se fortalece la seguridad jurídica</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</si>
  <si>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</si>
  <si>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Investigación de carácter disciplinarios para el funcionario</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</si>
  <si>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</si>
  <si>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Causa 1:Incumplimiento de la programación de cargue del sistema por parte del funcionario designado .</t>
  </si>
  <si>
    <t>Pérdida de imagen del sistema SUIN-Juriscol del Ministerio de Justicia y del Derecho</t>
  </si>
  <si>
    <t>Mayor</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</si>
  <si>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</si>
  <si>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</si>
  <si>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</si>
  <si>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Causa 2:Fallas en la herramienta tecnológica que afecten el correcto funcionamiento del sistema</t>
  </si>
  <si>
    <t>No se fortalece el principio de seguridad jurídica del país</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</si>
  <si>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</si>
  <si>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 xml:space="preserve"> Causa 2:Fallas en la herramienta tecnológica que afecten el correcto funcionamiento del sistema</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</si>
  <si>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</si>
  <si>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t>
  </si>
  <si>
    <t>Causa 1:Redacción insuficientemente clara, desde el punto de vista estrictamente tecnico-jurídico, de los criterios de depuración normativa que se incluyen en los lineamientos o metodologías de depuración normativa.</t>
  </si>
  <si>
    <t>Una deficiente depuración de la normativa objeto del  proceso de depuración del ordenamiento jurídico</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</si>
  <si>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</si>
  <si>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</si>
  <si>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</si>
  <si>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Acceso a la Justicia</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</si>
  <si>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</si>
  <si>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Afectación en la prestación de los servicios de las comisarías de familia por la generación de instrumentos inadecuados a las necesidades del servicio que prestan, al no generarlos articuladamente con entidades rectoras en el tema</t>
  </si>
  <si>
    <t>Causa 1: Desarticulación en la generación de instrumentos técnicos</t>
  </si>
  <si>
    <t>Las decisiones o rutas implementadas sean inadecuadas para la prestación del servicio</t>
  </si>
  <si>
    <t>Rara Vez</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</si>
  <si>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</si>
  <si>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Realizar tutorías para la profundización de los temas vistos en los módulos y absolución de dudas</t>
  </si>
  <si>
    <t>Bimestral</t>
  </si>
  <si>
    <t>Coordinador del Grupo de Gestión para el Fortalecimiento de Comisarías de Familia</t>
  </si>
  <si>
    <t>Listado de asistencia, grabaciones, citaciones, ayudas de memoria</t>
  </si>
  <si>
    <t>En el primes bimestre de la vigencia 2025 se realizo socializacion de la estrategia para implementacion de Comisarias de Familia Moviles, el cual se realizo por medio de un webinar el cual tuvo lugar el 27 de febrero de 2025, atravez del Subsitio de Conexcion Justicia, este seminario conto con la participacion de 532 personas
En el segundo bimestre de la vigencia 2025 se realizo socializacion de la actualización de los Lineamientos para el servicio de atención comisarial, el cual se realizo por medio de un webinar el cual tuvo lugar el 06 de marzo de 2025, atravez del Subsitio de Conexcion Justicia, este seminario conto con la participacion de 541 persona</t>
  </si>
  <si>
    <t>Causa 2: Desconocimiento de las funciones y competencias de las entidades</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</si>
  <si>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</si>
  <si>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Causa 3: Desconocimiento de las funciones de las comisarías de familia</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</si>
  <si>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</si>
  <si>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 xml:space="preserve">Posibilidad de afectación reputacional por incorrecta aplicación de los métodos de resolución de conflictos (MRC) en la implementación de los Programas y Estrategias de la Dirección de Métodos Alternativos de Solución de Conflictos, debido al desconocimiento de las ventajas y beneficios de su uso en los territorios </t>
  </si>
  <si>
    <t>Desconocimiento e inadecuada aplicación de los lineamientos establecidos en el procedimiento interno para la implementación del Programa Nacional de Casas de Justicia y Convivencia Cudadana, por parte del grupo de casas de justicia y convivencia ciudadana</t>
  </si>
  <si>
    <t>Aporte deficiente a la convivencia y a la solución de los conflictos en las comunidades</t>
  </si>
  <si>
    <t>El(la) coordinador(a) del grupo de casas de justicia y convivencia ciudadana, quien designe o el enlace de calidad de la DMASC, realiza al menos una vez al año, una capacitación o socialización sobre los lineamientos establecidos en el procedimiento vigente del Programa Nacional de Casas de Justicia y Convivencia Ciudadana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casas de justicia y convivencia ciudadana.</t>
  </si>
  <si>
    <t xml:space="preserve">No se generó Plan de tratamiento adicional, conforme con la valoración del riesgo. </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</si>
  <si>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en el marco del proceso de actualización de la guía para la expedición del concepto de viabilidad de los proyectos de ampliación, mantenimiento y/o dotación de la infraestructura física de los modelos de atención del Programa Nacional de Casas de Justicia y Convivencia Ciudadana, se realizaron dos sesiones de trabajo y la socialización de la propuesta de los documentos actualizados con el grupo interno. Por otra parte, en el marco del proceso de actualización del Manual operativo del Programa Nacional de Casas de Justicia y Convivencia Ciudadana, se llevaron a cabo cinco sesiones de trabajo orientadas al fortalecimiento de sus lineamientos.
Una vez culmine el proceso de actualización, se llevará a cabo la capacitación con los integrantes del grupo interno, con el fin de fortalecer la aplicación de los lineamientos.</t>
    </r>
    <r>
      <rPr>
        <i/>
        <sz val="11"/>
        <rFont val="Calibri"/>
        <family val="2"/>
        <scheme val="minor"/>
      </rPr>
      <t xml:space="preserve">
</t>
    </r>
    <r>
      <rPr>
        <i/>
        <sz val="11"/>
        <color rgb="FFFF0000"/>
        <rFont val="Calibri"/>
        <family val="2"/>
        <scheme val="minor"/>
      </rPr>
      <t xml:space="preserve">
</t>
    </r>
    <r>
      <rPr>
        <b/>
        <i/>
        <sz val="11"/>
        <rFont val="Calibri"/>
        <family val="2"/>
        <scheme val="minor"/>
      </rPr>
      <t xml:space="preserve">Evidencias: </t>
    </r>
    <r>
      <rPr>
        <i/>
        <sz val="11"/>
        <rFont val="Calibri"/>
        <family val="2"/>
        <scheme val="minor"/>
      </rPr>
      <t>actas y correo de socialización (actualización guía de viabilidad), actas (actualización manual operatiivo).
Link de evidencias carpeta denominada R36 Implementación Programas - subcarpeta Control 1 Capacitación PNCJCC:</t>
    </r>
    <r>
      <rPr>
        <i/>
        <sz val="11"/>
        <color rgb="FFFF0000"/>
        <rFont val="Calibri"/>
        <family val="2"/>
        <scheme val="minor"/>
      </rPr>
      <t xml:space="preserve"> </t>
    </r>
    <r>
      <rPr>
        <i/>
        <u/>
        <sz val="11"/>
        <color rgb="FF3366CC"/>
        <rFont val="Calibri"/>
        <family val="2"/>
        <scheme val="minor"/>
      </rPr>
      <t>https://minjusticiagovco-my.sharepoint.com/:f:/g/personal/mauricio_ordonez_minjusticia_gov_co/ElyTBrTPaqxIigLuvRfhMisB-5OOidavf8TZCOE48PEG2g?e=xjmrlb</t>
    </r>
    <r>
      <rPr>
        <i/>
        <sz val="11"/>
        <color rgb="FFFF0000"/>
        <rFont val="Calibri"/>
        <family val="2"/>
        <scheme val="minor"/>
      </rPr>
      <t xml:space="preserve">
</t>
    </r>
    <r>
      <rPr>
        <i/>
        <sz val="11"/>
        <rFont val="Calibri"/>
        <family val="2"/>
        <scheme val="minor"/>
      </rPr>
      <t xml:space="preserve">
Nota: En este periodo se realizó la revisión y ajuste en su totalidad del mapa de riesgos de gestión a cargo de la DMASC, con la asesoría y acompañamiento de la OAP. </t>
    </r>
  </si>
  <si>
    <t>Desconocimiento e inadecuada aplicación de los lineamientos establecidos en el procedimiento interno para brindar acompañamiento técnico para la implementación de la conciliación en equidad, por parte del grupo de justicia en equidad</t>
  </si>
  <si>
    <t>Incumplimiento en la ejecución  de las actividades misionales</t>
  </si>
  <si>
    <t xml:space="preserve">El(la) coordinador(a) del grupo de justicia en equidad, quien designe o el enlace de calidad de la DMASC, realiza al menos una vez al año, una capacitación o socialización sobre los lineamientos establecidos en el procedimiento vigente del Programa Nacional de Justicia en Equidad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justicia en equidad. </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</si>
  <si>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realizó capacitación para fortalecer al grupo de justicia en equidad y a integrantes del equipo transversal de la DMASC, en la aplicación del procedimiento que fue formalizado en el SIG el 30 de septiembre de 2024 P-AJ-17 (V01), denominado: “a</t>
    </r>
    <r>
      <rPr>
        <i/>
        <sz val="11"/>
        <rFont val="Calibri"/>
        <family val="2"/>
        <scheme val="minor"/>
      </rPr>
      <t>compañamiento, asesoría técnica y operativa para la implementación de la conciliación en equidad”</t>
    </r>
    <r>
      <rPr>
        <sz val="11"/>
        <rFont val="Calibri"/>
        <family val="2"/>
        <scheme val="minor"/>
      </rPr>
      <t>. Durante la sesión se generó la evaluación y retroalimentación correspondiente, lo cual quedó consignado en el acta respectiva.</t>
    </r>
    <r>
      <rPr>
        <i/>
        <sz val="11"/>
        <rFont val="Calibri"/>
        <family val="2"/>
        <scheme val="minor"/>
      </rPr>
      <t xml:space="preserve">
</t>
    </r>
    <r>
      <rPr>
        <b/>
        <i/>
        <sz val="11"/>
        <rFont val="Calibri"/>
        <family val="2"/>
        <scheme val="minor"/>
      </rPr>
      <t xml:space="preserve">Evidencias: </t>
    </r>
    <r>
      <rPr>
        <i/>
        <sz val="11"/>
        <rFont val="Calibri"/>
        <family val="2"/>
        <scheme val="minor"/>
      </rPr>
      <t xml:space="preserve">Acta, presentación, correo de envío del acta.
Link de evidencias carpeta denominada R36 Implementación Programas - subcarpeta Control 2 Capacitación PNJE: </t>
    </r>
    <r>
      <rPr>
        <i/>
        <u/>
        <sz val="11"/>
        <color rgb="FF3366CC"/>
        <rFont val="Calibri"/>
        <family val="2"/>
        <scheme val="minor"/>
      </rPr>
      <t>https://minjusticiagovco-my.sharepoint.com/:f:/g/personal/mauricio_ordonez_minjusticia_gov_co/EmtVHZqI2pxKr2Mqgl-YFjEBkTlQSA_CPK9DTu6a0nuSnQ?e=uJbEnj</t>
    </r>
    <r>
      <rPr>
        <i/>
        <sz val="11"/>
        <rFont val="Calibri"/>
        <family val="2"/>
        <scheme val="minor"/>
      </rPr>
      <t xml:space="preserve">
Nota: En este periodo se realizó la revisión y ajuste en su totalidad del mapa de riesgos de gestión a cargo de la DMASC, con la asesoría y acompañamiento de la OAP. </t>
    </r>
  </si>
  <si>
    <t>Desconocimiento e inadecuada aplicación de los lineamientos establecidos en los procedimientos internos para la implementación del Programa Nacional de Conciliación Extrajudicial en Derecho, Arbitraje y Amigable Composición, por parte del grupo de conciliación en Derecho, Arbitraje y Amigable Composición</t>
  </si>
  <si>
    <t>Afectación en temas de convivencia y solución de conflictos en el orden territorial</t>
  </si>
  <si>
    <t>El(la) coordinador(a) del grupo de conciliación extrajudicial en derecho, arbitraje y amigable composición, quien designe o el enlace de calidad de la DMASC realiza al menos una vez al año, una capacitación o socialización sobre los lineamientos establecidos en los procedimientos vigentes del Programa Nacional de Conciliación Extrajudicial en Derecho, Arbitraje y Amigable Composición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conciliación extrajudicial en derecho, arbitraje y amigable composición</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</si>
  <si>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t>
    </r>
    <r>
      <rPr>
        <i/>
        <sz val="11"/>
        <rFont val="Calibri"/>
        <family val="2"/>
        <scheme val="minor"/>
      </rPr>
      <t xml:space="preserve">
</t>
    </r>
    <r>
      <rPr>
        <b/>
        <i/>
        <sz val="11"/>
        <rFont val="Calibri"/>
        <family val="2"/>
        <scheme val="minor"/>
      </rPr>
      <t>Evidencias</t>
    </r>
    <r>
      <rPr>
        <i/>
        <sz val="11"/>
        <rFont val="Calibri"/>
        <family val="2"/>
        <scheme val="minor"/>
      </rPr>
      <t xml:space="preserve">: Actas, presentación, envio de documentos.
Link de evidencias carpeta denominada R36 Implementación Programas - subcarpeta Control 3 Capacitación PNCEDAAC: </t>
    </r>
    <r>
      <rPr>
        <i/>
        <u/>
        <sz val="11"/>
        <color rgb="FF3366CC"/>
        <rFont val="Calibri"/>
        <family val="2"/>
        <scheme val="minor"/>
      </rPr>
      <t>https://minjusticiagovco-my.sharepoint.com/:f:/g/personal/mauricio_ordonez_minjusticia_gov_co/EnZgYjwMNFdDsssm8FrnpeIBLJY8MoYESqCqSBpjgo6Btg?e=T9GTO8</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gestión a cargo de la DMASC, con la asesoría y acompañamiento de la OAP. </t>
    </r>
  </si>
  <si>
    <t>Desconocimiento e inadecuada aplicación de los lineamientos establecidos en el manual interno para la implementación de la Estrategia Sistemas Locales de Justicia, por parte del grupo de sistemas locales de justicia</t>
  </si>
  <si>
    <t>Hallazgos por parte de los entes de control</t>
  </si>
  <si>
    <t>El(la) coordinador(a) del grupo de sistemas locales de justicia, quien designe o el enlace de calidad de la DMASC, realiza al menos una vez al año, una capacitación o socialización sobre los lineamientos vigentes de la Estrategia Sistemas Locales de Justicia para fortalecer su ejecución; al final,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sistemas locales de justicia.</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</si>
  <si>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Esta actividad se reportará en el segundo monitoreo. 
</t>
    </r>
    <r>
      <rPr>
        <i/>
        <sz val="11"/>
        <rFont val="Calibri"/>
        <family val="2"/>
        <scheme val="minor"/>
      </rPr>
      <t xml:space="preserve">Nota: En este periodo se realizó la revisión y ajuste en su totalidad del mapa de riesgos de gestión a cargo de la DMASC, con la asesoría y acompañamiento de la OAP. </t>
    </r>
  </si>
  <si>
    <t xml:space="preserve"> Posibilidad de afectación reputacional por debilidades en la realización de las visitas de control, inspección y vigilancia que se ejercen sobre los centros de conciliación, arbitraje y amigable composición, debido a deficiencias en la planeación, la ejecución y en el diligenciamiento de los instrumentos, de conformidad con la normatividad vigente</t>
  </si>
  <si>
    <t>2-Impulsar el acceso inclusivo a la justicia y el reconocimiento de las justicias propias de los pueblos étnicos, para atender las necesidades jurídicas de las personas y comunidades a partir de enfoques diferenciales y diferenciados.</t>
  </si>
  <si>
    <t>Deficiencias en la planeación, ejecución  y diligenciamiento de instrumentos de las visitas de control, inspección y vigilancia que se realizan a los centros de conciliación, arbitraje y amigable composición</t>
  </si>
  <si>
    <t>Afectación en la calidad del servicio que prestan los centros de conciliación, arbitraje y amigable composición</t>
  </si>
  <si>
    <r>
      <t xml:space="preserve">El(la) coordinador(a) del grupo de conciliación extrajudicial en derecho, arbitraje y amigable composición o el servidor designado, periódicamente, a fin de evitar el incumplimiento en la realización de las visitas de control, inspección y vigilancia de los centros de conciliación, arbitraje y amigable composición que deberán ser visitados en la vigencia, realizará la planeación acorde con los criterios establecidos e implementará medidas de seguimiento a su ejecución. Si las visitas no se pueden realizar de acuerdo con la planeación establecida, se gestionará su modificación.
</t>
    </r>
    <r>
      <rPr>
        <i/>
        <sz val="11"/>
        <color theme="1"/>
        <rFont val="Abadi"/>
        <family val="2"/>
      </rPr>
      <t xml:space="preserve">Evidencia: Planeación y seguimiento de las visitas, soportes de la modificación (si aplica).
</t>
    </r>
    <r>
      <rPr>
        <sz val="11"/>
        <color theme="1"/>
        <rFont val="Abadi"/>
        <family val="2"/>
      </rPr>
      <t xml:space="preserve">
</t>
    </r>
    <r>
      <rPr>
        <u/>
        <sz val="11"/>
        <color theme="1"/>
        <rFont val="Abadi"/>
        <family val="2"/>
      </rPr>
      <t>Este control aplica para el  grupo de conciliación extrajudicial en derecho, arbitraje y amigable composición</t>
    </r>
  </si>
  <si>
    <t>Desconocimiento de los procedimientos o lineamientos establecidos para la realización de las visitas de control,  inspección y vigilancia a los centros de conciliación, arbitraje y amigable composición</t>
  </si>
  <si>
    <t>Incumplimiento en la aplicación de la normatividad vigente e investigaciones disciplinarias</t>
  </si>
  <si>
    <r>
      <t xml:space="preserve">El(la) coordinador(a) del grupo de conciliación extrajudicial en derecho, arbitraje y amigable composición, quien designe o el enlace de calidad de la DMASC, realiza al menos una vez al año, una capacitación o socialización sobre los lineamientos y formatos establecidos en el procedimiento vigente de visitas de control, inspección y vigilancia, así como, sobre el diligenciamiento de los instrumentos de visita, con el fin de fortalecer su ejecución; y efectúa una evaluación a los asistentes. Si no asiste la mayoría de los integrantes se envía el material a través del correo electrónico. 
</t>
    </r>
    <r>
      <rPr>
        <i/>
        <sz val="11"/>
        <color theme="1"/>
        <rFont val="Abadi"/>
        <family val="2"/>
      </rPr>
      <t xml:space="preserve">Evidencia: soporte de asistencia a la capacitación o socialización con el material y evaluación respectiva, correo de envío del material. </t>
    </r>
    <r>
      <rPr>
        <sz val="11"/>
        <color theme="1"/>
        <rFont val="Abadi"/>
        <family val="2"/>
      </rPr>
      <t xml:space="preserve">
</t>
    </r>
    <r>
      <rPr>
        <u/>
        <sz val="11"/>
        <color theme="1"/>
        <rFont val="Abadi"/>
        <family val="2"/>
      </rPr>
      <t>Este control aplica para el grupo de conciliación extrajudicial en derecho, arbitraje y amigable composición</t>
    </r>
  </si>
  <si>
    <t>Generar acciones que contribuyan a la implementación de la política pública de drogas y criminal y penitenciaria, de los mecanismos de cooperación jurídica internacional y la justicia transicional con el fin de fortalecer la gestión pública entorno a lucha contra la criminalidad y reincidencia.</t>
  </si>
  <si>
    <t>Posibidad de afectación reputacional por no gestionar la solicitud ante la Comisión Intersectorial para el Estudio de Solicitudes de Repatriación de Presos, debido a la demora injustificada en el estudio de requisitos.</t>
  </si>
  <si>
    <t>8-Liderar la cooperación judicial internacional en materia de justicia y del derecho.​</t>
  </si>
  <si>
    <t>Demora injustificada en el estudio de requisitos de la solicitud.</t>
  </si>
  <si>
    <t>Sobreacumulación de peticiones sobre un caso</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</si>
  <si>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</si>
  <si>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No gestionar la solicitud ante la Comisión Intersectorial para Estudio de Solicitudes de Repatriación de Presos.</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</si>
  <si>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</si>
  <si>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La no comunicación del acto administrativo a las instancias pertinentes para el eventual cumplimiento de la decisión.</t>
  </si>
  <si>
    <t>El coordinador del Grupo de traslado de personas condenadas, revisará periódicamente los casos en la base de datos de solicitudes de traslado, a fin de determinar si se comunicó la firmeza del acto administrativo que decide una solicitud o resuelve un recurso.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informarle la prioridad de la gestión. Evidencia: Registro de observaciones por parte del coordinador en la base de datos sobre el caso:
Requerimiento por correo electrónico al profesional de la justificación, en el caso que se requiera</t>
  </si>
  <si>
    <t>Posibilidad de afectación reputacional por análisis incorrecto de solicitudes de asistencia judicial elevadas por autoridad competente, debido al incumplimiento de requisitos de fondo y forma previstos en el convenio aplicable.</t>
  </si>
  <si>
    <t>Análisis incorrecto de solicitudes de asistencia judicial elevadas por autoridad competente,</t>
  </si>
  <si>
    <t>Afectación al proceso penal de cual se deriva la solicitud de asistencia judicial</t>
  </si>
  <si>
    <t xml:space="preserve">El coordinador del Grupo de Asistencia Judicial en Materia Penal de la Dirección de Asuntos Internacionales, cada vez que se reciba una solicitud de asistencia judicial  y previo al envío de esta a la autoridad central correspondiente, a fin de determinar la viabilidad de la solicitud y  evitar devoluciones o reprocesos por documentación incompleta o inconsistente por parte de la Autoridad Central, 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</si>
  <si>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El incumplimiento de requisitos de fondo y forma previstos en el convenio aplicable.</t>
  </si>
  <si>
    <t>Dilatación en los tiempos previstos por el Despacho Judicial requirente
Investigación disciplinaria por el Ministerio de Justicia y del Derecho
Requerimiento por parte de un ente de control</t>
  </si>
  <si>
    <t>Posibilidad de afectación reputacional por el incumplimiento a los tratados de extradición y/o a la norma interna debido a la falta de gestión y al trámite inadecuado de las solicitudes de extradición pasiva  o activa</t>
  </si>
  <si>
    <t xml:space="preserve">
Demora en la atención de solicitud de extradición activa o  pasiva, Devolución de la documentación soporte de la solicitud de extradición pasiva que se envía a la CSJ</t>
  </si>
  <si>
    <t>La persona designada por el Coordinador del Grupo de Extradiciones, cada vez que se reciba una solicitud de extradición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órgano judicial y oficio de solicitud de complementación ante el Ministerio de Relaciones Exteriores en los casos donde haya lugar, ambos con revisión del Coordinador del Grupo de Extradiciones.</t>
  </si>
  <si>
    <t>Demoras en la notificación a las partes interesadas del acto administrativo de extradición pasiva.</t>
  </si>
  <si>
    <t>Requerimiento por parte de un ente de control</t>
  </si>
  <si>
    <t>La persona designada por el Coordinador del Grupo de Extradiciones, cada vez que se reciba una solicitud de extradición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remisión de la documentación y oficio de solicitud de complementación a la autoridad judicial requirente, si es del caso, ambos con la revisión del Coordinador del Grupo de Extradiciones.</t>
  </si>
  <si>
    <t>Enviar a Cancillería de manera incompleta la documentación requerida para la extradición activa al tratado aplicable al caso</t>
  </si>
  <si>
    <t>Devolución de Cancillería por errores en la documentación enviada para la solicitud de extradición activa.</t>
  </si>
  <si>
    <t>Herramienta de Administración de riesgos</t>
  </si>
  <si>
    <t>ANÁLISIS DEL RIESGO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</si>
  <si>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</si>
  <si>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</si>
  <si>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</si>
  <si>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</si>
  <si>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</si>
  <si>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</si>
  <si>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</si>
  <si>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</si>
  <si>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</si>
  <si>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</si>
  <si>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</si>
  <si>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</si>
  <si>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</si>
  <si>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</si>
  <si>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</si>
  <si>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</si>
  <si>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</si>
  <si>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</si>
  <si>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</si>
  <si>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</si>
  <si>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</si>
  <si>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 xml:space="preserve">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t>
  </si>
  <si>
    <t>Posibilidad de manipular, incluir o extraer documentos no autorizados haciendo uso del poder, accediendo a los archivos de gestión y el archivo central para favorecer intereses privados o particulares.</t>
  </si>
  <si>
    <t>Debilidades en los controles de acceso a los Archivos de Gestión y Archivo Central</t>
  </si>
  <si>
    <t xml:space="preserve">1. Sanciones de entes de Control </t>
  </si>
  <si>
    <t>No</t>
  </si>
  <si>
    <t>El Técnico, Profesional o Contratista del Grupo de Gestión Documental  designado, implementará el control de Préstamo y Consulta de Documentos y Expedientes conforme al Procedimiento P-GD-06. Para el acceso de personal tras cualquier cambio en los permisos de acceso a los archivos, el GGD enviará un correo electrónico al Grupo de Gestión Administrativa (GGA) y al supervisor del contrato de vigilancia, adjuntando la lista actualizada de personas autorizadas. Además, todos los accesos quedarán registrados en el Formato F-GD-06-03 - Control de Ingreso y Salida de Bodegas de Archivo, garantizando la evidencia de quienes ingresaron al archivo de gestión. En caso de detectarse el ingreso de personal no autorizado, se notificará inmediatamente al GGA, Secretaría General (SG) y la Oficina de Control Interno (OCI) para la adopción de las medidas correctivas pertinentes.
Evidencia: 1. -Reporte de Power BI con el registro solicitudes de prestamos en form de la intranet.
Evidencia: 2. -F-GD-06-02-Formato de prestamos  de expedientes y consulta de documentos.
Evidencia: 3. -F-GD-06-03-Control de Ingreso y Salida de Bodegas de archivo</t>
  </si>
  <si>
    <t>Remitir listado de accesos autorizados a los archivos de gestión y archivo central al Grupo de Gestión Administrativa, actualizado de acuerdo con los cambios en roles, responsabilidades y contratos.</t>
  </si>
  <si>
    <t>Semestral</t>
  </si>
  <si>
    <t>Coordinador del Grupo de Gestión documental</t>
  </si>
  <si>
    <t>Correo Electronico al GGA</t>
  </si>
  <si>
    <r>
      <t xml:space="preserve">El riesgo no se materializo en I Cuatrimestre de 2025. En atención a las observaciones realizadas por la OCI, se realizó la reformulación del riesgo, controles, valoración y acciones de tratamiento conforme a la GUIA G-MC-04 de Administración del Riesgo. 
Los controles y acciones de tratamiento se ejecutaron conforme a lo planificado, se presentan evidencias a corte 30 de abril de acuerdo con el requerimiento de reporte de información de la OAP:
</t>
    </r>
    <r>
      <rPr>
        <b/>
        <sz val="11"/>
        <color theme="1"/>
        <rFont val="Calibri"/>
        <family val="2"/>
        <scheme val="minor"/>
      </rPr>
      <t>Control 1</t>
    </r>
    <r>
      <rPr>
        <sz val="11"/>
        <color theme="1"/>
        <rFont val="Calibri"/>
        <family val="2"/>
        <scheme val="minor"/>
      </rPr>
      <t xml:space="preserve"> : Se recibieron las solicitudes de préstamo de documentos en tiempo real por el formulario Forms y se verificó su viabilidad. Se atendieron 317 solicitudes préstamos para el primer cuatrimestre del año 2025, sin novedad.
-Se adjuntan las planillas de entrega de documentos físicos en los casos en los que se confirmó el acceso a la información.
</t>
    </r>
    <r>
      <rPr>
        <b/>
        <sz val="11"/>
        <color theme="1"/>
        <rFont val="Calibri"/>
        <family val="2"/>
        <scheme val="minor"/>
      </rPr>
      <t xml:space="preserve">Acción de tratamiento 1 </t>
    </r>
    <r>
      <rPr>
        <sz val="11"/>
        <color theme="1"/>
        <rFont val="Calibri"/>
        <family val="2"/>
        <scheme val="minor"/>
      </rPr>
      <t>: La actividad se ha realizado con la solicitud de autorización de ingresos a los archivos MJD, al Grupo de Gestión Administrativa, por medio de correo electronico: se comparten 63 correos en el periodo.
https://minjusticiagovco-my.sharepoint.com/:f:/g/personal/mauricio_ordonez_minjusticia_gov_co/EqB4baoUP85Jhcw3aDkbZegBxRL0TDtx6qUHlsKOuGLTdw?email=lilian.diaz%40minjusticia.gov.co&amp;e=X962Cj</t>
    </r>
  </si>
  <si>
    <t>Se evidencia que, para el presente seguimiento, la dependencia actualizó la descripción del riesgo, ajustándola a la estructura de un riesgo de corrupción.
Sin embargo, desde la OCI se recomienda nuevamente revisar la relevancia de este riesgo dentro de la matriz de riesgos de corrupción, ya que, conforme a su formulación actual, no se identifica un uso indebido del poder ni una desviación de la gestión o de los recursos públicos, elementos esenciales para que un riesgo sea catalogado como de corrupción. Por lo tanto, se sugiere considerar su tratamiento como un riesgo de gestión.
Adicionalmente, se reiteran las observaciones realizadas por la OCI en seguimientos anteriores respecto a las debilidades en la formulación de los controles y acciones de tratamiento, las cuales no garantizan una mitigación efectiva del riesgo identificado.
Finalmente, se recomienda a la dependencia gestionar una mesa de trabajo con la OAP, con el fin de revisar conjuntamente el riesgo señalado y evaluar su pertinencia dentro de la matriz de riesgos de corrupción.</t>
  </si>
  <si>
    <t>2. Investigaciones disciplinarias, penales y fiscales</t>
  </si>
  <si>
    <t>El Profesional o Contratista del Grupo de Gestión Documental  designado, cada vez que sea requerido solicitara a Todo el personal, contratistas y vinculado por outsourcing que requiera acceso a los archivos de gestión y archivo central del Ministerio firmar un Acuerdo de Confidencialidad de la Información.
Evidencia :  Firma F-GC-04-44- Compromiso de Confidencialidad</t>
  </si>
  <si>
    <t>Realizar capacitaciones de acuerdo con el Plan de Capacitación Institucional, enfocadas en la normatividad archivística y los procedimientos para la adecuada operación del Grupo de Gestión Documental.</t>
  </si>
  <si>
    <t>Trimestral</t>
  </si>
  <si>
    <t>Presentación de la Capacitación y Lista de asistencia.</t>
  </si>
  <si>
    <r>
      <t xml:space="preserve">El riesgo no se materializo en I Cuatrimestre de 2025. 
Los controles y acciones de tratamiento se ejecutaron conforme a lo planificado, se presentan evidencias a corte 30 de abril de 2025 de acuerdo con el requerimiento de reporte de información de la OAP:
</t>
    </r>
    <r>
      <rPr>
        <b/>
        <sz val="11"/>
        <color theme="1"/>
        <rFont val="Calibri"/>
        <family val="2"/>
        <scheme val="minor"/>
      </rPr>
      <t>Control 2</t>
    </r>
    <r>
      <rPr>
        <sz val="11"/>
        <color theme="1"/>
        <rFont val="Calibri"/>
        <family val="2"/>
        <scheme val="minor"/>
      </rPr>
      <t xml:space="preserve"> : Se realizo la firma del Fomato de confidencialidad, para todos los contratistas y personal que ingreso  a laboral durante el I cuatrimestre, sin novedad.
-Se adjuntan 26 formatos firmados por los contratistas y personal de Servicios Postales.
</t>
    </r>
    <r>
      <rPr>
        <b/>
        <sz val="11"/>
        <color theme="1"/>
        <rFont val="Calibri"/>
        <family val="2"/>
        <scheme val="minor"/>
      </rPr>
      <t xml:space="preserve">Acción de tratamiento 2 </t>
    </r>
    <r>
      <rPr>
        <sz val="11"/>
        <color theme="1"/>
        <rFont val="Calibri"/>
        <family val="2"/>
        <scheme val="minor"/>
      </rPr>
      <t>: Se realizo el cumplimiento del Plan institucional de capacitacion para lo cual se adjuntan evidencias de 10 capacitaciones sobre temas Archivisticos realizadas en el cuatrimestre.
https://minjusticiagovco-my.sharepoint.com/:f:/g/personal/mauricio_ordonez_minjusticia_gov_co/EqB4baoUP85Jhcw3aDkbZegBxRL0TDtx6qUHlsKOuGLTdw?email=lilian.diaz%40minjusticia.gov.co&amp;e=X962Cj</t>
    </r>
  </si>
  <si>
    <r>
      <rPr>
        <sz val="11"/>
        <color rgb="FF000000"/>
        <rFont val="Calibri"/>
        <scheme val="minor"/>
      </rPr>
      <t xml:space="preserve">El riesgo no se materializó en el segundo cuatrimestre de 2025. Los controles y las acciones de tratamiento se ejecutaron según lo planificado. A continuación, se presenta la evidencia a corte 31 de agosto de 2025, en respuesta al requerimiento de la OAP.
</t>
    </r>
    <r>
      <rPr>
        <b/>
        <sz val="11"/>
        <color rgb="FF000000"/>
        <rFont val="Calibri"/>
        <scheme val="minor"/>
      </rPr>
      <t xml:space="preserve">Control de acceso y confidencialidad
</t>
    </r>
    <r>
      <rPr>
        <sz val="11"/>
        <color rgb="FF000000"/>
        <rFont val="Calibri"/>
        <scheme val="minor"/>
      </rPr>
      <t xml:space="preserve">Se implementó el control de acceso a los archivos de gestión y al archivo central. Como evidencia, se adjuntan 22 formatos F-GC-04-44 - Compromiso de Confidencialidad, firmados por los contratistas y el personal de Servicios Postales que ingresaron a la entidad durante el primer cuatrimestre, sin presentarse novedad alguna.
</t>
    </r>
    <r>
      <rPr>
        <b/>
        <sz val="11"/>
        <color rgb="FF000000"/>
        <rFont val="Calibri"/>
        <scheme val="minor"/>
      </rPr>
      <t xml:space="preserve">Capacitación del personal
</t>
    </r>
    <r>
      <rPr>
        <sz val="11"/>
        <color rgb="FF000000"/>
        <rFont val="Calibri"/>
        <scheme val="minor"/>
      </rPr>
      <t xml:space="preserve">En cumplimiento del Plan Institucional de Capacitación, se realizaron xx jornadas de capacitación enfocadas en la normatividad archivística y los procedimientos para la adecuada operación del Grupo de Gestión Documental.
</t>
    </r>
  </si>
  <si>
    <t>3. Perdida de la memoria institucional</t>
  </si>
  <si>
    <t xml:space="preserve">
4. Reconstrucción de los  expedientes perdidos o deteriorados</t>
  </si>
  <si>
    <t xml:space="preserve"> 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	</t>
  </si>
  <si>
    <t>Posibilidad de omitir deliberadamente los incumplimientos contractuales o alterar los informes de supervisión o interventoría, a cambio de beneficios personales o de terceros, comprometiendo la adecuada ejecución del contrato y/o los recursos de la entidad.</t>
  </si>
  <si>
    <t>Deficiente seguimiento por parte del supervisor o interventor sin cumplir con lo establecido en la normatividad vigente.</t>
  </si>
  <si>
    <t>Investigaciones disciplinarias, fiscales y penales</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</si>
  <si>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</si>
  <si>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t>Debilidades en la definición  y/o aplicación de controles para la supervisión e interventoría de los contratos.</t>
  </si>
  <si>
    <t>Remitir recomendaciones generales a los supervisores, sobre la adecuada labor de la supervisión</t>
  </si>
  <si>
    <t>El /la Coordinador(a) del GGC o quien delegue</t>
  </si>
  <si>
    <t xml:space="preserve"> Circular o memorando o correo electrónico</t>
  </si>
  <si>
    <t>No se presentó la materialización de riesgos.  Se realiza reporte con corte 30 de abril de 2025.
Se cargan las evidencias tanto de los acciones como de los controles en la carpeta conpartida del OneDrive.
1. Mediante memorando MEM25-0001849-GGC-40200 el GGC emite: "Recomendaciones para los supervisores de contratos en el cumplimiento de la obligación de publicación de documentos en el Secop II, Tienda Virtual y Sicfr".
2. El 4 de abril de 2025 se socializa por parte de secretaria general mediante correo electrónico.
Es necesario indicar que atendiendo las recomendaciones de la OAP y SG, en reuniones llevadas a cabo el 25 y 30 de Abril 2025, se relacionan los ajustes realizados en la matriz de corrupción del GGC, así:
• Por recomendación del asesor de la OAP, se modifica el riesgo que inicialmente cubría las 3 etapas de la Gestión Contractual quedando enfocado en la etapa de ejecuciónsupervisión, definiéndose como “Posibilidad de omitir deliberadamente los incumplimientos contractuales o alterar los informes de supervisión o interventoría, a cambio de beneficios personales o de terceros, comprometiendo la adecuada ejecución del contrato y/o los recursos de la entidad.”
• Se ajustan causas, controles y acciones de tratamiento enfocadas a la etapa ejecución-supervisión
• Se ajusta el objetivo estratégico al de la vigencia 2025
• La columna AU “Opciones de manejo” del riesgo residual, conforme la indicación del asesor de la OAP se ajusta manualmente, ya que en los casos de riesgo residual “Alto” o “extremo” se debe definir plan de tratamiento por lo tanto lo adecuado es “Reducir el riesgo” y no “Evitar el riesgo” como lo presenta por formulación el formato.
• Se realizaron ajustes en la formulación de la columna AJ, correspondiente a la evaluación del riesgo residual, la cual se encontraba en blanco. Se incorporó la fórmula de la matriz anterior.
Como resultado del ejercicio realizado se proyecta un posible riesgo fiscal para el proceso, sin embargo se revisará su viabilidad para el segundo cuatrimestre de la vigencia.</t>
  </si>
  <si>
    <t xml:space="preserve">No se presentó la materialización de riesgos.  Se realiza reporte con corte 31 de agosto de 2025.
Se cargan las evidencias tanto de los acciones como de los controles en la carpeta conpartida del OneDrive.
1. Mediante memorando MJD-MEM25-0003041-GGC-40200 del 12 de junio de 2025 el GGC emite: "Recomendaciones para los supervisores de contratos en el cumplimiento de la obligación de publicación de documentos en el Secop II, Tienda Virtual y Sicfr".
2. El 16 de junio de 2025 se socializa por parte de secretaria general mediante correo electrónico.
Con el fin de atender las observaciones de la OCI, el Grupo de Gestión Contractual indica lo siguiente:
1. Para el seguimiento de abril de 2025, atendiendo las observaciones de la OCI, el GGC llevo a cabo reuniones los días 25 y 30 de abril 2025 con la asesoría de la Oficina Asesora de Planeación y Secretaria General, modificando el riesgo de corrupción que inicialmente cubría las 3 etapas de la Gestión Contractual (precontractual, contractual y poscontractual) quedando enfocado en la etapa de ejecución-supervisión, definiéndose el riesgo como la “Posibilidad de omitir deliberadamente los incumplimientos contractuales o alterar los informes de supervisión o interventoría, a cambio de beneficios personales o de terceros, comprometiendo la adecuada ejecución del contrato y/o los recursos de la entidad", así mismo, se ajustaron las causas, controles y acciones de tratamiento enfocadas a la etapa ejecución-supervisión.
2. Para atender las observaciones del seguimiento agosto 2025, se llevo a cabo reunión con la Oficina Asesora de Planeación y Secretaria General para que con su asesoría se revisaron las observaciones, revisando las causas, que están actualmente formuladas indicando que la dependencia aplicó una metodología de análisis de causas, de manera que identificó que el riesgo de corrupción primordialmente está enfocado en la etapa de ejecución-supervisión, la cual se encuentra directamente bajo gestión y responsabilidad del supervisor, sin embargo, el Grupo de Gestión Contractual, por ser la dependencia que emite los lineamientos tales como procedimientos, manuales, guías y formatos que debe tener en cuenta el supervisor del contrato para realizar en debida forma su gestión. Pör lo cual se acuerda para este segumiento no modificar las causas del riesgos  estableciendo que de ser necesario más adelante se solicitará reunión con la OCI para aclarar el alcance de las observaciones.
</t>
  </si>
  <si>
    <t>Se evidencia que la dependencia realizó la actualización del riesgo, orientándolo adecuadamente hacia un riesgo de corrupción. No obstante, se sugiere que en la formulación del riesgo se especifique de manera clara cuál sería la posible desviación en la gestión y/o en el uso de recursos públicos que podría derivar en un acto de corrupción dentro de la entidad.
Asimismo, se observa que tanto las causas como los controles fueron actualizados para este seguimiento. Sin embargo, persiste una debilidad en la identificación de las causas, ya que las actualmente formuladas dependen de terceros y no del GGC. Es fundamental que la dependencia aplique una metodología de análisis de causas, de manera que permita identificar aquellas que estén directamente bajo su gestión y responsabilidad. Esto es clave, ya que los controles definidos deben evidenciar las acciones, mecanismos o actividades que desde el GGC se implementan para prevenir la materialización del riesgo. Tal como se encuentran actualmente, la responsabilidad del control recae en actores externos, como los supervisores de contrato, lo cual limita la efectividad de la gestión del riesgo por parte del GGC.
Es indispensable que tanto la definición del riesgo como sus causas y controles estén alineadas con el rol y responsabilidad del área dueña del riesgo, y que se pueda demostrar qué acciones se ejercen desde ella para mitigar su posible ocurrencia.
Por otra parte, se continúan identificando falencias en la documentación de evidencias que respalden la implementación efectiva de los controles propuestos.
Se reconoce el esfuerzo y compromiso de la dependencia en este seguimiento, reflejado en el trabajo de actualización realizado al riesgo.
Finalmente, se recomienda revisar detalladamente cada una de las observaciones emitidas por la OCI respecto al riesgo, con el fin de fortalecer la administración del riesgo. Se sugiere, además, solicitar el acompañamiento de la OAP para obtener una orientación más clara y técnica en el proceso de actualización de causas y controles, promoviendo así una gestión más sólida y efectiva del riesgo de corrupción.</t>
  </si>
  <si>
    <t>Pérdida reputacional de la imagen institucional</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</si>
  <si>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</si>
  <si>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Realizar capacitaciones a los funcionarios y colaboradores de la entidad en materia de supervisión e interventoria de contratos, el deber de publicar los documentos de ejecucion del contrato en Secop II y TVEC, las consecuencias disciplinarias, fiscales y penales en que se puede incurrir por una deficiente supevisión del contrato, entre otros temas.</t>
  </si>
  <si>
    <t xml:space="preserve"> Evidencia: Listado de asistencia o grabación.</t>
  </si>
  <si>
    <t>No se presentó la materialización de riesgos.  Se realiza reporte con corte 30 de abril de 2025.
Se cargan las evidencias tanto de los acciones como de los controles en la carpeta conpartida del OneDrive.
1. El 11 de marzo de 2025 realizó capacitación en el tema "Seguimiento a la ejecución contractual y el uso del módulo plan de pagos en Secop II", se carga grabacion y listado de asistencia. 
https://minjusticiagovco-my.sharepoint.com/:f:/g/personal/mauricio_ordonez_minjusticia_gov_co/Eo7onfXYBPJDj0gldbbm0VkB6ItuJe9EYYEFDv9iSYbrmQ?email=lilian.diaz%40minjusticia.gov.co&amp;e=BNmuwQ</t>
  </si>
  <si>
    <t xml:space="preserve">No se presentó la materialización de riesgos.  Se realiza reporte con corte 31 de agosto de 2025. 
Se cargan las evidencias tanto de los acciones como de los controles en la carpeta conpartida del OneDrive.
Capacitaciones realizadas:
1. “Importancia de adelantar el trámite de liquidación de los contratos estatales, las consecuencias de omitir este deber por parte del supervisor, los efectos, términos de Ley”, el 28 de marzo de 2025.
2. “Uso del módulo "plan de pagos" del SECOP II para proveedores persona jurídica y Consulta de órdenes de compra y publicación de documentos en la TVEC”, el 6 de junio de 2025.
3. Supervisión de contratos y convenios, el 24 de junio de 2025
4. Estructuración de fichas técnicas y matriz de riesgos, el 25 de marzo de 2025. 
5. Estructuración de Estudios de Sector, el 8 de abril de 2025
6. Precios artificialmente bajos, el 27 de mayo de 2025
7. Modificaciones contractuales, el 28 de marzo de 2025
8. Liquidación de contratos y convenios y cierres de convenios cooperación internacional, el 28 de marzo de 2025. </t>
  </si>
  <si>
    <t xml:space="preserve">Autorizar el pago del contrato sin el cumplimiento de las obligaciones pactadas y sin la respectiva documentación soporte que de cuenta del cumplimiento del contrato. 
</t>
  </si>
  <si>
    <t>Posibles demandas</t>
  </si>
  <si>
    <t>El/la Funcionario (a) y/o Contratista del GGC,  dentro de los cinco (5) días hábiles siguientes a la fecha de reparto del trámite de solicitud de liquidación del convenio, contrato u orden de compra o área encargada de adelantar el trámite, revisará la completitud y coherencia de los documentos de conformidad con el formato F-GC-05-02 Lista de chequeo para liquidación de contrato, convenio, orden de compra o cierre de convenio de cooperación internacional, y control de legalidad de los documentos contra la información que repose dentro del expediente contractual y/o en la plataforma Secop II. En caso de no cumplir con los requisitos se solicitan ajustes al supervisor por correo electrónico para que subsanen en un término máximo de cinco (5) días hábiles. De no realizar los ajustes se devuelve el trámite por medio de memorando. Evidencias:  Memorando de solicitud de liquidación, F-GC-05-02 Lista de chequeo para liquidación de contrato, convenio, orden de compra o cierre de convenio de cooperación internacional   formato, Correo electrónico solicitud de ajustes o memorando de devolución en los casos que aplique</t>
  </si>
  <si>
    <t>Radicación inadecuada o inoportuna de los documentos por parte del supervisor para la liquidacion de contratos.</t>
  </si>
  <si>
    <t>Revisar y unificar los lineamientos para la supervision de contratos establecidos en los documentos del SIG (Grupo de Gestión contractrual y Grupo de Gestion  financiera y contable)</t>
  </si>
  <si>
    <t>Correos electrónicos, pantallazo reunion Teams, listado de asistencia y /o documentos actualizados y socializados</t>
  </si>
  <si>
    <t>No se presentó la materialización de riesgos.  Se realiza reporte con corte 30 de abril de 2025.
Se cargan las evidencias tanto de los acciones como de los controles en la carpeta conpartida del OneDrive.
1. Se remite para revisión de SG la actualizacion del procedimiento P-GC-07 "Supervisión de contratos y convenios" ajustado, y el Anexo 1 F-GC-07-02 "Uso del módulo Plan de Pagos en Secop II y seguimiento a la ejecución contractual" (documento nuevo).
https://minjusticiagovco-my.sharepoint.com/:f:/g/personal/mauricio_ordonez_minjusticia_gov_co/Eo7onfXYBPJDj0gldbbm0VkB6ItuJe9EYYEFDv9iSYbrmQ?email=lilian.diaz%40minjusticia.gov.co&amp;e=BNmuwQ</t>
  </si>
  <si>
    <t>No se presentó la materialización de riesgos.  Se realiza reporte con corte 31 de agosto de 2025.
Se cargan las evidencias tanto de los acciones como de los controles en la carpeta conpartida del OneDrive.
1. Continua en revisión de SG la actualizacion del procedimiento P-GC-07 "Supervisión de contratos y convenios" ajustado, y el Anexo 1 F-GC-07-02 "Uso del módulo Plan de Pagos en Secop II y seguimiento a la ejecución contractual" (documento nuevo).</t>
  </si>
  <si>
    <t>Demoras o reprocesos internos</t>
  </si>
  <si>
    <t>El /la Coordinador(a) del GGC o quien delegue, realizará una revisión de carácter aleatorio a los informes de ejecución de actividades presentados por los contratistas los cuales deben encontrarse debidamente publicados y avalados por el supervisor del contrato en la plataforma SECOP II, de tal manera que se pueda brindar apoyo en el seguimiento a la ejecución contractual de ser necesario, con el fin de generar las alertas a que haya lugar. En caso de encontrarse inconformidades con la publicación de los informes de ejecución de los contratistas en la plataforma Secop II, se remitirá correo electrónico a la dependencia y se realizará el seguimiento hasta corregir la falta de publicidad. Evidencia; Informe de seguimiento y correos electrónicos (si aplica correo)</t>
  </si>
  <si>
    <t xml:space="preserve">Remitir memorando por parte del ordenador del gasto a los supervisores que reincidan en las inconsistencias en la publicacion en secop </t>
  </si>
  <si>
    <t>Memorandos</t>
  </si>
  <si>
    <t>Teniendo en cuenta la fecha de inicio de la actividad, para el próximo reporte se remitirá el seguimiento y las evidencias. No aplica para este reporte.</t>
  </si>
  <si>
    <t>No se presentó la materialización de riesgos.  Se realiza reporte con corte 31 de agosto de 2025.
Se cargan las evidencias tanto de los acciones como de los controles en la carpeta conpartida del OneDrive.
1.  Memorandos remitidos por el ordenador del gasto</t>
  </si>
  <si>
    <t>El supervisor cada vez que se tramite el pago de una factura o cuenta cobro, valida el cargue en SECOP o tienda virtual, según corresponda y aprobación de las facturas emitidas por el contratista, revisando la información diligenciada en las secciones (i) identificación del pago; (ii) número de la factura; (iii) fecha de emisión (iv) valor neto y valor total; (v) notas que haya dejado el contratista; (vi) fecha de recepción original (es la fecha en la que el contratista cargó los documentos en la plataforma) (vii) número de radicación; y (viii) documentos soportes y la información de la planilla de seguridad social.  En caso de encontrar inconsistencias, rechazará la cuenta para que el contratista pueda hacer los ajustes e iniciar nuevamente flujo de aprobación.
Evidencia: Trazabildad en SECOP II (Se adjunta base de datos)</t>
  </si>
  <si>
    <t>Posibilidad de hacer uso del poder para realizar pagos o movimientos de recursos públicos sin el cumplimiento de los requisitos legales o administrativos, debido a la omisión en la verificación de los documentos soporte, para un beneficio personal o favorecer a un tercero</t>
  </si>
  <si>
    <t>Efectuar pagos sin el cumplimiento de los requisitos legales en los documentos soportes de las cuentas de cobro de proveedores y contratistas.</t>
  </si>
  <si>
    <t>1. Detrimentro patrimonial
2. Investigaciones Disciplinarias
3. Requerimientos por parte de los Entes de Control</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</si>
  <si>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t>
  </si>
  <si>
    <t>1. Realizar retroalimentación con los profesionales de Central de Cuentas, socializando los incidentes que se están presentando al momento de registrar la obligación prespuestal, con el fin de identificar mecanismos para minimizar y/o eliminar el margen de error.</t>
  </si>
  <si>
    <t>Líder de Tesorería</t>
  </si>
  <si>
    <t>1. Acta de Reunión</t>
  </si>
  <si>
    <r>
      <rPr>
        <b/>
        <sz val="11"/>
        <color rgb="FF000000"/>
        <rFont val="Calibri"/>
        <scheme val="minor"/>
      </rPr>
      <t>C.1.</t>
    </r>
    <r>
      <rPr>
        <sz val="11"/>
        <color rgb="FF000000"/>
        <rFont val="Calibri"/>
        <scheme val="minor"/>
      </rPr>
      <t xml:space="preserve"> Se continúa con la revisión de las cuentas por parte del área de Tesorería, así como la devolución a Central de Cuentas, de aquellas liquidaciones y/o obligaciones que presentaron inconsistencias y/o errores en su registro.
Se adjuntan las evidencias correspondientes.
</t>
    </r>
    <r>
      <rPr>
        <b/>
        <sz val="11"/>
        <color rgb="FF000000"/>
        <rFont val="Calibri"/>
        <scheme val="minor"/>
      </rPr>
      <t xml:space="preserve">C.2. </t>
    </r>
    <r>
      <rPr>
        <sz val="11"/>
        <color rgb="FF000000"/>
        <rFont val="Calibri"/>
        <scheme val="minor"/>
      </rPr>
      <t xml:space="preserve">Desde el área de Tesorería se continúa validando en el consolidado de PAC, que las dependencias cuenten con la respectiva asignación y aprobación de PAC, previo al trámite las cuentas.
Se adjuntan las evidencias correspondientes.
</t>
    </r>
    <r>
      <rPr>
        <b/>
        <sz val="11"/>
        <color rgb="FF000000"/>
        <rFont val="Calibri"/>
        <scheme val="minor"/>
      </rPr>
      <t>C.3.</t>
    </r>
    <r>
      <rPr>
        <sz val="11"/>
        <color rgb="FF000000"/>
        <rFont val="Calibri"/>
        <scheme val="minor"/>
      </rPr>
      <t xml:space="preserve"> El GGFC continúa con la elaboración de las evaluaciones financieras para los procesos contractuales, emitiendo el respectivo concepto de cumplimiento sobre los requisitos habilitantes en temas financieros, de igual forma se realiza las respectivas observaciones en los casos que aplica.
Se adjuntan las evidencias correspondientes.
</t>
    </r>
    <r>
      <rPr>
        <b/>
        <sz val="11"/>
        <color rgb="FF000000"/>
        <rFont val="Calibri"/>
        <scheme val="minor"/>
      </rPr>
      <t xml:space="preserve">Acción de Tratamiento No. 1:
</t>
    </r>
    <r>
      <rPr>
        <sz val="11"/>
        <color rgb="FF000000"/>
        <rFont val="Calibri"/>
        <scheme val="minor"/>
      </rPr>
      <t xml:space="preserve">Teniendo en cuenta la actualización realizada a la matriz de riesgos de corrupción, se tiene programada ejecutar esta acción para el 3er. cuatrimestre 2025.
</t>
    </r>
    <r>
      <rPr>
        <b/>
        <sz val="11"/>
        <color rgb="FF000000"/>
        <rFont val="Calibri"/>
        <scheme val="minor"/>
      </rPr>
      <t xml:space="preserve">Acción de Tratamiento No. 2:
</t>
    </r>
    <r>
      <rPr>
        <sz val="11"/>
        <color rgb="FF000000"/>
        <rFont val="Calibri"/>
        <scheme val="minor"/>
      </rPr>
      <t xml:space="preserve">Acción Cumplida en el primer cuatrimestre 2025.
</t>
    </r>
    <r>
      <rPr>
        <b/>
        <sz val="11"/>
        <color rgb="FF000000"/>
        <rFont val="Calibri"/>
        <scheme val="minor"/>
      </rPr>
      <t xml:space="preserve">Acción de Tratamiento No. 3:
</t>
    </r>
    <r>
      <rPr>
        <sz val="11"/>
        <color rgb="FF000000"/>
        <rFont val="Calibri"/>
        <scheme val="minor"/>
      </rPr>
      <t>Desde el GGFC, se realizó primera mesa de trabajo conjunta con el área de Contabilidad, con el fin de inciar el proceso de actualización y ajuste a la Guía "G-GF-02 Evaluaciones Financieras Para Procesos Contractuales".
Se adjuntan las evidencias correspondientes.
*Por lo anteriormente expuesto, desde el GGFC se informa que para el 2do. cuatrimestre 2025, no se evidencia la materialización de este riesgo.</t>
    </r>
  </si>
  <si>
    <t>Para el presente seguimiento, se evidencia la actualización de la descripción del riesgo, la cual se encuentra ahora más alineada con los parámetros de un riesgo de corrupción. Se recomienda a la dependencia revisar con mayor precisión cuál es la omisión que da origen al riesgo, y se sugiere ajustar la descripción del riesgo bajo alguno de los siguientes enunciados: “Posibilidad de hacer uso del poder para realizar pagos o movimientos de recursos públicos debido a la omisión en la verificación de los documentos soporte, con el fin de obtener un beneficio personal o favorecer a un tercero” o “Posibilidad de hacer uso del poder para realizar pagos o movimientos de recursos públicos sin el cumplimiento de los requisitos legales o administrativos, con el fin de obtener un beneficio personal o favorecer a un tercero”.
Adicionalmente, se observa la actualización tanto de las causas que podrían dar lugar a la materialización del riesgo como de los controles asociados. Desde la OCI se sugiere que para el primer y tercer control cuenten, en la medida de lo posible, con una verificación o supervisión adicional, o bien, con una acción de tratamiento complementaria que contribuya a fortalecer su efectividad.
Se constata también la actualización de las acciones del plan de tratamiento, las cuales se encuentran correctamente formuladas y cumplen adecuadamente con su propósito.
Por otra parte, se evidencia la entrega de documentos que respaldan la implementación de los controles, los cuales están alineados con lo descrito en cada uno de ellos. Se insta a la dependencia a mantener el seguimiento continuo de estos controles, así como a revisar y actualizar de forma periódica tanto las causas como los controles del riesgo, especialmente ante posibles cambios en el contexto institucional o normativo.
Finalmente, la OCI destaca positivamente las acciones adelantadas y el compromiso demostrado por la dependencia en el fortalecimiento de la administración de los riesgos.</t>
  </si>
  <si>
    <t>Favorecimiento o preferencias en la asignación de PAC</t>
  </si>
  <si>
    <t>2.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tiempos establecidos, se reasignarán los recursos a aquellas cuentas que no tengan PAC aprobado.
Evidencia: 
1. Planilla de asignación de PAC.</t>
  </si>
  <si>
    <t>2. Enviar memorando a las dependencias generadoras de información contable y financiera, con el fin de reiterar el cumplimiento de los requisitos acorde al procedimiento establecido para el trámite y pago de cuentas, así como las fechas limites establecidas para realizar la solicitud de PAC, ante el GGFC.</t>
  </si>
  <si>
    <t>1. Memorando enviado</t>
  </si>
  <si>
    <t>Realizar evaluaciones financieras inadecuadas con el fin de favorecer a un tercero.</t>
  </si>
  <si>
    <r>
      <t xml:space="preserve">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t>
    </r>
    <r>
      <rPr>
        <sz val="10"/>
        <rFont val="Arial"/>
        <family val="2"/>
      </rPr>
      <t>1. Correos enviados al GGC, con la respectiva evaluación financiera.
2. Correos enviados al GGC, con las observaciones realizadas (cuando aplique).</t>
    </r>
  </si>
  <si>
    <r>
      <t xml:space="preserve">3. Realizar actualización de la Guía </t>
    </r>
    <r>
      <rPr>
        <i/>
        <sz val="10"/>
        <rFont val="Arial"/>
        <family val="2"/>
      </rPr>
      <t>"G-GF-02 Evaluaciones Financieras Para Procesos Contractuales"</t>
    </r>
    <r>
      <rPr>
        <sz val="10"/>
        <rFont val="Arial"/>
        <family val="2"/>
      </rPr>
      <t xml:space="preserve">, con el fin de implementar nuevos controles acorde con las actividades ejecutadas actualmente. </t>
    </r>
  </si>
  <si>
    <t>Líder de Contabilidad</t>
  </si>
  <si>
    <t>1.  Guía "G-GF-02 Evaluaciones Financieras Para Procesos Contractuales" - Actualizada</t>
  </si>
  <si>
    <t>Posibilidad de manipular u omitir deliberadamente información de cumplimiento de requisitos mínimos, motivado por presiones internas o externas o por entrega de dadivas para la vinculación de personal en la entidad, para favorecer intereses privados o particulares.</t>
  </si>
  <si>
    <t>Causa 1: Debilidad en la aplicación de lineamientos establecidos en la documentación Grupo de Gestión Humana para la vinculación de funcionarios.</t>
  </si>
  <si>
    <t>Pérdida de credibilidad institucional.</t>
  </si>
  <si>
    <t>El profesional del GGH encargado de la validación de los documentos de cumplimiento de requisitos, cada vez que se realice proceso de vinculación de un funcionario a la entidad, deberá tener en cuenta lo señalado en el procedimiento P-TH-01 "ingreso y retiro de funcionarios",  recibir y verificar el listado de cumplimiento de los documentos requeridosF-TH-01-08  y validar la experiencia y estudio en los formatos  y F-TH-01-09 para LNR.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Formatos F-TH-01-08 y F-TH-01-09.</t>
  </si>
  <si>
    <t xml:space="preserve">Realizar un muestreo aleatorio verificando con la entidad correspondiente la constatación de la veracidad del documento. </t>
  </si>
  <si>
    <t>Cada vez que ingresa un funcionario</t>
  </si>
  <si>
    <t>Coordinadora del Grupo de Gestión Humana</t>
  </si>
  <si>
    <t>comunicados solicitando información empresas o universidades</t>
  </si>
  <si>
    <t>"Atendiendo los lineamiento de la Oficina Asesora de Planeación durante el primer cuatrimestre se  modifica el riesgo, ajustando a redacción del riesgo, con el fin de presentar la utilización indebida del poder, deliberadamente ajustan la información para beneficio propio o de un tercero
Reporte I cuatrimestre 2025.
Los controles y actividades del trátamiento  son efectivos, por lo tanto no se ha materializado el riesgo. Durante el primer cuatrimestre del año se continuó realizando el diligencimiento de los formatos F-TH-01-08 "" Lista entrega documentos para tomar posesión"" y F-TH-01-05 ""Certificado de cumplimiento de requisitos"" en el proceso de vinculación de funcionarios. Adicionalmente, se realiza aleatoriamente corroboración de la información con universidad y empresas, mediante comunicación oficial.
Para el seguimiento de los planes, se realiza reunión semanal con la jefe de la dependencia en donde se recuerda el cumplimiento de los lineamientos establecidos en los dumentos del SIG y norma vigente. Se informa de los posibles nombramientos en la semana.
Evidencias:
-Formatos F-TH-01-08 "" Lista entrega documentos para tomar posesión"" y F-TH-01-05 ""Certificado de cumplimiento de requisitos"" diligenciados
- Comunicados de corroboración 
- Calendario reunión semanal."
https://minjusticiagovco-my.sharepoint.com/:f:/g/personal/mauricio_ordonez_minjusticia_gov_co/Ev7uMXMAyOhOrXw_1RJ1iVsBEv5-lj6cwd1RJUVBNqNuHA?email=lilian.diaz%40minjusticia.gov.co&amp;e=3rJkgB</t>
  </si>
  <si>
    <r>
      <rPr>
        <b/>
        <sz val="11"/>
        <color rgb="FF000000"/>
        <rFont val="Calibri"/>
        <scheme val="minor"/>
      </rPr>
      <t xml:space="preserve">Reporte segundo cuatrimestre 2025.
</t>
    </r>
    <r>
      <rPr>
        <sz val="11"/>
        <color rgb="FF000000"/>
        <rFont val="Calibri"/>
        <scheme val="minor"/>
      </rPr>
      <t xml:space="preserve">
Teniendo en cuenta el informe de seguimiento de los riesgos del primer cuatrimestre de 2025 de la Oficina de Control Interno, se realiza la revisión y ajuste de la redacción del riesgo, se complementan las causas, efectos y controles, con la asesoria y acompañamiento de la Oficina Asesora de Planeación y la Secretaria General. 
El riesgo no se ha materializado y los controles implementados son efectivos. En este sentido se relacionan las actividades desarrolladas en el segundo cuatrimestre para controles y plan de tratamiento. 
Se continua con la revisión de documentos para el cumplimiento de requisitos en el proceso de vinculación de funcionarios, diligenciando los formatos F-TH-01-08 ""Lista entrega documentos para tomar posesión"" y F-TH-01-09 ""Cálculo tiempo de experiencia laboral"", así mismo se expide el certificado de cumplimiento de requisitos por parte de la coordinadora del Grupo de Gestión Humana. Adicionalmente, se realiza aleatoriamente corroboración de la información con universidad y empresas, mediante comunicación oficial. 
Como control nuevo se incluyó las actividades de formación y sesibilización realizadas a los colaboradores de la entidad en el marco del Plan anual de Integridad. Para la presente vigencia se cuenta con la apropiación del código de integridad y valores a través de piezas comunicativas que generan recordación del actuar del servidor publico. Igualmente como tratamiento se incluye la implementación del canal de denuncias de la entidad, que es administrado por la OCDI. 
Evidencias:
Diligenciamiento formatos  F-TH-01-08 y F-TH-01-09
Certificados cumplimiento de requisitos F-TH-01-05
Plan de integridad 2025
Informes de seguimiento trimestral plan de integridad
Canal de denuncias
Solicitud de información relacionada con los certificados de formación y experiencia presentados a la entidad.
</t>
    </r>
  </si>
  <si>
    <t>Se evidencia que, para el presente seguimiento, la dependencia ha realizado la actualización de la descripción del riesgo y de sus causas. Sin embargo, en la definición del riesgo aún no se logra identificar con claridad cómo este podría constituir un riesgo de corrupción, ya que no es explicita la desviación de la gestión o del uso de los recursos públicos.
Desde la OCI, se recomienda a la dependencia solicitar el acompañamiento de la OAP con el fin de validar la pertinencia y/o correcta formulación del riesgo dentro de la matriz de riesgos de corrupción de la entidad. Es fundamental recordar que los riesgos de corrupción están asociados al posible detrimento patrimonial de la entidad o al uso indebido de sus recursos.
Adicionalmente, se evidencian debilidades en la formulación de los controles y en las acciones de tratamiento propuestas. Por lo anterior, se insta a la dependencia a revisar y considerar las observaciones emitidas por la OCI en seguimientos anteriores, con el propósito de lograr una mejor focalización del riesgo y una gestión más efectiva del mismo.</t>
  </si>
  <si>
    <t>Causa 2: Falta de controles en la revisión del cumplimiento de requisitos mínimos para vinculación de personal.</t>
  </si>
  <si>
    <t>Investigaciones disciplinarias, penales y fiscales.</t>
  </si>
  <si>
    <t>El Coordinador (a) del Grupo de Gestión Humana cada vez que se realice proceso de vinculación deberá revisar y certificar el cumplimiento de los requisitos mediante la expedición de formato F-TH-01-05 “Formato de Certificado de Cumplimiento de Requisitos”. Si al momento de hacer la verificación, identifica información que no es clara, esta incorrecta o el aspirante no cumple con los requisitos, solicita al funcionario del Grupo de Gestión Humana que valide con el aspirante la información, para que subsane o la aclare lo pertinente, si luego de este proceso se concluye que el aspirante no cumple se informa al aspirante su improcedencia de vinculación a la entidad. 
Evidencia: Formato lista de documentos para posesión. F-TH-01-05</t>
  </si>
  <si>
    <t>Canal de denuncias anonimas: Disponer de un mecanismo o canal confiable protegido (buzon virtual y linea directa)  para reportar irregularidades en procesos de selección.</t>
  </si>
  <si>
    <t>Cuando se requiera</t>
  </si>
  <si>
    <t>Jefe Oficina de Control Disciplinario Interno</t>
  </si>
  <si>
    <t>Divulgación página web y documentos de integridad</t>
  </si>
  <si>
    <t xml:space="preserve">Causa 3: Falta de sensibilización y aplicación de los temas de integridad. </t>
  </si>
  <si>
    <t xml:space="preserve">Incumplimiento normativo </t>
  </si>
  <si>
    <t xml:space="preserve">Los profesionales responsables de los temas de integridad del Grupo de Gestión Humana realizan la detección de temas a incluir en el plan anual de integridad y transparencia teniendo en cuenta los resultados de la vigencia anterior, el PTEP, la politica de integridad y los distintos reportes generados por la OCDI. Durante la vigencia ejecutan el plan de integridad y transpaerencia y realizan informes trimestrales que incluyen el cumplimiento del cronograma previsto. 
Evidencia: Plan de Integridad e informe trimestral de seguimiento. </t>
  </si>
  <si>
    <t>Posibilidad de impacto económico y reputacional derivado de la pérdida de recursos al financiar una iniciativa asociada a Justicia étnica que no cumpla con los requisitos establecidos para el Banco de Iniciativas y Proyectos, beneficiando con ello a un tercero.</t>
  </si>
  <si>
    <t>Causa 1: Presentación de documentación falsa para acreditar como cabildo, asociación, autoridad tradicional o resguardo (Decreto 1953/2014).</t>
  </si>
  <si>
    <t>*Investigaciones disciplinarias, fiscales
*Pérdida de Credibilidad</t>
  </si>
  <si>
    <t>El equipo seleccionado del Grupo de Fortalecimiento a la Justicia étnica una vez el grupo culmina la revisión de los requisitos mínimos y  a fin de establecer si este análisis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o acta de reunión si esta se realiza de forma presencial. En ambas se concluirá sobre las iniciativas revisadas y validadas.</t>
  </si>
  <si>
    <t>Causa 1: Fallas en alguna de las etapas de revisión de requisitos y documentos en el marco del Banco de Iniciativas y Proyectos.</t>
  </si>
  <si>
    <t>Programar visitas de verificación territorial del Ministerio  para confirmar en terreno que los proyectos se ejecutan con las autoridades étnicas legítimas y que los recursos se aplican conforme a los objetivos aprobados.</t>
  </si>
  <si>
    <t>Permanente</t>
  </si>
  <si>
    <t>Coordinadora del Grupo de Fortalecimiento a la Justicia Étnica</t>
  </si>
  <si>
    <t>Iniciativa revisada</t>
  </si>
  <si>
    <t>Durante el primer cuatrimestre de la vigencia 2025 se han adelantado las siguientes acciones en el marco del “Banco de Iniciativas y Proyectos para el Fortalecimiento de la Justicia Propia de los Pueblos Indígenas de Colombia” (BIP): 
•	Se formuló la ficha de necesidades teniendo en cuenta las actualizaciones de compromisos a cargo del MJD.
•	Se adelantó el proceso correspondiente para obtener las cotizaciones.
•	Se hizo la formulación del estudio previo.
•	Se adelantó el estudio de sector.
•	Se actualizaron los formatos para la gestión del BIP.
•	Se suscribió el Contrato 590 de 2025 con la Universidad Nacional de Colombia.
•	Se inició la ejecución del Contrato 590 de 2025.
Lo anterior, de conformidad con lo señalado en el REPORTE DE ACCIONES PLAN ÉTNICO PRIMER TRIMESTRE 2025, y adicionando acciones y logros del mes de abril de 2025. 
En cuanto al procedimiento para la priorización y viabilización de las iniciativas, se adelantó con corte a abril las siguientes fases: Socialización y Expectativa, y Presentación y/o postulación de iniciativas escritas.
El detalle de cada una de las fases puede ser consultado en el documento interno denominado APR.OAP. G-AJ-03-GESTION-BANCO-DE-INICIATIVAS-DE-PUEBLOS-INDIGENAS, siendo este un proceso transparente y objetivo, se podrá encontrar los requisitos mínimos, requisitos habilitantes, criterios de priorización y viabilización que se tienen en cuenta para cada fase del procedimiento, según corresponda. 
Por último, actualmente nos encontramos en la fase 2 del procedimiento (Presentación y/o postulación), la cual cerrará el 16 de mayo de 2025 según cronograma, que puede ser consultado en la página https://www.minjusticia.gov.co/programas-co/fortalecimiento-etnico/Paginas/Banco-de-Iniciativas-2025.aspx
https://minjusticiagovco-my.sharepoint.com/:f:/r/personal/mauricio_ordonez_minjusticia_gov_co/Documents/Evidencias%20riesgos/DJF?csf=1&amp;web=1&amp;e=PPvsLd</t>
  </si>
  <si>
    <t xml:space="preserve">En el segundo cuatrimestre de la vigencia (mayo-agosto), una vez finalizada la fase de recepción de propuestas (el 16 de mayo), se dio inicio a la revisión del cumplimiento de requisitos mínimos y habilitantes y los mismos fueron registrados en la matriz dispuesta para tal fin. Para ello, se llevaron a cabo diferentes sesiones del comite técnico, que esta conformado por representantes de la Universidad Nacional y el Ministerio de Justicia y del Derecho, en donde se validaron cada una de las iniciativas presentadas. 
Adicionalmente, se gestionó la publicación del listado de verificación, lo cual habilitó el proceso de subsanación por parte de las organizaciones proponentes. Se tiene previsto continuar con el análisis de criterios de priorización en el periodo establecido en el cronograma.
Se realizaron acciones que incluyen la asesoría técnica, el seguimiento e implementación de iniciativas, y la entrega de documentación para su supervisión técnica y financiera para la entrega de los recursos asociados a las iniciativas.
Cabe mencionar que, todo el proceso que conlleva la ejecución del Banco de Iniciativas y Proyectos hasta la actualidad, se encuentra publicado en la pagina web del Ministerio: https://www.minjusticia.gov.co/programas-co/fortalecimiento-etnico/Paginas/Banco-de-Iniciativas-2025.aspx </t>
  </si>
  <si>
    <t>Para el presente seguimiento, se observa que la dependencia no ha atendido las recomendaciones realizadas por la OCI respecto a la necesidad de realizar un nuevo análisis e identificación de causas del riesgo. Esto resulta especialmente relevante considerando los cambios que ha experimentado el entorno, tanto interno como externo, debido a la relación con el aliado implementador.
Asimismo, se evidencia que los controles no fueron actualizados en esta revisión. Por ello, se exhorta a la dependencia a revisar y acoger cada una de las observaciones formuladas por la OCI en seguimientos anteriores, con el fin de implementar controles adecuados y pertinentes que respondan a las condiciones actuales del riesgo y prevengan su materialización.
Es fundamental que, en los próximos seguimientos, la dependencia presente evidencia concreta sobre la implementación de los controles definidos. Aunque se entiende que el proyecto se encuentra actualmente en fase de presentación y/o postulación de las iniciativas, una vez superada esta etapa, será imprescindible contar con documentación que respalde la ejecución de los controles y permita evaluar su efectividad en la mitigación del riesgo.
Finalmente, se insta a la dependencia a sustentar, con evidencias, la implementación de las acciones de tratamiento, así como cualquier otra medida adoptada para contribuir a la prevención de la materialización del riesgo identificado. Esto permitirá fortalecer el sistema de administración de riesgos institucional y generar valor en la gestión pública.</t>
  </si>
  <si>
    <t>Causa 2: Intermediarios que manipulan o capturan la iniciativa para beneficiarse con los recursos.</t>
  </si>
  <si>
    <t>Posibles demandas o acciones judiciales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</si>
  <si>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</si>
  <si>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Causa 3: Manipulación de puntajes o criterios de viabilidad para aprobar proyectos que no cumplen requisitos.</t>
  </si>
  <si>
    <t xml:space="preserve">
Perdidas económicas y presupuestales </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</si>
  <si>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</si>
  <si>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Causa 4: Influencia de actores externos en la priorización o asignación de recursos.</t>
  </si>
  <si>
    <t>Perdida Reputacional e integridad</t>
  </si>
  <si>
    <t>El Grupo de Fortalecimiento a la Justicia étnica una vez se determinen las iniciativas priorizadas, verificará la validez de los requisitos y documentos que demuestren la relación de representación legal vigente, para efectos de contratar con la persona que esté legalmente habilitada para este efecto. En el caso de no poder realizar la verificación con el Ministerio del Interior, se verificarán otros documentos como la inscripción de autoridad en la Alcaldía correspondiente.</t>
  </si>
  <si>
    <t>Causa 2: Injerencia de terceros en el proceso de selección de iniciativas y proyectos en el marco del Banco de Iniciativas y Proyectos.</t>
  </si>
  <si>
    <t xml:space="preserve">Inadecuada aplicación del procedimiento interno por parte del grupo de Conciliación Extrajudicial en Derecho, Arbitraje y Amigable Composición (CEDAAC) perteneciente a la Dirección de Métodos Alternativos de Solución de Conflictos (DMASC). </t>
  </si>
  <si>
    <t>Pérdida de credibilidad en la gestión institucional del Programa Nacional  deConciliación Extrajudicial en Derecho, Arbitraje y Amigable Composición (CEDAAC)</t>
  </si>
  <si>
    <r>
      <rPr>
        <sz val="11"/>
        <color rgb="FF000000"/>
        <rFont val="Calibri"/>
        <scheme val="minor"/>
      </rPr>
      <t xml:space="preserve">El(la) coordinador(a) del grupo de conciliación extrajudicial en derecho, arbitraje y amigable composición, el servidor designado por éste, o el enlace de calidad de la DMASC, al menos una vez al año realiza una capacitación o socialización a los miembros del grupo CEDAAC, con el fin de fortalecer el conocimiento y la aplicación de los lineamientos establecidos en el procedimiento asociado al ejercicio de las funciones de control, inspección y vigilancia. Si no asiste la mayoría de los integrantes se envía el material a través del correo electrónico. 
Evidencia: soporte de asistencia a la capacitación o socialización con el material respectivo, correo de envío del material. 
</t>
    </r>
    <r>
      <rPr>
        <u/>
        <sz val="11"/>
        <color rgb="FF000000"/>
        <rFont val="Calibri"/>
        <scheme val="minor"/>
      </rPr>
      <t>Este control aplica para el grupo de conciliación extrajudicial en derecho, arbitraje y amigable composición.</t>
    </r>
  </si>
  <si>
    <t xml:space="preserve">Asignación de roles diferentes para la elaboración, revisión y aprobación de los proyectos  de resolución que contengan la  decisión de investigaciones contra centros de conciliación, arbitraje y amigable composición, con el fin de garantizar la transparencia del proceso. </t>
  </si>
  <si>
    <t>Según aplique</t>
  </si>
  <si>
    <t>Director(a) de MASC con el apoyo del coordinador(a) del grupo CEDAAC</t>
  </si>
  <si>
    <t xml:space="preserve">Resoluciones de decisión de investigación contra centros de conciliación, arbitraje y amigable composición </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</si>
  <si>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
Frente al tratamiento establecido, en marzo de 2025 se realizó una reunión de seguimiento a las visitas de inspección, control y vigilancia que se efectúan sobre los centros de conciliación, arbitraje y amigable composición, en cumplimiento de la acción establecida en el plan de mejoramiento de Contraloría General de la República. </t>
    </r>
    <r>
      <rPr>
        <i/>
        <sz val="11"/>
        <rFont val="Calibri"/>
        <family val="2"/>
        <scheme val="minor"/>
      </rPr>
      <t xml:space="preserve">
</t>
    </r>
    <r>
      <rPr>
        <b/>
        <i/>
        <sz val="11"/>
        <rFont val="Calibri"/>
        <family val="2"/>
        <scheme val="minor"/>
      </rPr>
      <t>Evidencias</t>
    </r>
    <r>
      <rPr>
        <i/>
        <sz val="11"/>
        <rFont val="Calibri"/>
        <family val="2"/>
        <scheme val="minor"/>
      </rPr>
      <t xml:space="preserve">: Soportes de la socialización del procedimiento (actas, presentación, envio de documentos), acta de la sesión de seguimiento.
Link de evidencias carpeta denominada Control 1. Socialización lineamientos: </t>
    </r>
    <r>
      <rPr>
        <i/>
        <u/>
        <sz val="11"/>
        <color rgb="FF3366CC"/>
        <rFont val="Calibri"/>
        <family val="2"/>
        <scheme val="minor"/>
      </rPr>
      <t>https://minjusticiagovco-my.sharepoint.com/:f:/g/personal/mauricio_ordonez_minjusticia_gov_co/EqB4q9xZWEBKvtjLDoolypUBORFgtJyynmpvSUykAVQ1qA?e=R0rZIN</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</si>
  <si>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r>
      <rPr>
        <sz val="11"/>
        <color rgb="FF000000"/>
        <rFont val="Calibri"/>
        <scheme val="minor"/>
      </rPr>
      <t xml:space="preserve">Monitoreo mayo a agosto de 2025
*Revisión de los riesgos DMASC. La Dirección de MASC efectuó las siguientes actividades:
1. Participación en la sesión de retroalimentación realizada por la OAP el 11 de agosto de 2025, sobre el tema de riesgos. 
2. Asistencia a la primera sesión llevada a cabo el 26 de agosto de 2025 con la OAP, en la cual se recibió acompañamiento para efectuar la revisión de los riesgos de la DMASC, atendiendo las observaciones de la OCI. Se enviaron los archivos revisados para el visto bueno de la OAP.
3. Asistencia a la segunda sesión llevada a cabo el 29 de agosto de 2025 con la OAP, en la cual se recibió acompañamiento y la validación de las observaciones efectuadas por esa oficina sobre los riesgos de la DMASC. 
*Atención de observaciones de la OCI. En la revisión efectuada se realizaron ajustes en la definición del riesgo acorde con la estructura de: Acción u Omisión + Uso del Poder + Desviación de la Gestión de lo Público + El Beneficio Privado; nuevamente se efectuó el análisis de causas; la actualización de algunos controles y del primer tratamiento, acorde con lo solicitado por la OCI.
Evidencias: Carpeta denominada Revisión riesgos, que contiene para todos los riesgos el soporte de la asistencia a las sesiones mencionadas y el envío de los mapas de riesgo para la revisión de la OAP. Con este monitoreo se envían los mapas revisados y los ajustados.  Enlace de la carpeta:  https://minjusticiagovco-my.sharepoint.com/:f:/g/personal/mauricio_ordonez_minjusticia_gov_co/EvvvpVP6sYxMhNMJidA04swBMkTtmujDVKXu9aFktQu38Q
No se materializó el riesgo, los controles aplocados han sido efectivos
</t>
    </r>
    <r>
      <rPr>
        <b/>
        <sz val="11"/>
        <color rgb="FF000000"/>
        <rFont val="Calibri"/>
        <scheme val="minor"/>
      </rPr>
      <t>CONTROLES 1 Y 2 (CUMPLIDOS)</t>
    </r>
    <r>
      <rPr>
        <sz val="11"/>
        <color rgb="FF000000"/>
        <rFont val="Calibri"/>
        <scheme val="minor"/>
      </rPr>
      <t>. Se realizaron cuatro (4) capacitaciones dirigidas al equipo CEDAAC sobre el manejo del SICAAC y el nuevo procedimiento de visitas de control, inspección y vigilancia,  conforme con lo establecido en la nomatividad vigente. De esta manera, se fortalecieron los conocimientos del personal sobre la aplicación de los lineamientos establecidos, elementos normativos para la verificación de obligaciones legales, reglamentarias y de la prestación del servicios a los centros de conciliación, arbitraje y amigable composición a través del acta de la visita y  aspectos tecnologicos para fortalecer el manejo y uso del SICAAC.
Evidencias: Carpeta denominada  controles 1 y 2: capacitaciones , que contiene las actas de las capacitaciones y la presentación respectiva. Enlace de la carpeta:  https://minjusticiagovco-my.sharepoint.com/:f:/g/personal/mauricio_ordonez_minjusticia_gov_co/Eu-ixUOJ141CgZQWZVG4rhQBWsD1bZ5a_2OvjU5qqEno0A?e=25MRp0
CONTROL 3 (EN EJECUCIÓN): Se realizó con los integrantes del Grupo de Conciliación Extrajudicial en Derecho, Arbitraje y Amigable Composición una mesa de seguimiento a las visitas de inspección, control y vigilancia efectuadas sobre los centros de conciliación, arbitraje y amigable composición. Como resultado de este proceso, se identificaron fortalezas y debilidades en la ejecución de las diligencias, en el uso del SICAAC y en el diligenciamiento de los instrumentos. Asimismo, se presentaron los resultados de la revisión de los formatos, con el fin de fortalecer su correcto diligenciamiento. Se elaboró y remitió el acta de la sesión. La segunda mesa se programará para el último cuatrimestre de 2025.
Evidencias: Carpeta denominada  control 3 : mesa de seguimiento que contiene el acta y su envío a l Grupo CEDAAC. Enlace de la carpeta:  https://minjusticiagovco-my.sharepoint.com/:f:/g/personal/mauricio_ordonez_minjusticia_gov_co/EmkOrufyAJpDo3Z2DQx_KEAB5J6Iu84KvbvIR0mjTMUPpA?e=WsO8nO</t>
    </r>
  </si>
  <si>
    <t xml:space="preserve">En el presente seguimiento se evidencia que la dependencia ha realizado ajustes en la definición del riesgo, mostrando un mayor acercamiento a los elementos que componen un riesgo de corrupción. Sin embargo, la formulación aún presenta debilidades estructurales, ya que no incorpora de forma clara los componentes de dicha estructura: Acción u Omisión + Uso del Poder + Desviación de la Gestión de lo Público + El Beneficio Privado. Por ello, se recomienda a la dependencia revisar la estructura de la definición del riesgo, asegurando que se evidencie de manera explícita la desviación de lo público que podría generarse.
Adicionalmente, se sugiere realizar un nuevo análisis de causas, utilizando la metodología que la dependencia considere más adecuada. Este análisis debe permitir validar si las causas identificadas continúan siendo pertinentes o si, en función del entorno actual del proceso, existen nuevas causas que podrían dar lugar a la materialización del riesgo.
Se destaca el esfuerzo de la dependencia en la implementación de los controles establecidos. No obstante, se reitera la necesidad de actualizarlos, tal como ha sido sugerido por la OCI en seguimientos anteriores, con el fin de asegurar su vigencia y efectividad frente a las condiciones actuales del riesgo.
En cuanto a las acciones del plan de tratamiento, se observa la inclusión de una primera acción que, si bien se relaciona con los controles, no cumple con el propósito específico de las acciones de mejoramiento. Esta acción se limita a aspectos propios de la implementación de los controles, por lo que se recomienda reformularla, enfocándola hacia acciones que fortalezcan los controles del riesgo desde una perspectiva estratégica y de mejora continua.
</t>
  </si>
  <si>
    <t xml:space="preserve">Interpretación errónea de la normativa en materia de control, inspección y vigilancia, por parte del grupo de Conciliación Extrajudicial en Derecho, Arbitraje y Amigable Composición (CEDAAC) perteneciente a la Dirección de Métodos Alternativos de Solución de Conflictos (DMASC). </t>
  </si>
  <si>
    <t>Incremento de quejas o acciones legales contra el Ministerio de Justicia y del Derecho</t>
  </si>
  <si>
    <r>
      <rPr>
        <sz val="11"/>
        <color rgb="FF000000"/>
        <rFont val="Calibri"/>
        <scheme val="minor"/>
      </rPr>
      <t xml:space="preserve">El(la) coordinador(a) del grupo de conciliación extrajudicial en derecho, arbitraje y amigable composición o el servidor designado por éste, al menos una vez al año realiza una socialización o transferencia de conocimientos a los miembros del grupo CEDAAC, con el fin de fortalecer normativamente en el ejercicio de las funciones de control, inspección y vigilancia que se ejercen sobre los centros de conciliación, arbitraje y/o amigable composición. Si no asiste la mayoría de los integrantes se envía el material a través del correo electrónico. 
Evidencia: soporte de asistencia a la socialización con el material respectivo, correo de envío del material. 
</t>
    </r>
    <r>
      <rPr>
        <u/>
        <sz val="11"/>
        <color rgb="FF000000"/>
        <rFont val="Calibri"/>
        <scheme val="minor"/>
      </rPr>
      <t>Este control aplica para el grupo de conciliación extrajudicial en derecho, arbitraje y amigable composición.</t>
    </r>
  </si>
  <si>
    <t>Realizar los ajustes que se requieran para corregir las situaciones que se identificaron en los procesos sancionatorios, acatando lo establecido en la normativa vigente y las demás consecuencias que de ello se deriven, según aplique.</t>
  </si>
  <si>
    <t>Soporte de la verificación efectuada a los procesos sancionatorios</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</si>
  <si>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incorporó este control orientado a implementar medidas de seguimiento para fortalecer la ejecución de las visitas de control, inspección y vigilancia o en la aplicación de los instrumentos establecidos. En el marco de la actualización del procedimiento de visitas de control, inspección y vigilancia se realizaron trece (13) sesiones de trabajo para fortalecer los lineamientos y formatos establecidos, lo cual incidirá en el mejoramiento de estas diligencias. 
Frente al tratamiento establecido, en este periodo no se identificaron situaciones que deban corregirse en el marco de los procesos sancionatorios que desarrolla el Grupo de Conciliación Extrajudicial en Derecho, Arbitraje y Amigable Composición; por lo tanto, no se ha requerido realizar algún ajuste. </t>
    </r>
    <r>
      <rPr>
        <i/>
        <sz val="11"/>
        <rFont val="Calibri"/>
        <family val="2"/>
        <scheme val="minor"/>
      </rPr>
      <t xml:space="preserve">
</t>
    </r>
    <r>
      <rPr>
        <b/>
        <i/>
        <sz val="11"/>
        <rFont val="Calibri"/>
        <family val="2"/>
        <scheme val="minor"/>
      </rPr>
      <t>Evidencias</t>
    </r>
    <r>
      <rPr>
        <i/>
        <sz val="11"/>
        <rFont val="Calibri"/>
        <family val="2"/>
        <scheme val="minor"/>
      </rPr>
      <t xml:space="preserve">: actas de las sesiones de trabajo realizadas.
Link de evidencias carpeta denominada Control 2. Medidas de seguimiento: </t>
    </r>
    <r>
      <rPr>
        <i/>
        <u/>
        <sz val="11"/>
        <color rgb="FF3366CC"/>
        <rFont val="Calibri"/>
        <family val="2"/>
        <scheme val="minor"/>
      </rPr>
      <t>https://minjusticiagovco-my.sharepoint.com/:f:/g/personal/mauricio_ordonez_minjusticia_gov_co/EuTeAj4KvG9BtoGTHgCdWagBz6wABLaxtIHB_f9lU96VtA?e=Fm2oBd</t>
    </r>
    <r>
      <rPr>
        <i/>
        <sz val="11"/>
        <rFont val="Calibri"/>
        <family val="2"/>
        <scheme val="minor"/>
      </rPr>
      <t xml:space="preserve">
Nota: En este periodo se realizó la revisión y ajuste en su totalidad del mapa de riesgos de corrupción a cargo de la DMASC, con la asesoría y acompañamiento de la OAP. Además se incorporó este control.</t>
    </r>
  </si>
  <si>
    <t xml:space="preserve">Ausencia de mecanismos de seguimiento sobre actividades derivadas de las funciones de control, inspección y vigilancia, por parte del grupo de Conciliación Extrajudicial en Derecho, Arbitraje y Amigable Composición (CEDAAC) perteneciente a la Dirección de Métodos Alternativos de Solución de Conflictos (DMASC). </t>
  </si>
  <si>
    <t>Aplicación inadecuada de la norma por errores reiterados en sanciones y procesos en el marco de la implementación del Programa Nacional de Conciliación Extrajudicial en Derecho, Arbitraje y Amigable Composición (CEDAAC).</t>
  </si>
  <si>
    <r>
      <rPr>
        <sz val="11"/>
        <color rgb="FF000000"/>
        <rFont val="Calibri"/>
        <scheme val="minor"/>
      </rPr>
      <t xml:space="preserve">El(la) coordinador(a) del grupo de conciliación extrajudicial en derecho, arbitraje y amigable composición, el servidor designado por éste, o el enlace de calidad de la DMASC, al menos dos veces al año, realiza reuniones de seguimiento con los miembros del grupo CEDAAC, con el fin de identificar situaciones que se hayan presentado o elementos que se deban fortalecer en el ejercicio de las funciones de control, inspección y vigilancia o en la aplicación de los instrumentos establecidos. Si no asiste la mayoría de los integrantes se envía el acta a través del correo electrónico. 
Evidencias: acta de la reunión de seguimiento, correo de envío.
</t>
    </r>
    <r>
      <rPr>
        <u/>
        <sz val="11"/>
        <color rgb="FF000000"/>
        <rFont val="Calibri"/>
        <scheme val="minor"/>
      </rPr>
      <t>Este control aplica para el grupo de conciliación extrajudicial en derecho, arbitraje y amigable composición.</t>
    </r>
  </si>
  <si>
    <t>Realizar los ajustes que se requieran en las decisiones de sanción objeto de la materialización del riesgo, acatando lo establecido en la normativa vigente, según aplique.</t>
  </si>
  <si>
    <t xml:space="preserve"> Soporte de los ajustes realizados a las decisiones de sanción</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</si>
  <si>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no se han gestionado actos administrativos de investigación con decisión de sanción, en el ejercicio de las funciones de control, inspección y vigilancia que se ejercen sobre los centros de conciliación, arbitraje y amigable composición. En consecuencia, en este periodo no se ha requerido aplicar el tratamiento establecido. </t>
    </r>
    <r>
      <rPr>
        <i/>
        <sz val="11"/>
        <rFont val="Calibri"/>
        <family val="2"/>
        <scheme val="minor"/>
      </rPr>
      <t xml:space="preserve">
</t>
    </r>
    <r>
      <rPr>
        <sz val="11"/>
        <rFont val="Calibri"/>
        <family val="2"/>
        <scheme val="minor"/>
      </rPr>
      <t xml:space="preserve">
</t>
    </r>
    <r>
      <rPr>
        <b/>
        <i/>
        <sz val="11"/>
        <rFont val="Calibri"/>
        <family val="2"/>
        <scheme val="minor"/>
      </rPr>
      <t xml:space="preserve">Evidencias: </t>
    </r>
    <r>
      <rPr>
        <i/>
        <sz val="11"/>
        <rFont val="Calibri"/>
        <family val="2"/>
        <scheme val="minor"/>
      </rPr>
      <t xml:space="preserve">No aplica. </t>
    </r>
    <r>
      <rPr>
        <sz val="11"/>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</si>
  <si>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t>Gestión de la Información y las comunicaciones</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</si>
  <si>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</si>
  <si>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Posibilidad de aprovechamiento indebido, pérdida o uso fraudulento de información reservada de la entidad, debido a la falta de controles adecuados de acceso, con el propósito de obtener beneficios propios o de terceros mediante el uso de información privilegiada</t>
  </si>
  <si>
    <t>Debilidades en los controles de acceso a informacion privilegiada por ausencia de perfiles de usuario diferenciados.</t>
  </si>
  <si>
    <t xml:space="preserve">Pérdida de trazabilidad y dificultad para identificar responsables causando pérdida de imagen institucional
Investigaciones disciplinarias,y
Sanciones  
</t>
  </si>
  <si>
    <r>
      <rPr>
        <sz val="11"/>
        <color rgb="FF000000"/>
        <rFont val="Calibri"/>
        <scheme val="minor"/>
      </rPr>
      <t xml:space="preserve">El profesional o equipo de trabajo de mesa de ayuda segun demanda realiza la activación, modificación o desactivación de una credencial  en cumplimiento del procedimiento  P-TI-02 Gestión de acceso a recursos informáticos, a través del cual  se aplica para los sistemas de información y herramientas tecnológicas, entregando los  accesos  solicitados a través de la mesa de ayuda segun el rol de usuario que corresponda.
</t>
    </r>
    <r>
      <rPr>
        <b/>
        <sz val="11"/>
        <color rgb="FF000000"/>
        <rFont val="Calibri"/>
        <scheme val="minor"/>
      </rPr>
      <t>Evidencia</t>
    </r>
    <r>
      <rPr>
        <sz val="11"/>
        <color rgb="FF000000"/>
        <rFont val="Calibri"/>
        <scheme val="minor"/>
      </rPr>
      <t>:
- Reporte  de mesa de ayuda con el listado  de solicitudes registradas,atendidas y cerradas en el periodo,  por concepto de gestión de cuentas de usuario para acceso a sistemas de información y herramientas tecnológicas.</t>
    </r>
  </si>
  <si>
    <t>La Inexistencia de un control de acceso a la información privilegiada.</t>
  </si>
  <si>
    <t>Aplicación de controles de acceso a los repositorios o sistema de información.</t>
  </si>
  <si>
    <t>Cuatrimestral</t>
  </si>
  <si>
    <t>Subdirector de Tecnologías y Sistemas de Información</t>
  </si>
  <si>
    <t>Acta de verificación de accesos</t>
  </si>
  <si>
    <r>
      <rPr>
        <sz val="11"/>
        <rFont val="Calibri"/>
        <family val="2"/>
        <scheme val="minor"/>
      </rPr>
      <t>Se adjuntan evidencias con la matriz de solicitudes registradas y gestionadas a través del aplicativo Aranda, correspondientes a la gestión de accesos de funcionarios durante el primer cuatrimestre del año 2025</t>
    </r>
    <r>
      <rPr>
        <u/>
        <sz val="11"/>
        <color theme="10"/>
        <rFont val="Calibri"/>
        <family val="2"/>
        <scheme val="minor"/>
      </rPr>
      <t>.
https://minjusticiagovco-my.sharepoint.com/:f:/r/personal/mauricio_ordonez_minjusticia_gov_co/Documents/Evidencias%20riesgos/DTGIJ-STSI?csf=1&amp;web=1&amp;e=IcqdL3</t>
    </r>
  </si>
  <si>
    <t>Se adjuntan evidencias con la matriz de solicitudes registradas y gestionadas a través del aplicativo Aranda, correspondientes a la gestión de accesos de funcionarios durante el segundo cuatrimestre del año 2025.
https://minjusticiagovco-my.sharepoint.com/:x:/r/personal/gobdigital_calidad_minjusticia_gov_co/Documents/GOBIERNO%20DIGITAL/VIGENCIA%202025/Calidad%202025/Mapa-Matriz%20de%20Riesgos%20gesti%C3%B3n%20y%20corrupcion/Cuatrimestre%202%20-%20Matriz%20de%20riesgos/Seguimiento%20cuatrimestre%202/Seguimiento-mapa-de-riesgos-de-corrupcion-2do-cuatrimestre-2025%20(1)%20(2).xlsx?d=w3e373a13d2e34815980bb92e1f391fdd&amp;csf=1&amp;web=1&amp;e=I3lsDu&amp;nav=MTVfezAwMDAwMDAwLTAwMDEtMDAwMC0wMTAwLTAwMDAwMDAwMDAwMH0</t>
  </si>
  <si>
    <t>En el presente seguimiento no se evidencia ninguna actualización del riesgo por parte de la dependencia, ni la incorporación de las recomendaciones formuladas por la OCI durante la vigencia 2024.
En consecuencia, mientras no se realice un ejercicio adecuado de identificación del riesgo, sus causas, consecuencias y controles, se limita la posibilidad de efectuar una evaluación efectiva del mismo. Hasta tanto no se lleve a cabo dicho proceso, la OCI continuará reiterando las observaciones previamente emitidas, con el propósito de que se avance hacia una gestión del riesgo más precisa, alineada con las directrices y objetivos institucionales y normativos.</t>
  </si>
  <si>
    <t>Falta de políticas de tratamiento y custodia de información.</t>
  </si>
  <si>
    <t xml:space="preserve">Los profesionales o contratistas designados, anualmente generan revision y actualizacion de la politica G-IC-07 Politica de seguridad de la informacion  politica G-IC-16 Politica de tratamiento y proteccion de datos personales, resultando en la actualizacion, publicacion y socalizacion de dichos documentos. 
Evidencia: Documentos actualizados, publicados y socializados. </t>
  </si>
  <si>
    <t>si</t>
  </si>
  <si>
    <t xml:space="preserve">Establecer un plan de mejora donde se realice seguimiento a la actualizacion de los documentos. </t>
  </si>
  <si>
    <t xml:space="preserve">Atencion al plan de mejora, y los documentos actualizados. </t>
  </si>
  <si>
    <t xml:space="preserve">Se adjuntan  los documentos actualizados, y el seguimiento de actualizacion a los mismos que se lleva bajo el monitoreo del PAI </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</si>
  <si>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</si>
  <si>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Posibilidad de perdida reputacional por recibir o solicitar cualquier dádiva o beneficio a nombre propio o de terceros, con el fin de conceder el beneficio jurídico del indulto sin el lleno de los requisito legales.</t>
  </si>
  <si>
    <t>Errores u omisiones en la revisión y verificación de la documentación que soporta el trámite de indulto.</t>
  </si>
  <si>
    <t>Obtencion del indulto sin cumplimiento de los requisitos.
Procesos Penales y disciplinarios</t>
  </si>
  <si>
    <t>El coordinador del grupo de accciones legales y constitucionales,  el (la) Director(a) de Justicia Transicional, El Viceministro de Política Crimminal y el Director Jurídico, en el marco de sus competencias y cada vez que se vaya a expedir el proyecto de resolución a través del cual se decide la solicitud de indulto,  revisará la información del expediente y el proyecto de resolución emitido por el profesional que realizó la verificación inicial, de acuerdo al flujo de aprobación establecido en el procedimiento P-CR-16, para la correcta expedición. 
La evidencia de este control es, los vistos buenos del proyecto de resolución.</t>
  </si>
  <si>
    <t>Solicitar apoyo al Grupo de Gestión Humana para realizar capacitaciones de la apropiación del Código de Etica, al interior del Grupo de Acciones Legales y Constitucionales</t>
  </si>
  <si>
    <t>Una vez al año</t>
  </si>
  <si>
    <t>Coordinador Grupo de Acciones Legales y Constitucionales</t>
  </si>
  <si>
    <t>Lista de asistencia</t>
  </si>
  <si>
    <t xml:space="preserve">La medición del control establecido inicia a partir del segundo cuatrimestre toda vez que fue identificado en el ejercicio de la actualización de mapa de riesgos
</t>
  </si>
  <si>
    <t xml:space="preserve">Para el segundo monitoreo, conforme a las observaciones de la Oficina Asesora de Planeación y de la Oficina de Control Interno, se procedió a modificar la redacción de las causas y se establecieron tres nuevos controles, los cuales se empezarán a ejecutar para el tercer cuatrimestre.  Respecto a la causa número 1, no se generaron evidencias debido a que para la presente vigencia, no se han elaborado resoluciones de indulto.
En cuanto al plan de tratamiento, conforme a las fechas propuestas, se tiene previsto que las acciones 1 y 2 se realicen para el 3er cuatrimestre, respecto de los ajustes al procedimiento de indulto, la capacitación sobre código de ética, y la pieza comunicativa, las cuales no se han realizado debido a los ajustes a las causas, controles y plan de tratamiento producto de las observaciones de la OCI y de las recomentaciones de la OAP"
</t>
  </si>
  <si>
    <t>Para el presente seguimiento, se evidencia que la dependencia realizó la actualización de la descripción del riesgo, la cual ahora se encuentra alineada con la estructura de un riesgo de corrupción. Sin embargo, se recomienda que la definición vaya hasta la parte que menciona “sin el lleno de los requisitos legales”, ya que el resto del enunciado aporta elementos relevantes para la caracterización del riesgo.
Asimismo, se observa que las causas del riesgo fueron actualizadas. No obstante, se sugiere a la dependencia revisar que no exista duplicidad o similitud entre ellas. Para ello, se recomienda aplicar una metodología específica para la identificación de causas, con el fin de garantizar que cada una sea abordada de forma diferenciada y precisa.
En cuanto al control existente, si bien fue ajustado, desde la OCI se considera que puede ser fortalecido aún más para garantizar una mayor efectividad en la prevención de la materialización del riesgo. Se reitera que cada causa identificada debe contar con un control asociado que permita su mitigación efectiva.
Las acciones del plan de tratamiento fueron modificadas; sin embargo, se recomienda revisar nuevamente su formulación, asegurando que estén orientadas a fortalecer la implementación de los controles. A la fecha, la formulación de las acciones del plan de tratamiento sigue siendo una debilidad identificada.
Adicionalmente, se recuerda que la DJT disponía de documentos valiosos que podían servir de insumo para fortalecer e implementar ajustes procedimentales. Por tanto, se sugiere retomar esta actividad dentro del plan de tratamiento y llevar a cabo su ejecución como parte de dichas acciones.
Finalmente, tal como se ha reiterado en anteriores seguimientos, es indispensable presentar evidencias de la implementación de los controles. Aunque la dependencia reporta una actualización en el control, los cambios no resultan sustanciales como para justificar la ausencia de evidencia que sustente su implementación.</t>
  </si>
  <si>
    <t>Falta de integridad, valores éticos y compromiso con la legalidad por parte del servidor público involucrado en el trámite.</t>
  </si>
  <si>
    <t xml:space="preserve">Molestias al interior del equipo
Falta de compromisos laborales
Procesos Penales y disciplinarios
</t>
  </si>
  <si>
    <t xml:space="preserve">El Coordinador del Grupo de Acciones Legales y Constitucionales, en el marco de sus competencias, una vez designados los funcionarios o contratistas que se encargarán del trámite de indultos, procederá a informar a los mismos el contenido del Formato de compromiso anticorrupción que se cree para el efecto, el cual deberá ser firmado por dichos servidores y constar en cada uno de los trámites de indulto que les sean asignados. 
La evidencia de este control serán los formatos de Compromiso Anticorrupción debidamente firmados. </t>
  </si>
  <si>
    <t>Realizar acciones de socialización a la ciudadanía sobre los requisitos para el acceso al indulto</t>
  </si>
  <si>
    <t>Dos veces al año</t>
  </si>
  <si>
    <t>Piezas comunicativas  divulgadas en página web</t>
  </si>
  <si>
    <t>Alteración, manipulación o falsificación de la documentación que soporta el proceso de otorgamiento del indulto.</t>
  </si>
  <si>
    <t>Realizar la actualización y ajuste al procedimiento de Indulto P-CR-16, a fin de establecer puntos de control que permitan optimizar los tiempos para el desarrollo de las actividades, implementación de listas de chequeo, custodia del expediente y el cumplimiento de los términos legales.</t>
  </si>
  <si>
    <t>Procedimiento P-CR-16 Actualizado junto con los formatos asociados</t>
  </si>
  <si>
    <t>Presiones indebidas, amenazas o riesgos contra la vida e integridad del servidor público que pueden incidir en la decisión administrativa.</t>
  </si>
  <si>
    <t>Obtencion del indulto sin cumplimiento de los requisitos
Procesos Penales</t>
  </si>
  <si>
    <t>El Coordinador del Grupo de Acciones Legales y Constitucionales, así como los servidores públicos asignados al trámite de indultos, para efectos de las comunicaciones, tanto internas como externas, solo podrán utilizar el gestor documental SGDEA del Ministerio de Justicia y del Derecho, a fin de que no se tenga contacto directo con el solicitante ni con terceros , relacionados con el trámite de indulto. La evidencia serán las comunicaciones del SGDEA y correos electrónicos</t>
  </si>
  <si>
    <t>Insuficiente implementación de controles internos y de seguimientos sobre los trámites de indulto, que facilita la materialización de actos de corrupción.</t>
  </si>
  <si>
    <t>El Coordinador del Grupo de Acciones Legales y Constitucionales y el Lider de calidad de la Dirección de Justicia Transicional, procederán a realizar una revisión del procedimiento P-CR-16, en el que se verificarán los puntos de control en las diferentes actividades, a fin de fortalecer el procedimiento y evitar posibles actos de corrupción generados a partir de las actividades propias del proceso.  
La evidencia de este control será el procedimiento ajustado y publicado en el SIG</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</si>
  <si>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</si>
  <si>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
Posibilidad afectación reputacional y económica por omisión en la verificación de los requisitos legales, manipulación y/o entorpecimiento del proceso de expedición de licencias de cannabis mediante el uso indebido del poder conferido a los profesionales que intervienen en el proceso de licenciamiento motivados por intereses personales o con el propósito de favorecer a terceros.  
</t>
  </si>
  <si>
    <t>Prebendas a los ingenieros agrónomos en el marco de las visitas técnicas.</t>
  </si>
  <si>
    <t>Otorgamiento de licencias sin el cumplimiento los requisitos contemplados en el marco normativo vigente.
Investigaciones disciplinarias, fiscales y/o penales por parte de los entes de control.
Afectación de la imagen institucional</t>
  </si>
  <si>
    <t>Divulgar y visibilizar a través de las diferentes plataformas tecnológicas, una campaña activa que permita a cualquier persona reconocer los presuntos casos de corrupción y como puede denunciarlos.</t>
  </si>
  <si>
    <t>Subdirección de Control y Fiscalización de Sustancias Químicas y Estupefacientes</t>
  </si>
  <si>
    <t>Banners y avisos informativos publicados en las plataformas tecnológicas.</t>
  </si>
  <si>
    <r>
      <t xml:space="preserve">Durante el primer cuatrimestre 2025, el riesgo no se ha materializado y el control ha sido efectivo. 
</t>
    </r>
    <r>
      <rPr>
        <b/>
        <sz val="10"/>
        <color rgb="FF000000"/>
        <rFont val="Arial"/>
        <family val="2"/>
      </rPr>
      <t xml:space="preserve">Control:
</t>
    </r>
    <r>
      <rPr>
        <sz val="10"/>
        <color rgb="FF000000"/>
        <rFont val="Arial"/>
        <family val="2"/>
      </rPr>
      <t>Durante este período se realizaron 19</t>
    </r>
    <r>
      <rPr>
        <sz val="10"/>
        <color rgb="FFFF0000"/>
        <rFont val="Arial"/>
        <family val="2"/>
      </rPr>
      <t xml:space="preserve"> </t>
    </r>
    <r>
      <rPr>
        <sz val="10"/>
        <color rgb="FF000000"/>
        <rFont val="Arial"/>
        <family val="2"/>
      </rPr>
      <t xml:space="preserve">visitas. La información correspondiente a las actas de visita se carga en el repositorio de la Subdirección. Estas actas son verificadas por un integrante del área técnica que las recepciona, por la líder del grupo cuando sea necesario, y por el técnico responsable del trámite. Las visitas corresponden a trámites de primera vez y a modificaciones por inclusión de predios, en las cuales el evaluador del trámite es diferente de quien ejecuta la visita.
Como evidencia queda:
-Carpeta con actas de visita y base de datos.
</t>
    </r>
    <r>
      <rPr>
        <b/>
        <sz val="10"/>
        <color rgb="FF000000"/>
        <rFont val="Arial"/>
        <family val="2"/>
      </rPr>
      <t xml:space="preserve">Acción:
</t>
    </r>
    <r>
      <rPr>
        <sz val="10"/>
        <color rgb="FF000000"/>
        <rFont val="Arial"/>
        <family val="2"/>
      </rPr>
      <t xml:space="preserve">La selección de las visitas a realizar son las que reporta el MICC y que hayan pasado por visto bueno por el área de licenciamiento, una vez se da el aval, la persona encargada de asignar las visitas, identifica la disponibilidad de los profesionales, en la trazabilidad de MICC en usuarios de consulta es posible verificar qué ingeniero revisó el expediente, y se asigna la visita a otro profesional, adicionalmente, se busca que se haga uso eficiente de los recursos en la programación, adicionalmente, en la trazabilidad de Micc se podrá observar que en la opción seguimiento de solicitud en el reporte de solicitudes de licencia, en el estado Etapa 1- Técnico, se podrá evidenciar el nombre del evaluador técnico asignado, el cual difiere de quien realizó la visita, como se puede determinar en el acta de visita en quien realizó la visita.
Como evidencia queda: Documento evidencias trazabilidad MICC de visitas previas.
</t>
    </r>
    <r>
      <rPr>
        <b/>
        <i/>
        <sz val="10"/>
        <color rgb="FF000000"/>
        <rFont val="Arial"/>
        <family val="2"/>
      </rPr>
      <t>Nota: Se precisa que, teniendo en cuenta la actualización de los riesgos y controles que actualmente se encuentra en curso y a las instrucciones recibidas por parte de la OAP, se realiza el presente seguimiento sobre el control y plan de tratamiento que está resaltado en rojo. Lo anterior, teniendo en cuenta que por la prontitud del reporte y el cambio de fondo de las acciones propuestas en color verde, se realizará el seguimiento a partir del segundo cuatrimestre. 
https://minjusticiagovco-my.sharepoint.com/:f:/r/personal/mauricio_ordonez_minjusticia_gov_co/Documents/Evidencias%20riesgos/SCFSQE?csf=1&amp;web=1&amp;e=WcoO9g</t>
    </r>
  </si>
  <si>
    <t xml:space="preserve">Durante el segundo cuatrimestre de 2025, el riesgo no se ha materializado y el control ha sido efectivo. Lo anterior, teniendo en cuenta que se continúa con la aplicación del control y acción de plan de tratamiento establecidos para mitigar la materialización.
CONTROL:
Durante el período objeto de este reporte, se llevaron a cabo tres (3) visitas previas para el otorgamiento de licencias de cannabis. En este sentido, se continúa con la aplicación del control, toda vez que el profesional que valida inicialmente toda la documentación técnica aportada por el solicitante, es diferente al profesional técnico que realiza la visita. Lo anterior, con el propósito de mitigar la materialización de prebendas y garantizar la transparencia dentro del desarrollo del trámite. 
Como evidencia se adjunta: 
1. Documento PDF que evidencia la trazabilidad en el aplicativo MICC y la comparación con la base de datos de las visitas realizadas.
2. Base de seguimiento a las visitas técnicas 2025.
3. Actas de visitas previas. 
PLAN DE TRATAMIENTO: 
Durante el período objeto de este reporte, se lleva a cabo la actualización de la acción del plan de tratamiento con el propósito de reforzar los controles y atacar la causa raíz. De este modo, se ha establecido la divulgación y visibilización permanente en el Mecanismo de Información para el Control de Cannabis - MICC de los canales establecidos por el Ministerio de Justicia y del Derecho para la denuncia de presuntos casos de corrupción. 
Se tiene previsto para el tercer cuatrimestre de 2025, diseñar un plan de trabajo que permita establecer períodicamente la publicación de información de interés general de los usuarios, visibilizando los canales autorizados para la radicación de trámites, PQRDS, identificación de casos de corrupción, entre otros. 
Como evidencia queda: 
1. Pantallazo MICC - Con información de interés para los usuarios.  </t>
  </si>
  <si>
    <t>Para el presente seguimiento, se evidencia que la dependencia ha realizado la actualización de la definición del riesgo. No obstante, se recomienda revisar la estructura de dicha definición, sugiriendo que esta se formule conforme a los lineamientos establecidos en la guía de administración de riesgos del DAFP Acción u Omisión + Uso del Poder + Desviación de la Gestión de lo Público + El Beneficio Privado. Esta estructura permitirá una mejor alineación con los criterios establecidos para la definición de los riesgos de corrupción.
Asimismo, se observa que la dependencia ha iniciado el proceso de actualización de los controles asociados. En este sentido, se insta a que para el próximo seguimiento se presenten las evidencias que demuestren la implementación efectiva de dichos controles. Particularmente, se sugiere revisar la formulación del Control 1, con el fin de que su redacción permita comprender claramente cómo contribuye a evitar la materialización de la causa identificada.
Adicionalmente, se recomienda realizar una revisión integral de las acciones formuladas en el plan de tratamiento, garantizando su alineación con el propósito de dichas acciones. Igualmente, se deben ajustar las fechas de inicio y finalización de cada acción para reflejar una planificación con el cronograma de implementación.
Finalmente, se exhorta a la dependencia a continuar con el proceso de actualización periódica tanto de las causas como de los controles del riesgo, asegurando así una gestión efectiva y permanente del mismo.</t>
  </si>
  <si>
    <t>Manipulación indebida de la información por parte de los profesionales que intervienen en el trámite.</t>
  </si>
  <si>
    <t xml:space="preserve">Las personas designadas por el Grupo de Control de Cannabis para llevar a cabo los trámites de Licencias de Cannabis, obtendrán el acceso al MICC a través de la asignación de un perfil acorde a las funciones a realizar y al rol establecido con el objetivo de controlar el acceso a la información de las solicitudes. En el caso que una o más personas soliciten acceso a información que no corresponde a las funciones asignadas, las personas encargadas al interior de la Subdirección informarán del hecho al coordinador del grupo Control de Cannabis. Adicionalmente, una vez se desvincule el personal de planta o el contratista, se deberá desactivar el correspondiente usuario.
Como evidencia qurda: 
Trazabilidad en el MICC donde se evidencian los roles. 
Correo de solicitud al profesional de sistemas de Subdirección encargado de la asignación de roles. </t>
  </si>
  <si>
    <t>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t>
  </si>
  <si>
    <t xml:space="preserve">
Como evidencia queda:
 Pantallazo de trazabilidad en MICC donde se realiza la validación por parte del abogado par y se otorga o se niega el visto bueno. </t>
  </si>
  <si>
    <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Se llevó a cabo la activación de los usuarios en el MICC a los diferentes profesionales que intervienen en los diversos trámites de licencias de cannabis con los permisos de acuerdo a la naturaleza del cargo y de las funciones a desempeñar durante el período contratado. Estas solicitudes se realizan mediante correo electrónico al encargado del equipo de Sistemas para su respectiva activación. 
Como evidencia queda: 
Correos de solicitud de activación de usuarios MICC.
</t>
    </r>
    <r>
      <rPr>
        <b/>
        <sz val="10"/>
        <color rgb="FF000000"/>
        <rFont val="Arial"/>
        <family val="2"/>
      </rPr>
      <t>PLAN DE TRATAMIENTO:</t>
    </r>
    <r>
      <rPr>
        <sz val="10"/>
        <color rgb="FF000000"/>
        <rFont val="Arial"/>
        <family val="2"/>
      </rPr>
      <t xml:space="preserve"> 
Se llevó a cabo la revisión del par jurídico en los trámites de licenciamiento. El par jurídico, puede realizar las devoluciones  que considere pertinentes para la respectiva corrección por parte del abogado que está a cargo del trámite. 
Una vez surtidas las etapas de revisión por pares, es enviado el borrador del acto administrativo al líder jurídico quien es el encargado de realizar la revisión final de fondo tanto del expediente como del acto administrativo proyectado, este se asegura de que este conforme a lo establecido en la normatividad vigente.
Como evidencia queda: 
Muestra de trámites de licenciamiento en donde se llevan a cabo las revisiones tanto del par jurídico como del líder. 
https://minjusticiagovco-my.sharepoint.com/:f:/r/personal/mauricio_ordonez_minjusticia_gov_co/Documents/Evidencias%20riesgos/SCFSQE?csf=1&amp;web=1&amp;e=WcoO9g</t>
    </r>
  </si>
  <si>
    <t xml:space="preserve">Durante el segundo cuatrimestre de 2025, el riesgo no se ha materializado y el control ha sido efectivo. Lo anterior, teniendo en cuenta que se continúa con la aplicación del control y acción de plan de tratamiento establecidos para mitigar la materialización.
CONTROL:
Durante el período objeto de este reporte no se celebraron nuevos contratos de prestación de servicios, toda vez que la mayoría de estos fueron suscritos en los meses de enero y febrero de 2025. No obstante, se presentaron terminaciones anticipadas y cesiones de contratos suscritos.
En atención a lo anterior, el control implementado consistió en la realización de revisiones periódicas, en las cuales el equipo contractual de la SCFSQyE informó oportunamente al equipo de Sistemas sobre las terminaciones anticipadas y cesiones efectuadas, con el fin de proceder con la respectiva desactivación de usuarios.
Específicamente, en el Grupo de Cannabis se presentaron dos (2) terminaciones anticipadas y una (1) cesión de contrato, frente a las cuales se aplicó el proceso de desactivación correspondiente. Por otro lado, se llevó a cabo la activación de dos (2) usuarios a contratistas, los cuales fueron creados de acuerdo con los roles y funciones contractuales establecidas en los estudios previos. 
Como evidencia se adjunta:
1. Muestra aleatoria trámites MICC - roles.
2. Revisión periódica de usuarios y roles MICC.
3. Correo del equipo contractual a sistemas informando terminaciones anticipadas y cesiones de contrato. 
4. Carpeta con solicitudes de creación de usuarios - MICC. 
PLAN DE TRATAMIENTO:
Durante el período objeto de este reporte, se llevaron a cabo las revisiones pares jurídicas en los trámites gestionados de licenciamiento. En está revisión, se valida que el cumplimiento de los requisitos generales y especificos del trámite y la información contenida dentro del borrador del acto administrativo proyectado por el abogado a cargo del trámite.Este filtro permite detectar de manera oportuna, errores tanto de fondo como de forma, mitigando la materialización del riesgo.
Como evidencia se adjunta:
1. Muestra aleatoria con la trazabilidad de los trámites de licenciamiento. </t>
  </si>
  <si>
    <t>Posibilidad afectación reputacional y económica por omisión en la verificación de los requisitos legales, manipulación y/o entorpecimiento del proceso de expedición del Certificado de Carencia de Informes por Tráfico de Estupefacientes y Autorizaciones Extraordinarias mediante el uso indebido del poder conferido a los profesionales que intervienen en el proceso de evaluación de las solicitudes motivados por intereses personales o con el propósito de favorecer a terceros</t>
  </si>
  <si>
    <t>Expedir el certificado de carencia a una persona con informes por tráfico de estupefacientes
Permitir el desvío de sustancias químicas controladas para la producción ilícita de drogas
libre circulación de la cadena de producción de estupefacientes con sujeción a un certificado de carencia de informes por tráfico de estupefacientes indebidamente expedido</t>
  </si>
  <si>
    <t xml:space="preserve">Las personas designadas por el Grupo de Control de Sustancias Químicas para llevar a cabo los trámites de Certificado de Carencia de Informes por Tráfico de Estupefacientes, a fin de controlar el acceso a la información de las solicitudes, obtendrán el acceso a la plataforma SICOQ a través de la asignación de un perfil acorde a las funciones a realizar y al rol establecido. En el caso que una o más personas soliciten acceso a información que no corresponde al proceso asignado, las personas encargadas al interior de la subdirección informarán del hecho al coordinador del grupo Control de Sustancias Químicas.
Como evidencia queda: 
Trazabilidad en la plataformael SICOQ donde se evidencian los roles. 
Correo de solicitud al profesional de sistemas de Subdirección encargado de la asignación de roles. </t>
  </si>
  <si>
    <r>
      <t xml:space="preserve">
</t>
    </r>
    <r>
      <rPr>
        <sz val="10"/>
        <rFont val="Arial"/>
        <family val="2"/>
      </rPr>
      <t xml:space="preserve">
Se realizará una revisión por parte del grupo de sistemas para validar la desactivación de permisos y roles de los funcionarios o contratistas que se desvinculen.</t>
    </r>
  </si>
  <si>
    <t xml:space="preserve">Base de datos que relaciona la desactivación de usuarios de la plataforma SICOQ. </t>
  </si>
  <si>
    <r>
      <t xml:space="preserve">Durante el primer cuatrimestre de la vigencia 2025, el riesgo no se ha materializado y su control fue efectivo.
</t>
    </r>
    <r>
      <rPr>
        <b/>
        <sz val="10"/>
        <color rgb="FF000000"/>
        <rFont val="Arial"/>
        <family val="2"/>
      </rPr>
      <t>Control:</t>
    </r>
    <r>
      <rPr>
        <sz val="10"/>
        <color rgb="FF000000"/>
        <rFont val="Arial"/>
        <family val="2"/>
      </rPr>
      <t xml:space="preserve"> Durante el período reportado se crearon tres (4) usuarios en el aplicativo SICOQ, correspondientes a roles técnicos y jurídicos. Estos usuarios fueron incorporados al grupo de Sustancias Químicas de la Subdirección, conforme a la solicitud realizada por los mismos tras la firma de sus respectivos contratos. Lo anterior, con el objetivo de que puedan acceder al aplicativo y gestionar los trámites asignados a cada profesional.
Como evidencia queda:
-Correos de solicitud de creación de usuarios.
-Documento con los Roles_SICOQ 
</t>
    </r>
    <r>
      <rPr>
        <b/>
        <sz val="10"/>
        <color rgb="FF000000"/>
        <rFont val="Arial"/>
        <family val="2"/>
      </rPr>
      <t>Acción</t>
    </r>
    <r>
      <rPr>
        <sz val="10"/>
        <color rgb="FF000000"/>
        <rFont val="Arial"/>
        <family val="2"/>
      </rPr>
      <t>:Durante el primer cuatrimestre 2025, se lleva a cabo la validación de los usuarios activos e inactivos en el sistema de información SICOQ. El objetivo de este proceso es verificar que únicamente los profesionales (contratistas y/o de planta) que estén laborando para la SCFSQE durante la vigencia del periodo estén activos en el sistema. Esta medida busca mitigar el riesgo asociado a la gestión de usuarios en el sistema</t>
    </r>
    <r>
      <rPr>
        <b/>
        <sz val="10"/>
        <color rgb="FF000000"/>
        <rFont val="Arial"/>
        <family val="2"/>
      </rPr>
      <t>.</t>
    </r>
    <r>
      <rPr>
        <sz val="10"/>
        <color rgb="FF000000"/>
        <rFont val="Arial"/>
        <family val="2"/>
      </rPr>
      <t xml:space="preserve">
https://minjusticiagovco-my.sharepoint.com/:f:/r/personal/mauricio_ordonez_minjusticia_gov_co/Documents/Evidencias%20riesgos/SCFSQE?csf=1&amp;web=1&amp;e=WcoO9g</t>
    </r>
  </si>
  <si>
    <t xml:space="preserve">Durante el segundo cuatrimestre de 2025, el riesgo no se ha materializado y el control ha sido efectivo. Lo anterior, teniendo en cuenta que se continúa con la aplicación del control y acción de plan de tratamiento establecidos para mitigar la materialización.
CONTROL:
Durante el período objeto de este reporte no se celebraron nuevos contratos de prestación de servicios, toda vez que la mayoría de estos fueron suscritos en los meses de enero y febrero de 2025. No obstante, se presentaron terminaciones anticipadas y cesiones de contratos suscritos.
Producto de esta cesión, se llevó a cabo la activación de un (1) usuario a contratista, el cual fue creado de acuerdo con el rol y funciones contractuales establecidas en los estudios previos.
Se adjunta muestra de los roles creados en el SICOQ, de acuerdo con las funciones de cada profesional se asignan los permisos y alcances de su usuario.
Como evidencia se adjunta:
1. Roles establecidos en SICOQ.
2. Acuerdo de confidencialidad - usuario nuevo SICOQ. 
PLAN DE TRATAMIENTO: 
En línea con el control establecido, durante el periodo objeto de este reporte se realizó la revisión de los usuarios y roles actualmente asignados en SICOQ. Así mismo, el equipo contractual de la SCFSQyE informó oportunamente al equipo de Sistemas sobre las terminaciones anticipadas y cesiones efectuadas, con el fin de proceder con la respectiva desactivación. De este modo, se verificó que solo tengan acceso al SICOQ aquellos contratistas y funcionarios que tienen activo un contrato laboral con el MJD. 
Para este cuatrimestre, en el Grupo de Sustancias Químinas se presentaron dos (2) terminaciones anticipadas y dos (2) cesiones de contrato, frente a las cuales se aplicó el proceso de desactivación correspondiente.
Como evidencia queda: 
1. Revisión periódica de usuarios y roles en SICOQ.
2. Correo del equipo contractual a sistemas informando terminaciones anticipadas y cesión de contrato. </t>
  </si>
  <si>
    <t>Para el presente seguimiento, se evidencia que la dependencia ha realizado la actualización de la definición del riesgo. Sin embargo, se recomienda revisar su estructura, sugiriendo que esta se formule bajo el esquema definido en la guía de administración de riesgos del DAFP: Acción u Omisión + Uso del Poder + Desviación de la Gestión de lo Público + El Beneficio Privado. Esta forma permite una mejor alineación con los criterios establecidos para la identificación de riesgos de corrupción.
En relación con el diligenciamiento de la matriz de riesgos, se recomienda ajustar las fechas de inicio y finalización de las acciones contempladas en el plan de tratamiento, con el fin de garantizar coherencia en la planificación de su ejecución.
Finalmente, se exhorta a la dependencia a mantener un proceso continuo de revisión y actualización de las causas y controles asociados al riesgo, lo cual contribuirá a una gestión más efectiva y sostenida del mismo.</t>
  </si>
  <si>
    <t xml:space="preserve">Prebendas a los ingenieros químicos, personal juridico y personal técnico. </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</si>
  <si>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Posterior a la revisión inicial,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
Como evidencia queda: 
Trazabilidad en SICOQ donde se evidencie la revisión del profesional encargado de expedir el CCITE.
Correos de devolución</t>
  </si>
  <si>
    <t>En caso de que se reciba una solicitud de datos personales del profesional que este llevando a cabo un trámite interés del usuario, Los miembros del Grupo de Control de Sustancias Químicas informarán que los canales autorizados son el correo electronico hábilitado por la entidad para tramitar PQRS (gestion.documental@minjusticia.gov.co) y la página del Ministerio a través de la Ventanilla Virtual. También se indicará que puede remitirse al micrositio en donde se encuentra información relevante acerca del trámite como lo son capacitaciones, instructivos, normativa vigente entre otros. En el caso que el solicitante del trámite reitere el requerimiento, se pondrá en conocimiento del Subdirector(a)</t>
  </si>
  <si>
    <t xml:space="preserve">Solicitudes externas e internas por los canales autorizados - SGDEA - correo de certificadosdecarencia@minjusticia.gov.co - línea de atención al cliente. 
</t>
  </si>
  <si>
    <r>
      <t xml:space="preserve">Durante la vigencia del primer cuatrimestre de 2025, el riesgo no se ha materializado y el control ha sido efectivo. Se realizaron las siguientes actividades, con la finalidad de mitigar el riesgo.
</t>
    </r>
    <r>
      <rPr>
        <b/>
        <sz val="10"/>
        <color rgb="FF000000"/>
        <rFont val="Arial"/>
        <family val="2"/>
      </rPr>
      <t xml:space="preserve">Control: </t>
    </r>
    <r>
      <rPr>
        <sz val="10"/>
        <color rgb="FF000000"/>
        <rFont val="Arial"/>
        <family val="2"/>
      </rPr>
      <t>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se adjunta como evidencia una muestra de los requerimientos realizados</t>
    </r>
    <r>
      <rPr>
        <b/>
        <sz val="10"/>
        <color rgb="FF000000"/>
        <rFont val="Arial"/>
        <family val="2"/>
      </rPr>
      <t xml:space="preserve">.
</t>
    </r>
    <r>
      <rPr>
        <sz val="10"/>
        <color rgb="FF000000"/>
        <rFont val="Arial"/>
        <family val="2"/>
      </rPr>
      <t>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y poder dar impulso a la solicitud, esto en virtud de actividades de mejoramiento de los procedimientos administrativos</t>
    </r>
    <r>
      <rPr>
        <b/>
        <sz val="10"/>
        <color rgb="FF000000"/>
        <rFont val="Arial"/>
        <family val="2"/>
      </rPr>
      <t xml:space="preserve">.
</t>
    </r>
    <r>
      <rPr>
        <sz val="10"/>
        <color rgb="FF000000"/>
        <rFont val="Arial"/>
        <family val="2"/>
      </rPr>
      <t xml:space="preserve">Como evidencia queda:
-Carpeta con correos devolución de tramite
-Carpeta con requerimientos al usuario.
</t>
    </r>
    <r>
      <rPr>
        <b/>
        <sz val="10"/>
        <color rgb="FF000000"/>
        <rFont val="Arial"/>
        <family val="2"/>
      </rPr>
      <t xml:space="preserve">
Acción: </t>
    </r>
    <r>
      <rPr>
        <sz val="10"/>
        <color rgb="FF000000"/>
        <rFont val="Arial"/>
        <family val="2"/>
      </rPr>
      <t>Con el propósito de reducir la probabilidad de materialización del riesgo, se dispone la implementación de un único canal de atención institucional, destinado a prevenir eventuales prebendas a los ingenieros químicos, personal juridico y técnico.
Como evidencia queda:
-Documento que muestra los canales de atención.
https://minjusticiagovco-my.sharepoint.com/:f:/r/personal/mauricio_ordonez_minjusticia_gov_co/Documents/Evidencias%20riesgos/SCFSQE?csf=1&amp;web=1&amp;e=WcoO9g</t>
    </r>
  </si>
  <si>
    <t xml:space="preserve">Durante el período objeto del presente reporte, el riesgo no se ha materializado y el control ha sido efectivo. Lo anterior, teniendo en cuenta que se ejecutan tanto el control como la acción del plan de tratamiento establecidos con el propósito de mitigar la materialización del mismo. 
CONTROL: 
En el segundo cuatrimestre de 2025, se valida y corrobora que se dé aplicabilidad al control establecido, el cual consiste en que una vez realizada la validación inicial tanto técnica como jurídica de la totalidad de la documetación aportada por el solicitante, cada trámite pase por una segunda validación a cargo de un revisor par; en esta etapa, se realizan las devoluciones necesarias en caso de encontrar inconsistencias en las decisiones y medidas adoptadas en base al contexto jurídico y técnico de cada solicitud.
Así mismo, el trámite cuenta con un último filtro de revisión y aprobación en el cual el profesional con rol de expedición realiza un revisión general tanto de fondo como de forma. En está etapa también se presentan las devoluciones que este considere necesarias de acuerdo con el análisis de la documentación aportada. 
Como evidencia se adjuntan dos carpetas que contienen: 
Muestra aleatoria de trámites gestionados durante el período en donde se evidencia la revisión inicial por el profesional a cargo del trámite, la revisión del par asignado y por último, la revisión final por parte del profesional que expide. 
Muestra de correos de devolución generados por el profesional con rol de expedición (último filtro)
PLAN DE TRATAMIENTO: 
Durante el período, no se presentaron solicitudes inusuales por parte de los usuarios en donde se solicite datos personales de los profesionales que llevan a cargo algún trámite. Sin embargo, con el propósito de prevenir estas acciones, en el micrositio de Sustancias Químicas alojado en la página del Ministerio de Justicia y del Derecho, se continúa visibilizando los canales autorizados con el objetivo de mitigar y prevenir eventuales prebendas a los profesionales que intervienen en los trámites de CCITE y Autorizaciones Extraordinarias. 
Como evidencia queda: 
Pantallazo del micrositio de Sustancias Químicas en la página web del MJD. </t>
  </si>
  <si>
    <t>Posibilidad afectación  reputacional y económica al no reflejar la realidad económica en los estados financieros de la entidad, por subestimación de los registros contables al  manipular los valores reales de los hechos económicos  para beneficio de los funcionarios que intervienen en el proceso o de los licenciatarios  al momento de registrar las cuentas por cobrar de licencias de cannabis otorgadas en la modalidad de cuotas..</t>
  </si>
  <si>
    <t>Suministrar  o registrar información errada por parte de los profesionales que intervienen en el trámite.</t>
  </si>
  <si>
    <t>Investigaciones disciplinarias, fiscales y/o penales por parte de los entes de control.
Detrimento patrimonial.
Afectación de la imagen institucional.</t>
  </si>
  <si>
    <t xml:space="preserve">El encargado del grupo financiero asignado por la Subdirección, mensualmente envia al GGFC el informe de cuentas por cobrar de los licenciatarios a los cuales se les ha otorgado licencias de cannabis por la modalidad de cuotas con el objetivo de validar que se registre la totalidad de los hechos económicos, en el evento de que se generen diferencias en la conciliación se registrará la situación en campo de observaciones y se hará seguimiento en la siguiente conciliación para solucionar la observación presentada. El GGFC, envia a la SCFSQyE la conciliación de cuentas por cobrar donde se verifica que todo lo reportado se encuentra registrado en SIIF Nación. 
Como evidencia queda:  
Informes y conciliaciones  mensuales de cuentas por cobrar. </t>
  </si>
  <si>
    <t>Suministrar  o registrar información errada</t>
  </si>
  <si>
    <t xml:space="preserve">El líder del grupo financiero de la Subdirección, elabora trimestralmente mensualmente un informe de seguimiento con la gestión adelantada respecto a los movimientos de cartera relacionados con las licencias de cannabis. </t>
  </si>
  <si>
    <t>Mensual</t>
  </si>
  <si>
    <t>Informe de gestión trimestral equipo financiero de la SCFSQyE.</t>
  </si>
  <si>
    <r>
      <rPr>
        <sz val="10"/>
        <color rgb="FF000000"/>
        <rFont val="Arial"/>
        <family val="2"/>
      </rP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Como medida de control para administrar la probabilidad de ocurrencia del riesgo, desde la SCFSQyE se realiza el informe de cuentas por cobrar y movimiento de los ingresos de la cartera de Cannabis del mes inmediatamente anterior, los cuales son remitidos al Grupo de Gestión Financiera y Contable para la elaboración de los cierres contables, dentro de los primeros diez (10) días de cada mes. 
Como evidencia queda: 
Carpeta mensual que contiene: 
-Matriz excel con reporte de cuentas por cobrar de enero, febrero y marzo. 
-Matriz de excel con consolidado de cuentas por cobrar de licencias de cannabis de enero, febrero y marzo. 
-Matriz excel con movimientos mes a mes. 
-Correo de comunicación al Grupo de Gestión Financiera y Contable por parte del líder jurídico de la SCFSQyE. 
</t>
    </r>
    <r>
      <rPr>
        <b/>
        <sz val="10"/>
        <color rgb="FF000000"/>
        <rFont val="Arial"/>
        <family val="2"/>
      </rPr>
      <t xml:space="preserve">Nota: </t>
    </r>
    <r>
      <rPr>
        <sz val="10"/>
        <color rgb="FF000000"/>
        <rFont val="Arial"/>
        <family val="2"/>
      </rPr>
      <t xml:space="preserve">Teniendo en cuenta la fecha de solicitud del presente reporte, el informe de cuentas por cobrar y movimiento de los ingresos de la cartera de Cannabis del mes de abril, se cargará en el próximo seguimiento. 
</t>
    </r>
    <r>
      <rPr>
        <b/>
        <sz val="10"/>
        <color rgb="FF000000"/>
        <rFont val="Arial"/>
        <family val="2"/>
      </rPr>
      <t xml:space="preserve">PLAN DE TRATAMIENTO:
</t>
    </r>
    <r>
      <rPr>
        <sz val="10"/>
        <color rgb="FF000000"/>
        <rFont val="Arial"/>
        <family val="2"/>
      </rPr>
      <t>Se elabora el informe de gestión trimestral el cual tiene como objetivo presentar un análisis detallado del desempeño del proceso frente al trámite de las licencias de cultivo de plantas de cannabis, tanto al contado como a cuotas; así como, de la gestión de cartera asociada, durante el periodo evaluado.
A demás permite también identificar avances, tendencias y áreas de mejora en la operación, garantizando la transparencia en la gestión y proporcionando información clave para la toma de decisiones estratégicas que optimicen la eficiencia del proceso y mejoren los resultados financieros.
Como evidencia queda: 
Informe de gestión primer trimestre - equipo Financiero de la SCFSQyE</t>
    </r>
  </si>
  <si>
    <t xml:space="preserve">Durante el segundo cuatrimestre de 2025, el riesgo no se ha materializado y el control ha sido efectivo.
CONTROL: 
Los primeros días de cada mes, el equipo financiero de la SCFSQyE, consolidó y envió al Grupo de Gestión Financiera y Contable - GGFC, el informe de cuentas por cobrar del mes inmediatamente anterior en donde se reportan los movimientos de los ingresos de la cartera de Cannabis. Lo anterior, permite registrar la totalidad de los hechos económicos. Lo anterior, permite mitigar la materialización del riesgo. 
Como evidencias quedan: 
Carpetas correspondientes a la conciliación de los meses abril, mayo, junio y julio, con la siguiente documentación: 
-Matriz excel con reporte de cuentas por cobrar. 
-Matriz excel con consolidado de cuentas por cobrar de licencias.
-Matriz excel con movimientos mes a mes. 
-Correo de comunicación al GGFC por parte del líder del equipo financiero de la SCFSQyE. 
Nota: Teniendo en cuenta la fecha de solicitud del presente reporte, el informe de cuentas por cobrar y movimiento de los ingresos de la cartera de Cannabis del mes de agosto, se cargará en el próximo seguimiento.
PLAN DE TRATAMIENTO:
Los primeros días de cada mes (abril, mayo, junio y julio de la vigencia), el equipo financiero de la SCFSQyE analizó, corroboró y consolidó el informe de gestión mensual del mes inmediatamente anterior, en este se llevó a cabo un análisis minucioso del desempeño mensual del proceso de cobro y recaudo asociado a las licencias de cannabis. Esto, nos permite tener un insumo idoneo y objetivo que permita ver los resultados obtenidos mes a mes que permita identificar avances, tendencias y áreas de mejora en la operación, garantizar la transparencia en la gestión y proporcionar información clave para la toma de decisiones estratégicas que optimicen la eficiencia del proceso y mejoren los resultados financieros.
Como evidencia queda: 
Informe de gestión mensual de abril, mayo, junio y julio de 2025. </t>
  </si>
  <si>
    <t>Se observa que, en este seguimiento, la dependencia ha actualizado la definición del riesgo. Sin embargo, se recomienda que revise la estructura de dicha definición según lo estipulado por el DAFP en la guía de administración del riesgo: Acción u Omisión + Uso del Poder + Desviación de la Gestión de lo Público + El Beneficio Privado.
A través de las evidencias proporcionadas, se ha podido verificar la implementación de los controles y las acciones de tratamiento correspondientes. En este sentido, se insta a la dependencia a continuar con la implementación de los controles tal como se ha hecho hasta ahora, y a realizar las actualizaciones necesarias cuando corresponda.
Finalmente, se exhorta a la dependencia a mantener un proceso de actualización continua de las causas y controles identificados, con el fin de asegurar una gestión del riesgo constante y efectiva.</t>
  </si>
  <si>
    <t>La no liquidación de los intereses moratorios con la tasa correcta</t>
  </si>
  <si>
    <t>El equipo financiero de la SCFSQyE realiza los correspondientes estados de cuenta para cada licenciatario en el marco de las actividades de seguimiento y control, en donde se verifican datos como la fecha de la constancia de ejecutaria de las licencias que determinan las fechas para empezar a cobrar las cuotas de seguimiento y así mismo los intereses moratorios que le aplican, este estado de cuenta es revisado por el líder del equipo financiero. 
Evidencia: Estados de cuenta</t>
  </si>
  <si>
    <t xml:space="preserve">En los casos en que aplique y como resultado del análisis realizado por el grupo financiero de la SCFSQyE, se comunicará al grupo de Sistemas sobre las inconsistencias identificadas y que estén relacionadas con el módulo de novedades de la plataforma MICC para que se realicen las correcciones necesarias. </t>
  </si>
  <si>
    <t>En proceso</t>
  </si>
  <si>
    <t xml:space="preserve">Correos o trazabilidad en el MICC. </t>
  </si>
  <si>
    <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
Desde el Equipo Financiero se revisan los soportes de pago allegados por las sociedades licenciatarias a través del SGDEA o por el aplicativo MICC, los cuales son verificados contra con los movimientos que refleja el extracto bancario de la cuenta de cannabis; posteriormente se actualiza y carga la información tanto en la matriz de Excel "Seguimiento de Cuentas por Cobrar" como en el aplicativo MICC.
Adicionalmente, el Equipo Financiero en la vigencia 2025, diseño un control, el cual consiste en revisar mes a mes los ingresos, para además de identificarlos, poder determinar cuáles de ellos cuentan con el soporte de pago y cuales no; en los casos en los que no se cuente con el soporte de pago, se procede a realizar un oficio, a través del cual se les pide a los licenciatarios la copia del recibo de pago, para lo cual tendrán un tiempo de 10 días hábiles para dar respuesta, si pasados los 10 día el licenciatario no aporta la copia del recibo, se procede a solicitar a los profesionales las construcción del mismo, conforme fue autorizado por la entidad en la vigencia 2024 "(...) manifestando como salvedad que el soporte que se cargue al aplicativo, se hará con el formato de identificación construido por el funcionario que consulta el banco junto con el movimiento de la hoja del extracto correspondiente, donde se confirma el ingreso al banco con el detalle del movimiento resaltado(...)" . Esto con el fin, de realizar de manera oportuna la aplicación de los pagos en el sistema MICC y evitar inconvenientes a futuro.
Como evidencia queda: 
-Matriz excel denominada "Control soportes de pago"
-Correos del encargado del grupo financiero solicitando la construcción de soportes de pago. 
</t>
    </r>
    <r>
      <rPr>
        <b/>
        <sz val="10"/>
        <color rgb="FF000000"/>
        <rFont val="Arial"/>
        <family val="2"/>
      </rPr>
      <t xml:space="preserve">PLAN DE TRATAMIENTO:
</t>
    </r>
    <r>
      <rPr>
        <sz val="10"/>
        <color rgb="FF000000"/>
        <rFont val="Arial"/>
        <family val="2"/>
      </rPr>
      <t xml:space="preserve">
Los servidores y/o contratistas del Equipo Financiero, al momento de realizar el análisis y cargue de los soportes de pago correspondientes a los servicios de evaluación y seguimiento en el MICC, comunican al equipo de Sistemas de la Subdirección las inconsistencias identificadas y que estén relacionadas con el módulo de novedades de la plataforma MICC para que se realicen las correcciones necesarias y se asegure la consistencia de los datos.
Como evidencia queda: 
Matriz excel que contiene el listado de novedades financieras
https://minjusticiagovco-my.sharepoint.com/:f:/r/personal/mauricio_ordonez_minjusticia_gov_co/Documents/Evidencias%20riesgos/SCFSQE?csf=1&amp;web=1&amp;e=WcoO9g</t>
    </r>
  </si>
  <si>
    <t>Durante el periodo evaluado (01 de mayo al 31 de agosto de 2025), el Equipo Financiero conformó 205 expedientes; cada expediente, esta conformado por el estado de cuenta de la licencia, un requerimiento de cobro y su constancia de notificación a traves de 4-72. Dichos expedientes fueron remitidos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Se carga como evidencia:
Muestra aleatoria de 6 estados de cuentas generados en el periodo a reportar
Base de datos que relaciona los expedientes que fueron creados para remitir a cobro coactivo, que incluye la construcción de estados de cuentas.
PLAN DE TRATAMIENTO: 
El equipo financiero reportó oportunamente al equipo de sistemas sobre las inconsistencias que se identificaron o presentaron al momento de realizar el análisis y cargue de los soportes de pago correspondientes a los servicios de evaluación y seguimiento en el modulo de novedades en el aplicativo MICC.
Así las cosas, durante el período objeto de este reporte, se registraron un total de 419 casos, de los cuales 410 se resolvieron por parte del equipo de sistemas de manera oportuna, 7 fueron anulados y 2 devueltos. 
Como evidencia queda: 
1. Base con los registro de novedades realizadas 2do cuatrimestre.</t>
  </si>
  <si>
    <t xml:space="preserve">No adelantar las actuaciones administrativas necesarias para recuperar las cuentas por cobrar identificadas de las licencias de cannabis. </t>
  </si>
  <si>
    <t>El equipo financiero de la Subdirección realiza requerimientos anuales a los licenciatarios paras que realicen el pago de las cuotas de seguimiento adeudadas a través del gestor documental con el propósito de realizar la gestión de cobro de manera oportuna. Adicionalmente, el lider del equipo financiero, informa al equipo de seguimiento y control sobre los licenciatarios clasificados en categoria C y D, quienes conformarán el expediente para posterior remisión al Grupo de Actuaciones Administrativas a fin de iniciar las actuaciones de cobro coactivo.</t>
  </si>
  <si>
    <t>Conforme a lo establecido en el procedimiento P-CR-18 "Seguimiento pagos y cuentas por cobrar - Licencias de Cannabis", el grupo financiero conformará el expediente para dar traslado al equipo jurídico del grupo cannabis para liquidación de deuda e iniciar del proceso sancionatorio. (Para los casos en que no se logre el recaudo por medio de las comunicaciones preventivas)</t>
  </si>
  <si>
    <t>Correo electrónico de traslado emitido por el Grupo Financiero al grupo jurídico de la Subdirección con el expediente digital conformado para iniciar la liquidación de deuda.</t>
  </si>
  <si>
    <r>
      <t xml:space="preserve">Durante el primer cuatrimestre de 2025, el riesgo no se ha materializado y el control ha sido efectivo. 
</t>
    </r>
    <r>
      <rPr>
        <b/>
        <sz val="10"/>
        <color rgb="FF000000"/>
        <rFont val="Arial"/>
        <family val="2"/>
      </rPr>
      <t xml:space="preserve">
CONTROL: 
</t>
    </r>
    <r>
      <rPr>
        <sz val="10"/>
        <color rgb="FF000000"/>
        <rFont val="Arial"/>
        <family val="2"/>
      </rPr>
      <t>Para administrar y/o minimizar el riesgo, el equipo Finaciero de la SCFSQyE, verifica el estado de cuenta de las sociedades licenciatarias pendientes del pago de sus obligaciones por concepto de las cuotas de servicio de seguimiento; En febrero de 2025, se estableció como plan de trabajo, que en primera instancia se requerirán a aquellos licenciatarios que se encuentran en calificación de cartera C y D para lo cual, durante el período del 01 de febrero a 25 de abril del 2025, se enviaron un total de 167</t>
    </r>
    <r>
      <rPr>
        <sz val="10"/>
        <color rgb="FFFF0000"/>
        <rFont val="Arial"/>
        <family val="2"/>
      </rPr>
      <t xml:space="preserve"> </t>
    </r>
    <r>
      <rPr>
        <sz val="10"/>
        <color rgb="FF000000"/>
        <rFont val="Arial"/>
        <family val="2"/>
      </rPr>
      <t xml:space="preserve">requerimientos de pago, a traves del gestor documental de la entidad. 
Como evidencia queda: 
Matriz excel que contiene los requerimientos realizados durante el primer cuatrimestre de 2025.
</t>
    </r>
    <r>
      <rPr>
        <sz val="10"/>
        <color rgb="FFFF0000"/>
        <rFont val="Arial"/>
        <family val="2"/>
      </rPr>
      <t xml:space="preserve">
</t>
    </r>
    <r>
      <rPr>
        <b/>
        <sz val="10"/>
        <color rgb="FF000000"/>
        <rFont val="Arial"/>
        <family val="2"/>
      </rPr>
      <t xml:space="preserve">PLAN DE TRATAMIENTO:
</t>
    </r>
    <r>
      <rPr>
        <sz val="10"/>
        <color rgb="FF000000"/>
        <rFont val="Arial"/>
        <family val="2"/>
      </rPr>
      <t>Durante el período evaluado (01 de enero al 28 de abril de 2025), el Equipo Financiero actualizó 59 expedientes de los 409 remitidos en la vigencia anterior. De igual manera, se conformó 55 nuevos expedientes los cuales se remitieron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Como evidencia queda: 
Matriz excel que contiene los expedientes remitidos 2025.
https://minjusticiagovco-my.sharepoint.com/:f:/r/personal/mauricio_ordonez_minjusticia_gov_co/Documents/Evidencias%20riesgos/SCFSQE?csf=1&amp;web=1&amp;e=WcoO9g</t>
    </r>
  </si>
  <si>
    <t>Durante el segundo cuatrimestre de 2025, el riesgo no se ha materializado y el control ha sido efectivo. Lo anterior teniendo en cuenta que se continúa dando aplicación a las actividades preventivas establecidas para mitigar la materialización o comisión del riesgo. 
CONTROL: 
Teniendo en cuenta el plan de trabajo establecido para la vigencia 2025, en el cual se determinó que aquellos licenciatarios que se encuentren calificados como cartera de tipo C y D, serían los primeros que se iban a requerir mediante oficio; para lo cual, durante el periodo del 01 de mayo al 31 de agosto del 2025, se realizaron un total de 213 requerimientos de pago, de los cuales 194 ya fueron enviados a través del gestor documental de la entidad y 19 se encuentran en revisión y firma por parte de la coordinación del Grupo Cannabis dado que se proyectaron en agosto. De este modo, se garantiza que la dependencia adelanta las acciones de cobro preventivo para el recaudo de la cartera. 
Como evidencia queda: 
Base con los requerimientos realizados a los licenciatarios durante el 2do cuatrimestre de 2025. 
PLAN DE TRATAMIENTO:
Durante el periodo evaluado (01 de mayo al 31 de agosto de 2025), el Equipo Financiero conformó 205 nuevos expedientes y los remitió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Como evidencia queda: 
Matriz excel que contiene los expedientes remitidos 2025.</t>
  </si>
  <si>
    <t>Control Disciplinario Interno</t>
  </si>
  <si>
    <t>Determinar la posible responsabilidad y/o si los hechos son o no constitutivos de falta disciplinaria de los funcionarios o exfuncionarios públicos del Ministerio de Justicia y del Derecho y así preservar el correcto desarrollo de la función pública</t>
  </si>
  <si>
    <t>Posibilidad de adelantar una actuación disciplinaria, pese a estar incurso en conflicto de interés, inhabilidad, impedimento o incompatibilidad, haciendo uso de la autoridad disciplinaria conferida para comprometer la imparcialidad, objetividad y transparencia del proceso, con el fin de favorecer intereses personales o de terceros</t>
  </si>
  <si>
    <t>Omisión al deber de declararse impedido para actuar en presencia de conflicto de interés,inhabilidad, impedimento o incompatibilidad de un proceso disciplinario.</t>
  </si>
  <si>
    <t>Procesos disciplinarios viciados
Beneficios indebidos
Sanciones a funcionarios
Daño a la transparencia
Violación del debido proceso</t>
  </si>
  <si>
    <t>El jefe del proceso disciplinario  realiza seguimiento quincenal de la declaración oportuna y clara de cualquier conflicto de interés, inhabilidad, impedimento o incompatibilidad en la fase de instrucción del proceso disciplinario, la cual es diligenciada por los abogados en el formato interno dispuesto para este fin, con el fin de prevenir que los funcionarios actúen estando incursos en situaciones que comprometan su imparcialidad, como respuesta a la falta de mecanismos efectivos para identificar y gestionar el riesgo.</t>
  </si>
  <si>
    <t>Falta de mecanismos efectivos para identificar y gestionar conflictos de interés inhabilidad, impedimento o incompatibilidad en el proceso disciplinario.</t>
  </si>
  <si>
    <t>Crear y socializar  en el sistema intrego de gestión el formato de impedimento para actuaciones disciplinarias.</t>
  </si>
  <si>
    <t>Única vez</t>
  </si>
  <si>
    <t xml:space="preserve"> Jefe de ja oficina </t>
  </si>
  <si>
    <t xml:space="preserve">Formato creado en el SIG  y socializado.  </t>
  </si>
  <si>
    <t>Durante el presente cuatrimestre, la OCDI ha realizado el seguimiento correspondiente a los riesgos identificados en la matriz de riesgos de corrupción. Se reporta que, hasta la fecha, no se ha materializado ninguno de los riesgos contemplados, lo cual refleja un comportamiento alineado con las buenas prácticas.
Dado que el seguimiento en este periodo se realiza por demanda, no se cuenta con evidencia documental para presentar. No obstante, se continuará con el monitoreo constante de este riesgo y de los controles asociados, con el objetivo de mantener una vigilancia efectiva y oportuna ante cualquier situación que pudiera presentar 
https://minjusticiagovco-my.sharepoint.com/:f:/r/personal/mauricio_ordonez_minjusticia_gov_co/Documents/Evidencias%20riesgos/OCI?csf=1&amp;web=1&amp;e=PqfCJw</t>
  </si>
  <si>
    <t>La Oficina de Control Disciplinario Interno, en articulación con la Oficina de Planeación, informa que se ha llevado a cabo un proceso de mejora y fortalecimiento en la gestión disciplinaria, el cual incluyó:
Actualización de procedimientos existentes:
Se realizó la actualización del procedimiento P-CD-01 "Instrucción" (versión 2), incorporando ajustes orientados a optimizar los tiempos de respuesta, estandarizar las actividades y garantizar una mayor coherencia en la aplicación normativa.
Creación de nuevos instrumentos de gestión:
Se diseñó y publicó el nuevo procedimiento “Evaluación de Noticias Disciplinarias”, acompañado de dos formatos que facilitarán la correcta implementación y registro de esta actividad.
Todos estos documentos ya se encuentran disponibles para su consulta y aplicación en el Sistema Integrado de Gestión (SIG).
Fortalecimiento del seguimiento de procesos:
La Oficina de Control Disciplinario Interno ha venido realizando reuniones periódicas con los abogados responsables, con el propósito de analizar el estado actual de los procesos, identificar posibles cuellos de botella y establecer planes de acción que permitan avanzar de manera más efectiva Este trabajo conjunto refleja el compromiso institucional por mejorar los procedimientos internos, garantizar la transparencia y asegurar el cumplimiento de las normas disciplinarias.</t>
  </si>
  <si>
    <t>En este seguimiento, persisten las debilidades señaladas por la OCI en los informes previos de la vigencia 2024. El riesgo identificado aún carece de la estructura adecuada para los riesgos de corrupción, que se encuentra definida por el DAFP en la guía de administración del riesgo Acción u Omisión + Uso del Poder + Desviación de la Gestión de lo Público + El Beneficio Privado.
Además, es necesario establecer controles específicos para cada una de las causas identificadas. Hasta ahora, solo se evidencia un control, el cual no cuenta con una periodicidad definida, lo que impide su implementación constante y efectiva para prevenir la materialización del riesgo. Por lo tanto, la dependencia deberá reorganizar y ajustar el control establecido.
Es fundamental que, para el próximo seguimiento, la dependencia realice un análisis exhaustivo del riesgo identificado, teniendo en cuenta los comentarios previos de la OCI. Igualmente, debe validar la pertinencia de este riesgo en la matriz de riesgos de corrupción de la entidad.</t>
  </si>
  <si>
    <t>Actuaciones sesgadas
- Pérdida de confianza institucional pública
- Materialización de corrupción
- Quejas y demandas
- Altos costos jurídicos</t>
  </si>
  <si>
    <t>Actualizar el procedimiento de instrucción</t>
  </si>
  <si>
    <t xml:space="preserve">Procedimento Actualizado en el SIG y socializado. </t>
  </si>
  <si>
    <t xml:space="preserve">Hacer seguimiento de control con cada uno de los abogados . </t>
  </si>
  <si>
    <t xml:space="preserve">Quincenal  </t>
  </si>
  <si>
    <t xml:space="preserve">Listado de asistencia </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</si>
  <si>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</si>
  <si>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</si>
  <si>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 xml:space="preserve">Posibilidad de emitir resultados de auditoria no objetivos aprovechando la posición como auditor para beneficiar o afectar al auditado o a terceros favoreciendo intereses particulares. </t>
  </si>
  <si>
    <t>Solicitudes de terceros o partes interesadas</t>
  </si>
  <si>
    <t xml:space="preserve">1.Incumplimiento del principio de confidencialidad en el ejercicio de la actividad de auditoria. </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</si>
  <si>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</si>
  <si>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Realizar reunión para dar lineamientos y directrices para abordar las auditorías bajo enfoque en riesgos y determinando la mejora institucional</t>
  </si>
  <si>
    <t>Mensualmente</t>
  </si>
  <si>
    <t>Jefe Oficina de Control Interno y equipo de trabajo</t>
  </si>
  <si>
    <t>Acta de reunión grupo primario y seguimiento de la planeación mensual</t>
  </si>
  <si>
    <t>En el primer cuatrimestre 2025,  se implementaron a cabalidad los controles definidos y el plan de tratamiento para aportar a la ejecución de los controles. Se ejecutó el plan anual de auditorias 2025 teniendo en cuenta los linemiamientos para cada auditoría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2025. Con respecto al último control, no se han detectado presión para la elaboración de los informes y, por tanto no se cuenta con denuncias al respecto.  
https://minjusticiagovco-my.sharepoint.com/:f:/r/personal/mauricio_ordonez_minjusticia_gov_co/Documents/Evidencias%20riesgos/OCI/R2025/1cuatrimestre2025/Riesgos%20de%20corrupci%C3%B3n?csf=1&amp;web=1&amp;e=VeKH5d</t>
  </si>
  <si>
    <t>En el segundo cuatrimestre 2025,  se implementaron a cabalidad los controles definidos y el plan de tratamiento para aportar a la ejecución de los controles. Se ejecutó el plan anual de auditorías 2025 teniendo en cuenta los linemiamientos para cada auditoría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Auditoría Interna 2025. Con respecto al último control, no se han detectado presión para la elaboración de los informes y, por tanto no se cuenta con denuncias al respecto.  
https://minjusticiagovco-my.sharepoint.com/:f:/r/personal/mauricio_ordonez_minjusticia_gov_co/Documents/Evidencias%20riesgos/OCI/R2025/1cuatrimestre2025/Riesgos%20de%20corrupci%C3%B3n?csf=1&amp;web=1&amp;e=VeKH5d</t>
  </si>
  <si>
    <t>Tras revisar las evidencias presentadas, se confirma que la dependencia continúa implementando los controles establecidos para mitigar la materialización del riesgo identificado, así como las acciones del plan de tratamiento.
Finalmente, se insta a la dependencia a mantener el proceso de actualización periódica de las causas y controles del riesgo, garantizando de esta manera una gestión efectiva y continua del mismo.</t>
  </si>
  <si>
    <t>Presión de superiores para la modificación</t>
  </si>
  <si>
    <t>2.Pérdida de imagen institucional</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</si>
  <si>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 Denuncia, Informe con las modificaciones</t>
  </si>
  <si>
    <t>Falencias en la revisión de informes</t>
  </si>
  <si>
    <t>3.Pérdida de confianza y credibilidad en el proceso.</t>
  </si>
  <si>
    <t xml:space="preserve">4. Investigaciones Disciplinarias
Sanciones legales </t>
  </si>
  <si>
    <t>pobreza en colombia</t>
  </si>
  <si>
    <t>hora pico</t>
  </si>
  <si>
    <t>afan</t>
  </si>
  <si>
    <t>Lleves joyas</t>
  </si>
  <si>
    <t>hable por el celular</t>
  </si>
  <si>
    <t>atraco en trasmilenio</t>
  </si>
  <si>
    <t>perdida $$</t>
  </si>
  <si>
    <t>susto</t>
  </si>
  <si>
    <t>perdida de contactos</t>
  </si>
  <si>
    <t>hacer daño fisio, psiclógico</t>
  </si>
  <si>
    <t>incomunidada</t>
  </si>
  <si>
    <t>perder la vida</t>
  </si>
  <si>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</si>
  <si>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</si>
  <si>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</si>
  <si>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</si>
  <si>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</si>
  <si>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</si>
  <si>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</si>
  <si>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</si>
  <si>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</si>
  <si>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</si>
  <si>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</si>
  <si>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</si>
  <si>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</si>
  <si>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</si>
  <si>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</si>
  <si>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Raro</t>
  </si>
  <si>
    <t>Insignificante</t>
  </si>
  <si>
    <t>Aceptar el Riesgo</t>
  </si>
  <si>
    <t>Rara vezInsignificante</t>
  </si>
  <si>
    <t>Bajo</t>
  </si>
  <si>
    <t>Asumir el riesgo</t>
  </si>
  <si>
    <t>Fuerte</t>
  </si>
  <si>
    <t>1-Incrementar el uso de los Mecanismos de Resolución de Conflictos para la reconstrucción del tejido social y la mitigación del impacto en el sistema judicial.</t>
  </si>
  <si>
    <t>Proveer información oportuna, confiable, veraz y accesible a clientes internos y externos del Ministerio de Justicia y del Derecho.</t>
  </si>
  <si>
    <t>Evitar el Riesgo</t>
  </si>
  <si>
    <t>Correctivo</t>
  </si>
  <si>
    <t>Rara vezMenor</t>
  </si>
  <si>
    <t xml:space="preserve"> Reducir el riesgo</t>
  </si>
  <si>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</si>
  <si>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</si>
  <si>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Moderada</t>
  </si>
  <si>
    <t>Compartir el Riesgo</t>
  </si>
  <si>
    <t>Rara vezModerado</t>
  </si>
  <si>
    <t>Alto</t>
  </si>
  <si>
    <t>Reducir el riesgo</t>
  </si>
  <si>
    <t>Débil</t>
  </si>
  <si>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</si>
  <si>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</si>
  <si>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Reducir el Riesgo</t>
  </si>
  <si>
    <t>Rara vezMayor</t>
  </si>
  <si>
    <t>Extremo</t>
  </si>
  <si>
    <t>4-Incrementar el acceso a los diferentes mecanismos de Justicia Transicional, especialmente en las poblaciones y territorios más afectados por el conflicto armado, para contribuir a la paz total.</t>
  </si>
  <si>
    <t>Evitar el riesgo</t>
  </si>
  <si>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</si>
  <si>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</si>
  <si>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</si>
  <si>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Rara vezCatastrófico</t>
  </si>
  <si>
    <t>5-Desarrollar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</si>
  <si>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Misional</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</si>
  <si>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</si>
  <si>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</si>
  <si>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</si>
  <si>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</si>
  <si>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</si>
  <si>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</si>
  <si>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</si>
  <si>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</si>
  <si>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ImprobableMayor</t>
  </si>
  <si>
    <t>ImprobableCatastrófico</t>
  </si>
  <si>
    <t>Apoyo</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</si>
  <si>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</si>
  <si>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</si>
  <si>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</si>
  <si>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</si>
  <si>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</si>
  <si>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</si>
  <si>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</si>
  <si>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</si>
  <si>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</si>
  <si>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</si>
  <si>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</si>
  <si>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</si>
  <si>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</si>
  <si>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</si>
  <si>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</si>
  <si>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ProbableModerado</t>
  </si>
  <si>
    <t>ProbableMayor</t>
  </si>
  <si>
    <t>ProbableCatastrófico</t>
  </si>
  <si>
    <t>Casi seguroInsignificante</t>
  </si>
  <si>
    <t>Casi seguroMenor</t>
  </si>
  <si>
    <t>Calificación de Impacto</t>
  </si>
  <si>
    <t>Evidencia</t>
  </si>
  <si>
    <t>Control</t>
  </si>
  <si>
    <t>Casi seguroModerado</t>
  </si>
  <si>
    <t>Casi seguroMayor</t>
  </si>
  <si>
    <t>Incompleta</t>
  </si>
  <si>
    <t>Algunas Veces</t>
  </si>
  <si>
    <t>Casi seguroCatastrófico</t>
  </si>
  <si>
    <t>No existe</t>
  </si>
  <si>
    <t>No se ejecuta</t>
  </si>
  <si>
    <t>Detectivo/Correctivo</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</si>
  <si>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</si>
  <si>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</si>
  <si>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</si>
  <si>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</si>
  <si>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</si>
  <si>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</si>
  <si>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</si>
  <si>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</si>
  <si>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</si>
  <si>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</si>
  <si>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</si>
  <si>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</si>
  <si>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</si>
  <si>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</si>
  <si>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</si>
  <si>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</si>
  <si>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</si>
  <si>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</si>
  <si>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</si>
  <si>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Para una correcta descripción del Control Remitase a la Hoja CONTROLES</t>
  </si>
  <si>
    <t>NO</t>
  </si>
  <si>
    <t>INCOMPLETA</t>
  </si>
  <si>
    <t>no</t>
  </si>
  <si>
    <t>PASOS</t>
  </si>
  <si>
    <t>Componente</t>
  </si>
  <si>
    <t>Ejemplo</t>
  </si>
  <si>
    <t>Paso 1</t>
  </si>
  <si>
    <t>Responsable de llevar a cabo el Control</t>
  </si>
  <si>
    <t>El tesorero, el secretario general y/o el cordinador del grupo de gestión financiera,</t>
  </si>
  <si>
    <t>Paso 2</t>
  </si>
  <si>
    <t>Periodicidad definida para su
ejecución.</t>
  </si>
  <si>
    <t>Cada vez que se requiera realizar un movimiento bancario y</t>
  </si>
  <si>
    <t>Paso 3</t>
  </si>
  <si>
    <t>Indicar cuál es el propósito del control</t>
  </si>
  <si>
    <t>Con el fin de prevenir que los movimientos que se den por ventanilla sean suplantados,</t>
  </si>
  <si>
    <t>Suplantación de representante legal para retiro de dinero de cuentas Bancarias de Minjusticia</t>
  </si>
  <si>
    <t>Paso 4</t>
  </si>
  <si>
    <t>Establecer el cómo se realiza la actividad de control.</t>
  </si>
  <si>
    <t>Todas las solicitudes de débitos o traslados se realizarán mediante oficio con dos firmas de aprobación que se encuentren autorizadas ante la entidad bancaria.</t>
  </si>
  <si>
    <t>Paso 5</t>
  </si>
  <si>
    <t>Indicar qué pasa con las observaciones o desviaciones resultantes de ejecutar el control</t>
  </si>
  <si>
    <t>Si no se cuenta con las dos firmas de aprobación, no se podrá realizar el débito o traslado bancario.</t>
  </si>
  <si>
    <t>Paso 6</t>
  </si>
  <si>
    <t>Evidencia de la ejecución del control</t>
  </si>
  <si>
    <t>Como evidencia queda el oficio radicado ante entidad bancaria con las dos firmas.</t>
  </si>
  <si>
    <t>Paso 7</t>
  </si>
  <si>
    <t>Está en el procedimiento</t>
  </si>
  <si>
    <t>SI</t>
  </si>
  <si>
    <t>Paso 8</t>
  </si>
  <si>
    <t>Si su respuesta es afirmativa, ¿en cuál procedimiento?</t>
  </si>
  <si>
    <t>Manejo de Bienes y Servicios</t>
  </si>
  <si>
    <t>Paso 9</t>
  </si>
  <si>
    <t>Si su respuesta es negativa, ¿en dónde esta documentado el control? Política - Manual - Guía</t>
  </si>
  <si>
    <t>-</t>
  </si>
  <si>
    <t>Control completo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</si>
  <si>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</si>
  <si>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</si>
  <si>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</si>
  <si>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Recuerde que el Riesgo de CORRUPCIÓN debe contar con los cuatro elementos descritos a continuación, para cada riesgo que ud describa, identifique claramente si esta presente cada elemento colocando una X</t>
  </si>
  <si>
    <t>Descripción</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</si>
  <si>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</si>
  <si>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</si>
  <si>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</si>
  <si>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</si>
  <si>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</si>
  <si>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</si>
  <si>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</si>
  <si>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</si>
  <si>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Seleccionar una inciativa que no cumpla con los requisitos aprovechando la concentración de la información a fin de que esta sea favorecida con recursos públicos permitiendo la recepción de un beneficio o beneficiando a un tercero</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</si>
  <si>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</si>
  <si>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</si>
  <si>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</si>
  <si>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</si>
  <si>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</si>
  <si>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</si>
  <si>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</si>
  <si>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</si>
  <si>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</si>
  <si>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</si>
  <si>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</si>
  <si>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</si>
  <si>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</si>
  <si>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</si>
  <si>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</si>
  <si>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</si>
  <si>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</si>
  <si>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</si>
  <si>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</si>
  <si>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</si>
  <si>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</si>
  <si>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</si>
  <si>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</si>
  <si>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</si>
  <si>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</si>
  <si>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</si>
  <si>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</si>
  <si>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</si>
  <si>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</si>
  <si>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</si>
  <si>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</si>
  <si>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</si>
  <si>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</si>
  <si>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</si>
  <si>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</si>
  <si>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</si>
  <si>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</si>
  <si>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</si>
  <si>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</si>
  <si>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</si>
  <si>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</si>
  <si>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</si>
  <si>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</si>
  <si>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</si>
  <si>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</si>
  <si>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</si>
  <si>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</si>
  <si>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</si>
  <si>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</si>
  <si>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</si>
  <si>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</si>
  <si>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</si>
  <si>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</si>
  <si>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</si>
  <si>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</si>
  <si>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</si>
  <si>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</si>
  <si>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</si>
  <si>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</si>
  <si>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</si>
  <si>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</si>
  <si>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</si>
  <si>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</si>
  <si>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</si>
  <si>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</si>
  <si>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</si>
  <si>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</si>
  <si>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</si>
  <si>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</si>
  <si>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</si>
  <si>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</si>
  <si>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</si>
  <si>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</si>
  <si>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</si>
  <si>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</si>
  <si>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</si>
  <si>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</si>
  <si>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</si>
  <si>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</si>
  <si>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</si>
  <si>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</si>
  <si>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</si>
  <si>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</si>
  <si>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</si>
  <si>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</si>
  <si>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</si>
  <si>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</si>
  <si>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</si>
  <si>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</si>
  <si>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</si>
  <si>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</si>
  <si>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</si>
  <si>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</si>
  <si>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</si>
  <si>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</si>
  <si>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</si>
  <si>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</si>
  <si>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</si>
  <si>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</si>
  <si>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</si>
  <si>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</si>
  <si>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</si>
  <si>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</si>
  <si>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</si>
  <si>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</si>
  <si>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</si>
  <si>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</si>
  <si>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</si>
  <si>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</si>
  <si>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</si>
  <si>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</si>
  <si>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</si>
  <si>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</si>
  <si>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</si>
  <si>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</si>
  <si>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</si>
  <si>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</si>
  <si>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</si>
  <si>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</si>
  <si>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</si>
  <si>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</si>
  <si>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</si>
  <si>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</si>
  <si>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</si>
  <si>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</si>
  <si>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</si>
  <si>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</si>
  <si>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</si>
  <si>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</si>
  <si>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</si>
  <si>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</si>
  <si>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</si>
  <si>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</si>
  <si>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</si>
  <si>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</si>
  <si>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</si>
  <si>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</si>
  <si>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</si>
  <si>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</si>
  <si>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</si>
  <si>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</si>
  <si>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</si>
  <si>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</si>
  <si>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</si>
  <si>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</si>
  <si>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</si>
  <si>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</si>
  <si>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</si>
  <si>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</si>
  <si>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</si>
  <si>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</si>
  <si>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</si>
  <si>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</si>
  <si>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</si>
  <si>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</si>
  <si>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</si>
  <si>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</si>
  <si>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</si>
  <si>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</si>
  <si>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</si>
  <si>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</si>
  <si>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</si>
  <si>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</si>
  <si>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</si>
  <si>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</si>
  <si>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</si>
  <si>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</si>
  <si>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</si>
  <si>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</si>
  <si>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</si>
  <si>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</si>
  <si>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</si>
  <si>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</si>
  <si>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</si>
  <si>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</si>
  <si>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</si>
  <si>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</si>
  <si>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</si>
  <si>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</si>
  <si>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</si>
  <si>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</si>
  <si>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</si>
  <si>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</si>
  <si>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</si>
  <si>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</si>
  <si>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</si>
  <si>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</si>
  <si>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</si>
  <si>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</si>
  <si>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</si>
  <si>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</si>
  <si>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</si>
  <si>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</si>
  <si>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</si>
  <si>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</si>
  <si>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</si>
  <si>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</si>
  <si>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</si>
  <si>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</si>
  <si>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</si>
  <si>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</si>
  <si>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</si>
  <si>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</si>
  <si>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</si>
  <si>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</si>
  <si>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</si>
  <si>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</si>
  <si>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</si>
  <si>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</si>
  <si>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</si>
  <si>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</si>
  <si>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</si>
  <si>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</si>
  <si>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</si>
  <si>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</si>
  <si>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</si>
  <si>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</si>
  <si>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</si>
  <si>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</si>
  <si>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</si>
  <si>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</si>
  <si>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</si>
  <si>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</si>
  <si>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</si>
  <si>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</si>
  <si>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</si>
  <si>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</si>
  <si>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</si>
  <si>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</si>
  <si>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</si>
  <si>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</si>
  <si>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</si>
  <si>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</si>
  <si>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</si>
  <si>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</si>
  <si>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</si>
  <si>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</si>
  <si>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</si>
  <si>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</si>
  <si>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</si>
  <si>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</si>
  <si>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</si>
  <si>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</si>
  <si>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</si>
  <si>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</si>
  <si>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</si>
  <si>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</si>
  <si>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</si>
  <si>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</si>
  <si>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</si>
  <si>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</si>
  <si>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</si>
  <si>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</si>
  <si>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</si>
  <si>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</si>
  <si>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</si>
  <si>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</si>
  <si>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</si>
  <si>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</si>
  <si>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</si>
  <si>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</si>
  <si>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</si>
  <si>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</si>
  <si>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</si>
  <si>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</si>
  <si>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</si>
  <si>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</si>
  <si>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</si>
  <si>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</si>
  <si>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</si>
  <si>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</si>
  <si>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</si>
  <si>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</si>
  <si>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</si>
  <si>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</si>
  <si>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</si>
  <si>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</si>
  <si>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</si>
  <si>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</si>
  <si>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</si>
  <si>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</si>
  <si>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</si>
  <si>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</si>
  <si>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</si>
  <si>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</si>
  <si>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</si>
  <si>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</si>
  <si>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</si>
  <si>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</si>
  <si>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</si>
  <si>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</si>
  <si>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</si>
  <si>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</si>
  <si>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</si>
  <si>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</si>
  <si>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</si>
  <si>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</si>
  <si>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</si>
  <si>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</si>
  <si>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</si>
  <si>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</si>
  <si>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</si>
  <si>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</si>
  <si>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</si>
  <si>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</si>
  <si>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</si>
  <si>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</si>
  <si>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</si>
  <si>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</si>
  <si>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</si>
  <si>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</si>
  <si>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</si>
  <si>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</si>
  <si>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</si>
  <si>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</si>
  <si>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</si>
  <si>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</si>
  <si>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</si>
  <si>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</si>
  <si>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</si>
  <si>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</si>
  <si>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</si>
  <si>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</si>
  <si>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</si>
  <si>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</si>
  <si>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</si>
  <si>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</si>
  <si>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</si>
  <si>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</si>
  <si>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</si>
  <si>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</si>
  <si>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</si>
  <si>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</si>
  <si>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</si>
  <si>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</si>
  <si>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</si>
  <si>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</si>
  <si>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</si>
  <si>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</si>
  <si>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</si>
  <si>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</si>
  <si>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</si>
  <si>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</si>
  <si>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</si>
  <si>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</si>
  <si>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</si>
  <si>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</si>
  <si>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</si>
  <si>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</si>
  <si>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</si>
  <si>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</si>
  <si>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</si>
  <si>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</si>
  <si>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</si>
  <si>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</si>
  <si>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</si>
  <si>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</si>
  <si>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</si>
  <si>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</si>
  <si>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</si>
  <si>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</si>
  <si>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</si>
  <si>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</si>
  <si>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</si>
  <si>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</si>
  <si>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r>
      <t xml:space="preserve">El riesgo de control de documentos no se materializó en el segundo cuatrimestre de 2025. En respuesta a las observaciones de la Oficina de Control Interno (OCI), se mantiene la clasificación de riesgo de corrupción, ya que su formulación actual cumple con los criterios de la GUÍA G-MC-04 de Administración del Riesgo.
Los controles y acciones de tratamiento se ejecutaron según lo planificado, con las siguientes evidencias al 31 de agosto, en cumplimiento con el reporte solicitado por la OAP:
•	</t>
    </r>
    <r>
      <rPr>
        <b/>
        <sz val="11"/>
        <color rgb="FF000000"/>
        <rFont val="Calibri"/>
        <scheme val="minor"/>
      </rPr>
      <t xml:space="preserve">Control de Préstamo y Consulta de Documentos:
</t>
    </r>
    <r>
      <rPr>
        <sz val="11"/>
        <color rgb="FF000000"/>
        <rFont val="Calibri"/>
        <scheme val="minor"/>
      </rPr>
      <t xml:space="preserve">*	Se recibieron y verificaron 554 solicitudes de préstamo de documentos en tiempo real a través del formulario de la intranet, sin presentarse ninguna novedad.
*	Esta actividad se soporta en las evidencias del Reporte de Power BI y el formato F-GD-06-02 - Formato de préstamos de expedientes y consulta de documentos.
</t>
    </r>
    <r>
      <rPr>
        <b/>
        <sz val="11"/>
        <color rgb="FF000000"/>
        <rFont val="Calibri"/>
        <scheme val="minor"/>
      </rPr>
      <t xml:space="preserve">•	Acceso y Control de Ingreso a Bodegas de Archivo:
</t>
    </r>
    <r>
      <rPr>
        <sz val="11"/>
        <color rgb="FF000000"/>
        <rFont val="Calibri"/>
        <scheme val="minor"/>
      </rPr>
      <t xml:space="preserve">*	En cumplimiento de la acción de tratamiento, se gestionaron 75 correos electrónicos dirigidos al Grupo de Gestión Administrativa (GGA) para solicitar la autorización de ingreso a los archivos, adjuntando la lista actualizada de personal autorizado.
</t>
    </r>
    <r>
      <rPr>
        <b/>
        <sz val="11"/>
        <color rgb="FF000000"/>
        <rFont val="Calibri"/>
        <scheme val="minor"/>
      </rPr>
      <t>Acción de tratamiento</t>
    </r>
    <r>
      <rPr>
        <sz val="11"/>
        <color rgb="FF000000"/>
        <rFont val="Calibri"/>
        <scheme val="minor"/>
      </rPr>
      <t>:Se han enviado 75 correos electrónicos al Grupo de Gestión Administrativa solicitando la autorización de ingresos a los archivos MJD. Estos correos incluyen la información actualizada de los accesos a los Archivos de Gestión y Archivo Central, considerando los cambios en los roles, responsabilidades y contratos.</t>
    </r>
  </si>
  <si>
    <r>
      <rPr>
        <sz val="11"/>
        <color rgb="FF000000"/>
        <rFont val="Arial"/>
      </rPr>
      <t xml:space="preserve">Para el presente seguimiento, se evidencia la actualización de la descripción del riesgo, la cual se encuentra ahora más alineada con los parámetros de un riesgo de corrupción. Se recomienda a la dependencia revisar con mayor precisión cuál es la omisión que da origen al riesgo, y se sugiere ajustar la descripción del riesgo bajo alguno de los siguientes enunciados: “Posibilidad de hacer uso del poder para realizar pagos o movimientos de recursos públicos debido a la omisión en la verificación de los documentos soporte, con el fin de obtener un beneficio personal o favorecer a un tercero” o “Posibilidad de hacer uso del poder para realizar pagos o movimientos de recursos públicos sin el cumplimiento de los requisitos legales o administrativos, con el fin de obtener un beneficio personal o favorecer a un tercero”.
</t>
    </r>
    <r>
      <rPr>
        <b/>
        <sz val="11"/>
        <color rgb="FF0070C0"/>
        <rFont val="Arial"/>
      </rPr>
      <t xml:space="preserve">Respuesta GGFC 03-09-2025:
</t>
    </r>
    <r>
      <rPr>
        <sz val="11"/>
        <color rgb="FF0070C0"/>
        <rFont val="Arial"/>
      </rPr>
      <t xml:space="preserve">
Se informa que esta observación fue atendida, considerando pertinente el ajuste en la descripción del riesgo.
</t>
    </r>
    <r>
      <rPr>
        <sz val="11"/>
        <color rgb="FF000000"/>
        <rFont val="Arial"/>
      </rPr>
      <t xml:space="preserve">
</t>
    </r>
    <r>
      <rPr>
        <sz val="11"/>
        <color rgb="FFFF0000"/>
        <rFont val="Arial"/>
      </rPr>
      <t xml:space="preserve">Adicionalmente, se observa la actualización tanto de las causas que podrían dar lugar a la materialización del riesgo como de los controles asociados. Desde la OCI se sugiere que para el primer y tercer control cuenten, en la medida de lo posible, con una verificación o supervisión adicional, o bien, con una acción de tratamiento complementaria que contribuya a fortalecer su efectividad.
</t>
    </r>
    <r>
      <rPr>
        <b/>
        <sz val="11"/>
        <color rgb="FFFF0000"/>
        <rFont val="Arial"/>
      </rPr>
      <t xml:space="preserve">
</t>
    </r>
    <r>
      <rPr>
        <b/>
        <sz val="11"/>
        <color theme="1"/>
        <rFont val="Arial"/>
        <family val="2"/>
      </rPr>
      <t xml:space="preserve">Respuesta GGFC 03-09-2025:
</t>
    </r>
    <r>
      <rPr>
        <sz val="11"/>
        <color theme="1"/>
        <rFont val="Arial"/>
        <family val="2"/>
      </rPr>
      <t>En atención a la observación realizada, respetuosamente nos permitimos manifestar que no se acoge la sugerencia planteada.
La razón obedece a que los controles existentes particularmente el primero y el tercero ya cuentan con mecanismos de verificación incorporados en su diseño, los cuales garantizan su efectividad y suficiencia dentro del marco del proceso de gestión del riesgo.
Adicionalmente, la implementación de una verificación o supervisión adicional implicaría la duplicidad de actividades y sobrecarga operativa, sin generar un valor agregado proporcional al esfuerzo requerido.
Por lo anterior, se mantiene la estructura actual de los controles y acciones de tratamiento definidos, los cuales, a juicio de la dependencia, resultan adecuados para mitigar el riesgo identificado</t>
    </r>
    <r>
      <rPr>
        <sz val="11"/>
        <color rgb="FF0070C0"/>
        <rFont val="Arial"/>
      </rPr>
      <t xml:space="preserve">.
</t>
    </r>
    <r>
      <rPr>
        <sz val="11"/>
        <color rgb="FF000000"/>
        <rFont val="Arial"/>
      </rPr>
      <t xml:space="preserve">
Se constata también la actualización de las acciones del plan de tratamiento, las cuales se encuentran correctamente formuladas y cumplen adecuadamente con su propósito.
Por otra parte, se evidencia la entrega de documentos que respaldan la implementación de los controles, los cuales están alineados con lo descrito en cada uno de ellos. Se insta a la dependencia a mantener el seguimiento continuo de estos controles, así como a revisar y actualizar de forma periódica tanto las causas como los controles del riesgo, especialmente ante posibles cambios en el contexto institucional o normativo.
Finalmente, la OCI destaca positivamente las acciones adelantadas y el compromiso demostrado por la dependencia en el fortalecimiento de la administración de los riesgos.</t>
    </r>
  </si>
  <si>
    <t xml:space="preserve">La falta de lineamientos para el manejo de la informacion puede causar filtración o divulgación indebida de información reservada que repercute en la imagen institucional o genera 
Investigaciones disciplinarias, y Sanciones. </t>
  </si>
  <si>
    <t xml:space="preserve">Posibilidad de afectación reputacional por omisión o aplicación indebida de la normativa vigente en los procesos sancionatorios y en la autorización de actuaciones de los centros de conciliación, arbitraje y amigable composición, por parte de servidores los públicos que ejercen las funciones de control, inspección y vigilancia, con el fin de obtener beneficios particulares o favorecer indebidamente a un tercero o a un centro. </t>
  </si>
  <si>
    <t>El Coordinador del Grupo de Acciones Legales y Constitucionales, en el marco de sus funciones, incluirá en el Share Point de la Dirección de Justicia Transicional una carpeta en la que se incluirá la totalidad de la documentación relacionada con los trámites de indulto,  cuya administración solo pueda ser modificada por el responsable del trámite y del Coordinador del GALC.  En la carpeta se incluirá la información referida al trámite junto con la lista de chequeo en la que se indiquen los documentos que deben reposar en el expediente.  Esta carpeta una vez creada, tendrá un Backup que realizarán mensualmente el equipo de archivo de la Dirección de Justicia Transicional
La evidencia de este control será el link de la carpeta electrónica junto con la documentación y listas de chequeo del trámite.</t>
  </si>
  <si>
    <t>El programador al momento de asignar los procesos a los diferentes evaluadores deberá verificar las visitas asignadas a cada ingeniero agrónomo, de modo que quien realice la visita sea un profesional diferente a quien revise la solicitud con el propósito de disminuir la posibilidad de ofrecimiento de prebendas a los ingenieros agrónomos en el marco del desarrollo de las visitas técnicas.
Asignación de visitas - OneDrive
Traza en el MICC</t>
  </si>
  <si>
    <t>En el presente seguimiento, la OCI reitera la recomendación relacionada con la pertinencia del riesgo de corrupción identificado, toda vez que no resulta claro cómo su materialización podría derivar en la materialización de un posible acto de corrupción dentro de la entidad.
Asimismo, la OCI insiste en que la dependencia debe proceder a reformular los controles, con el fin de fortalecer o redefinir las acciones del plan de tratamiento, de manera que estas realmente contribuyan a la implementación efectiva de los controles y mitiguen la posible materialización del riesgo. Lo anterior obedece a que aún se evidencian debilidades en la formulación de dichas acciones.
De igual forma, se solicita a la dependencia que en los próximos seguimientos adjunte como evidencia los correos electrónicos remitidos al GGA, ya que, aunque son mencionados como parte del plan de tratamiento, no han sido aportados en los seguimientos realizados. Para tal efecto, puede presentarse una muestra representativa de dichos correos, sin que sea necesario cargar la totalidad en la carpeta compartida.
Se espera que, para el próximo seguimiento, las observaciones aquí señaladas sean atendidas y subsanadas en lo más posible.</t>
  </si>
  <si>
    <t>En el presente seguimiento se evidencia que la dependencia adelantó una mesa de trabajo con la OAP, en la cual manifestó que, respecto a este riesgo, no realizará ajustes relacionados con las observaciones formuladas por la OCI.
En este sentido, para el cuatrimestre en curso, la OCI sostuvo una reunión con la OAP con el propósito de precisar el alcance de las recomendaciones emitidas. Sin embargo, se reitera lo señalado en el seguimiento anterior frente a las causas y controles establecidos, toda vez que estos deben estar orientados y ejecutados directamente por el GGC con el fin de mitigar la posible materialización del riesgo.
Lo anterior obedece a que, con los controles actualmente definidos, no se evidencia de qué manera el GGC ejerce supervisión sobre las cuentas de cobro aprobadas por el supervisor. Si bien este último debe obrar con transparencia, ello no exime de contar con un control constante por parte del GGC durante todo el proceso de radicación de cuentas de cobro o facturas —tanto de personas naturales como de terceros—, garantizando así la adecuada ejecución contractual y la entrega oportuna de los productos pactados.
A la fecha, el único control que apunta a la prevención de la materialización de este riesgo es el control 4; no obstante, este presenta deficiencias, pues en su descripción no establece una periodicidad clara, lo cual afecta su correcta implementación. De igual forma, no se evidencia seguimiento a los correos enviados para verificar si las dependencias han subsanado las falencias detectadas en el SECOP II durante el proceso de revisión de informes de ejecución por parte del GGC.
La OCI considera importante precisar que este riesgo sí puede materializarse en un posible acto de corrupción, con consecuencias graves para la entidad. Sin embargo, en la actualidad no se encuentra debidamente controlado por parte del dueño del proceso, trasladando en la práctica la responsabilidad del monitoreo a terceros involucrados, lo cual representa una debilidad significativa en su gestión.</t>
  </si>
  <si>
    <t>En el presente seguimiento se observa que la dependencia, en su monitoreo, manifestó considerar pertinente el ajuste de la descripción del riesgo. Sin embargo, no se evidencian modificaciones realizadas a dicha descripción, de acuerdo con lo sugerido por la OCI, toda vez que se constató que esta permanece igual a la registrada en el seguimiento del primer cuatrimestre.
En cuanto a la implementación de los controles y de las acciones del plan de tratamiento, la OCI resalta la adecuada presentación de evidencias que soportan la ejecución de cada uno de ellos. No obstante, respecto a la observación previamente realizada por la OCI en relación con los controles, si bien la dependencia puede considerar que estos resultan efectivos y decidir no acoger las recomendaciones, ello no la exime de efectuar una revisión y actualización constante de los mismos, en atención a los posibles cambios que puedan surgir en el entorno interno o externo del proceso.
Por lo anterior, se sugiere a la dependencia mantener una vigilancia continua sobre su entorno interno y externo, con el fin de asegurar una gestión del riesgo dinámica y ajustada a la realidad institucional.
Finalmente, se insta a la dependencia a continuar con la adecuada implementación de los controles y de las acciones del plan de tratamiento, procurando en todo momento la mitigación de la posible materialización del riesgo.</t>
  </si>
  <si>
    <t>En el presente seguimiento se evidencia que la dependencia realizó los ajustes pertinentes en la descripción del riesgo, logrando una mayor alineación con la definición de un riesgo de corrupción. De igual forma, se observa la actualización de las causas que podrían dar lugar a su materialización.
No obstante, la OCI reitera la recomendación señalada en el seguimiento anterior respecto a la formulación de los controles. Con la evidencia presentada, se advierte que los formatos utilizados como soporte pueden ser susceptibles de manipulación si no se diligencian de manera adecuada, como ocurre con el formato F-TH-01-08. En este sentido, se insta a la dependencia a fortalecer los controles o a implementar correctamente los ya existentes, de manera que contribuyan efectivamente a mitigar la materialización del riesgo.
Finalmente, se exhorta a la dependencia a revisar de manera integral las recomendaciones emitidas por la OCI en los diferentes seguimientos realizados en vigencias anteriores. Asimismo, se espera un mejoramiento en la presentación de las evidencias, con el fin de facilitar la comprensión sobre la implementación y efectividad de los controles.</t>
  </si>
  <si>
    <t xml:space="preserve">En el presente seguimiento se evidencia que la dependencia acogió las recomendaciones de la OCI en cuanto a la actualización de las causas que podrían generar la materialización de los riesgos. No obstante, los controles no fueron ajustados en correspondencia con las nuevas causas identificadas. En consecuencia, resulta imprescindible que la dependencia formule nuevamente los controles, de manera que se ajusten a su nueva realidad institucional.
Adicionalmente, se requiere la actualización de la columna AH, en la cual deben registrarse las nuevas causas junto con el control correspondiente, a fin de garantizar un diligenciamiento adecuado y completo de la matriz.
Se sugiere a la dependencia remitirse al seguimiento realizado en el segundo cuatrimestre de la vigencia anterior, en el cual se precisó que la responsabilidad de la administración, monitoreo e implementación de los controles asociados a este riesgo recae en la Dirección de Justicia Formal, dado que corresponde a una actuación misional del MJD y esta dependencia debe velar por evitar su materialización. Lo anterior permitirá contar con una mejor comprensión y facilitará la actualización de los controles conforme a las responsabilidades del riesgo.
Finalmente, se recomienda que las evidencias aportadas se organicen de acuerdo con cada control, con el fin de facilitar su análisis y comprensión.
</t>
  </si>
  <si>
    <t xml:space="preserve">En el presente seguimiento se evidencia que la dependencia acogió las recomendaciones formuladas por la OCI. No obstante, se considera necesario que la definición del riesgo sea más clara en cuanto al proceso en el cual podría materializarse un posible acto de corrupción, o respecto al proceso específico que se pretende controlar para prevenir su ocurrencia.
En este sentido, la OCI sugiere la siguiente redacción del riesgo:
“Posibilidad de afectación reputacional por la autorización indebida de actuación de los CEDAAC y al desviar el ejercicio de las funciones de inspección, control y vigilancia, por parte de servidores públicos responsables de dichas laboras, con el propósito de obtener beneficios particulares o favorecer de manera irregular a un tercero o a un centro.”
Esta formulación permite identificar con mayor claridad los procesos que deben ser controlados, facilitando la gestión efectiva del riesgo y orientar mejor la definición de controles.
De igual forma, se resalta la actualización realizada por la dependencia en relación con las causas que pueden dar lugar a la materialización del riesgo, las cuales presentan mayor coherencia con la nueva descripción.
Por otra parte, se recomienda a la dependencia actualizar los controles existentes e incorporar otros que vayan más allá de capacitaciones, orientándolos a asegurar la correcta aplicación de los procedimientos. Para ello, se sugiere implementar mecanismos como la selección aleatoria de muestras y/o la verificación periódica del trabajo de los funcionarios responsables de las labores de inspección, control y vigilancia. Estas acciones permitirán ejercer un control más efectivo sobre las causas que pueden propiciar la materialización del riesgo.
Finalmente, se destaca el compromiso de la dependencia con la mejora continua y con una administración del riesgo dinámica. Se insta a tener en cuenta las recomendaciones de la OCI para el próximo seguimiento.
</t>
  </si>
  <si>
    <t>En el presente seguimiento se evidencia que la definición del riesgo aún no se ajusta a la estructura recomendada para un riesgo de corrupción, la cual debe contener: Acción u omisión + Uso del poder + Desviación de la gestión de lo público + Beneficio privado.
En este sentido, la OCI propone la siguiente redacción:
“Posibilidad de afectación reputacional por la inobservancia de controles adecuados para el acceso de información reservada de la entidad a servidores públicos o terceros, con el fin de desviar su finalidad pública y empleándola de manera fraudulenta para obtener beneficios particulares o favorecer indebidamente a terceros.”
Esta formulación permite delimitar con mayor precisión el proceso que debe ser controlado para mitigar la materialización del riesgo.
No obstante, en caso de que la dependencia decida acoger la sugerencia de la OCI, se recomienda ajustar la redacción a la realidad institucional, procurando mantener la estructura indicada. Lo anterior es fundamental, dado que la materialización del riesgo podría no derivar únicamente en una afectación reputacional, sino también en consecuencias económicas u otras de distinta naturaleza.
Asimismo, se insta a la dependencia a revisar nuevamente la definición del riesgo, ya que una formulación inadecuada dificulta la identificación de causas y la definición de controles eficaces para prevenir su materialización.
Pese a lo anterior, la OCI recomienda revisar la pertinencia del riesgo de corrupción identificado, toda vez que no resulta claro cómo su materialización podría derivar en la materialización de un posible acto de corrupción dentro de la entidad.
Finalmente, se exhorta a la dependencia a tener en cuenta las recomendaciones de la OCI para el próximo seguimiento.</t>
  </si>
  <si>
    <t>En el presente seguimiento se evidencia que la dependencia acogió las recomendaciones de la OCI en relación con la descripción del riesgo y la identificación de sus causas.
No obstante, se sugiere la siguiente descripción del riesgo:
“Posibilidad de pérdida reputacional derivada de que un servidor público reciba o solicite dádivas o beneficios a nombre propio o de terceros, haciendo uso indebido de su facultad para conceder el beneficio jurídico del indulto, otorgándolo sin el lleno de los requisitos legales.”
Esta redacción aporta mayor claridad en la definición del riesgo y delimita con precisión el proceso que se requiere controlar.
Por otra parte, se espera que para el próximo seguimiento la dependencia cuente con la actualización del procedimiento, lo que permitirá iniciar la implementación de los nuevos controles diseñados. Sin embargo, mientras se avanza en dicha actualización, la dependencia debe continuar aplicando los controles vigentes que resulten pertinentes, con el fin de asegurar la gestión del riesgo y mitigar su materialización.
Asimismo, una vez inicie la implementación de los nuevos controles, podrá realizarse una evaluación de su efectividad. Hasta tanto, resulta complejo establecer si los controles implementados cumplen con su propósito, lo cual no exime a la dependencia de revisar su entorno y efectuar los ajustes necesarios para mantener una administración del riesgo dinámica.
Finalmente, se espera que en el próximo seguimiento la dependencia tenga en cuenta las recomendaciones de la OCI y presente las evidencias que soporten la implementación de los controles.</t>
  </si>
  <si>
    <t>Se evidencia que la dependencia atendió las recomendaciones de la OCI respecto a la descripción del riesgo. No obstante, se sugiere la siguiente redacción, a fin de contar con una estructura más clara y alineada:
“Posibilidad de afectación reputacional y económica por la no representación fiel de la realidad económica en los estados financieros de la entidad, debido a la subestimación de registros contables y al manipular valores reales de los hechos económicos, mediante el uso indebido de las facultades de los funcionarios que intervienen en el proceso, con el fin de obtener beneficios propios o favorecer indebidamente a los licenciatarios en el registro de las cuentas por cobrar de licencias de cannabis otorgadas en la modalidad de cuotas.”
Con base en las evidencias aportadas, se ha verificado la implementación de los controles y de las acciones de tratamiento correspondientes. En este sentido, se insta a la dependencia a continuar con su ejecución, tal como se ha venido realizando, y a efectuar las actualizaciones que resulten pertinentes cuando el contexto institucional lo requiera.
Finalmente, se exhorta a la dependencia a mantener una administración del riesgo dinámica, avanzar en la implementación de los controles y de las acciones del plan de tratamiento, y considerar las recomendaciones de la OCI para el próximo seguimiento.</t>
  </si>
  <si>
    <t>En el presente seguimiento se evidencia el ajuste realizado en la estructura de la definición del riesgo. No obstante, la OCI sugiere la siguiente redacción, con el fin de que sea más clara y se ajuste de manera precisa a la estructura establecida:
“Posibilidad de afectación reputaciones y económica por la omisión en la verificación de requisitos legales, así como por la manipulación y/o entorpecimiento del proceso de expedición del Certificado de Carencia de Informes por Tráfico de Estupefacientes y de las Autorizaciones Extraordinarias, mediante el uso indebido de las facultades conferidas a los profesionales encargados de la evaluación de las solicitudes, motivados por obtener beneficios personales o favorecer indebidamente a terceros.”
De igual forma, se observa que la dependencia continúa implementando los controles y las acciones del plan de tratamiento. Sin embargo, la OCI reitera la recomendación de realizar una evaluación tanto interna como externa del proceso asociado al riesgo, con el propósito de identificar nuevas oportunidades de control, así como causas adicionales que puedan dar lugar a su materialización.
Finalmente, se insta a la dependencia a mantener una administración del riesgo dinámica, continuar con la implementación de los controles y acciones del plan de tratamiento, y considerar las recomendaciones de la OCI para el próximo seguimiento.</t>
  </si>
  <si>
    <t>En el presente seguimiento se evidencia que la dependencia ha tenido en cuenta las sugerencias de la OCI en relación con la estructura de la descripción del riesgo.
No obstante, se propone la siguiente redacción, con el fin de otorgar mayor claridad y alinearla con la estructura esperada:
“Posibilidad de afectación reputacional y económica por la omisión en la verificación de requisitos legales, así como por la manipulación o entorpecimiento del proceso de expedición de licencias de cannabis, mediante el uso indebido de las facultades conferidas a los profesionales que intervienen en dicho proceso, motivados por obtener beneficios personales o favorecer indebidamente a terceros.”
Asimismo, se observa que la dependencia continúa implementando los controles y las acciones del plan de tratamiento. Sin embargo, la OCI recomienda realizar una evaluación interna y externa del proceso asociado al riesgo, de manera que se puedan identificar nuevas oportunidades de control y causas que podrían dar lugar a su materialización.
Finalmente, se exhorta a la dependencia a mantener una administración del riesgo dinámica, avanzar en la implementación de los controles y de las acciones del plan de tratamiento, y considerar las recomendaciones de la OCI para el próximo seguimiento.</t>
  </si>
  <si>
    <t>En el presente seguimiento se evidencia que la dependencia no ha acogido las recomendaciones de la OCI respecto a la estructura de la definición del riesgo.
En este sentido, la OCI sugiere la siguiente descripción:
“Posibilidad de afectación institucional por adelantar una actuación disciplinaria pese a estar incurso en conflicto de interés, inhabilidad, impedimento o incompatibilidad, haciendo uso indebido de la autoridad disciplinaria conferida, lo que desvía la gestión pública al comprometer la imparcialidad, objetividad y transparencia del proceso, con el fin de obtener beneficios personales o favorecer indebidamente a terceros.”
Esta redacción resulta más clara y se ajusta a la estructura de un riesgo de corrupción.
No obstante, en caso de que la dependencia decida acoger la propuesta de la OCI, se recomienda ajustarla a la realidad institucional, procurando mantener la estructura sugerida. Esto es relevante, ya que la materialización del riesgo podría no generar únicamente una afectación reputacional, sino también consecuencias económicas u otras de distinta naturaleza.
Pese a lo anterior, la OCI recomienda revisar la pertinencia del riesgo de corrupción identificado, toda vez que no resulta claro cómo su materialización podría derivar en la materialización de un posible acto de corrupción dentro de la entidad.
Adicionalmente, se evidencia que la dependencia aún no ha atendido plenamente las recomendaciones de la OCI en lo relacionado con la administración del riesgo. Si bien se están adelantando ajustes procedimentales, resulta fundamental continuar con la gestión integral del riesgo, incluyendo la implementación efectiva de los controles que permitan mitigar su materialización.
Finalmente, se espera que para el próximo seguimiento la dependencia realice los ajustes pertinentes y presente avances concretos en la administración del riesgo.</t>
  </si>
  <si>
    <t>En el presente seguimiento se evidencia que la dependencia continúa con la implementación de los controles y de las acciones del plan de tratamiento orientadas a mitigar la materialización del riesgo.
Se exhorta a la dependencia a mantener este esfuerzo, asegurando la continuidad en la implementación de los controles y promoviendo una administración del riesgo dinámica, que le permita identificar nuevas causas o actualizar la descripción del riesgo conforme a la realidad institucional y a los cambios que se presenten en su entorno, tanto interno como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</si>
</sst>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7">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sz val="72"/>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1"/>
      <color theme="1"/>
      <name val="Abadi"/>
      <family val="2"/>
    </font>
    <font>
      <sz val="11"/>
      <color rgb="FF003300"/>
      <name val="Abadi"/>
      <family val="2"/>
    </font>
    <font>
      <sz val="11"/>
      <name val="Abadi"/>
      <family val="2"/>
    </font>
    <font>
      <sz val="26"/>
      <color theme="1"/>
      <name val="Calibri"/>
      <family val="2"/>
      <scheme val="minor"/>
    </font>
    <font>
      <sz val="72"/>
      <color theme="1"/>
      <name val="Calibri"/>
      <family val="2"/>
      <scheme val="minor"/>
    </font>
    <font>
      <sz val="16"/>
      <color theme="1"/>
      <name val="Arial"/>
      <family val="2"/>
    </font>
    <font>
      <sz val="48"/>
      <color theme="1"/>
      <name val="Arial"/>
      <family val="2"/>
    </font>
    <font>
      <b/>
      <i/>
      <sz val="12"/>
      <name val="Gadugi"/>
      <family val="2"/>
    </font>
    <font>
      <sz val="18"/>
      <color theme="1"/>
      <name val="Arial"/>
      <family val="2"/>
    </font>
    <font>
      <sz val="10"/>
      <color rgb="FF333333"/>
      <name val="Arial"/>
      <family val="2"/>
    </font>
    <font>
      <sz val="10"/>
      <color theme="1"/>
      <name val="Calibri"/>
      <family val="2"/>
      <scheme val="minor"/>
    </font>
    <font>
      <sz val="11"/>
      <name val="Calibri"/>
      <family val="2"/>
      <scheme val="minor"/>
    </font>
    <font>
      <sz val="11"/>
      <color rgb="FF003300"/>
      <name val="Arial"/>
      <family val="2"/>
    </font>
    <font>
      <sz val="10"/>
      <color rgb="FF0070C0"/>
      <name val="Arial"/>
      <family val="2"/>
    </font>
    <font>
      <i/>
      <sz val="10"/>
      <name val="Arial"/>
      <family val="2"/>
    </font>
    <font>
      <strike/>
      <sz val="10"/>
      <name val="Arial"/>
      <family val="2"/>
    </font>
    <font>
      <sz val="10"/>
      <color rgb="FFFF0000"/>
      <name val="Arial"/>
      <family val="2"/>
    </font>
    <font>
      <i/>
      <sz val="11"/>
      <name val="Calibri"/>
      <family val="2"/>
      <scheme val="minor"/>
    </font>
    <font>
      <i/>
      <u/>
      <sz val="11"/>
      <name val="Calibri"/>
      <family val="2"/>
      <scheme val="minor"/>
    </font>
    <font>
      <b/>
      <i/>
      <sz val="11"/>
      <name val="Calibri"/>
      <family val="2"/>
      <scheme val="minor"/>
    </font>
    <font>
      <i/>
      <u/>
      <sz val="11"/>
      <color rgb="FF3366CC"/>
      <name val="Calibri"/>
      <family val="2"/>
      <scheme val="minor"/>
    </font>
    <font>
      <i/>
      <sz val="11"/>
      <color rgb="FFFF0000"/>
      <name val="Calibri"/>
      <family val="2"/>
      <scheme val="minor"/>
    </font>
    <font>
      <sz val="10"/>
      <color rgb="FF000000"/>
      <name val="Arial"/>
      <family val="2"/>
    </font>
    <font>
      <b/>
      <sz val="10"/>
      <color rgb="FF000000"/>
      <name val="Arial"/>
      <family val="2"/>
    </font>
    <font>
      <b/>
      <i/>
      <sz val="10"/>
      <color rgb="FF000000"/>
      <name val="Arial"/>
      <family val="2"/>
    </font>
    <font>
      <u/>
      <sz val="11"/>
      <color theme="10"/>
      <name val="Calibri"/>
      <family val="2"/>
      <scheme val="minor"/>
    </font>
    <font>
      <i/>
      <sz val="11"/>
      <color theme="1"/>
      <name val="Abadi"/>
      <family val="2"/>
    </font>
    <font>
      <u/>
      <sz val="11"/>
      <color theme="1"/>
      <name val="Abadi"/>
      <family val="2"/>
    </font>
    <font>
      <sz val="10"/>
      <color theme="1"/>
      <name val="Arial"/>
    </font>
    <font>
      <sz val="10"/>
      <name val="Arial"/>
    </font>
    <font>
      <b/>
      <sz val="10"/>
      <name val="Arial"/>
    </font>
    <font>
      <sz val="11"/>
      <color rgb="FF000000"/>
      <name val="Calibri"/>
      <scheme val="minor"/>
    </font>
    <font>
      <u/>
      <sz val="11"/>
      <color rgb="FF000000"/>
      <name val="Calibri"/>
      <scheme val="minor"/>
    </font>
    <font>
      <sz val="11"/>
      <color rgb="FF000000"/>
      <name val="Calibri"/>
      <family val="2"/>
      <scheme val="minor"/>
    </font>
    <font>
      <sz val="10"/>
      <color rgb="FF003300"/>
      <name val="Arial"/>
    </font>
    <font>
      <b/>
      <sz val="11"/>
      <color rgb="FF000000"/>
      <name val="Calibri"/>
      <scheme val="minor"/>
    </font>
    <font>
      <sz val="12"/>
      <name val="Arial"/>
    </font>
    <font>
      <sz val="10"/>
      <name val="Abadi"/>
    </font>
    <font>
      <sz val="11"/>
      <color theme="1"/>
      <name val="Abadi"/>
    </font>
    <font>
      <sz val="11"/>
      <name val="Abadi"/>
    </font>
    <font>
      <sz val="10"/>
      <color theme="1"/>
      <name val="Arial "/>
    </font>
    <font>
      <sz val="11"/>
      <color rgb="FF000000"/>
      <name val="Arial"/>
    </font>
    <font>
      <b/>
      <sz val="11"/>
      <color rgb="FF0070C0"/>
      <name val="Arial"/>
    </font>
    <font>
      <sz val="11"/>
      <color rgb="FF0070C0"/>
      <name val="Arial"/>
    </font>
    <font>
      <sz val="11"/>
      <color rgb="FFFF0000"/>
      <name val="Arial"/>
    </font>
    <font>
      <b/>
      <sz val="11"/>
      <color rgb="FFFF0000"/>
      <name val="Arial"/>
    </font>
    <font>
      <sz val="11"/>
      <color theme="1"/>
      <name val="Arial"/>
      <family val="2"/>
    </font>
    <font>
      <b/>
      <sz val="11"/>
      <color theme="1"/>
      <name val="Arial"/>
      <family val="2"/>
    </font>
  </fonts>
  <fills count="24">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75">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style="thick">
        <color theme="0" tint="-0.499984740745262"/>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1" fillId="0" borderId="0"/>
    <xf numFmtId="0" fontId="3" fillId="0" borderId="0"/>
    <xf numFmtId="0" fontId="11" fillId="0" borderId="0"/>
    <xf numFmtId="9" fontId="27" fillId="0" borderId="0" applyFont="0" applyFill="0" applyBorder="0" applyAlignment="0" applyProtection="0"/>
    <xf numFmtId="0" fontId="1" fillId="0" borderId="0"/>
    <xf numFmtId="0" fontId="64" fillId="0" borderId="0" applyNumberFormat="0" applyFill="0" applyBorder="0" applyAlignment="0" applyProtection="0"/>
  </cellStyleXfs>
  <cellXfs count="774">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5" borderId="0" xfId="0" applyFont="1" applyFill="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8" xfId="0" applyFont="1" applyFill="1" applyBorder="1" applyAlignment="1">
      <alignment horizontal="center" vertical="center" wrapText="1"/>
    </xf>
    <xf numFmtId="0" fontId="15" fillId="15"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19" fillId="0" borderId="0" xfId="0" applyFont="1"/>
    <xf numFmtId="0" fontId="19" fillId="0" borderId="0" xfId="0" applyFont="1" applyAlignment="1">
      <alignment wrapText="1"/>
    </xf>
    <xf numFmtId="0" fontId="0" fillId="18" borderId="0" xfId="0" applyFill="1"/>
    <xf numFmtId="0" fontId="28" fillId="19" borderId="0" xfId="0" applyFont="1" applyFill="1"/>
    <xf numFmtId="0" fontId="0" fillId="14" borderId="0" xfId="0" applyFill="1"/>
    <xf numFmtId="0" fontId="10" fillId="0" borderId="8" xfId="0" applyFont="1" applyBorder="1" applyAlignment="1" applyProtection="1">
      <alignment vertical="center" wrapText="1"/>
      <protection locked="0"/>
    </xf>
    <xf numFmtId="0" fontId="18" fillId="9" borderId="8" xfId="0" applyFont="1" applyFill="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0" fillId="0" borderId="0" xfId="0" applyAlignment="1">
      <alignment vertical="center"/>
    </xf>
    <xf numFmtId="0" fontId="2" fillId="0" borderId="0" xfId="0" applyFont="1" applyAlignment="1">
      <alignment vertical="center"/>
    </xf>
    <xf numFmtId="0" fontId="29" fillId="0" borderId="0" xfId="0" applyFont="1"/>
    <xf numFmtId="1" fontId="0" fillId="0" borderId="0" xfId="0" applyNumberFormat="1"/>
    <xf numFmtId="0" fontId="0" fillId="0" borderId="0" xfId="5" applyNumberFormat="1" applyFont="1"/>
    <xf numFmtId="0" fontId="33" fillId="21" borderId="7" xfId="0" applyFont="1" applyFill="1" applyBorder="1" applyAlignment="1" applyProtection="1">
      <alignment horizontal="center"/>
      <protection hidden="1"/>
    </xf>
    <xf numFmtId="0" fontId="34" fillId="0" borderId="34"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8" xfId="0" applyFont="1" applyBorder="1" applyAlignment="1" applyProtection="1">
      <alignment horizontal="center" vertical="center" wrapText="1"/>
      <protection hidden="1"/>
    </xf>
    <xf numFmtId="0" fontId="34" fillId="0" borderId="35"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wrapText="1"/>
      <protection hidden="1"/>
    </xf>
    <xf numFmtId="0" fontId="19" fillId="23" borderId="0" xfId="0" applyFont="1" applyFill="1" applyAlignment="1">
      <alignment wrapText="1"/>
    </xf>
    <xf numFmtId="0" fontId="1" fillId="9" borderId="8" xfId="0" applyFont="1" applyFill="1" applyBorder="1" applyAlignment="1" applyProtection="1">
      <alignment horizontal="justify"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lignment vertical="center"/>
    </xf>
    <xf numFmtId="0" fontId="1" fillId="0" borderId="0" xfId="0" applyFont="1" applyAlignment="1">
      <alignment vertical="center" wrapText="1"/>
    </xf>
    <xf numFmtId="0" fontId="42" fillId="0" borderId="0" xfId="0" applyFont="1"/>
    <xf numFmtId="0" fontId="42" fillId="19" borderId="0" xfId="0" applyFont="1" applyFill="1"/>
    <xf numFmtId="0" fontId="42" fillId="23" borderId="0" xfId="0" applyFont="1" applyFill="1"/>
    <xf numFmtId="0" fontId="42" fillId="16" borderId="0" xfId="0" applyFont="1" applyFill="1"/>
    <xf numFmtId="0" fontId="43" fillId="15" borderId="0" xfId="0" applyFont="1" applyFill="1"/>
    <xf numFmtId="0" fontId="12" fillId="13" borderId="4" xfId="0" applyFont="1" applyFill="1" applyBorder="1" applyAlignment="1">
      <alignment horizontal="center" vertical="center"/>
    </xf>
    <xf numFmtId="0" fontId="13" fillId="8"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locked="0"/>
    </xf>
    <xf numFmtId="0" fontId="0" fillId="0" borderId="8" xfId="0" applyBorder="1" applyProtection="1">
      <protection locked="0"/>
    </xf>
    <xf numFmtId="0" fontId="0" fillId="0" borderId="8" xfId="0" applyBorder="1"/>
    <xf numFmtId="0" fontId="13" fillId="8" borderId="8" xfId="0" applyFont="1" applyFill="1" applyBorder="1" applyAlignment="1">
      <alignment vertical="center" wrapText="1"/>
    </xf>
    <xf numFmtId="0" fontId="13" fillId="14" borderId="37" xfId="0" applyFont="1" applyFill="1" applyBorder="1" applyAlignment="1">
      <alignment horizontal="center" vertical="center" wrapText="1"/>
    </xf>
    <xf numFmtId="0" fontId="13" fillId="14" borderId="32" xfId="0" applyFont="1" applyFill="1" applyBorder="1" applyAlignment="1">
      <alignment horizontal="center" vertical="center" wrapText="1"/>
    </xf>
    <xf numFmtId="0" fontId="13" fillId="14" borderId="32" xfId="0" applyFont="1" applyFill="1" applyBorder="1" applyAlignment="1" applyProtection="1">
      <alignment horizontal="center" vertical="center" textRotation="90" wrapText="1"/>
      <protection locked="0" hidden="1"/>
    </xf>
    <xf numFmtId="0" fontId="13" fillId="14" borderId="38" xfId="0" applyFont="1" applyFill="1" applyBorder="1" applyAlignment="1">
      <alignment horizontal="center" vertical="center" wrapText="1"/>
    </xf>
    <xf numFmtId="0" fontId="0" fillId="10" borderId="0" xfId="0" applyFill="1"/>
    <xf numFmtId="0" fontId="2" fillId="10" borderId="5" xfId="0" applyFont="1" applyFill="1" applyBorder="1"/>
    <xf numFmtId="0" fontId="2" fillId="10" borderId="4" xfId="0" applyFont="1" applyFill="1" applyBorder="1"/>
    <xf numFmtId="0" fontId="2" fillId="10" borderId="6" xfId="0" applyFont="1" applyFill="1" applyBorder="1"/>
    <xf numFmtId="0" fontId="20" fillId="10" borderId="3" xfId="0" applyFont="1" applyFill="1" applyBorder="1" applyAlignment="1">
      <alignment vertical="center" wrapText="1"/>
    </xf>
    <xf numFmtId="0" fontId="21" fillId="10" borderId="3" xfId="0" applyFont="1" applyFill="1" applyBorder="1" applyAlignment="1">
      <alignment vertical="center" wrapText="1"/>
    </xf>
    <xf numFmtId="0" fontId="22" fillId="10" borderId="3" xfId="0" applyFont="1" applyFill="1" applyBorder="1" applyAlignment="1">
      <alignment vertical="center" wrapText="1"/>
    </xf>
    <xf numFmtId="0" fontId="23" fillId="10" borderId="3" xfId="0" applyFont="1" applyFill="1" applyBorder="1" applyAlignment="1">
      <alignment vertical="center" wrapText="1"/>
    </xf>
    <xf numFmtId="0" fontId="24" fillId="10" borderId="3" xfId="0" applyFont="1" applyFill="1" applyBorder="1" applyAlignment="1">
      <alignment vertical="center" wrapText="1"/>
    </xf>
    <xf numFmtId="0" fontId="25" fillId="10" borderId="3" xfId="0" applyFont="1" applyFill="1" applyBorder="1" applyAlignment="1">
      <alignment vertical="center" wrapText="1"/>
    </xf>
    <xf numFmtId="0" fontId="0" fillId="10" borderId="3" xfId="0" applyFill="1" applyBorder="1" applyAlignment="1">
      <alignment vertical="center"/>
    </xf>
    <xf numFmtId="0" fontId="0" fillId="10" borderId="7" xfId="0" applyFill="1" applyBorder="1"/>
    <xf numFmtId="0" fontId="0" fillId="10" borderId="0" xfId="0" applyFill="1" applyAlignment="1">
      <alignment wrapText="1"/>
    </xf>
    <xf numFmtId="0" fontId="1" fillId="10" borderId="4" xfId="0" applyFont="1" applyFill="1" applyBorder="1" applyAlignment="1" applyProtection="1">
      <alignment vertical="center" wrapText="1"/>
      <protection locked="0"/>
    </xf>
    <xf numFmtId="0" fontId="26" fillId="0" borderId="0" xfId="0" applyFont="1" applyAlignment="1">
      <alignment horizontal="center" vertical="center" wrapText="1"/>
    </xf>
    <xf numFmtId="0" fontId="13" fillId="0" borderId="8" xfId="0" applyFont="1" applyBorder="1" applyAlignment="1">
      <alignment horizontal="center" vertical="center" wrapText="1"/>
    </xf>
    <xf numFmtId="0" fontId="39" fillId="0" borderId="8" xfId="0" applyFont="1" applyBorder="1" applyAlignment="1" applyProtection="1">
      <alignment vertical="center" wrapText="1"/>
      <protection locked="0"/>
    </xf>
    <xf numFmtId="0" fontId="40" fillId="0" borderId="8" xfId="0" applyFont="1" applyBorder="1" applyAlignment="1" applyProtection="1">
      <alignment horizontal="justify" vertical="center"/>
      <protection locked="0"/>
    </xf>
    <xf numFmtId="0" fontId="41" fillId="0" borderId="8" xfId="0" applyFont="1" applyBorder="1" applyAlignment="1" applyProtection="1">
      <alignment vertical="center" wrapText="1"/>
      <protection locked="0"/>
    </xf>
    <xf numFmtId="0" fontId="13" fillId="0" borderId="8" xfId="0" applyFont="1" applyBorder="1" applyAlignment="1" applyProtection="1">
      <alignment horizontal="center" vertical="center" wrapText="1"/>
      <protection locked="0"/>
    </xf>
    <xf numFmtId="0" fontId="0" fillId="0" borderId="8" xfId="0" applyBorder="1" applyAlignment="1">
      <alignment vertical="center" wrapText="1"/>
    </xf>
    <xf numFmtId="14" fontId="0" fillId="0" borderId="8" xfId="0" applyNumberFormat="1" applyBorder="1" applyAlignment="1">
      <alignment vertical="center" wrapText="1"/>
    </xf>
    <xf numFmtId="14" fontId="0" fillId="0" borderId="8" xfId="0" applyNumberFormat="1" applyBorder="1" applyAlignment="1">
      <alignment vertical="center"/>
    </xf>
    <xf numFmtId="0" fontId="13" fillId="14" borderId="32" xfId="0" applyFont="1" applyFill="1" applyBorder="1" applyAlignment="1">
      <alignment horizontal="center" vertical="center" textRotation="90" wrapText="1"/>
    </xf>
    <xf numFmtId="0" fontId="13" fillId="14" borderId="32" xfId="0" applyFont="1" applyFill="1" applyBorder="1" applyAlignment="1">
      <alignment horizontal="center" vertical="center"/>
    </xf>
    <xf numFmtId="0" fontId="0" fillId="0" borderId="8" xfId="0"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3" fillId="0" borderId="8" xfId="0" applyFont="1" applyBorder="1" applyAlignment="1">
      <alignment vertical="center" wrapText="1"/>
    </xf>
    <xf numFmtId="0" fontId="13" fillId="0" borderId="8" xfId="0" applyFont="1" applyBorder="1" applyAlignment="1" applyProtection="1">
      <alignment vertical="center" wrapText="1"/>
      <protection locked="0"/>
    </xf>
    <xf numFmtId="0" fontId="12" fillId="13" borderId="43" xfId="0" applyFont="1" applyFill="1" applyBorder="1" applyAlignment="1">
      <alignment horizontal="center" vertical="center" wrapText="1"/>
    </xf>
    <xf numFmtId="0" fontId="1" fillId="0" borderId="12" xfId="0" applyFont="1" applyBorder="1" applyAlignment="1">
      <alignment horizontal="center" vertical="center" wrapText="1"/>
    </xf>
    <xf numFmtId="0" fontId="39" fillId="0" borderId="8"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48" fillId="18" borderId="29" xfId="0" applyFont="1" applyFill="1" applyBorder="1" applyAlignment="1">
      <alignment horizontal="justify" vertical="top" wrapText="1"/>
    </xf>
    <xf numFmtId="0" fontId="49" fillId="0" borderId="0" xfId="0" applyFont="1" applyAlignment="1">
      <alignment horizontal="justify" vertical="top" wrapText="1"/>
    </xf>
    <xf numFmtId="0" fontId="39" fillId="0" borderId="8" xfId="0" applyFont="1" applyBorder="1" applyAlignment="1" applyProtection="1">
      <alignment horizontal="justify" vertical="top" wrapText="1"/>
      <protection locked="0"/>
    </xf>
    <xf numFmtId="0" fontId="39" fillId="0" borderId="4" xfId="0" applyFont="1" applyBorder="1" applyAlignment="1" applyProtection="1">
      <alignment horizontal="center" vertical="center" wrapText="1"/>
      <protection locked="0"/>
    </xf>
    <xf numFmtId="0" fontId="39" fillId="0" borderId="4" xfId="0" applyFont="1" applyBorder="1" applyAlignment="1" applyProtection="1">
      <alignment horizontal="justify" vertical="top" wrapText="1"/>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40" fillId="0" borderId="4" xfId="0" applyFont="1" applyBorder="1" applyAlignment="1" applyProtection="1">
      <alignment horizontal="justify" vertical="top" wrapText="1"/>
      <protection locked="0"/>
    </xf>
    <xf numFmtId="0" fontId="13" fillId="0" borderId="4" xfId="0" applyFont="1" applyBorder="1" applyAlignment="1">
      <alignment horizontal="center" vertical="center" wrapText="1"/>
    </xf>
    <xf numFmtId="0" fontId="0" fillId="0" borderId="4" xfId="0" applyBorder="1" applyAlignment="1">
      <alignment vertical="center" wrapText="1"/>
    </xf>
    <xf numFmtId="14" fontId="0" fillId="0" borderId="4" xfId="0" applyNumberFormat="1" applyBorder="1" applyAlignment="1">
      <alignment vertical="center" wrapText="1"/>
    </xf>
    <xf numFmtId="14" fontId="0" fillId="0" borderId="4" xfId="0" applyNumberFormat="1" applyBorder="1" applyAlignment="1">
      <alignment vertical="center"/>
    </xf>
    <xf numFmtId="0" fontId="39" fillId="0" borderId="48"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39" fillId="0" borderId="48" xfId="0" applyFont="1" applyBorder="1" applyAlignment="1" applyProtection="1">
      <alignment horizontal="justify" vertical="top" wrapText="1"/>
      <protection locked="0"/>
    </xf>
    <xf numFmtId="0" fontId="1" fillId="0" borderId="48" xfId="0" applyFont="1" applyBorder="1" applyAlignment="1">
      <alignment horizontal="center" vertical="center" wrapText="1"/>
    </xf>
    <xf numFmtId="0" fontId="1" fillId="0" borderId="48" xfId="0" applyFont="1" applyBorder="1" applyAlignment="1" applyProtection="1">
      <alignment horizontal="center" vertical="center" wrapText="1"/>
      <protection locked="0"/>
    </xf>
    <xf numFmtId="0" fontId="13" fillId="0" borderId="49"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48" xfId="0" applyBorder="1" applyAlignment="1">
      <alignment vertical="center" wrapText="1"/>
    </xf>
    <xf numFmtId="14" fontId="0" fillId="0" borderId="48" xfId="0" applyNumberFormat="1" applyBorder="1" applyAlignment="1">
      <alignment vertical="center" wrapText="1"/>
    </xf>
    <xf numFmtId="0" fontId="40" fillId="0" borderId="4" xfId="0" applyFont="1" applyBorder="1" applyAlignment="1" applyProtection="1">
      <alignment horizontal="justify" vertical="center"/>
      <protection locked="0"/>
    </xf>
    <xf numFmtId="0" fontId="41"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9" fillId="0" borderId="48" xfId="0" applyFont="1" applyBorder="1" applyAlignment="1" applyProtection="1">
      <alignment vertical="center" wrapText="1"/>
      <protection locked="0"/>
    </xf>
    <xf numFmtId="0" fontId="14" fillId="0" borderId="48" xfId="0" applyFont="1" applyBorder="1" applyAlignment="1" applyProtection="1">
      <alignment horizontal="justify" vertical="center" wrapText="1"/>
      <protection locked="0"/>
    </xf>
    <xf numFmtId="0" fontId="14" fillId="0" borderId="48" xfId="0" applyFont="1" applyBorder="1" applyAlignment="1" applyProtection="1">
      <alignment horizontal="justify" vertical="center"/>
      <protection locked="0"/>
    </xf>
    <xf numFmtId="0" fontId="13" fillId="0" borderId="48" xfId="0" applyFont="1" applyBorder="1" applyAlignment="1" applyProtection="1">
      <alignment horizontal="center" vertical="center" wrapText="1"/>
      <protection locked="0"/>
    </xf>
    <xf numFmtId="0" fontId="13" fillId="14" borderId="39" xfId="0" applyFont="1" applyFill="1" applyBorder="1" applyAlignment="1">
      <alignment horizontal="center" vertical="center" wrapText="1"/>
    </xf>
    <xf numFmtId="0" fontId="13" fillId="14" borderId="51" xfId="0" applyFont="1" applyFill="1" applyBorder="1" applyAlignment="1">
      <alignment horizontal="center" vertical="center" wrapText="1"/>
    </xf>
    <xf numFmtId="0" fontId="13" fillId="14" borderId="39" xfId="0" applyFont="1" applyFill="1" applyBorder="1" applyAlignment="1">
      <alignment horizontal="center" vertical="center" textRotation="90" wrapText="1"/>
    </xf>
    <xf numFmtId="0" fontId="13" fillId="14" borderId="52" xfId="0" applyFont="1" applyFill="1" applyBorder="1" applyAlignment="1">
      <alignment horizontal="center" vertical="center" wrapText="1"/>
    </xf>
    <xf numFmtId="0" fontId="13" fillId="14" borderId="44" xfId="0" applyFont="1" applyFill="1" applyBorder="1" applyAlignment="1">
      <alignment horizontal="center" vertical="center" wrapText="1"/>
    </xf>
    <xf numFmtId="0" fontId="1"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4" xfId="0" applyFont="1" applyBorder="1" applyAlignment="1">
      <alignment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0" fontId="10" fillId="0" borderId="48" xfId="0" applyFont="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0" fillId="0" borderId="48" xfId="0" applyBorder="1" applyAlignment="1" applyProtection="1">
      <alignment vertical="center" wrapText="1"/>
      <protection locked="0"/>
    </xf>
    <xf numFmtId="0" fontId="14" fillId="0" borderId="49"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39" fillId="0" borderId="4" xfId="0" applyFont="1" applyBorder="1" applyAlignment="1" applyProtection="1">
      <alignment vertical="center" wrapText="1"/>
      <protection locked="0"/>
    </xf>
    <xf numFmtId="0" fontId="39" fillId="0" borderId="4" xfId="0" applyFont="1" applyBorder="1" applyAlignment="1" applyProtection="1">
      <alignment wrapText="1"/>
      <protection locked="0"/>
    </xf>
    <xf numFmtId="0" fontId="41" fillId="0" borderId="4" xfId="0" applyFont="1" applyBorder="1" applyAlignment="1" applyProtection="1">
      <alignment vertical="center" wrapText="1"/>
      <protection locked="0"/>
    </xf>
    <xf numFmtId="0" fontId="39" fillId="0" borderId="55" xfId="0" applyFont="1" applyBorder="1" applyAlignment="1" applyProtection="1">
      <alignment horizontal="justify" vertical="top" wrapText="1"/>
      <protection locked="0"/>
    </xf>
    <xf numFmtId="0" fontId="39" fillId="0" borderId="55" xfId="0" applyFont="1" applyBorder="1" applyAlignment="1" applyProtection="1">
      <alignment horizontal="center" vertical="center" wrapText="1"/>
      <protection locked="0"/>
    </xf>
    <xf numFmtId="0" fontId="14" fillId="0" borderId="55" xfId="0" applyFont="1" applyBorder="1" applyAlignment="1" applyProtection="1">
      <alignment horizontal="justify" vertical="center" wrapText="1"/>
      <protection locked="0"/>
    </xf>
    <xf numFmtId="0" fontId="1" fillId="0" borderId="55" xfId="0" applyFont="1" applyBorder="1" applyAlignment="1" applyProtection="1">
      <alignment vertical="center" wrapText="1"/>
      <protection locked="0"/>
    </xf>
    <xf numFmtId="0" fontId="1" fillId="0" borderId="55" xfId="0" applyFont="1" applyBorder="1" applyAlignment="1" applyProtection="1">
      <alignment horizontal="center" vertical="center" wrapText="1"/>
      <protection locked="0"/>
    </xf>
    <xf numFmtId="0" fontId="1" fillId="0" borderId="55"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5" xfId="0" applyFont="1" applyBorder="1" applyAlignment="1" applyProtection="1">
      <alignment horizontal="center" vertical="center" wrapText="1"/>
      <protection locked="0"/>
    </xf>
    <xf numFmtId="0" fontId="0" fillId="0" borderId="55" xfId="0" applyBorder="1" applyAlignment="1">
      <alignment vertical="center" wrapText="1"/>
    </xf>
    <xf numFmtId="14" fontId="0" fillId="0" borderId="55" xfId="0" applyNumberFormat="1" applyBorder="1" applyAlignment="1">
      <alignment vertical="center" wrapText="1"/>
    </xf>
    <xf numFmtId="0" fontId="51" fillId="0" borderId="48" xfId="0" applyFont="1" applyBorder="1" applyAlignment="1" applyProtection="1">
      <alignment horizontal="justify" vertical="center" wrapText="1"/>
      <protection locked="0"/>
    </xf>
    <xf numFmtId="0" fontId="40" fillId="0" borderId="48" xfId="0" applyFont="1" applyBorder="1" applyAlignment="1" applyProtection="1">
      <alignment horizontal="justify" vertical="center"/>
      <protection locked="0"/>
    </xf>
    <xf numFmtId="0" fontId="13" fillId="0" borderId="48" xfId="0" applyFont="1" applyBorder="1" applyAlignment="1">
      <alignment vertical="center" wrapText="1"/>
    </xf>
    <xf numFmtId="0" fontId="13" fillId="0" borderId="49" xfId="0" applyFont="1" applyBorder="1" applyAlignment="1">
      <alignment vertical="center" wrapText="1"/>
    </xf>
    <xf numFmtId="0" fontId="18" fillId="0" borderId="8" xfId="0" applyFont="1" applyBorder="1" applyAlignment="1" applyProtection="1">
      <alignment horizontal="center" vertical="center" wrapText="1"/>
      <protection locked="0"/>
    </xf>
    <xf numFmtId="0" fontId="14" fillId="0" borderId="8" xfId="0" applyFont="1" applyBorder="1" applyAlignment="1" applyProtection="1">
      <alignment horizontal="justify" vertical="top" wrapText="1"/>
      <protection locked="0"/>
    </xf>
    <xf numFmtId="14" fontId="0" fillId="0" borderId="8" xfId="0" applyNumberFormat="1"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pplyAlignment="1">
      <alignment horizontal="justify" vertical="top" wrapText="1"/>
    </xf>
    <xf numFmtId="0" fontId="18" fillId="0" borderId="4" xfId="0" applyFont="1" applyBorder="1" applyAlignment="1" applyProtection="1">
      <alignment horizontal="center" vertical="center" wrapText="1"/>
      <protection locked="0"/>
    </xf>
    <xf numFmtId="0" fontId="13" fillId="0" borderId="49" xfId="0" applyFont="1" applyBorder="1" applyAlignment="1" applyProtection="1">
      <alignment vertical="center" wrapText="1"/>
      <protection locked="0"/>
    </xf>
    <xf numFmtId="0" fontId="39" fillId="0" borderId="4" xfId="0" applyFont="1" applyBorder="1" applyAlignment="1" applyProtection="1">
      <alignment horizontal="justify" vertical="center" wrapText="1"/>
      <protection locked="0"/>
    </xf>
    <xf numFmtId="14" fontId="0" fillId="0" borderId="8" xfId="0" applyNumberFormat="1" applyBorder="1" applyAlignment="1">
      <alignment horizontal="justify" vertical="top" wrapText="1"/>
    </xf>
    <xf numFmtId="0" fontId="0" fillId="0" borderId="8" xfId="0" applyBorder="1" applyAlignment="1">
      <alignment horizontal="justify" vertical="center" wrapText="1"/>
    </xf>
    <xf numFmtId="0" fontId="40" fillId="0" borderId="55" xfId="0" applyFont="1" applyBorder="1" applyAlignment="1" applyProtection="1">
      <alignment horizontal="justify" vertical="center"/>
      <protection locked="0"/>
    </xf>
    <xf numFmtId="0" fontId="0" fillId="0" borderId="4" xfId="0" applyBorder="1" applyAlignment="1">
      <alignment horizontal="justify" vertical="center" wrapText="1"/>
    </xf>
    <xf numFmtId="0" fontId="39" fillId="0" borderId="55" xfId="0" applyFont="1" applyBorder="1" applyAlignment="1" applyProtection="1">
      <alignment vertical="center" wrapText="1"/>
      <protection locked="0"/>
    </xf>
    <xf numFmtId="0" fontId="40" fillId="0" borderId="49" xfId="0" applyFont="1" applyBorder="1" applyAlignment="1" applyProtection="1">
      <alignment horizontal="justify" vertical="center"/>
      <protection locked="0"/>
    </xf>
    <xf numFmtId="0" fontId="0" fillId="0" borderId="48" xfId="0" applyBorder="1" applyAlignment="1">
      <alignment horizontal="justify" vertical="center" wrapText="1"/>
    </xf>
    <xf numFmtId="0" fontId="0" fillId="0" borderId="48" xfId="0" applyBorder="1" applyAlignment="1">
      <alignment horizontal="center" vertical="center" wrapText="1"/>
    </xf>
    <xf numFmtId="14" fontId="0" fillId="0" borderId="48" xfId="0" applyNumberFormat="1" applyBorder="1" applyAlignment="1">
      <alignment horizontal="center" vertical="center" wrapText="1"/>
    </xf>
    <xf numFmtId="0" fontId="39" fillId="0" borderId="8" xfId="0" applyFont="1" applyBorder="1" applyAlignment="1" applyProtection="1">
      <alignment horizontal="justify" vertical="center" wrapText="1"/>
      <protection locked="0"/>
    </xf>
    <xf numFmtId="0" fontId="39" fillId="0" borderId="49" xfId="0" applyFont="1" applyBorder="1" applyAlignment="1" applyProtection="1">
      <alignment vertical="center" wrapText="1"/>
      <protection locked="0"/>
    </xf>
    <xf numFmtId="0" fontId="39" fillId="0" borderId="55" xfId="0" applyFont="1" applyBorder="1" applyAlignment="1" applyProtection="1">
      <alignment horizontal="justify" vertical="center" wrapText="1"/>
      <protection locked="0"/>
    </xf>
    <xf numFmtId="0" fontId="39" fillId="0" borderId="48" xfId="0" applyFont="1" applyBorder="1" applyAlignment="1" applyProtection="1">
      <alignment horizontal="justify" vertical="center" wrapText="1"/>
      <protection locked="0"/>
    </xf>
    <xf numFmtId="0" fontId="14" fillId="0" borderId="48" xfId="0" applyFont="1" applyBorder="1" applyAlignment="1" applyProtection="1">
      <alignment horizontal="justify" vertical="top" wrapText="1"/>
      <protection locked="0"/>
    </xf>
    <xf numFmtId="0" fontId="41" fillId="0" borderId="4" xfId="0" applyFont="1" applyBorder="1" applyAlignment="1" applyProtection="1">
      <alignment horizontal="center" vertical="top" wrapText="1"/>
      <protection locked="0"/>
    </xf>
    <xf numFmtId="0" fontId="10" fillId="0" borderId="4" xfId="0" applyFont="1" applyBorder="1" applyAlignment="1" applyProtection="1">
      <alignment horizontal="justify" vertical="center" wrapText="1"/>
      <protection locked="0"/>
    </xf>
    <xf numFmtId="0" fontId="10" fillId="0" borderId="48" xfId="0" applyFont="1" applyBorder="1" applyAlignment="1" applyProtection="1">
      <alignment horizontal="justify" vertical="center" wrapText="1"/>
      <protection locked="0"/>
    </xf>
    <xf numFmtId="0" fontId="18" fillId="0" borderId="48" xfId="0" applyFont="1" applyBorder="1" applyAlignment="1" applyProtection="1">
      <alignment horizontal="center" vertical="center" wrapText="1"/>
      <protection locked="0"/>
    </xf>
    <xf numFmtId="0" fontId="1" fillId="0" borderId="4" xfId="0" applyFont="1" applyBorder="1" applyAlignment="1" applyProtection="1">
      <alignment horizontal="justify" vertical="center" wrapText="1"/>
      <protection locked="0"/>
    </xf>
    <xf numFmtId="0" fontId="1" fillId="0" borderId="48" xfId="0" applyFont="1" applyBorder="1" applyAlignment="1" applyProtection="1">
      <alignment horizontal="justify" vertical="center" wrapText="1"/>
      <protection locked="0"/>
    </xf>
    <xf numFmtId="0" fontId="0" fillId="0" borderId="48" xfId="0" applyBorder="1" applyAlignment="1">
      <alignment horizontal="justify" vertical="top" wrapText="1"/>
    </xf>
    <xf numFmtId="14" fontId="0" fillId="0" borderId="48" xfId="0" applyNumberFormat="1" applyBorder="1" applyAlignment="1">
      <alignment horizontal="justify" vertical="top" wrapText="1"/>
    </xf>
    <xf numFmtId="0" fontId="41" fillId="0" borderId="8" xfId="0" applyFont="1" applyBorder="1" applyAlignment="1" applyProtection="1">
      <alignment horizontal="justify" vertical="center" wrapText="1"/>
      <protection locked="0"/>
    </xf>
    <xf numFmtId="0" fontId="60" fillId="0" borderId="4" xfId="0" applyFont="1" applyBorder="1" applyAlignment="1">
      <alignment horizontal="justify" vertical="center" wrapText="1"/>
    </xf>
    <xf numFmtId="0" fontId="56" fillId="0" borderId="48" xfId="0" applyFont="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48" xfId="0" applyFont="1" applyFill="1" applyBorder="1" applyAlignment="1" applyProtection="1">
      <alignment vertical="center" wrapText="1"/>
      <protection locked="0"/>
    </xf>
    <xf numFmtId="0" fontId="40" fillId="0" borderId="39" xfId="0" applyFont="1" applyBorder="1" applyAlignment="1" applyProtection="1">
      <alignment horizontal="justify" vertical="center"/>
      <protection locked="0"/>
    </xf>
    <xf numFmtId="0" fontId="14" fillId="0" borderId="49" xfId="0" applyFont="1"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12" fillId="13" borderId="55" xfId="0" applyFont="1" applyFill="1" applyBorder="1" applyAlignment="1">
      <alignment horizontal="center" vertical="center" wrapText="1"/>
    </xf>
    <xf numFmtId="0" fontId="12" fillId="13" borderId="59" xfId="0" applyFont="1" applyFill="1" applyBorder="1" applyAlignment="1">
      <alignment horizontal="center" vertical="center" wrapText="1"/>
    </xf>
    <xf numFmtId="0" fontId="0" fillId="0" borderId="55" xfId="0" applyBorder="1"/>
    <xf numFmtId="0" fontId="1" fillId="9" borderId="48" xfId="0" applyFont="1" applyFill="1" applyBorder="1" applyAlignment="1" applyProtection="1">
      <alignment horizontal="justify" vertical="center" wrapText="1"/>
      <protection locked="0"/>
    </xf>
    <xf numFmtId="0" fontId="18" fillId="9" borderId="48" xfId="0" applyFont="1" applyFill="1" applyBorder="1" applyAlignment="1" applyProtection="1">
      <alignment vertical="center" wrapText="1"/>
      <protection locked="0"/>
    </xf>
    <xf numFmtId="0" fontId="1" fillId="9" borderId="48" xfId="0" applyFont="1" applyFill="1" applyBorder="1" applyAlignment="1" applyProtection="1">
      <alignment vertical="center" wrapText="1"/>
      <protection locked="0"/>
    </xf>
    <xf numFmtId="0" fontId="1" fillId="0" borderId="48" xfId="0" applyFont="1" applyBorder="1" applyProtection="1">
      <protection locked="0"/>
    </xf>
    <xf numFmtId="0" fontId="13" fillId="8" borderId="48" xfId="0" applyFont="1" applyFill="1" applyBorder="1" applyAlignment="1">
      <alignment horizontal="center" vertical="center" wrapText="1"/>
    </xf>
    <xf numFmtId="0" fontId="0" fillId="0" borderId="48" xfId="0" applyBorder="1" applyProtection="1">
      <protection locked="0"/>
    </xf>
    <xf numFmtId="0" fontId="0" fillId="0" borderId="48" xfId="0" applyBorder="1"/>
    <xf numFmtId="0" fontId="13" fillId="10" borderId="48" xfId="0" applyFont="1" applyFill="1" applyBorder="1" applyAlignment="1">
      <alignment horizontal="center" vertical="center" wrapText="1"/>
    </xf>
    <xf numFmtId="0" fontId="13" fillId="8" borderId="48" xfId="0" applyFont="1" applyFill="1" applyBorder="1" applyAlignment="1">
      <alignment vertical="center" wrapText="1"/>
    </xf>
    <xf numFmtId="0" fontId="20" fillId="10" borderId="45" xfId="0" applyFont="1" applyFill="1" applyBorder="1"/>
    <xf numFmtId="0" fontId="21" fillId="10" borderId="45" xfId="0" applyFont="1" applyFill="1" applyBorder="1" applyAlignment="1">
      <alignment wrapText="1"/>
    </xf>
    <xf numFmtId="0" fontId="22" fillId="10" borderId="45" xfId="0" applyFont="1" applyFill="1" applyBorder="1"/>
    <xf numFmtId="0" fontId="23" fillId="10" borderId="45" xfId="0" applyFont="1" applyFill="1" applyBorder="1" applyAlignment="1">
      <alignment wrapText="1"/>
    </xf>
    <xf numFmtId="0" fontId="24" fillId="10" borderId="45" xfId="0" applyFont="1" applyFill="1" applyBorder="1" applyAlignment="1">
      <alignment wrapText="1"/>
    </xf>
    <xf numFmtId="0" fontId="25" fillId="10" borderId="45" xfId="0" applyFont="1" applyFill="1" applyBorder="1" applyAlignment="1">
      <alignment wrapText="1"/>
    </xf>
    <xf numFmtId="0" fontId="0" fillId="10" borderId="45" xfId="0" applyFill="1" applyBorder="1" applyAlignment="1">
      <alignment wrapText="1"/>
    </xf>
    <xf numFmtId="0" fontId="0" fillId="10" borderId="47" xfId="0" applyFill="1" applyBorder="1" applyAlignment="1">
      <alignment wrapText="1"/>
    </xf>
    <xf numFmtId="0" fontId="0" fillId="10" borderId="48" xfId="0" applyFill="1" applyBorder="1" applyAlignment="1">
      <alignment wrapText="1"/>
    </xf>
    <xf numFmtId="0" fontId="0" fillId="0" borderId="61" xfId="0" applyBorder="1"/>
    <xf numFmtId="0" fontId="0" fillId="0" borderId="62" xfId="0" applyBorder="1"/>
    <xf numFmtId="0" fontId="0" fillId="14" borderId="62" xfId="0" applyFill="1" applyBorder="1"/>
    <xf numFmtId="0" fontId="33" fillId="21" borderId="48" xfId="0" applyFont="1" applyFill="1" applyBorder="1" applyAlignment="1" applyProtection="1">
      <alignment horizontal="center"/>
      <protection hidden="1"/>
    </xf>
    <xf numFmtId="0" fontId="34" fillId="0" borderId="45" xfId="0" applyFont="1" applyBorder="1" applyAlignment="1" applyProtection="1">
      <alignment horizontal="center" vertical="center"/>
      <protection hidden="1"/>
    </xf>
    <xf numFmtId="0" fontId="34" fillId="0" borderId="47" xfId="0" applyFont="1" applyBorder="1" applyAlignment="1" applyProtection="1">
      <alignment horizontal="center" vertical="center"/>
      <protection hidden="1"/>
    </xf>
    <xf numFmtId="0" fontId="34" fillId="0" borderId="48" xfId="0" applyFont="1" applyBorder="1" applyAlignment="1" applyProtection="1">
      <alignment horizontal="center" vertical="center"/>
      <protection hidden="1"/>
    </xf>
    <xf numFmtId="0" fontId="34" fillId="0" borderId="48" xfId="0" applyFont="1" applyBorder="1" applyAlignment="1" applyProtection="1">
      <alignment horizontal="center" vertical="center" wrapText="1"/>
      <protection hidden="1"/>
    </xf>
    <xf numFmtId="0" fontId="13" fillId="0" borderId="36" xfId="0" applyFont="1" applyBorder="1" applyAlignment="1">
      <alignment horizontal="center" vertical="center" wrapText="1"/>
    </xf>
    <xf numFmtId="0" fontId="39" fillId="0" borderId="36" xfId="0" applyFont="1" applyBorder="1" applyAlignment="1" applyProtection="1">
      <alignment horizontal="center" vertical="center" wrapText="1"/>
      <protection locked="0"/>
    </xf>
    <xf numFmtId="0" fontId="39" fillId="0" borderId="36" xfId="0" applyFont="1" applyBorder="1" applyAlignment="1" applyProtection="1">
      <alignment horizontal="justify" vertical="top" wrapText="1"/>
      <protection locked="0"/>
    </xf>
    <xf numFmtId="0" fontId="40" fillId="0" borderId="36" xfId="0" applyFont="1" applyBorder="1" applyAlignment="1" applyProtection="1">
      <alignment horizontal="justify" vertical="center"/>
      <protection locked="0"/>
    </xf>
    <xf numFmtId="0" fontId="41" fillId="0" borderId="36"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6" xfId="0" applyFont="1" applyBorder="1" applyAlignment="1">
      <alignment horizontal="center" vertical="center" wrapText="1"/>
    </xf>
    <xf numFmtId="0" fontId="13" fillId="0" borderId="36" xfId="0" applyFont="1" applyBorder="1" applyAlignment="1" applyProtection="1">
      <alignment horizontal="center" vertical="center" wrapText="1"/>
      <protection locked="0"/>
    </xf>
    <xf numFmtId="0" fontId="0" fillId="0" borderId="36" xfId="0" applyBorder="1" applyAlignment="1">
      <alignment vertical="center" wrapText="1"/>
    </xf>
    <xf numFmtId="0" fontId="39" fillId="0" borderId="36" xfId="0" applyFont="1" applyBorder="1" applyAlignment="1" applyProtection="1">
      <alignment vertical="center" wrapText="1"/>
      <protection locked="0"/>
    </xf>
    <xf numFmtId="0" fontId="14" fillId="0" borderId="36" xfId="0" applyFont="1" applyBorder="1" applyAlignment="1" applyProtection="1">
      <alignment horizontal="justify" vertical="center"/>
      <protection locked="0"/>
    </xf>
    <xf numFmtId="14" fontId="0" fillId="0" borderId="36" xfId="0" applyNumberFormat="1" applyBorder="1" applyAlignment="1">
      <alignment vertical="center" wrapText="1"/>
    </xf>
    <xf numFmtId="0" fontId="40" fillId="0" borderId="36" xfId="0" applyFont="1" applyBorder="1" applyAlignment="1" applyProtection="1">
      <alignment horizontal="justify" vertical="top" wrapText="1"/>
      <protection locked="0"/>
    </xf>
    <xf numFmtId="0" fontId="51" fillId="0" borderId="36" xfId="0" applyFont="1" applyBorder="1" applyAlignment="1" applyProtection="1">
      <alignment horizontal="justify" vertical="top" wrapText="1"/>
      <protection locked="0"/>
    </xf>
    <xf numFmtId="0" fontId="13" fillId="0" borderId="36" xfId="0" applyFont="1" applyBorder="1" applyAlignment="1">
      <alignment vertical="center" wrapText="1"/>
    </xf>
    <xf numFmtId="0" fontId="39" fillId="0" borderId="36" xfId="0" applyFont="1" applyBorder="1" applyAlignment="1" applyProtection="1">
      <alignment horizontal="justify" vertical="center" wrapText="1"/>
      <protection locked="0"/>
    </xf>
    <xf numFmtId="0" fontId="39" fillId="0" borderId="36" xfId="0" applyFont="1" applyBorder="1" applyAlignment="1" applyProtection="1">
      <alignment horizontal="justify" wrapText="1"/>
      <protection locked="0"/>
    </xf>
    <xf numFmtId="0" fontId="0" fillId="0" borderId="36" xfId="0" applyBorder="1" applyAlignment="1">
      <alignment horizontal="center" vertical="center" wrapText="1"/>
    </xf>
    <xf numFmtId="0" fontId="51" fillId="0" borderId="36" xfId="0" applyFont="1" applyBorder="1" applyAlignment="1" applyProtection="1">
      <alignment horizontal="justify" vertical="center" wrapText="1"/>
      <protection locked="0"/>
    </xf>
    <xf numFmtId="0" fontId="0" fillId="0" borderId="36" xfId="0" applyBorder="1" applyAlignment="1">
      <alignment horizontal="justify" vertical="center" wrapText="1"/>
    </xf>
    <xf numFmtId="0" fontId="14" fillId="0" borderId="36" xfId="0" applyFont="1" applyBorder="1" applyAlignment="1" applyProtection="1">
      <alignment horizontal="justify" vertical="center" wrapText="1"/>
      <protection locked="0"/>
    </xf>
    <xf numFmtId="0" fontId="1" fillId="0" borderId="36" xfId="0" applyFont="1" applyBorder="1" applyAlignment="1" applyProtection="1">
      <alignment vertical="center" wrapText="1"/>
      <protection locked="0"/>
    </xf>
    <xf numFmtId="14" fontId="0" fillId="0" borderId="36" xfId="0" applyNumberFormat="1" applyBorder="1" applyAlignment="1">
      <alignment horizontal="center" vertical="center" wrapText="1"/>
    </xf>
    <xf numFmtId="0" fontId="41" fillId="0" borderId="36" xfId="0" applyFont="1" applyBorder="1" applyAlignment="1" applyProtection="1">
      <alignment vertical="center" wrapText="1"/>
      <protection locked="0"/>
    </xf>
    <xf numFmtId="0" fontId="14" fillId="0" borderId="36" xfId="0" applyFont="1" applyBorder="1" applyAlignment="1" applyProtection="1">
      <alignment horizontal="justify" vertical="top" wrapText="1"/>
      <protection locked="0"/>
    </xf>
    <xf numFmtId="0" fontId="41" fillId="0" borderId="36" xfId="0" applyFont="1" applyBorder="1" applyAlignment="1" applyProtection="1">
      <alignment horizontal="center" vertical="top" wrapText="1"/>
      <protection locked="0"/>
    </xf>
    <xf numFmtId="0" fontId="1" fillId="0" borderId="36" xfId="0" applyFont="1" applyBorder="1" applyAlignment="1" applyProtection="1">
      <alignment horizontal="center" vertical="top" wrapText="1"/>
      <protection locked="0"/>
    </xf>
    <xf numFmtId="0" fontId="0" fillId="0" borderId="36" xfId="0" applyBorder="1" applyAlignment="1">
      <alignment horizontal="justify" vertical="top" wrapText="1"/>
    </xf>
    <xf numFmtId="14" fontId="0" fillId="0" borderId="36" xfId="0" applyNumberFormat="1" applyBorder="1" applyAlignment="1">
      <alignment horizontal="justify" vertical="top" wrapText="1"/>
    </xf>
    <xf numFmtId="0" fontId="39" fillId="0" borderId="36" xfId="0" applyFont="1" applyBorder="1" applyAlignment="1" applyProtection="1">
      <alignment wrapText="1"/>
      <protection locked="0"/>
    </xf>
    <xf numFmtId="0" fontId="56" fillId="0" borderId="36" xfId="0" applyFont="1" applyBorder="1" applyAlignment="1">
      <alignment horizontal="justify" vertical="center" wrapText="1"/>
    </xf>
    <xf numFmtId="0" fontId="60" fillId="0" borderId="36" xfId="0" applyFont="1" applyBorder="1" applyAlignment="1">
      <alignment horizontal="justify" vertical="center" wrapText="1"/>
    </xf>
    <xf numFmtId="0" fontId="41" fillId="0" borderId="36" xfId="0" applyFont="1" applyBorder="1" applyAlignment="1" applyProtection="1">
      <alignment horizontal="justify" vertical="center" wrapText="1"/>
      <protection locked="0"/>
    </xf>
    <xf numFmtId="0" fontId="41" fillId="10" borderId="36" xfId="0" applyFont="1" applyFill="1" applyBorder="1" applyAlignment="1" applyProtection="1">
      <alignment vertical="center" wrapText="1"/>
      <protection locked="0"/>
    </xf>
    <xf numFmtId="0" fontId="41" fillId="10" borderId="36" xfId="0" applyFont="1" applyFill="1" applyBorder="1" applyAlignment="1">
      <alignment horizontal="justify" vertical="center" wrapText="1"/>
    </xf>
    <xf numFmtId="14" fontId="0" fillId="0" borderId="36" xfId="0" applyNumberFormat="1" applyBorder="1" applyAlignment="1">
      <alignment vertical="center"/>
    </xf>
    <xf numFmtId="0" fontId="10" fillId="0" borderId="36" xfId="0" applyFont="1" applyBorder="1" applyAlignment="1" applyProtection="1">
      <alignment horizontal="justify" vertical="center" wrapText="1"/>
      <protection locked="0"/>
    </xf>
    <xf numFmtId="0" fontId="10" fillId="0" borderId="36" xfId="0" applyFont="1" applyBorder="1" applyAlignment="1" applyProtection="1">
      <alignment vertical="center" wrapText="1"/>
      <protection locked="0"/>
    </xf>
    <xf numFmtId="0" fontId="0" fillId="0" borderId="36" xfId="0" applyBorder="1" applyAlignment="1" applyProtection="1">
      <alignment vertical="center" wrapText="1"/>
      <protection locked="0"/>
    </xf>
    <xf numFmtId="0" fontId="18" fillId="0" borderId="36" xfId="0" applyFont="1" applyBorder="1" applyAlignment="1" applyProtection="1">
      <alignment horizontal="center" vertical="center" wrapText="1"/>
      <protection locked="0"/>
    </xf>
    <xf numFmtId="0" fontId="14" fillId="0" borderId="36" xfId="0" applyFont="1" applyBorder="1" applyAlignment="1" applyProtection="1">
      <alignment vertical="center" wrapText="1"/>
      <protection locked="0"/>
    </xf>
    <xf numFmtId="0" fontId="1" fillId="0" borderId="36" xfId="0" applyFont="1" applyBorder="1" applyAlignment="1" applyProtection="1">
      <alignment horizontal="justify" vertical="center" wrapText="1"/>
      <protection locked="0"/>
    </xf>
    <xf numFmtId="0" fontId="19" fillId="0" borderId="36" xfId="0" applyFont="1" applyBorder="1"/>
    <xf numFmtId="0" fontId="19" fillId="23" borderId="36" xfId="0" applyFont="1" applyFill="1" applyBorder="1" applyAlignment="1">
      <alignment wrapText="1"/>
    </xf>
    <xf numFmtId="0" fontId="19" fillId="0" borderId="36" xfId="0" applyFont="1" applyBorder="1" applyAlignment="1">
      <alignment wrapText="1"/>
    </xf>
    <xf numFmtId="0" fontId="19" fillId="22" borderId="36" xfId="0" applyFont="1" applyFill="1" applyBorder="1" applyAlignment="1">
      <alignment wrapText="1"/>
    </xf>
    <xf numFmtId="0" fontId="0" fillId="0" borderId="36" xfId="0" applyBorder="1"/>
    <xf numFmtId="0" fontId="1" fillId="9" borderId="36" xfId="0" applyFont="1" applyFill="1" applyBorder="1" applyAlignment="1" applyProtection="1">
      <alignment horizontal="justify" vertical="center" wrapText="1"/>
      <protection locked="0"/>
    </xf>
    <xf numFmtId="0" fontId="18" fillId="9" borderId="36" xfId="0" applyFont="1" applyFill="1" applyBorder="1" applyAlignment="1" applyProtection="1">
      <alignment vertical="center" wrapText="1"/>
      <protection locked="0"/>
    </xf>
    <xf numFmtId="0" fontId="1" fillId="9" borderId="36" xfId="0" applyFont="1" applyFill="1" applyBorder="1" applyAlignment="1" applyProtection="1">
      <alignment vertical="center" wrapText="1"/>
      <protection locked="0"/>
    </xf>
    <xf numFmtId="0" fontId="13" fillId="8" borderId="36" xfId="0" applyFont="1" applyFill="1" applyBorder="1" applyAlignment="1">
      <alignment horizontal="center" vertical="center" wrapText="1"/>
    </xf>
    <xf numFmtId="0" fontId="0" fillId="0" borderId="36" xfId="0" applyBorder="1" applyProtection="1">
      <protection locked="0"/>
    </xf>
    <xf numFmtId="0" fontId="13" fillId="10" borderId="36" xfId="0" applyFont="1" applyFill="1" applyBorder="1" applyAlignment="1">
      <alignment horizontal="center" vertical="center" wrapText="1"/>
    </xf>
    <xf numFmtId="0" fontId="13" fillId="8" borderId="36" xfId="0" applyFont="1" applyFill="1" applyBorder="1" applyAlignment="1">
      <alignment vertical="center" wrapText="1"/>
    </xf>
    <xf numFmtId="0" fontId="1" fillId="0" borderId="36" xfId="0" applyFont="1" applyBorder="1" applyProtection="1">
      <protection locked="0"/>
    </xf>
    <xf numFmtId="0" fontId="20" fillId="10" borderId="36" xfId="0" applyFont="1" applyFill="1" applyBorder="1"/>
    <xf numFmtId="0" fontId="21" fillId="10" borderId="36" xfId="0" applyFont="1" applyFill="1" applyBorder="1" applyAlignment="1">
      <alignment wrapText="1"/>
    </xf>
    <xf numFmtId="0" fontId="1" fillId="10" borderId="36" xfId="0" applyFont="1" applyFill="1" applyBorder="1" applyAlignment="1" applyProtection="1">
      <alignment vertical="center" wrapText="1"/>
      <protection locked="0"/>
    </xf>
    <xf numFmtId="0" fontId="22" fillId="10" borderId="36" xfId="0" applyFont="1" applyFill="1" applyBorder="1"/>
    <xf numFmtId="0" fontId="12" fillId="22" borderId="36" xfId="0" applyFont="1" applyFill="1" applyBorder="1" applyAlignment="1" applyProtection="1">
      <alignment horizontal="center" vertical="center" wrapText="1"/>
      <protection locked="0"/>
    </xf>
    <xf numFmtId="0" fontId="23" fillId="10" borderId="36" xfId="0" applyFont="1" applyFill="1" applyBorder="1" applyAlignment="1">
      <alignment wrapText="1"/>
    </xf>
    <xf numFmtId="0" fontId="24" fillId="10" borderId="36" xfId="0" applyFont="1" applyFill="1" applyBorder="1" applyAlignment="1">
      <alignment wrapText="1"/>
    </xf>
    <xf numFmtId="0" fontId="25" fillId="10" borderId="36" xfId="0" applyFont="1" applyFill="1" applyBorder="1" applyAlignment="1">
      <alignment wrapText="1"/>
    </xf>
    <xf numFmtId="0" fontId="0" fillId="10" borderId="36" xfId="0" applyFill="1" applyBorder="1" applyAlignment="1">
      <alignment wrapText="1"/>
    </xf>
    <xf numFmtId="0" fontId="0" fillId="14" borderId="36" xfId="0" applyFill="1" applyBorder="1"/>
    <xf numFmtId="0" fontId="34" fillId="0" borderId="36" xfId="0" applyFont="1" applyBorder="1" applyAlignment="1" applyProtection="1">
      <alignment horizontal="center" vertical="center"/>
      <protection hidden="1"/>
    </xf>
    <xf numFmtId="0" fontId="34" fillId="0" borderId="36" xfId="0" applyFont="1" applyBorder="1" applyAlignment="1" applyProtection="1">
      <alignment horizontal="center" vertical="center" wrapText="1"/>
      <protection hidden="1"/>
    </xf>
    <xf numFmtId="0" fontId="1" fillId="0" borderId="8" xfId="0" applyFont="1" applyBorder="1" applyAlignment="1">
      <alignment horizontal="justify" vertical="center" wrapText="1"/>
    </xf>
    <xf numFmtId="0" fontId="0" fillId="0" borderId="8" xfId="0" applyBorder="1" applyAlignment="1">
      <alignment horizontal="center"/>
    </xf>
    <xf numFmtId="0" fontId="1" fillId="0" borderId="8" xfId="0" applyFont="1" applyBorder="1" applyAlignment="1" applyProtection="1">
      <alignment horizontal="justify" vertical="center" wrapText="1"/>
      <protection locked="0"/>
    </xf>
    <xf numFmtId="0" fontId="69" fillId="14" borderId="39" xfId="0" applyFont="1" applyFill="1" applyBorder="1" applyAlignment="1">
      <alignment horizontal="center" vertical="center" wrapText="1"/>
    </xf>
    <xf numFmtId="0" fontId="3" fillId="0" borderId="64" xfId="3" applyBorder="1"/>
    <xf numFmtId="0" fontId="8" fillId="6" borderId="65" xfId="3" applyFont="1" applyFill="1" applyBorder="1" applyAlignment="1">
      <alignment horizontal="center" vertical="center"/>
    </xf>
    <xf numFmtId="0" fontId="6" fillId="0" borderId="66" xfId="3" applyFont="1" applyBorder="1"/>
    <xf numFmtId="0" fontId="6" fillId="0" borderId="64" xfId="3" applyFont="1" applyBorder="1"/>
    <xf numFmtId="0" fontId="8" fillId="7" borderId="65" xfId="3" applyFont="1" applyFill="1" applyBorder="1" applyAlignment="1">
      <alignment horizontal="center" vertical="center"/>
    </xf>
    <xf numFmtId="0" fontId="8" fillId="4" borderId="65" xfId="3" applyFont="1" applyFill="1" applyBorder="1" applyAlignment="1">
      <alignment horizontal="center" vertical="center"/>
    </xf>
    <xf numFmtId="0" fontId="8" fillId="0" borderId="67" xfId="3" applyFont="1" applyBorder="1"/>
    <xf numFmtId="0" fontId="8" fillId="3" borderId="65" xfId="3" applyFont="1" applyFill="1" applyBorder="1" applyAlignment="1">
      <alignment horizontal="center" vertical="center"/>
    </xf>
    <xf numFmtId="0" fontId="3" fillId="0" borderId="68" xfId="3" applyBorder="1"/>
    <xf numFmtId="0" fontId="3" fillId="0" borderId="68" xfId="3" applyBorder="1" applyAlignment="1">
      <alignment horizontal="center" vertical="center"/>
    </xf>
    <xf numFmtId="0" fontId="10" fillId="0" borderId="8" xfId="0" applyFont="1" applyBorder="1" applyAlignment="1" applyProtection="1">
      <alignment horizontal="justify" vertical="center" wrapText="1"/>
      <protection locked="0"/>
    </xf>
    <xf numFmtId="0" fontId="0" fillId="0" borderId="8" xfId="0" applyBorder="1" applyAlignment="1" applyProtection="1">
      <alignment horizontal="justify" vertical="top" wrapText="1"/>
      <protection locked="0"/>
    </xf>
    <xf numFmtId="14" fontId="0" fillId="0" borderId="8" xfId="0" applyNumberFormat="1" applyBorder="1" applyAlignment="1">
      <alignment horizontal="justify" vertical="top"/>
    </xf>
    <xf numFmtId="0" fontId="10" fillId="0" borderId="69" xfId="0" applyFont="1" applyBorder="1" applyAlignment="1" applyProtection="1">
      <alignment horizontal="justify" vertical="center" wrapText="1"/>
      <protection locked="0"/>
    </xf>
    <xf numFmtId="0" fontId="18" fillId="0" borderId="69" xfId="0" applyFont="1" applyBorder="1" applyAlignment="1" applyProtection="1">
      <alignment horizontal="center" vertical="center" wrapText="1"/>
      <protection locked="0"/>
    </xf>
    <xf numFmtId="0" fontId="0" fillId="0" borderId="69" xfId="0" applyBorder="1" applyAlignment="1" applyProtection="1">
      <alignment horizontal="justify" vertical="center" wrapText="1"/>
      <protection locked="0"/>
    </xf>
    <xf numFmtId="0" fontId="14" fillId="0" borderId="69"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69" xfId="0" applyFont="1" applyBorder="1" applyAlignment="1">
      <alignment horizontal="center" vertical="center" wrapText="1"/>
    </xf>
    <xf numFmtId="0" fontId="1" fillId="0" borderId="69" xfId="0" applyFont="1" applyBorder="1" applyAlignment="1" applyProtection="1">
      <alignment horizontal="center" vertical="center" wrapText="1"/>
      <protection locked="0"/>
    </xf>
    <xf numFmtId="0" fontId="13" fillId="0" borderId="69" xfId="0" applyFont="1" applyBorder="1" applyAlignment="1">
      <alignment vertical="center" wrapText="1"/>
    </xf>
    <xf numFmtId="0" fontId="13" fillId="0" borderId="69" xfId="0" applyFont="1" applyBorder="1" applyAlignment="1">
      <alignment horizontal="center" vertical="center" wrapText="1"/>
    </xf>
    <xf numFmtId="0" fontId="13" fillId="0" borderId="69" xfId="0" applyFont="1" applyBorder="1" applyAlignment="1" applyProtection="1">
      <alignment horizontal="center" vertical="center" wrapText="1"/>
      <protection locked="0"/>
    </xf>
    <xf numFmtId="0" fontId="0" fillId="0" borderId="69" xfId="0" applyBorder="1" applyAlignment="1">
      <alignment horizontal="justify" vertical="top" wrapText="1"/>
    </xf>
    <xf numFmtId="14" fontId="0" fillId="0" borderId="69" xfId="0" applyNumberFormat="1" applyBorder="1" applyAlignment="1">
      <alignment horizontal="justify" vertical="top" wrapText="1"/>
    </xf>
    <xf numFmtId="0" fontId="61" fillId="0" borderId="69" xfId="0" applyFont="1" applyBorder="1" applyAlignment="1" applyProtection="1">
      <alignment horizontal="justify" vertical="top" wrapText="1"/>
      <protection locked="0"/>
    </xf>
    <xf numFmtId="0" fontId="0" fillId="0" borderId="69" xfId="0" applyBorder="1" applyAlignment="1">
      <alignment vertical="center" wrapText="1"/>
    </xf>
    <xf numFmtId="0" fontId="0" fillId="0" borderId="69" xfId="0" applyBorder="1" applyAlignment="1" applyProtection="1">
      <alignment horizontal="justify" vertical="top" wrapText="1"/>
      <protection locked="0"/>
    </xf>
    <xf numFmtId="0" fontId="13" fillId="0" borderId="69" xfId="0" applyFont="1" applyBorder="1" applyAlignment="1" applyProtection="1">
      <alignment vertical="center" wrapText="1"/>
      <protection locked="0"/>
    </xf>
    <xf numFmtId="14" fontId="0" fillId="0" borderId="69" xfId="0" applyNumberFormat="1" applyBorder="1" applyAlignment="1">
      <alignment vertical="center" wrapText="1"/>
    </xf>
    <xf numFmtId="0" fontId="10" fillId="0" borderId="73" xfId="0" applyFont="1" applyBorder="1" applyAlignment="1" applyProtection="1">
      <alignment horizontal="justify" vertical="center" wrapText="1"/>
      <protection locked="0"/>
    </xf>
    <xf numFmtId="0" fontId="18" fillId="0" borderId="73" xfId="0" applyFont="1" applyBorder="1" applyAlignment="1" applyProtection="1">
      <alignment horizontal="center" vertical="center" wrapText="1"/>
      <protection locked="0"/>
    </xf>
    <xf numFmtId="0" fontId="0" fillId="0" borderId="73" xfId="0" applyBorder="1" applyAlignment="1" applyProtection="1">
      <alignment horizontal="justify" vertical="top" wrapText="1"/>
      <protection locked="0"/>
    </xf>
    <xf numFmtId="0" fontId="14" fillId="0" borderId="73"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3" fillId="0" borderId="73" xfId="0" applyFont="1" applyBorder="1" applyAlignment="1">
      <alignment vertical="center" wrapText="1"/>
    </xf>
    <xf numFmtId="0" fontId="13" fillId="0" borderId="73" xfId="0" applyFont="1" applyBorder="1" applyAlignment="1" applyProtection="1">
      <alignment vertical="center" wrapText="1"/>
      <protection locked="0"/>
    </xf>
    <xf numFmtId="0" fontId="0" fillId="0" borderId="73" xfId="0" applyBorder="1" applyAlignment="1">
      <alignment vertical="center" wrapText="1"/>
    </xf>
    <xf numFmtId="14" fontId="0" fillId="0" borderId="73" xfId="0" applyNumberFormat="1" applyBorder="1" applyAlignment="1">
      <alignment vertical="center" wrapText="1"/>
    </xf>
    <xf numFmtId="0" fontId="0" fillId="0" borderId="73" xfId="0" applyBorder="1" applyAlignment="1">
      <alignment horizontal="justify" vertical="top" wrapText="1"/>
    </xf>
    <xf numFmtId="0" fontId="0" fillId="0" borderId="8" xfId="0" applyBorder="1" applyAlignment="1" applyProtection="1">
      <alignment horizontal="justify" vertical="center" wrapText="1"/>
      <protection locked="0"/>
    </xf>
    <xf numFmtId="0" fontId="61" fillId="0" borderId="8" xfId="0" applyFont="1" applyBorder="1" applyAlignment="1" applyProtection="1">
      <alignment horizontal="justify" vertical="top" wrapText="1"/>
      <protection locked="0"/>
    </xf>
    <xf numFmtId="0" fontId="1" fillId="0" borderId="69" xfId="0" applyFont="1" applyBorder="1" applyAlignment="1" applyProtection="1">
      <alignment horizontal="justify" vertical="center" wrapText="1"/>
      <protection locked="0"/>
    </xf>
    <xf numFmtId="14" fontId="1" fillId="0" borderId="69" xfId="0" applyNumberFormat="1" applyFont="1" applyBorder="1" applyAlignment="1" applyProtection="1">
      <alignment horizontal="justify" vertical="center" wrapText="1"/>
      <protection locked="0"/>
    </xf>
    <xf numFmtId="0" fontId="1" fillId="0" borderId="69" xfId="0" applyFont="1" applyBorder="1" applyAlignment="1" applyProtection="1">
      <alignment horizontal="justify" vertical="top" wrapText="1"/>
      <protection locked="0"/>
    </xf>
    <xf numFmtId="0" fontId="54" fillId="0" borderId="8" xfId="0" applyFont="1" applyBorder="1" applyAlignment="1" applyProtection="1">
      <alignment horizontal="justify" vertical="top" wrapText="1"/>
      <protection locked="0"/>
    </xf>
    <xf numFmtId="14" fontId="1" fillId="0" borderId="8" xfId="0" applyNumberFormat="1" applyFont="1" applyBorder="1" applyAlignment="1" applyProtection="1">
      <alignment horizontal="justify" vertical="center" wrapText="1"/>
      <protection locked="0"/>
    </xf>
    <xf numFmtId="0" fontId="61" fillId="0" borderId="8" xfId="0" applyFont="1" applyBorder="1" applyAlignment="1" applyProtection="1">
      <alignment horizontal="left" vertical="top" wrapText="1"/>
      <protection locked="0"/>
    </xf>
    <xf numFmtId="0" fontId="14" fillId="0" borderId="69" xfId="0" applyFont="1" applyBorder="1" applyAlignment="1" applyProtection="1">
      <alignment horizontal="justify" vertical="top" wrapText="1"/>
      <protection locked="0"/>
    </xf>
    <xf numFmtId="14" fontId="1" fillId="0" borderId="69" xfId="0" applyNumberFormat="1" applyFont="1" applyBorder="1" applyAlignment="1" applyProtection="1">
      <alignment horizontal="center" vertical="center" wrapText="1"/>
      <protection locked="0"/>
    </xf>
    <xf numFmtId="0" fontId="0" fillId="0" borderId="69" xfId="0" applyBorder="1" applyAlignment="1">
      <alignment horizontal="justify" vertical="center" wrapText="1"/>
    </xf>
    <xf numFmtId="14" fontId="1" fillId="0" borderId="8" xfId="0" applyNumberFormat="1" applyFont="1" applyBorder="1" applyAlignment="1" applyProtection="1">
      <alignment horizontal="center" vertical="center" wrapText="1"/>
      <protection locked="0"/>
    </xf>
    <xf numFmtId="14" fontId="0" fillId="0" borderId="69" xfId="0" applyNumberFormat="1" applyBorder="1" applyAlignment="1">
      <alignment horizontal="center" vertical="center" wrapText="1"/>
    </xf>
    <xf numFmtId="14" fontId="0" fillId="0" borderId="69" xfId="0" applyNumberFormat="1" applyBorder="1" applyAlignment="1">
      <alignment horizontal="center" vertical="center"/>
    </xf>
    <xf numFmtId="0" fontId="67" fillId="0" borderId="69" xfId="0" applyFont="1" applyBorder="1" applyAlignment="1" applyProtection="1">
      <alignment horizontal="justify" vertical="center" wrapText="1"/>
      <protection locked="0"/>
    </xf>
    <xf numFmtId="0" fontId="68" fillId="0" borderId="69" xfId="0" applyFont="1" applyBorder="1" applyAlignment="1" applyProtection="1">
      <alignment horizontal="justify" vertical="center" wrapText="1"/>
      <protection locked="0"/>
    </xf>
    <xf numFmtId="0" fontId="68" fillId="0" borderId="69" xfId="0" applyFont="1" applyBorder="1" applyAlignment="1">
      <alignment horizontal="center" vertical="center" wrapText="1"/>
    </xf>
    <xf numFmtId="0" fontId="68" fillId="0" borderId="69" xfId="0" applyFont="1" applyBorder="1" applyAlignment="1" applyProtection="1">
      <alignment vertical="center" wrapText="1"/>
      <protection locked="0"/>
    </xf>
    <xf numFmtId="0" fontId="69" fillId="0" borderId="69" xfId="0" applyFont="1" applyBorder="1" applyAlignment="1">
      <alignment vertical="center" wrapText="1"/>
    </xf>
    <xf numFmtId="0" fontId="0" fillId="0" borderId="69" xfId="0" applyBorder="1" applyAlignment="1">
      <alignment horizontal="center" vertical="center" wrapText="1"/>
    </xf>
    <xf numFmtId="0" fontId="1" fillId="0" borderId="73" xfId="0" applyFont="1" applyBorder="1" applyAlignment="1" applyProtection="1">
      <alignment horizontal="justify" vertical="center" wrapText="1"/>
      <protection locked="0"/>
    </xf>
    <xf numFmtId="0" fontId="1" fillId="0" borderId="73" xfId="0" applyFont="1" applyBorder="1" applyAlignment="1" applyProtection="1">
      <alignment horizontal="center" vertical="center" wrapText="1"/>
      <protection locked="0"/>
    </xf>
    <xf numFmtId="0" fontId="0" fillId="0" borderId="73" xfId="0" applyBorder="1" applyAlignment="1">
      <alignment horizontal="center" vertical="center" wrapText="1"/>
    </xf>
    <xf numFmtId="0" fontId="67" fillId="0" borderId="69" xfId="0" applyFont="1" applyBorder="1" applyAlignment="1" applyProtection="1">
      <alignment vertical="center" wrapText="1"/>
      <protection locked="0"/>
    </xf>
    <xf numFmtId="0" fontId="0" fillId="0" borderId="69" xfId="0" applyBorder="1" applyAlignment="1" applyProtection="1">
      <alignment vertical="center" wrapText="1"/>
      <protection locked="0"/>
    </xf>
    <xf numFmtId="0" fontId="73" fillId="0" borderId="69" xfId="0" applyFont="1" applyBorder="1" applyAlignment="1" applyProtection="1">
      <alignment vertical="center" wrapText="1"/>
      <protection locked="0"/>
    </xf>
    <xf numFmtId="0" fontId="10" fillId="0" borderId="69" xfId="0" applyFont="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0" fillId="0" borderId="73" xfId="0" applyBorder="1" applyAlignment="1" applyProtection="1">
      <alignment vertical="center" wrapText="1"/>
      <protection locked="0"/>
    </xf>
    <xf numFmtId="14" fontId="0" fillId="0" borderId="69" xfId="0" applyNumberFormat="1" applyBorder="1" applyAlignment="1">
      <alignment vertical="center"/>
    </xf>
    <xf numFmtId="0" fontId="0" fillId="0" borderId="69" xfId="0" applyBorder="1" applyAlignment="1">
      <alignment horizontal="center"/>
    </xf>
    <xf numFmtId="0" fontId="75" fillId="0" borderId="69" xfId="0" applyFont="1" applyBorder="1" applyAlignment="1" applyProtection="1">
      <alignment horizontal="center" vertical="center" wrapText="1"/>
      <protection locked="0"/>
    </xf>
    <xf numFmtId="0" fontId="0" fillId="0" borderId="69" xfId="0" applyBorder="1" applyAlignment="1">
      <alignment vertical="top" wrapText="1"/>
    </xf>
    <xf numFmtId="0" fontId="0" fillId="0" borderId="73" xfId="0" applyBorder="1" applyAlignment="1">
      <alignment vertical="top" wrapText="1"/>
    </xf>
    <xf numFmtId="0" fontId="0" fillId="0" borderId="73" xfId="0" applyBorder="1" applyAlignment="1">
      <alignment horizontal="center"/>
    </xf>
    <xf numFmtId="0" fontId="72" fillId="0" borderId="8" xfId="0" applyFont="1" applyBorder="1" applyAlignment="1" applyProtection="1">
      <alignment vertical="top" wrapText="1"/>
      <protection locked="0"/>
    </xf>
    <xf numFmtId="0" fontId="64" fillId="0" borderId="8" xfId="7" applyBorder="1" applyAlignment="1">
      <alignment vertical="top" wrapText="1"/>
    </xf>
    <xf numFmtId="0" fontId="72" fillId="0" borderId="69" xfId="0" applyFont="1" applyBorder="1" applyAlignment="1" applyProtection="1">
      <alignment horizontal="justify" vertical="center" wrapText="1"/>
      <protection locked="0"/>
    </xf>
    <xf numFmtId="0" fontId="14" fillId="0" borderId="69" xfId="0" applyFont="1" applyBorder="1" applyAlignment="1" applyProtection="1">
      <alignment horizontal="justify" vertical="center" wrapText="1"/>
      <protection locked="0"/>
    </xf>
    <xf numFmtId="0" fontId="56" fillId="0" borderId="69" xfId="0" applyFont="1" applyBorder="1" applyAlignment="1">
      <alignment horizontal="justify" vertical="center" wrapText="1"/>
    </xf>
    <xf numFmtId="0" fontId="1" fillId="0" borderId="69" xfId="0" applyFont="1" applyBorder="1" applyAlignment="1" applyProtection="1">
      <alignment horizontal="center" vertical="center"/>
      <protection locked="0"/>
    </xf>
    <xf numFmtId="0" fontId="72" fillId="0" borderId="8" xfId="0" applyFont="1" applyBorder="1" applyAlignment="1" applyProtection="1">
      <alignment horizontal="justify" vertical="center" wrapText="1"/>
      <protection locked="0"/>
    </xf>
    <xf numFmtId="0" fontId="73" fillId="0" borderId="8" xfId="0" applyFont="1" applyBorder="1" applyAlignment="1" applyProtection="1">
      <alignment horizontal="justify" vertical="center" wrapText="1"/>
      <protection locked="0"/>
    </xf>
    <xf numFmtId="0" fontId="60" fillId="0" borderId="8" xfId="0" applyFont="1" applyBorder="1" applyAlignment="1">
      <alignment horizontal="justify" vertical="center" wrapText="1"/>
    </xf>
    <xf numFmtId="0" fontId="14" fillId="0" borderId="73" xfId="0" applyFont="1" applyBorder="1" applyAlignment="1" applyProtection="1">
      <alignment horizontal="justify" vertical="top" wrapText="1"/>
      <protection locked="0"/>
    </xf>
    <xf numFmtId="0" fontId="13" fillId="0" borderId="73" xfId="0" applyFont="1" applyBorder="1" applyAlignment="1">
      <alignment horizontal="center" vertical="center" wrapText="1"/>
    </xf>
    <xf numFmtId="0" fontId="13" fillId="0" borderId="73" xfId="0" applyFont="1" applyBorder="1" applyAlignment="1" applyProtection="1">
      <alignment horizontal="center" vertical="center" wrapText="1"/>
      <protection locked="0"/>
    </xf>
    <xf numFmtId="0" fontId="76" fillId="0" borderId="69" xfId="0" applyFont="1" applyBorder="1" applyAlignment="1" applyProtection="1">
      <alignment vertical="center" wrapText="1"/>
      <protection locked="0"/>
    </xf>
    <xf numFmtId="0" fontId="77" fillId="0" borderId="69" xfId="0" applyFont="1" applyBorder="1" applyAlignment="1" applyProtection="1">
      <alignment horizontal="justify" vertical="center" wrapText="1"/>
      <protection locked="0"/>
    </xf>
    <xf numFmtId="0" fontId="78" fillId="10" borderId="69" xfId="0" applyFont="1" applyFill="1" applyBorder="1" applyAlignment="1">
      <alignment vertical="center" wrapText="1"/>
    </xf>
    <xf numFmtId="0" fontId="77" fillId="0" borderId="69" xfId="0" applyFont="1" applyBorder="1" applyAlignment="1">
      <alignment vertical="center" wrapText="1"/>
    </xf>
    <xf numFmtId="14" fontId="77" fillId="0" borderId="69" xfId="0" applyNumberFormat="1" applyFont="1" applyBorder="1" applyAlignment="1">
      <alignment vertical="center" wrapText="1"/>
    </xf>
    <xf numFmtId="14" fontId="77" fillId="0" borderId="69" xfId="0" applyNumberFormat="1" applyFont="1" applyBorder="1" applyAlignment="1">
      <alignment vertical="center"/>
    </xf>
    <xf numFmtId="0" fontId="77" fillId="0" borderId="69" xfId="0" applyFont="1" applyBorder="1" applyAlignment="1" applyProtection="1">
      <alignment vertical="center" wrapText="1"/>
      <protection locked="0"/>
    </xf>
    <xf numFmtId="0" fontId="14" fillId="0" borderId="73" xfId="0" applyFont="1" applyBorder="1" applyAlignment="1" applyProtection="1">
      <alignment horizontal="justify" vertical="center" wrapText="1"/>
      <protection locked="0"/>
    </xf>
    <xf numFmtId="0" fontId="76" fillId="0" borderId="8" xfId="0" applyFont="1" applyBorder="1" applyAlignment="1" applyProtection="1">
      <alignment vertical="center" wrapText="1"/>
      <protection locked="0"/>
    </xf>
    <xf numFmtId="0" fontId="77" fillId="0" borderId="8" xfId="0" applyFont="1" applyBorder="1" applyAlignment="1" applyProtection="1">
      <alignment horizontal="justify" vertical="center" wrapText="1"/>
      <protection locked="0"/>
    </xf>
    <xf numFmtId="0" fontId="1" fillId="0" borderId="69" xfId="0" applyFont="1" applyBorder="1" applyAlignment="1">
      <alignment horizontal="justify" vertical="center" wrapText="1"/>
    </xf>
    <xf numFmtId="0" fontId="10" fillId="0" borderId="69" xfId="0" applyFont="1" applyBorder="1" applyAlignment="1">
      <alignment horizontal="center" vertical="center" wrapText="1"/>
    </xf>
    <xf numFmtId="14" fontId="10" fillId="0" borderId="69" xfId="0" applyNumberFormat="1" applyFont="1" applyBorder="1" applyAlignment="1">
      <alignment vertical="center" wrapText="1"/>
    </xf>
    <xf numFmtId="14" fontId="10" fillId="0" borderId="69" xfId="0" applyNumberFormat="1" applyFont="1" applyBorder="1" applyAlignment="1">
      <alignment vertical="center"/>
    </xf>
    <xf numFmtId="0" fontId="1" fillId="0" borderId="69" xfId="0" applyFont="1" applyBorder="1" applyAlignment="1">
      <alignment vertical="center" wrapText="1"/>
    </xf>
    <xf numFmtId="0" fontId="10" fillId="0" borderId="69" xfId="0" applyFont="1" applyBorder="1" applyAlignment="1">
      <alignment vertical="center" wrapText="1"/>
    </xf>
    <xf numFmtId="14" fontId="10" fillId="0" borderId="69" xfId="0" applyNumberFormat="1" applyFont="1" applyBorder="1" applyAlignment="1">
      <alignment horizontal="center" vertical="center" wrapText="1"/>
    </xf>
    <xf numFmtId="0" fontId="1" fillId="0" borderId="73" xfId="0" applyFont="1" applyBorder="1" applyAlignment="1" applyProtection="1">
      <alignment horizontal="center" vertical="center"/>
      <protection locked="0"/>
    </xf>
    <xf numFmtId="0" fontId="52" fillId="0" borderId="73" xfId="0" applyFont="1" applyBorder="1" applyAlignment="1">
      <alignment horizontal="justify" vertical="center" wrapText="1"/>
    </xf>
    <xf numFmtId="0" fontId="10" fillId="0" borderId="73" xfId="0" applyFont="1" applyBorder="1" applyAlignment="1">
      <alignment horizontal="center" vertical="center" wrapText="1"/>
    </xf>
    <xf numFmtId="14" fontId="10" fillId="0" borderId="73" xfId="0" applyNumberFormat="1" applyFont="1" applyBorder="1" applyAlignment="1">
      <alignment horizontal="center" vertical="center" wrapText="1"/>
    </xf>
    <xf numFmtId="0" fontId="10" fillId="0" borderId="8" xfId="0" applyFont="1" applyBorder="1" applyAlignment="1">
      <alignment horizontal="center" vertical="center" wrapText="1"/>
    </xf>
    <xf numFmtId="14" fontId="10" fillId="0" borderId="8" xfId="0" applyNumberFormat="1" applyFont="1" applyBorder="1" applyAlignment="1">
      <alignment vertical="center" wrapText="1"/>
    </xf>
    <xf numFmtId="14" fontId="10" fillId="0" borderId="8" xfId="0" applyNumberFormat="1" applyFont="1" applyBorder="1" applyAlignment="1">
      <alignment vertical="center"/>
    </xf>
    <xf numFmtId="0" fontId="1" fillId="10" borderId="69" xfId="0" applyFont="1" applyFill="1" applyBorder="1" applyAlignment="1">
      <alignment horizontal="justify" vertical="top" wrapText="1"/>
    </xf>
    <xf numFmtId="0" fontId="1" fillId="10" borderId="69" xfId="0" applyFont="1" applyFill="1" applyBorder="1" applyAlignment="1">
      <alignment horizontal="center" vertical="center" wrapText="1"/>
    </xf>
    <xf numFmtId="14" fontId="10" fillId="0" borderId="69" xfId="0" applyNumberFormat="1" applyFont="1" applyBorder="1" applyAlignment="1">
      <alignment horizontal="center" vertical="center"/>
    </xf>
    <xf numFmtId="0" fontId="1" fillId="10" borderId="69" xfId="0" applyFont="1" applyFill="1" applyBorder="1" applyAlignment="1" applyProtection="1">
      <alignment horizontal="center" vertical="center" wrapText="1"/>
      <protection locked="0"/>
    </xf>
    <xf numFmtId="0" fontId="0" fillId="0" borderId="73" xfId="0" applyBorder="1" applyAlignment="1" applyProtection="1">
      <alignment horizontal="justify" vertical="center" wrapText="1"/>
      <protection locked="0"/>
    </xf>
    <xf numFmtId="0" fontId="0" fillId="0" borderId="8" xfId="0" applyBorder="1" applyAlignment="1">
      <alignment vertical="top" wrapText="1"/>
    </xf>
    <xf numFmtId="0" fontId="70" fillId="0" borderId="69" xfId="0" applyFont="1" applyBorder="1" applyAlignment="1">
      <alignment vertical="center" wrapText="1"/>
    </xf>
    <xf numFmtId="0" fontId="1" fillId="0" borderId="69" xfId="0" applyFont="1" applyBorder="1" applyAlignment="1" applyProtection="1">
      <alignment wrapText="1"/>
      <protection locked="0"/>
    </xf>
    <xf numFmtId="0" fontId="70" fillId="0" borderId="4" xfId="0" applyFont="1" applyBorder="1" applyAlignment="1">
      <alignment vertical="top" wrapText="1"/>
    </xf>
    <xf numFmtId="0" fontId="1" fillId="0" borderId="73" xfId="0" applyFont="1" applyBorder="1" applyAlignment="1" applyProtection="1">
      <alignment wrapText="1"/>
      <protection locked="0"/>
    </xf>
    <xf numFmtId="0" fontId="70" fillId="0" borderId="73" xfId="0" applyFont="1" applyBorder="1" applyAlignment="1">
      <alignment vertical="center" wrapText="1"/>
    </xf>
    <xf numFmtId="0" fontId="67" fillId="0" borderId="73" xfId="0" applyFont="1" applyBorder="1" applyAlignment="1" applyProtection="1">
      <alignment horizontal="justify" vertical="center" wrapText="1"/>
      <protection locked="0"/>
    </xf>
    <xf numFmtId="0" fontId="13" fillId="0" borderId="5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9"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top"/>
    </xf>
    <xf numFmtId="0" fontId="0" fillId="0" borderId="8" xfId="0" applyBorder="1" applyAlignment="1">
      <alignment horizontal="center" vertical="top"/>
    </xf>
    <xf numFmtId="0" fontId="0" fillId="0" borderId="12" xfId="0" applyBorder="1" applyAlignment="1">
      <alignment horizontal="center"/>
    </xf>
    <xf numFmtId="0" fontId="0" fillId="0" borderId="8" xfId="0" applyBorder="1" applyAlignment="1">
      <alignment horizontal="center"/>
    </xf>
    <xf numFmtId="0" fontId="1" fillId="0" borderId="3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55" xfId="0" applyFont="1" applyBorder="1" applyAlignment="1">
      <alignment horizontal="center" vertical="center" wrapText="1"/>
    </xf>
    <xf numFmtId="0" fontId="1" fillId="0" borderId="12"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5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39" xfId="0" applyBorder="1" applyAlignment="1">
      <alignment horizontal="center" vertical="center" wrapText="1"/>
    </xf>
    <xf numFmtId="0" fontId="0" fillId="0" borderId="49" xfId="0" applyBorder="1" applyAlignment="1">
      <alignment horizontal="center" vertical="center" wrapText="1"/>
    </xf>
    <xf numFmtId="0" fontId="0" fillId="0" borderId="39" xfId="0" applyBorder="1" applyAlignment="1">
      <alignment horizontal="justify" vertical="top" wrapText="1"/>
    </xf>
    <xf numFmtId="0" fontId="0" fillId="0" borderId="12" xfId="0" applyBorder="1" applyAlignment="1">
      <alignment horizontal="justify" vertical="top" wrapText="1"/>
    </xf>
    <xf numFmtId="0" fontId="0" fillId="0" borderId="49" xfId="0" applyBorder="1" applyAlignment="1">
      <alignment horizontal="justify" vertical="top" wrapText="1"/>
    </xf>
    <xf numFmtId="0" fontId="0" fillId="0" borderId="4" xfId="0"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0" fontId="0" fillId="0" borderId="39" xfId="0" applyBorder="1" applyAlignment="1">
      <alignment horizontal="center" vertical="top"/>
    </xf>
    <xf numFmtId="0" fontId="0" fillId="0" borderId="49" xfId="0" applyBorder="1" applyAlignment="1">
      <alignment horizontal="center" vertical="top"/>
    </xf>
    <xf numFmtId="0" fontId="0" fillId="0" borderId="39" xfId="0" applyBorder="1" applyAlignment="1">
      <alignment horizontal="center"/>
    </xf>
    <xf numFmtId="0" fontId="0" fillId="0" borderId="49" xfId="0" applyBorder="1" applyAlignment="1">
      <alignment horizontal="center"/>
    </xf>
    <xf numFmtId="0" fontId="0" fillId="0" borderId="44" xfId="0" applyBorder="1" applyAlignment="1">
      <alignment horizontal="center"/>
    </xf>
    <xf numFmtId="0" fontId="0" fillId="0" borderId="46" xfId="0" applyBorder="1" applyAlignment="1">
      <alignment horizontal="center"/>
    </xf>
    <xf numFmtId="0" fontId="0" fillId="0" borderId="50" xfId="0" applyBorder="1" applyAlignment="1">
      <alignment horizontal="center"/>
    </xf>
    <xf numFmtId="0" fontId="0" fillId="0" borderId="4" xfId="0" applyBorder="1" applyAlignment="1">
      <alignment horizontal="center" vertical="top"/>
    </xf>
    <xf numFmtId="0" fontId="0" fillId="0" borderId="36" xfId="0" applyBorder="1" applyAlignment="1">
      <alignment horizontal="center" vertical="top"/>
    </xf>
    <xf numFmtId="0" fontId="0" fillId="0" borderId="48" xfId="0" applyBorder="1" applyAlignment="1">
      <alignment horizontal="center" vertical="top"/>
    </xf>
    <xf numFmtId="0" fontId="0" fillId="0" borderId="4"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39" fillId="0" borderId="8"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6" xfId="0" applyFont="1" applyBorder="1" applyAlignment="1">
      <alignment horizontal="center" vertical="center"/>
    </xf>
    <xf numFmtId="0" fontId="39" fillId="0" borderId="36" xfId="0" applyFont="1" applyBorder="1" applyAlignment="1">
      <alignment horizontal="center" vertical="center" wrapText="1"/>
    </xf>
    <xf numFmtId="0" fontId="1" fillId="0" borderId="36" xfId="0" applyFont="1" applyBorder="1" applyAlignment="1" applyProtection="1">
      <alignment horizontal="center" vertical="center" wrapText="1"/>
      <protection locked="0"/>
    </xf>
    <xf numFmtId="0" fontId="1" fillId="0" borderId="8" xfId="0" applyFont="1" applyBorder="1" applyAlignment="1">
      <alignment horizontal="center" vertical="center"/>
    </xf>
    <xf numFmtId="0" fontId="39" fillId="0" borderId="8" xfId="0" applyFont="1" applyBorder="1" applyAlignment="1">
      <alignment horizontal="center" vertical="center" wrapText="1"/>
    </xf>
    <xf numFmtId="0" fontId="39" fillId="0" borderId="4"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48" xfId="0" applyFont="1" applyBorder="1" applyAlignment="1">
      <alignment horizontal="center" vertical="center" wrapText="1"/>
    </xf>
    <xf numFmtId="0" fontId="1" fillId="0" borderId="5"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39" fillId="0" borderId="4" xfId="0" applyFont="1" applyBorder="1" applyAlignment="1">
      <alignment horizontal="center" vertical="center" wrapText="1"/>
    </xf>
    <xf numFmtId="0" fontId="39" fillId="0" borderId="4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39" fillId="0" borderId="4" xfId="0" applyFont="1" applyBorder="1" applyAlignment="1">
      <alignment horizontal="justify" vertical="center" wrapText="1"/>
    </xf>
    <xf numFmtId="0" fontId="39" fillId="0" borderId="36" xfId="0" applyFont="1" applyBorder="1" applyAlignment="1">
      <alignment horizontal="justify" vertical="center" wrapText="1"/>
    </xf>
    <xf numFmtId="0" fontId="39" fillId="0" borderId="48" xfId="0" applyFont="1" applyBorder="1" applyAlignment="1">
      <alignment horizontal="justify" vertical="center" wrapText="1"/>
    </xf>
    <xf numFmtId="0" fontId="39" fillId="0" borderId="4" xfId="0" applyFont="1" applyBorder="1" applyAlignment="1" applyProtection="1">
      <alignment horizontal="justify" vertical="center" wrapText="1"/>
      <protection locked="0"/>
    </xf>
    <xf numFmtId="0" fontId="39" fillId="0" borderId="36" xfId="0" applyFont="1" applyBorder="1" applyAlignment="1" applyProtection="1">
      <alignment horizontal="justify" vertical="center" wrapText="1"/>
      <protection locked="0"/>
    </xf>
    <xf numFmtId="0" fontId="39" fillId="0" borderId="48" xfId="0" applyFont="1" applyBorder="1" applyAlignment="1" applyProtection="1">
      <alignment horizontal="justify" vertical="center" wrapText="1"/>
      <protection locked="0"/>
    </xf>
    <xf numFmtId="0" fontId="39" fillId="0" borderId="55" xfId="0" applyFont="1" applyBorder="1" applyAlignment="1" applyProtection="1">
      <alignment horizontal="center" vertical="center" wrapText="1"/>
      <protection locked="0"/>
    </xf>
    <xf numFmtId="164" fontId="13" fillId="0" borderId="4" xfId="0" applyNumberFormat="1" applyFont="1" applyBorder="1" applyAlignment="1">
      <alignment horizontal="center" vertical="center" wrapText="1"/>
    </xf>
    <xf numFmtId="164" fontId="13" fillId="0" borderId="36" xfId="0" applyNumberFormat="1" applyFont="1" applyBorder="1" applyAlignment="1">
      <alignment horizontal="center" vertical="center" wrapText="1"/>
    </xf>
    <xf numFmtId="164" fontId="13" fillId="0" borderId="48" xfId="0" applyNumberFormat="1" applyFont="1" applyBorder="1" applyAlignment="1">
      <alignment horizontal="center" vertical="center" wrapText="1"/>
    </xf>
    <xf numFmtId="0" fontId="1" fillId="0" borderId="55" xfId="0" applyFont="1" applyBorder="1" applyAlignment="1">
      <alignment horizontal="center" vertical="center"/>
    </xf>
    <xf numFmtId="0" fontId="39" fillId="0" borderId="55" xfId="0" applyFont="1" applyBorder="1" applyAlignment="1">
      <alignment horizontal="justify" vertical="center" wrapText="1"/>
    </xf>
    <xf numFmtId="0" fontId="39" fillId="0" borderId="55" xfId="0" applyFont="1" applyBorder="1" applyAlignment="1" applyProtection="1">
      <alignment horizontal="justify" vertical="center" wrapText="1"/>
      <protection locked="0"/>
    </xf>
    <xf numFmtId="0" fontId="1" fillId="0" borderId="8" xfId="0" applyFont="1" applyBorder="1" applyAlignment="1">
      <alignment horizontal="justify" vertical="center" wrapText="1"/>
    </xf>
    <xf numFmtId="0" fontId="1" fillId="0" borderId="36" xfId="0" applyFont="1" applyBorder="1" applyAlignment="1">
      <alignment horizontal="justify" vertical="center" wrapText="1"/>
    </xf>
    <xf numFmtId="0" fontId="39" fillId="0" borderId="8" xfId="0" applyFont="1" applyBorder="1" applyAlignment="1">
      <alignment horizontal="justify" vertical="center" wrapText="1"/>
    </xf>
    <xf numFmtId="0" fontId="39" fillId="0" borderId="8" xfId="0" applyFont="1" applyBorder="1" applyAlignment="1" applyProtection="1">
      <alignment horizontal="justify" vertical="center" wrapText="1"/>
      <protection locked="0"/>
    </xf>
    <xf numFmtId="0" fontId="39" fillId="0" borderId="39" xfId="0" applyFont="1" applyBorder="1" applyAlignment="1">
      <alignment horizontal="justify" vertical="center" wrapText="1"/>
    </xf>
    <xf numFmtId="0" fontId="39" fillId="0" borderId="12" xfId="0" applyFont="1" applyBorder="1" applyAlignment="1">
      <alignment horizontal="justify" vertical="center" wrapText="1"/>
    </xf>
    <xf numFmtId="0" fontId="39" fillId="0" borderId="49" xfId="0" applyFont="1" applyBorder="1" applyAlignment="1">
      <alignment horizontal="justify" vertical="center" wrapText="1"/>
    </xf>
    <xf numFmtId="0" fontId="39" fillId="0" borderId="39" xfId="0" applyFont="1" applyBorder="1" applyAlignment="1" applyProtection="1">
      <alignment horizontal="justify" vertical="center" wrapText="1"/>
      <protection locked="0"/>
    </xf>
    <xf numFmtId="0" fontId="39" fillId="0" borderId="12" xfId="0" applyFont="1" applyBorder="1" applyAlignment="1" applyProtection="1">
      <alignment horizontal="justify" vertical="center" wrapText="1"/>
      <protection locked="0"/>
    </xf>
    <xf numFmtId="0" fontId="39" fillId="0" borderId="49" xfId="0" applyFont="1" applyBorder="1" applyAlignment="1" applyProtection="1">
      <alignment horizontal="justify" vertical="center" wrapText="1"/>
      <protection locked="0"/>
    </xf>
    <xf numFmtId="0" fontId="39" fillId="0" borderId="39"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 fillId="0" borderId="5" xfId="0" applyFont="1" applyBorder="1" applyAlignment="1">
      <alignment horizontal="justify" vertical="center" wrapText="1"/>
    </xf>
    <xf numFmtId="0" fontId="1" fillId="0" borderId="45"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9" xfId="0" applyFont="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13" fillId="0" borderId="49" xfId="0" applyFont="1" applyBorder="1" applyAlignment="1">
      <alignment horizontal="center" vertical="center" wrapText="1"/>
    </xf>
    <xf numFmtId="0" fontId="13" fillId="0" borderId="49" xfId="0" applyFont="1" applyBorder="1" applyAlignment="1" applyProtection="1">
      <alignment horizontal="center" vertical="center" wrapText="1"/>
      <protection locked="0"/>
    </xf>
    <xf numFmtId="0" fontId="12" fillId="13" borderId="8" xfId="0" applyFont="1" applyFill="1" applyBorder="1" applyAlignment="1">
      <alignment horizontal="center" vertical="center"/>
    </xf>
    <xf numFmtId="0" fontId="12" fillId="13" borderId="55" xfId="0" applyFont="1" applyFill="1" applyBorder="1" applyAlignment="1">
      <alignment horizontal="center" vertical="center"/>
    </xf>
    <xf numFmtId="0" fontId="12" fillId="13" borderId="8" xfId="0" applyFont="1" applyFill="1" applyBorder="1" applyAlignment="1">
      <alignment horizontal="center" vertical="center" wrapText="1"/>
    </xf>
    <xf numFmtId="0" fontId="1" fillId="0" borderId="56" xfId="0" applyFont="1" applyBorder="1" applyAlignment="1">
      <alignment horizontal="center" vertical="center"/>
    </xf>
    <xf numFmtId="0" fontId="47" fillId="0" borderId="21" xfId="0" applyFont="1" applyBorder="1" applyAlignment="1">
      <alignment horizontal="right" vertical="center" wrapText="1"/>
    </xf>
    <xf numFmtId="0" fontId="47" fillId="0" borderId="0" xfId="0" applyFont="1" applyAlignment="1">
      <alignment horizontal="right" vertical="center" wrapText="1"/>
    </xf>
    <xf numFmtId="0" fontId="47" fillId="0" borderId="14" xfId="0" applyFont="1" applyBorder="1" applyAlignment="1">
      <alignment horizontal="right" vertical="center" wrapText="1"/>
    </xf>
    <xf numFmtId="0" fontId="47" fillId="0" borderId="30" xfId="0" applyFont="1" applyBorder="1" applyAlignment="1">
      <alignment horizontal="right" vertical="center" wrapText="1"/>
    </xf>
    <xf numFmtId="0" fontId="47" fillId="0" borderId="10" xfId="0" applyFont="1" applyBorder="1" applyAlignment="1">
      <alignment horizontal="right" vertical="center" wrapText="1"/>
    </xf>
    <xf numFmtId="0" fontId="47" fillId="0" borderId="20" xfId="0" applyFont="1" applyBorder="1" applyAlignment="1">
      <alignment horizontal="right"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12" fillId="13" borderId="36" xfId="0" applyFont="1" applyFill="1" applyBorder="1" applyAlignment="1">
      <alignment horizontal="center" vertical="center" wrapText="1"/>
    </xf>
    <xf numFmtId="0" fontId="12" fillId="13" borderId="55" xfId="0" applyFont="1" applyFill="1" applyBorder="1" applyAlignment="1">
      <alignment horizontal="center" vertical="center" wrapText="1"/>
    </xf>
    <xf numFmtId="0" fontId="12" fillId="13" borderId="57" xfId="0" applyFont="1" applyFill="1" applyBorder="1" applyAlignment="1">
      <alignment horizontal="center" vertical="center"/>
    </xf>
    <xf numFmtId="0" fontId="12" fillId="13" borderId="58" xfId="0" applyFont="1" applyFill="1" applyBorder="1" applyAlignment="1">
      <alignment horizontal="center" vertical="center"/>
    </xf>
    <xf numFmtId="0" fontId="12" fillId="13" borderId="59" xfId="0" applyFont="1" applyFill="1" applyBorder="1" applyAlignment="1">
      <alignment horizontal="center" vertical="center"/>
    </xf>
    <xf numFmtId="0" fontId="12" fillId="13" borderId="57" xfId="0" applyFont="1" applyFill="1" applyBorder="1" applyAlignment="1">
      <alignment horizontal="center" vertical="center" wrapText="1"/>
    </xf>
    <xf numFmtId="0" fontId="12" fillId="13" borderId="58" xfId="0" applyFont="1" applyFill="1" applyBorder="1" applyAlignment="1">
      <alignment horizontal="center" vertical="center" wrapText="1"/>
    </xf>
    <xf numFmtId="0" fontId="12" fillId="13" borderId="59" xfId="0" applyFont="1" applyFill="1" applyBorder="1" applyAlignment="1">
      <alignment horizontal="center" vertical="center" wrapText="1"/>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56" xfId="0" applyFont="1" applyFill="1" applyBorder="1" applyAlignment="1">
      <alignment horizontal="center" vertical="center"/>
    </xf>
    <xf numFmtId="0" fontId="12" fillId="13" borderId="36" xfId="0" applyFont="1" applyFill="1" applyBorder="1" applyAlignment="1">
      <alignment horizontal="center" vertical="center"/>
    </xf>
    <xf numFmtId="0" fontId="39" fillId="0" borderId="55" xfId="0" applyFont="1" applyBorder="1" applyAlignment="1" applyProtection="1">
      <alignment horizontal="justify" vertical="top" wrapText="1"/>
      <protection locked="0"/>
    </xf>
    <xf numFmtId="0" fontId="39" fillId="0" borderId="12" xfId="0" applyFont="1" applyBorder="1" applyAlignment="1" applyProtection="1">
      <alignment horizontal="justify" vertical="top" wrapText="1"/>
      <protection locked="0"/>
    </xf>
    <xf numFmtId="0" fontId="39" fillId="0" borderId="39" xfId="0" applyFont="1" applyBorder="1" applyAlignment="1" applyProtection="1">
      <alignment horizontal="justify" vertical="top" wrapText="1"/>
      <protection locked="0"/>
    </xf>
    <xf numFmtId="0" fontId="39" fillId="0" borderId="8" xfId="0" applyFont="1" applyBorder="1" applyAlignment="1" applyProtection="1">
      <alignment horizontal="justify" vertical="top" wrapText="1"/>
      <protection locked="0"/>
    </xf>
    <xf numFmtId="0" fontId="51" fillId="0" borderId="55" xfId="0" applyFont="1" applyBorder="1" applyAlignment="1" applyProtection="1">
      <alignment horizontal="justify" vertical="top" wrapText="1"/>
      <protection locked="0"/>
    </xf>
    <xf numFmtId="0" fontId="51" fillId="0" borderId="12" xfId="0" applyFont="1" applyBorder="1" applyAlignment="1" applyProtection="1">
      <alignment horizontal="justify" vertical="top" wrapText="1"/>
      <protection locked="0"/>
    </xf>
    <xf numFmtId="0" fontId="41" fillId="0" borderId="39"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55"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39" fillId="0" borderId="55" xfId="0" applyFont="1" applyBorder="1" applyAlignment="1" applyProtection="1">
      <alignment horizontal="center" vertical="top" wrapText="1"/>
      <protection locked="0"/>
    </xf>
    <xf numFmtId="0" fontId="39" fillId="0" borderId="49" xfId="0" applyFont="1" applyBorder="1" applyAlignment="1" applyProtection="1">
      <alignment horizontal="center" vertical="top" wrapText="1"/>
      <protection locked="0"/>
    </xf>
    <xf numFmtId="0" fontId="0" fillId="0" borderId="0" xfId="0" applyAlignment="1">
      <alignment horizontal="center" vertical="center"/>
    </xf>
    <xf numFmtId="0" fontId="79" fillId="10" borderId="69" xfId="0" applyFont="1" applyFill="1" applyBorder="1" applyAlignment="1">
      <alignment horizontal="left" vertical="top" wrapText="1"/>
    </xf>
    <xf numFmtId="0" fontId="79" fillId="10" borderId="73" xfId="0" applyFont="1" applyFill="1" applyBorder="1" applyAlignment="1">
      <alignment horizontal="left" vertical="top" wrapText="1"/>
    </xf>
    <xf numFmtId="0" fontId="0" fillId="0" borderId="8" xfId="0" applyBorder="1" applyAlignment="1">
      <alignment horizontal="left" vertical="center" wrapText="1"/>
    </xf>
    <xf numFmtId="0" fontId="0" fillId="0" borderId="69" xfId="0" applyBorder="1" applyAlignment="1">
      <alignment horizontal="left" vertical="center" wrapText="1"/>
    </xf>
    <xf numFmtId="0" fontId="70" fillId="0" borderId="8" xfId="0" applyFont="1" applyBorder="1" applyAlignment="1">
      <alignment horizontal="left" vertical="top" wrapText="1"/>
    </xf>
    <xf numFmtId="0" fontId="0" fillId="0" borderId="69" xfId="0" applyBorder="1" applyAlignment="1">
      <alignment horizontal="left" vertical="top" wrapText="1"/>
    </xf>
    <xf numFmtId="0" fontId="0" fillId="0" borderId="73" xfId="0" applyBorder="1" applyAlignment="1">
      <alignment horizontal="left" vertical="top" wrapText="1"/>
    </xf>
    <xf numFmtId="0" fontId="0" fillId="0" borderId="55" xfId="0" applyBorder="1" applyAlignment="1">
      <alignment horizontal="center" vertical="center" wrapText="1"/>
    </xf>
    <xf numFmtId="0" fontId="0" fillId="0" borderId="55" xfId="0" applyBorder="1" applyAlignment="1">
      <alignment horizontal="center"/>
    </xf>
    <xf numFmtId="0" fontId="0" fillId="0" borderId="55" xfId="0" applyBorder="1" applyAlignment="1">
      <alignment horizontal="center" vertical="top"/>
    </xf>
    <xf numFmtId="0" fontId="0" fillId="0" borderId="39" xfId="0" applyBorder="1" applyAlignment="1">
      <alignment vertical="top" wrapText="1"/>
    </xf>
    <xf numFmtId="0" fontId="0" fillId="0" borderId="12" xfId="0" applyBorder="1" applyAlignment="1">
      <alignment vertical="top" wrapText="1"/>
    </xf>
    <xf numFmtId="0" fontId="0" fillId="0" borderId="49" xfId="0" applyBorder="1" applyAlignment="1">
      <alignment vertical="top" wrapText="1"/>
    </xf>
    <xf numFmtId="0" fontId="10" fillId="0" borderId="39" xfId="0" applyFont="1" applyBorder="1" applyAlignment="1">
      <alignment horizontal="justify" vertical="center" wrapText="1"/>
    </xf>
    <xf numFmtId="0" fontId="10" fillId="0" borderId="12" xfId="0" applyFont="1" applyBorder="1" applyAlignment="1">
      <alignment horizontal="justify" vertical="center"/>
    </xf>
    <xf numFmtId="0" fontId="10" fillId="0" borderId="49" xfId="0" applyFont="1" applyBorder="1" applyAlignment="1">
      <alignment horizontal="justify" vertical="center"/>
    </xf>
    <xf numFmtId="0" fontId="1" fillId="0" borderId="39" xfId="0" applyFont="1" applyBorder="1" applyAlignment="1">
      <alignment horizontal="justify" vertical="center" wrapText="1"/>
    </xf>
    <xf numFmtId="0" fontId="1" fillId="0" borderId="12" xfId="0" applyFont="1" applyBorder="1" applyAlignment="1">
      <alignment horizontal="justify" vertical="center"/>
    </xf>
    <xf numFmtId="0" fontId="1" fillId="0" borderId="49" xfId="0" applyFont="1" applyBorder="1" applyAlignment="1">
      <alignment horizontal="justify" vertical="center"/>
    </xf>
    <xf numFmtId="0" fontId="0" fillId="0" borderId="69" xfId="0" applyBorder="1" applyAlignment="1">
      <alignment horizontal="center"/>
    </xf>
    <xf numFmtId="0" fontId="0" fillId="0" borderId="73" xfId="0" applyBorder="1" applyAlignment="1">
      <alignment horizontal="center"/>
    </xf>
    <xf numFmtId="0" fontId="10" fillId="0" borderId="8" xfId="0" applyFont="1" applyBorder="1" applyAlignment="1">
      <alignment horizontal="justify" vertical="center" wrapText="1"/>
    </xf>
    <xf numFmtId="0" fontId="10" fillId="0" borderId="69" xfId="0" applyFont="1" applyBorder="1" applyAlignment="1">
      <alignment horizontal="justify" vertical="center"/>
    </xf>
    <xf numFmtId="0" fontId="10" fillId="0" borderId="73" xfId="0" applyFont="1" applyBorder="1" applyAlignment="1">
      <alignment horizontal="justify" vertical="center"/>
    </xf>
    <xf numFmtId="0" fontId="1" fillId="0" borderId="69" xfId="0" applyFont="1" applyBorder="1" applyAlignment="1">
      <alignment horizontal="justify" vertical="center"/>
    </xf>
    <xf numFmtId="0" fontId="1" fillId="0" borderId="73" xfId="0" applyFont="1" applyBorder="1" applyAlignment="1">
      <alignment horizontal="justify" vertical="center"/>
    </xf>
    <xf numFmtId="0" fontId="0" fillId="0" borderId="35" xfId="0" applyBorder="1" applyAlignment="1">
      <alignment horizontal="center"/>
    </xf>
    <xf numFmtId="0" fontId="0" fillId="0" borderId="71" xfId="0" applyBorder="1" applyAlignment="1">
      <alignment horizontal="center"/>
    </xf>
    <xf numFmtId="0" fontId="0" fillId="0" borderId="74" xfId="0" applyBorder="1" applyAlignment="1">
      <alignment horizontal="center"/>
    </xf>
    <xf numFmtId="0" fontId="0" fillId="0" borderId="12" xfId="0" applyBorder="1" applyAlignment="1">
      <alignment horizontal="left" vertical="center" wrapText="1"/>
    </xf>
    <xf numFmtId="0" fontId="0" fillId="0" borderId="49" xfId="0" applyBorder="1" applyAlignment="1">
      <alignment horizontal="left" vertical="center" wrapText="1"/>
    </xf>
    <xf numFmtId="0" fontId="10"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0" fillId="0" borderId="8" xfId="0" applyBorder="1" applyAlignment="1">
      <alignment horizontal="left" vertical="top" wrapText="1"/>
    </xf>
    <xf numFmtId="0" fontId="0" fillId="0" borderId="69" xfId="0" applyBorder="1" applyAlignment="1">
      <alignment horizontal="left" vertical="top"/>
    </xf>
    <xf numFmtId="0" fontId="0" fillId="0" borderId="73" xfId="0" applyBorder="1" applyAlignment="1">
      <alignment horizontal="left" vertical="top"/>
    </xf>
    <xf numFmtId="0" fontId="67" fillId="0" borderId="8" xfId="0" applyFont="1" applyBorder="1" applyAlignment="1">
      <alignment horizontal="justify" vertical="center" wrapText="1"/>
    </xf>
    <xf numFmtId="0" fontId="67" fillId="0" borderId="69" xfId="0" applyFont="1" applyBorder="1" applyAlignment="1">
      <alignment horizontal="justify" vertical="center"/>
    </xf>
    <xf numFmtId="0" fontId="67" fillId="0" borderId="73" xfId="0" applyFont="1" applyBorder="1" applyAlignment="1">
      <alignment horizontal="justify" vertical="center"/>
    </xf>
    <xf numFmtId="0" fontId="0" fillId="0" borderId="69" xfId="0" applyBorder="1" applyAlignment="1">
      <alignment horizontal="center" vertical="center" wrapText="1"/>
    </xf>
    <xf numFmtId="0" fontId="0" fillId="0" borderId="73" xfId="0" applyBorder="1" applyAlignment="1">
      <alignment horizontal="center" vertical="center" wrapText="1"/>
    </xf>
    <xf numFmtId="0" fontId="10" fillId="0" borderId="69" xfId="0" applyFont="1" applyBorder="1" applyAlignment="1">
      <alignment horizontal="justify" vertical="center" wrapText="1"/>
    </xf>
    <xf numFmtId="0" fontId="10" fillId="0" borderId="73" xfId="0" applyFont="1" applyBorder="1" applyAlignment="1">
      <alignment horizontal="justify" vertical="center" wrapText="1"/>
    </xf>
    <xf numFmtId="0" fontId="10"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5" fillId="0" borderId="8" xfId="0" applyFont="1" applyBorder="1" applyAlignment="1">
      <alignment horizontal="left" wrapText="1"/>
    </xf>
    <xf numFmtId="0" fontId="85" fillId="0" borderId="69" xfId="0" applyFont="1" applyBorder="1" applyAlignment="1">
      <alignment horizontal="left" wrapText="1"/>
    </xf>
    <xf numFmtId="0" fontId="85" fillId="0" borderId="73" xfId="0" applyFont="1" applyBorder="1" applyAlignment="1">
      <alignment horizontal="left" wrapText="1"/>
    </xf>
    <xf numFmtId="0" fontId="0" fillId="0" borderId="8" xfId="0" applyBorder="1" applyAlignment="1">
      <alignment horizontal="justify" vertical="top" wrapText="1"/>
    </xf>
    <xf numFmtId="0" fontId="0" fillId="0" borderId="69" xfId="0" applyBorder="1" applyAlignment="1">
      <alignment horizontal="justify" vertical="top" wrapText="1"/>
    </xf>
    <xf numFmtId="0" fontId="0" fillId="0" borderId="73" xfId="0" applyBorder="1" applyAlignment="1">
      <alignment horizontal="justify" vertical="top" wrapText="1"/>
    </xf>
    <xf numFmtId="0" fontId="72" fillId="0" borderId="8" xfId="0" applyFont="1" applyBorder="1" applyAlignment="1">
      <alignment horizontal="left" vertical="top" wrapText="1"/>
    </xf>
    <xf numFmtId="0" fontId="1" fillId="16" borderId="55" xfId="0" applyFont="1" applyFill="1" applyBorder="1" applyAlignment="1">
      <alignment horizontal="center" vertical="center"/>
    </xf>
    <xf numFmtId="0" fontId="1" fillId="16" borderId="12" xfId="0" applyFont="1" applyFill="1" applyBorder="1" applyAlignment="1">
      <alignment horizontal="center" vertical="center"/>
    </xf>
    <xf numFmtId="0" fontId="1" fillId="16" borderId="8" xfId="0" applyFont="1" applyFill="1" applyBorder="1" applyAlignment="1">
      <alignment horizontal="center" vertical="center"/>
    </xf>
    <xf numFmtId="0" fontId="1" fillId="13" borderId="55" xfId="0" applyFont="1" applyFill="1" applyBorder="1" applyAlignment="1">
      <alignment horizontal="center" vertical="center"/>
    </xf>
    <xf numFmtId="0" fontId="1" fillId="13" borderId="12"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53" xfId="0" applyFont="1" applyFill="1" applyBorder="1" applyAlignment="1">
      <alignment horizontal="center" vertical="center"/>
    </xf>
    <xf numFmtId="0" fontId="1" fillId="13" borderId="54" xfId="0" applyFont="1" applyFill="1" applyBorder="1" applyAlignment="1">
      <alignment horizontal="center" vertical="center"/>
    </xf>
    <xf numFmtId="0" fontId="1" fillId="0" borderId="49" xfId="0" applyFont="1" applyBorder="1" applyAlignment="1">
      <alignment horizontal="justify" vertical="center" wrapText="1"/>
    </xf>
    <xf numFmtId="0" fontId="1" fillId="0" borderId="12" xfId="0" applyFont="1" applyBorder="1" applyAlignment="1" applyProtection="1">
      <alignment horizontal="justify" vertical="center" wrapText="1"/>
      <protection locked="0"/>
    </xf>
    <xf numFmtId="0" fontId="1" fillId="0" borderId="49" xfId="0" applyFont="1" applyBorder="1" applyAlignment="1" applyProtection="1">
      <alignment horizontal="justify" vertical="center" wrapText="1"/>
      <protection locked="0"/>
    </xf>
    <xf numFmtId="0" fontId="1" fillId="13" borderId="51" xfId="0" applyFont="1" applyFill="1" applyBorder="1" applyAlignment="1">
      <alignment horizontal="center" vertical="center"/>
    </xf>
    <xf numFmtId="0" fontId="1" fillId="0" borderId="39" xfId="0" applyFont="1" applyBorder="1" applyAlignment="1" applyProtection="1">
      <alignment horizontal="justify" vertical="center" wrapText="1"/>
      <protection locked="0"/>
    </xf>
    <xf numFmtId="0" fontId="13" fillId="0" borderId="69" xfId="0" applyFont="1" applyBorder="1" applyAlignment="1">
      <alignment horizontal="center" vertical="center" wrapText="1"/>
    </xf>
    <xf numFmtId="0" fontId="13" fillId="0" borderId="73"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69"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1" fillId="0" borderId="69" xfId="0" applyFont="1" applyBorder="1" applyAlignment="1" applyProtection="1">
      <alignment horizontal="justify" vertical="center" wrapText="1"/>
      <protection locked="0"/>
    </xf>
    <xf numFmtId="0" fontId="1" fillId="0" borderId="73" xfId="0" applyFont="1" applyBorder="1" applyAlignment="1" applyProtection="1">
      <alignment horizontal="justify" vertical="center" wrapText="1"/>
      <protection locked="0"/>
    </xf>
    <xf numFmtId="0" fontId="1" fillId="13" borderId="34" xfId="0" applyFont="1" applyFill="1" applyBorder="1" applyAlignment="1">
      <alignment horizontal="center" vertical="center"/>
    </xf>
    <xf numFmtId="0" fontId="1" fillId="13" borderId="70" xfId="0" applyFont="1" applyFill="1" applyBorder="1" applyAlignment="1">
      <alignment horizontal="center" vertical="center"/>
    </xf>
    <xf numFmtId="0" fontId="1" fillId="13" borderId="72" xfId="0" applyFont="1" applyFill="1" applyBorder="1" applyAlignment="1">
      <alignment horizontal="center" vertical="center"/>
    </xf>
    <xf numFmtId="0" fontId="1" fillId="0" borderId="69" xfId="0" applyFont="1" applyBorder="1" applyAlignment="1">
      <alignment horizontal="justify" vertical="center" wrapText="1"/>
    </xf>
    <xf numFmtId="0" fontId="1" fillId="0" borderId="73" xfId="0" applyFont="1" applyBorder="1" applyAlignment="1">
      <alignment horizontal="justify" vertical="center" wrapText="1"/>
    </xf>
    <xf numFmtId="0" fontId="68" fillId="0" borderId="69" xfId="0" applyFont="1" applyBorder="1" applyAlignment="1" applyProtection="1">
      <alignment horizontal="center" vertical="center" wrapText="1"/>
      <protection locked="0"/>
    </xf>
    <xf numFmtId="0" fontId="68" fillId="0" borderId="73" xfId="0" applyFont="1" applyBorder="1" applyAlignment="1" applyProtection="1">
      <alignment horizontal="center" vertical="center" wrapText="1"/>
      <protection locked="0"/>
    </xf>
    <xf numFmtId="0" fontId="1" fillId="13" borderId="69" xfId="0" applyFont="1" applyFill="1" applyBorder="1" applyAlignment="1">
      <alignment horizontal="center" vertical="center"/>
    </xf>
    <xf numFmtId="0" fontId="68" fillId="0" borderId="69" xfId="0" applyFont="1" applyBorder="1" applyAlignment="1">
      <alignment horizontal="center" vertical="center" wrapText="1"/>
    </xf>
    <xf numFmtId="0" fontId="68" fillId="0" borderId="73" xfId="0" applyFont="1" applyBorder="1" applyAlignment="1">
      <alignment horizontal="center" vertical="center" wrapText="1"/>
    </xf>
    <xf numFmtId="0" fontId="44" fillId="0" borderId="15" xfId="0" applyFont="1" applyBorder="1" applyAlignment="1">
      <alignment horizontal="right" vertical="center" wrapText="1"/>
    </xf>
    <xf numFmtId="0" fontId="44" fillId="0" borderId="16" xfId="0" applyFont="1" applyBorder="1" applyAlignment="1">
      <alignment horizontal="right" vertical="center" wrapText="1"/>
    </xf>
    <xf numFmtId="0" fontId="44" fillId="0" borderId="21" xfId="0" applyFont="1" applyBorder="1" applyAlignment="1">
      <alignment horizontal="right" vertical="center" wrapText="1"/>
    </xf>
    <xf numFmtId="0" fontId="44" fillId="0" borderId="0" xfId="0" applyFont="1" applyAlignment="1">
      <alignment horizontal="right" vertical="center" wrapText="1"/>
    </xf>
    <xf numFmtId="0" fontId="44" fillId="0" borderId="22" xfId="0" applyFont="1" applyBorder="1" applyAlignment="1">
      <alignment horizontal="right" vertical="center" wrapText="1"/>
    </xf>
    <xf numFmtId="0" fontId="44" fillId="0" borderId="23" xfId="0" applyFont="1" applyBorder="1" applyAlignment="1">
      <alignment horizontal="right" vertical="center" wrapText="1"/>
    </xf>
    <xf numFmtId="0" fontId="12" fillId="13" borderId="41" xfId="0" applyFont="1" applyFill="1" applyBorder="1" applyAlignment="1">
      <alignment horizontal="center" vertical="center"/>
    </xf>
    <xf numFmtId="0" fontId="12" fillId="13" borderId="42" xfId="0" applyFont="1" applyFill="1" applyBorder="1" applyAlignment="1">
      <alignment horizontal="center" vertical="center"/>
    </xf>
    <xf numFmtId="0" fontId="12" fillId="13" borderId="43" xfId="0" applyFont="1" applyFill="1" applyBorder="1" applyAlignment="1">
      <alignment horizontal="center" vertical="center"/>
    </xf>
    <xf numFmtId="0" fontId="12" fillId="13" borderId="41" xfId="0" applyFont="1" applyFill="1" applyBorder="1" applyAlignment="1">
      <alignment horizontal="center" vertical="center" wrapText="1"/>
    </xf>
    <xf numFmtId="0" fontId="12" fillId="13" borderId="42" xfId="0" applyFont="1" applyFill="1" applyBorder="1" applyAlignment="1">
      <alignment horizontal="center" vertical="center" wrapText="1"/>
    </xf>
    <xf numFmtId="0" fontId="12" fillId="13" borderId="43" xfId="0" applyFont="1" applyFill="1" applyBorder="1" applyAlignment="1">
      <alignment horizontal="center" vertical="center" wrapText="1"/>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2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12" fillId="13" borderId="4" xfId="0" applyFont="1" applyFill="1" applyBorder="1" applyAlignment="1">
      <alignment horizontal="center" vertical="center" wrapText="1"/>
    </xf>
    <xf numFmtId="0" fontId="12" fillId="13" borderId="6" xfId="0" applyFont="1" applyFill="1" applyBorder="1" applyAlignment="1">
      <alignment horizontal="center" vertical="center"/>
    </xf>
    <xf numFmtId="0" fontId="12" fillId="13" borderId="48"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47" xfId="0" applyFont="1" applyFill="1" applyBorder="1" applyAlignment="1">
      <alignment horizontal="center" vertical="center"/>
    </xf>
    <xf numFmtId="0" fontId="12" fillId="13" borderId="40"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 fillId="13" borderId="5" xfId="0" applyFont="1" applyFill="1" applyBorder="1" applyAlignment="1">
      <alignment horizontal="center" vertical="center"/>
    </xf>
    <xf numFmtId="0" fontId="0" fillId="0" borderId="39" xfId="0" applyBorder="1" applyAlignment="1">
      <alignment horizontal="left" vertical="center" wrapText="1"/>
    </xf>
    <xf numFmtId="0" fontId="10" fillId="0" borderId="69"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 fillId="10" borderId="69" xfId="0" applyFont="1" applyFill="1" applyBorder="1" applyAlignment="1">
      <alignment horizontal="justify" vertical="top" wrapText="1"/>
    </xf>
    <xf numFmtId="0" fontId="1" fillId="10" borderId="73" xfId="0" applyFont="1" applyFill="1" applyBorder="1" applyAlignment="1">
      <alignment horizontal="justify" vertical="top" wrapText="1"/>
    </xf>
    <xf numFmtId="0" fontId="1" fillId="10" borderId="69" xfId="0" applyFont="1" applyFill="1" applyBorder="1" applyAlignment="1">
      <alignment horizontal="center" vertical="center" wrapText="1"/>
    </xf>
    <xf numFmtId="0" fontId="1" fillId="10" borderId="73" xfId="0" applyFont="1" applyFill="1" applyBorder="1" applyAlignment="1">
      <alignment horizontal="center" vertical="center" wrapText="1"/>
    </xf>
    <xf numFmtId="14" fontId="10" fillId="0" borderId="69" xfId="0" applyNumberFormat="1" applyFont="1" applyBorder="1" applyAlignment="1">
      <alignment horizontal="center" vertical="center" wrapText="1"/>
    </xf>
    <xf numFmtId="14" fontId="10" fillId="0" borderId="73" xfId="0" applyNumberFormat="1" applyFont="1" applyBorder="1" applyAlignment="1">
      <alignment horizontal="center" vertical="center" wrapText="1"/>
    </xf>
    <xf numFmtId="14" fontId="10" fillId="0" borderId="69" xfId="0" applyNumberFormat="1" applyFont="1" applyBorder="1" applyAlignment="1">
      <alignment horizontal="center" vertical="center"/>
    </xf>
    <xf numFmtId="14" fontId="10" fillId="0" borderId="73" xfId="0" applyNumberFormat="1" applyFont="1" applyBorder="1" applyAlignment="1">
      <alignment horizontal="center" vertical="center"/>
    </xf>
    <xf numFmtId="0" fontId="1" fillId="10" borderId="69" xfId="0" applyFont="1" applyFill="1" applyBorder="1" applyAlignment="1" applyProtection="1">
      <alignment horizontal="center" vertical="center" wrapText="1"/>
      <protection locked="0"/>
    </xf>
    <xf numFmtId="0" fontId="1" fillId="10" borderId="73" xfId="0" applyFont="1" applyFill="1" applyBorder="1" applyAlignment="1" applyProtection="1">
      <alignment horizontal="center" vertical="center" wrapText="1"/>
      <protection locked="0"/>
    </xf>
    <xf numFmtId="0" fontId="10" fillId="0" borderId="69" xfId="0" applyFont="1" applyBorder="1" applyAlignment="1">
      <alignment horizontal="center" vertical="center" wrapText="1"/>
    </xf>
    <xf numFmtId="0" fontId="10" fillId="0" borderId="73" xfId="0" applyFont="1" applyBorder="1" applyAlignment="1">
      <alignment horizontal="center" vertical="center" wrapText="1"/>
    </xf>
    <xf numFmtId="0" fontId="0" fillId="0" borderId="0" xfId="0" applyAlignment="1">
      <alignment horizontal="center"/>
    </xf>
    <xf numFmtId="0" fontId="30" fillId="13" borderId="4"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55" xfId="0" applyFont="1" applyFill="1" applyBorder="1" applyAlignment="1">
      <alignment horizontal="center" vertical="center"/>
    </xf>
    <xf numFmtId="0" fontId="30" fillId="13" borderId="60" xfId="0" applyFont="1" applyFill="1" applyBorder="1" applyAlignment="1">
      <alignment horizontal="center" vertical="center"/>
    </xf>
    <xf numFmtId="0" fontId="1" fillId="9" borderId="36" xfId="0" applyFont="1" applyFill="1" applyBorder="1" applyAlignment="1" applyProtection="1">
      <alignment horizontal="center" vertical="center" wrapText="1"/>
      <protection locked="0"/>
    </xf>
    <xf numFmtId="0" fontId="1" fillId="9" borderId="48"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8" borderId="3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0" applyFont="1" applyFill="1" applyBorder="1" applyAlignment="1" applyProtection="1">
      <alignment horizontal="center" vertical="center" wrapText="1"/>
      <protection locked="0"/>
    </xf>
    <xf numFmtId="0" fontId="1" fillId="8" borderId="36" xfId="0" applyFont="1" applyFill="1" applyBorder="1" applyAlignment="1" applyProtection="1">
      <alignment horizontal="center" vertical="center" wrapText="1"/>
      <protection locked="0"/>
    </xf>
    <xf numFmtId="0" fontId="13" fillId="8" borderId="36" xfId="0" applyFont="1" applyFill="1" applyBorder="1" applyAlignment="1">
      <alignment horizontal="center" vertical="center" wrapText="1"/>
    </xf>
    <xf numFmtId="0" fontId="1" fillId="16" borderId="45" xfId="0" applyFont="1" applyFill="1" applyBorder="1" applyAlignment="1">
      <alignment horizontal="center" vertical="center"/>
    </xf>
    <xf numFmtId="0" fontId="1" fillId="0" borderId="36" xfId="0" applyFont="1" applyBorder="1" applyAlignment="1" applyProtection="1">
      <alignment horizontal="center"/>
      <protection locked="0"/>
    </xf>
    <xf numFmtId="0" fontId="1" fillId="10" borderId="36" xfId="0" applyFont="1" applyFill="1" applyBorder="1" applyAlignment="1" applyProtection="1">
      <alignment horizontal="center" vertical="center" wrapText="1"/>
      <protection locked="0"/>
    </xf>
    <xf numFmtId="0" fontId="1" fillId="10" borderId="36" xfId="0" applyFont="1" applyFill="1" applyBorder="1" applyAlignment="1">
      <alignment horizontal="center" vertical="center" wrapText="1"/>
    </xf>
    <xf numFmtId="0" fontId="1" fillId="9" borderId="36" xfId="0" applyFont="1" applyFill="1" applyBorder="1" applyAlignment="1" applyProtection="1">
      <alignment horizontal="justify" vertical="center" wrapText="1"/>
      <protection locked="0"/>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13" fillId="8" borderId="8" xfId="0" applyFont="1" applyFill="1" applyBorder="1" applyAlignment="1">
      <alignment horizontal="center" vertical="center" wrapText="1"/>
    </xf>
    <xf numFmtId="0" fontId="47" fillId="0" borderId="36" xfId="0" applyFont="1" applyBorder="1" applyAlignment="1">
      <alignment horizontal="right" vertical="center" wrapText="1"/>
    </xf>
    <xf numFmtId="0" fontId="47" fillId="0" borderId="55" xfId="0" applyFont="1" applyBorder="1" applyAlignment="1">
      <alignment horizontal="right" vertical="center" wrapText="1"/>
    </xf>
    <xf numFmtId="0" fontId="12" fillId="13" borderId="60" xfId="0" applyFont="1" applyFill="1" applyBorder="1" applyAlignment="1">
      <alignment horizontal="center" vertical="center"/>
    </xf>
    <xf numFmtId="0" fontId="12" fillId="13" borderId="33" xfId="0" applyFont="1" applyFill="1" applyBorder="1" applyAlignment="1">
      <alignment horizontal="center" vertical="center"/>
    </xf>
    <xf numFmtId="0" fontId="1" fillId="16" borderId="34" xfId="0" applyFont="1" applyFill="1" applyBorder="1" applyAlignment="1">
      <alignment horizontal="center" vertical="center"/>
    </xf>
    <xf numFmtId="0" fontId="1" fillId="10" borderId="8" xfId="0" applyFont="1" applyFill="1" applyBorder="1" applyAlignment="1" applyProtection="1">
      <alignment horizontal="center" vertical="center" wrapText="1"/>
      <protection locked="0"/>
    </xf>
    <xf numFmtId="0" fontId="1" fillId="10" borderId="8" xfId="0" applyFont="1" applyFill="1" applyBorder="1" applyAlignment="1">
      <alignment horizontal="center" vertical="center" wrapText="1"/>
    </xf>
    <xf numFmtId="0" fontId="1" fillId="16" borderId="47" xfId="0" applyFont="1" applyFill="1" applyBorder="1" applyAlignment="1">
      <alignment horizontal="center" vertical="center"/>
    </xf>
    <xf numFmtId="0" fontId="1" fillId="0" borderId="48" xfId="0" applyFont="1" applyBorder="1" applyAlignment="1" applyProtection="1">
      <alignment horizontal="center"/>
      <protection locked="0"/>
    </xf>
    <xf numFmtId="0" fontId="1" fillId="10" borderId="48"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1" fillId="9" borderId="48" xfId="0" applyFont="1" applyFill="1" applyBorder="1" applyAlignment="1" applyProtection="1">
      <alignment horizontal="justify" vertical="center" wrapText="1"/>
      <protection locked="0"/>
    </xf>
    <xf numFmtId="0" fontId="1" fillId="10" borderId="48" xfId="0" applyFont="1" applyFill="1" applyBorder="1" applyAlignment="1" applyProtection="1">
      <alignment horizontal="center" vertical="center" wrapText="1"/>
      <protection locked="0"/>
    </xf>
    <xf numFmtId="0" fontId="1" fillId="8" borderId="48" xfId="0" applyFont="1" applyFill="1" applyBorder="1" applyAlignment="1">
      <alignment horizontal="center" vertical="center" wrapText="1"/>
    </xf>
    <xf numFmtId="0" fontId="1" fillId="8" borderId="48" xfId="0"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10" borderId="24"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46" fillId="10" borderId="17" xfId="0" applyFont="1" applyFill="1" applyBorder="1" applyAlignment="1">
      <alignment horizontal="center" vertical="center" wrapText="1"/>
    </xf>
    <xf numFmtId="0" fontId="46" fillId="10" borderId="18" xfId="0" applyFont="1"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27"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28" xfId="0" applyFont="1" applyFill="1" applyBorder="1" applyAlignment="1">
      <alignment horizontal="center" vertical="center" wrapText="1"/>
    </xf>
    <xf numFmtId="0" fontId="46" fillId="10" borderId="9" xfId="0" applyFont="1" applyFill="1" applyBorder="1" applyAlignment="1">
      <alignment horizontal="center" vertical="center" wrapText="1"/>
    </xf>
    <xf numFmtId="0" fontId="46" fillId="10" borderId="10"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0" fillId="17" borderId="17" xfId="0" applyFill="1" applyBorder="1" applyAlignment="1">
      <alignment horizontal="center" wrapText="1"/>
    </xf>
    <xf numFmtId="0" fontId="0" fillId="17" borderId="18" xfId="0" applyFill="1" applyBorder="1" applyAlignment="1">
      <alignment horizontal="center" wrapText="1"/>
    </xf>
    <xf numFmtId="0" fontId="0" fillId="17" borderId="19" xfId="0" applyFill="1" applyBorder="1" applyAlignment="1">
      <alignment horizontal="center" wrapText="1"/>
    </xf>
    <xf numFmtId="0" fontId="0" fillId="17" borderId="9" xfId="0" applyFill="1" applyBorder="1" applyAlignment="1">
      <alignment horizontal="center" wrapText="1"/>
    </xf>
    <xf numFmtId="0" fontId="0" fillId="17" borderId="10" xfId="0" applyFill="1" applyBorder="1" applyAlignment="1">
      <alignment horizontal="center" wrapText="1"/>
    </xf>
    <xf numFmtId="0" fontId="0" fillId="17" borderId="11" xfId="0" applyFill="1" applyBorder="1" applyAlignment="1">
      <alignment horizontal="center" wrapText="1"/>
    </xf>
    <xf numFmtId="0" fontId="28" fillId="19" borderId="31" xfId="0" applyFont="1" applyFill="1" applyBorder="1" applyAlignment="1">
      <alignment horizontal="center"/>
    </xf>
    <xf numFmtId="0" fontId="28" fillId="19" borderId="62" xfId="0" applyFont="1" applyFill="1" applyBorder="1" applyAlignment="1">
      <alignment horizontal="center"/>
    </xf>
    <xf numFmtId="0" fontId="28" fillId="19" borderId="63" xfId="0" applyFont="1" applyFill="1" applyBorder="1" applyAlignment="1">
      <alignment horizontal="center"/>
    </xf>
    <xf numFmtId="0" fontId="28" fillId="19" borderId="61" xfId="0" applyFont="1" applyFill="1" applyBorder="1" applyAlignment="1">
      <alignment horizontal="center"/>
    </xf>
    <xf numFmtId="0" fontId="32" fillId="20" borderId="17" xfId="0" applyFont="1" applyFill="1" applyBorder="1" applyAlignment="1" applyProtection="1">
      <alignment horizontal="center"/>
      <protection hidden="1"/>
    </xf>
    <xf numFmtId="0" fontId="32" fillId="20" borderId="18" xfId="0" applyFont="1" applyFill="1" applyBorder="1" applyAlignment="1" applyProtection="1">
      <alignment horizontal="center"/>
      <protection hidden="1"/>
    </xf>
    <xf numFmtId="0" fontId="32" fillId="20" borderId="19" xfId="0" applyFont="1" applyFill="1" applyBorder="1" applyAlignment="1" applyProtection="1">
      <alignment horizontal="center"/>
      <protection hidden="1"/>
    </xf>
    <xf numFmtId="0" fontId="33" fillId="21" borderId="47" xfId="0" applyFont="1" applyFill="1" applyBorder="1" applyAlignment="1" applyProtection="1">
      <alignment horizontal="center"/>
      <protection hidden="1"/>
    </xf>
    <xf numFmtId="0" fontId="33" fillId="21" borderId="48" xfId="0" applyFont="1" applyFill="1" applyBorder="1" applyAlignment="1" applyProtection="1">
      <alignment horizontal="center"/>
      <protection hidden="1"/>
    </xf>
    <xf numFmtId="0" fontId="4" fillId="6" borderId="36" xfId="3" applyFont="1" applyFill="1" applyBorder="1" applyAlignment="1">
      <alignment horizontal="center" vertical="center"/>
    </xf>
    <xf numFmtId="0" fontId="6" fillId="0" borderId="36" xfId="3" applyFont="1" applyBorder="1" applyAlignment="1">
      <alignment horizontal="center" vertical="center" wrapText="1"/>
    </xf>
    <xf numFmtId="0" fontId="4" fillId="3" borderId="36" xfId="3" applyFont="1" applyFill="1" applyBorder="1" applyAlignment="1">
      <alignment horizontal="center" vertical="center"/>
    </xf>
    <xf numFmtId="0" fontId="4" fillId="4" borderId="36" xfId="3" applyFont="1" applyFill="1" applyBorder="1" applyAlignment="1">
      <alignment horizontal="center" vertical="center"/>
    </xf>
    <xf numFmtId="0" fontId="4" fillId="5" borderId="36"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36" xfId="3" applyFont="1" applyFill="1" applyBorder="1" applyAlignment="1">
      <alignment horizontal="center" vertical="center"/>
    </xf>
    <xf numFmtId="0" fontId="4" fillId="11" borderId="0" xfId="3" applyFont="1" applyFill="1" applyAlignment="1">
      <alignment horizontal="center" vertical="center" textRotation="90"/>
    </xf>
  </cellXfs>
  <cellStyles count="8">
    <cellStyle name="Excel Built-in Normal" xfId="3"/>
    <cellStyle name="Hipervínculo" xfId="7" builtinId="8"/>
    <cellStyle name="Normal" xfId="0" builtinId="0"/>
    <cellStyle name="Normal 2" xfId="2"/>
    <cellStyle name="Normal 3" xfId="1"/>
    <cellStyle name="Normal 4" xfId="4"/>
    <cellStyle name="Normal 5" xfId="6"/>
    <cellStyle name="Porcentaje" xfId="5" builtinId="5"/>
  </cellStyles>
  <dxfs count="149">
    <dxf>
      <alignment horizontal="general" vertical="bottom" textRotation="0" wrapText="1" indent="0" justifyLastLine="0" shrinkToFit="0" readingOrder="0"/>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3366CC"/>
      <color rgb="FFE2ECFD"/>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1099780</xdr:colOff>
      <xdr:row>0</xdr:row>
      <xdr:rowOff>25613</xdr:rowOff>
    </xdr:from>
    <xdr:to>
      <xdr:col>1</xdr:col>
      <xdr:colOff>2140323</xdr:colOff>
      <xdr:row>2</xdr:row>
      <xdr:rowOff>112059</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751" y="25613"/>
          <a:ext cx="1040543" cy="106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693964</xdr:colOff>
      <xdr:row>0</xdr:row>
      <xdr:rowOff>13607</xdr:rowOff>
    </xdr:from>
    <xdr:to>
      <xdr:col>2</xdr:col>
      <xdr:colOff>326570</xdr:colOff>
      <xdr:row>2</xdr:row>
      <xdr:rowOff>312964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35" y="13607"/>
          <a:ext cx="1211035" cy="111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1428749</xdr:colOff>
      <xdr:row>0</xdr:row>
      <xdr:rowOff>190499</xdr:rowOff>
    </xdr:from>
    <xdr:to>
      <xdr:col>2</xdr:col>
      <xdr:colOff>730249</xdr:colOff>
      <xdr:row>2</xdr:row>
      <xdr:rowOff>333374</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49" y="190499"/>
          <a:ext cx="1539875"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2034887</xdr:colOff>
      <xdr:row>0</xdr:row>
      <xdr:rowOff>51954</xdr:rowOff>
    </xdr:from>
    <xdr:to>
      <xdr:col>3</xdr:col>
      <xdr:colOff>1</xdr:colOff>
      <xdr:row>4</xdr:row>
      <xdr:rowOff>147204</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637" y="51954"/>
          <a:ext cx="1143000"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838199</xdr:colOff>
      <xdr:row>0</xdr:row>
      <xdr:rowOff>0</xdr:rowOff>
    </xdr:from>
    <xdr:to>
      <xdr:col>3</xdr:col>
      <xdr:colOff>142874</xdr:colOff>
      <xdr:row>2</xdr:row>
      <xdr:rowOff>114300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9" y="0"/>
          <a:ext cx="96202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OneDrive/Escritorio/JUSTICIA%202025/Riesgos%2030%20de%20Abril%202025/GGD/Mapa%20de%20Riesgos%20GG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de Corrupción"/>
      <sheetName val="Hoja1"/>
      <sheetName val="Matriz Riesgos Seg. Información"/>
      <sheetName val="CONTROLES"/>
      <sheetName val="Elementos Riesgo Corrupción"/>
      <sheetName val="Seguridad Información"/>
      <sheetName val="Probabilidad Seguridad Informac"/>
      <sheetName val="Corrupción"/>
      <sheetName val="Mapa de calor"/>
      <sheetName val="Matriz de calificación (2)"/>
    </sheetNames>
    <sheetDataSet>
      <sheetData sheetId="0">
        <row r="3">
          <cell r="M3" t="str">
            <v>Rara vezInsignificante</v>
          </cell>
          <cell r="N3" t="str">
            <v>Bajo</v>
          </cell>
        </row>
        <row r="4">
          <cell r="M4" t="str">
            <v>Rara vezMenor</v>
          </cell>
          <cell r="N4" t="str">
            <v>Bajo</v>
          </cell>
        </row>
        <row r="5">
          <cell r="M5" t="str">
            <v>Rara vezModerado</v>
          </cell>
          <cell r="N5" t="str">
            <v>Moderado</v>
          </cell>
        </row>
        <row r="6">
          <cell r="M6" t="str">
            <v>Rara vezMayor</v>
          </cell>
          <cell r="N6" t="str">
            <v>Alto</v>
          </cell>
        </row>
        <row r="7">
          <cell r="M7" t="str">
            <v>Rara vezCatastrófico</v>
          </cell>
          <cell r="N7" t="str">
            <v>Extremo</v>
          </cell>
        </row>
        <row r="8">
          <cell r="M8" t="str">
            <v>ImprobableInsignificante</v>
          </cell>
          <cell r="N8" t="str">
            <v>Bajo</v>
          </cell>
        </row>
        <row r="9">
          <cell r="M9" t="str">
            <v>ImprobableMenor</v>
          </cell>
          <cell r="N9" t="str">
            <v>Bajo</v>
          </cell>
        </row>
        <row r="10">
          <cell r="M10" t="str">
            <v>ImprobableModerado</v>
          </cell>
          <cell r="N10" t="str">
            <v>Moderado</v>
          </cell>
        </row>
        <row r="11">
          <cell r="M11" t="str">
            <v>ImprobableMayor</v>
          </cell>
          <cell r="N11" t="str">
            <v>Alto</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ables/table1.xml><?xml version="1.0" encoding="utf-8"?>
<table xmlns="http://schemas.openxmlformats.org/spreadsheetml/2006/main" id="1" name="Tabla2" displayName="Tabla2" ref="C7:G11" totalsRowShown="0">
  <autoFilter ref="C7:G11"/>
  <tableColumns count="5">
    <tableColumn id="1" name="Descripción" dataDxfId="0"/>
    <tableColumn id="2" name="Acción u omisión"/>
    <tableColumn id="3" name="Uso del poder"/>
    <tableColumn id="4" name="Desviar la gestión de lo público"/>
    <tableColumn id="5" name="Beneficio priv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injusticiagovco-my.sharepoint.com/:f:/r/personal/gobdigital_calidad_minjusticia_gov_co/Documents/GOBIERNO%20DIGITAL/VIGENCIA%202025/Calidad%202025/Mapa-Matriz%20de%20Riesgos%20gesti&#195;&#179;n%20y%20corrupcion/Trimestre%201/Matriz%20de%20riesgos%20gestion%20y%20corrupcion%20Primer%20trimestre%20-%20Remitido/Evidencias%20Riesgo%203?csf=1&amp;web=1&amp;e=kYXrK8"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50"/>
  <sheetViews>
    <sheetView showGridLines="0" topLeftCell="P77" zoomScale="60" zoomScaleNormal="60" zoomScaleSheetLayoutView="50" workbookViewId="0">
      <selection activeCell="R79" sqref="R79"/>
    </sheetView>
  </sheetViews>
  <sheetFormatPr baseColWidth="10" defaultColWidth="11.42578125" defaultRowHeight="15"/>
  <cols>
    <col min="1" max="1" width="4.85546875" style="16" customWidth="1"/>
    <col min="2" max="2" width="33.5703125" style="47" customWidth="1"/>
    <col min="3" max="3" width="39.5703125" style="15" customWidth="1"/>
    <col min="4" max="4" width="35.140625" style="17" customWidth="1"/>
    <col min="5" max="6" width="28.85546875" style="17" customWidth="1"/>
    <col min="7" max="7" width="30.42578125" style="17" customWidth="1"/>
    <col min="8" max="8" width="27.28515625" style="17" customWidth="1"/>
    <col min="9" max="9" width="27.7109375" style="15" customWidth="1"/>
    <col min="10" max="10" width="12.7109375" style="18" customWidth="1"/>
    <col min="11" max="11" width="10" style="18" customWidth="1"/>
    <col min="12" max="12" width="12.42578125" style="18" customWidth="1"/>
    <col min="13" max="13" width="9.7109375" style="18" customWidth="1"/>
    <col min="14" max="14" width="10.140625" style="18" customWidth="1"/>
    <col min="15" max="15" width="103.42578125" style="15" customWidth="1"/>
    <col min="16" max="16" width="33.7109375" style="15" customWidth="1"/>
    <col min="17" max="17" width="16.42578125" style="15" customWidth="1"/>
    <col min="18" max="18" width="15.5703125" style="15" customWidth="1"/>
    <col min="19" max="19" width="6.7109375" style="15" customWidth="1"/>
    <col min="20" max="20" width="18.28515625" style="15" customWidth="1"/>
    <col min="21" max="21" width="6.7109375" style="15" customWidth="1"/>
    <col min="22" max="22" width="24" style="15" customWidth="1"/>
    <col min="23" max="23" width="6.7109375" style="15" customWidth="1"/>
    <col min="24" max="24" width="28" style="15" customWidth="1"/>
    <col min="25" max="25" width="6.7109375" style="15" customWidth="1"/>
    <col min="26" max="26" width="20.42578125" style="15" customWidth="1"/>
    <col min="27" max="27" width="6.7109375" style="15" customWidth="1"/>
    <col min="28" max="28" width="25" style="15" customWidth="1"/>
    <col min="29" max="29" width="6.7109375" style="15" customWidth="1"/>
    <col min="30" max="30" width="23.85546875" style="15" bestFit="1" customWidth="1"/>
    <col min="31" max="31" width="6.7109375" style="15" customWidth="1"/>
    <col min="32" max="32" width="15.85546875" style="15" customWidth="1"/>
    <col min="33" max="33" width="18.5703125" style="15" customWidth="1"/>
    <col min="34" max="35" width="20.5703125" style="15" customWidth="1"/>
    <col min="36" max="38" width="15.5703125" style="15" customWidth="1"/>
    <col min="39" max="39" width="18.85546875" style="15" customWidth="1"/>
    <col min="40" max="40" width="15.5703125" style="15" customWidth="1"/>
    <col min="41" max="41" width="15.140625" style="15" customWidth="1"/>
    <col min="42" max="43" width="6.7109375" style="15" customWidth="1"/>
    <col min="44" max="44" width="22.28515625" style="18" customWidth="1"/>
    <col min="45" max="45" width="14.7109375" style="18" customWidth="1"/>
    <col min="46" max="46" width="19.42578125" style="15" customWidth="1"/>
    <col min="47" max="47" width="17.140625" style="15" customWidth="1"/>
    <col min="48" max="48" width="36.85546875" style="31" customWidth="1"/>
    <col min="49" max="49" width="18.85546875" style="31" customWidth="1"/>
    <col min="50" max="50" width="11.42578125" style="31"/>
    <col min="51" max="51" width="12.7109375" style="31" customWidth="1"/>
    <col min="52" max="52" width="18.140625" style="31" customWidth="1"/>
    <col min="53" max="53" width="21.140625" style="31" customWidth="1"/>
    <col min="54" max="54" width="115.28515625" style="31" customWidth="1"/>
    <col min="55" max="56" width="21.140625" style="31" customWidth="1"/>
    <col min="57" max="59" width="27" customWidth="1"/>
  </cols>
  <sheetData>
    <row r="1" spans="1:59" ht="45.75" customHeight="1">
      <c r="A1" s="530" t="s">
        <v>0</v>
      </c>
      <c r="B1" s="531"/>
      <c r="C1" s="531"/>
      <c r="D1" s="531"/>
      <c r="E1" s="531"/>
      <c r="F1" s="532"/>
      <c r="G1" s="536" t="s">
        <v>1</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8"/>
      <c r="AV1" s="79"/>
      <c r="AW1" s="79"/>
      <c r="AX1" s="79"/>
      <c r="AY1" s="79"/>
      <c r="AZ1" s="79"/>
      <c r="BA1" s="79"/>
      <c r="BB1" s="79"/>
      <c r="BC1" s="79"/>
      <c r="BD1" s="79"/>
      <c r="BE1" s="79"/>
      <c r="BF1" s="79"/>
      <c r="BG1" s="79"/>
    </row>
    <row r="2" spans="1:59" ht="30.75" customHeight="1">
      <c r="A2" s="530"/>
      <c r="B2" s="531"/>
      <c r="C2" s="531"/>
      <c r="D2" s="531"/>
      <c r="E2" s="531"/>
      <c r="F2" s="532"/>
      <c r="G2" s="539"/>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1"/>
      <c r="AV2" s="79"/>
      <c r="AW2" s="79"/>
      <c r="AX2" s="79"/>
      <c r="AY2" s="79"/>
      <c r="AZ2" s="79"/>
      <c r="BA2" s="79"/>
      <c r="BB2" s="79"/>
      <c r="BC2" s="79"/>
      <c r="BD2" s="79"/>
      <c r="BE2" s="79"/>
      <c r="BF2" s="79"/>
      <c r="BG2" s="79"/>
    </row>
    <row r="3" spans="1:59" ht="13.5" customHeight="1" thickBot="1">
      <c r="A3" s="533"/>
      <c r="B3" s="534"/>
      <c r="C3" s="534"/>
      <c r="D3" s="534"/>
      <c r="E3" s="534"/>
      <c r="F3" s="535"/>
      <c r="G3" s="539"/>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1"/>
      <c r="AV3" s="79"/>
      <c r="AW3" s="79"/>
      <c r="AX3" s="79"/>
      <c r="AY3" s="79"/>
      <c r="AZ3" s="79"/>
      <c r="BA3" s="79"/>
      <c r="BB3" s="79"/>
      <c r="BC3" s="79"/>
      <c r="BD3" s="79"/>
      <c r="BE3" s="79"/>
      <c r="BF3" s="79"/>
      <c r="BG3" s="79"/>
    </row>
    <row r="4" spans="1:59" ht="29.25" customHeight="1">
      <c r="A4" s="550" t="s">
        <v>2</v>
      </c>
      <c r="B4" s="551"/>
      <c r="C4" s="551"/>
      <c r="D4" s="551"/>
      <c r="E4" s="551"/>
      <c r="F4" s="551"/>
      <c r="G4" s="551"/>
      <c r="H4" s="551"/>
      <c r="I4" s="551"/>
      <c r="J4" s="553" t="s">
        <v>3</v>
      </c>
      <c r="K4" s="553"/>
      <c r="L4" s="553"/>
      <c r="M4" s="553"/>
      <c r="N4" s="553"/>
      <c r="O4" s="553" t="s">
        <v>4</v>
      </c>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42" t="s">
        <v>5</v>
      </c>
      <c r="AV4" s="526" t="s">
        <v>6</v>
      </c>
      <c r="AW4" s="526"/>
      <c r="AX4" s="526"/>
      <c r="AY4" s="526"/>
      <c r="AZ4" s="526"/>
      <c r="BA4" s="526"/>
      <c r="BB4" s="528" t="s">
        <v>7</v>
      </c>
      <c r="BC4" s="526"/>
      <c r="BD4" s="526"/>
      <c r="BE4" s="528" t="s">
        <v>8</v>
      </c>
      <c r="BF4" s="526"/>
      <c r="BG4" s="526"/>
    </row>
    <row r="5" spans="1:59" ht="14.25" customHeight="1" thickBot="1">
      <c r="A5" s="552"/>
      <c r="B5" s="527"/>
      <c r="C5" s="527"/>
      <c r="D5" s="527"/>
      <c r="E5" s="527"/>
      <c r="F5" s="527"/>
      <c r="G5" s="527"/>
      <c r="H5" s="527"/>
      <c r="I5" s="527"/>
      <c r="J5" s="543" t="s">
        <v>9</v>
      </c>
      <c r="K5" s="543"/>
      <c r="L5" s="543"/>
      <c r="M5" s="543"/>
      <c r="N5" s="543"/>
      <c r="O5" s="544" t="s">
        <v>10</v>
      </c>
      <c r="P5" s="545"/>
      <c r="Q5" s="546"/>
      <c r="R5" s="544" t="s">
        <v>11</v>
      </c>
      <c r="S5" s="545"/>
      <c r="T5" s="545"/>
      <c r="U5" s="545"/>
      <c r="V5" s="545"/>
      <c r="W5" s="545"/>
      <c r="X5" s="545"/>
      <c r="Y5" s="545"/>
      <c r="Z5" s="545"/>
      <c r="AA5" s="545"/>
      <c r="AB5" s="545"/>
      <c r="AC5" s="545"/>
      <c r="AD5" s="545"/>
      <c r="AE5" s="545"/>
      <c r="AF5" s="545"/>
      <c r="AG5" s="546"/>
      <c r="AH5" s="547" t="s">
        <v>12</v>
      </c>
      <c r="AI5" s="548"/>
      <c r="AJ5" s="547" t="s">
        <v>13</v>
      </c>
      <c r="AK5" s="549"/>
      <c r="AL5" s="547" t="s">
        <v>14</v>
      </c>
      <c r="AM5" s="549"/>
      <c r="AN5" s="200"/>
      <c r="AO5" s="200"/>
      <c r="AP5" s="200"/>
      <c r="AQ5" s="200"/>
      <c r="AR5" s="543" t="s">
        <v>15</v>
      </c>
      <c r="AS5" s="543"/>
      <c r="AT5" s="543"/>
      <c r="AU5" s="543"/>
      <c r="AV5" s="527"/>
      <c r="AW5" s="527"/>
      <c r="AX5" s="527"/>
      <c r="AY5" s="527"/>
      <c r="AZ5" s="527"/>
      <c r="BA5" s="527"/>
      <c r="BB5" s="527"/>
      <c r="BC5" s="527"/>
      <c r="BD5" s="527"/>
      <c r="BE5" s="527"/>
      <c r="BF5" s="527"/>
      <c r="BG5" s="527"/>
    </row>
    <row r="6" spans="1:59" ht="111.75" customHeight="1" thickBot="1">
      <c r="A6" s="61" t="s">
        <v>16</v>
      </c>
      <c r="B6" s="62" t="s">
        <v>17</v>
      </c>
      <c r="C6" s="62" t="s">
        <v>18</v>
      </c>
      <c r="D6" s="62" t="s">
        <v>19</v>
      </c>
      <c r="E6" s="62" t="s">
        <v>20</v>
      </c>
      <c r="F6" s="62" t="s">
        <v>21</v>
      </c>
      <c r="G6" s="62" t="s">
        <v>22</v>
      </c>
      <c r="H6" s="62" t="s">
        <v>23</v>
      </c>
      <c r="I6" s="62" t="s">
        <v>24</v>
      </c>
      <c r="J6" s="88" t="s">
        <v>25</v>
      </c>
      <c r="K6" s="88"/>
      <c r="L6" s="88" t="s">
        <v>26</v>
      </c>
      <c r="M6" s="88"/>
      <c r="N6" s="88" t="s">
        <v>27</v>
      </c>
      <c r="O6" s="62" t="s">
        <v>28</v>
      </c>
      <c r="P6" s="89" t="s">
        <v>29</v>
      </c>
      <c r="Q6" s="62" t="s">
        <v>30</v>
      </c>
      <c r="R6" s="62" t="s">
        <v>31</v>
      </c>
      <c r="S6" s="62"/>
      <c r="T6" s="62" t="s">
        <v>32</v>
      </c>
      <c r="U6" s="62"/>
      <c r="V6" s="62" t="s">
        <v>33</v>
      </c>
      <c r="W6" s="62"/>
      <c r="X6" s="62" t="s">
        <v>34</v>
      </c>
      <c r="Y6" s="62"/>
      <c r="Z6" s="62" t="s">
        <v>35</v>
      </c>
      <c r="AA6" s="62"/>
      <c r="AB6" s="62" t="s">
        <v>36</v>
      </c>
      <c r="AC6" s="62"/>
      <c r="AD6" s="62" t="s">
        <v>37</v>
      </c>
      <c r="AE6" s="62"/>
      <c r="AF6" s="62" t="s">
        <v>38</v>
      </c>
      <c r="AG6" s="62" t="s">
        <v>39</v>
      </c>
      <c r="AH6" s="62" t="s">
        <v>40</v>
      </c>
      <c r="AI6" s="62" t="s">
        <v>41</v>
      </c>
      <c r="AJ6" s="62" t="s">
        <v>42</v>
      </c>
      <c r="AK6" s="62" t="s">
        <v>43</v>
      </c>
      <c r="AL6" s="62" t="s">
        <v>44</v>
      </c>
      <c r="AM6" s="62" t="s">
        <v>45</v>
      </c>
      <c r="AN6" s="126" t="s">
        <v>46</v>
      </c>
      <c r="AO6" s="126" t="s">
        <v>47</v>
      </c>
      <c r="AP6" s="126"/>
      <c r="AQ6" s="126"/>
      <c r="AR6" s="62" t="s">
        <v>25</v>
      </c>
      <c r="AS6" s="62" t="s">
        <v>26</v>
      </c>
      <c r="AT6" s="62" t="s">
        <v>27</v>
      </c>
      <c r="AU6" s="62" t="s">
        <v>48</v>
      </c>
      <c r="AV6" s="62" t="s">
        <v>49</v>
      </c>
      <c r="AW6" s="62" t="s">
        <v>50</v>
      </c>
      <c r="AX6" s="62" t="s">
        <v>51</v>
      </c>
      <c r="AY6" s="62" t="s">
        <v>52</v>
      </c>
      <c r="AZ6" s="62" t="s">
        <v>53</v>
      </c>
      <c r="BA6" s="62" t="s">
        <v>54</v>
      </c>
      <c r="BB6" s="62" t="s">
        <v>55</v>
      </c>
      <c r="BC6" s="62" t="s">
        <v>56</v>
      </c>
      <c r="BD6" s="62" t="s">
        <v>57</v>
      </c>
      <c r="BE6" s="62" t="s">
        <v>58</v>
      </c>
      <c r="BF6" s="62" t="s">
        <v>59</v>
      </c>
      <c r="BG6" s="64" t="s">
        <v>60</v>
      </c>
    </row>
    <row r="7" spans="1:59" ht="114">
      <c r="A7" s="484">
        <v>1</v>
      </c>
      <c r="B7" s="480" t="s">
        <v>61</v>
      </c>
      <c r="C7" s="493" t="s">
        <v>62</v>
      </c>
      <c r="D7" s="480" t="s">
        <v>63</v>
      </c>
      <c r="E7" s="480" t="s">
        <v>64</v>
      </c>
      <c r="F7" s="480" t="s">
        <v>65</v>
      </c>
      <c r="G7" s="102" t="s">
        <v>66</v>
      </c>
      <c r="H7" s="101" t="s">
        <v>67</v>
      </c>
      <c r="I7" s="102" t="s">
        <v>68</v>
      </c>
      <c r="J7" s="516" t="s">
        <v>69</v>
      </c>
      <c r="K7" s="437">
        <f>+VLOOKUP(J7,Listados!$K$8:$L$12,2,0)</f>
        <v>5</v>
      </c>
      <c r="L7" s="435" t="s">
        <v>70</v>
      </c>
      <c r="M7" s="437">
        <f>+VLOOKUP(L7,Listados!$K$13:$L$17,2,0)</f>
        <v>2</v>
      </c>
      <c r="N7" s="437" t="str">
        <f>IF(AND(J7&lt;&gt;"",L7&lt;&gt;""),VLOOKUP(J7&amp;L7,Listados!$M$3:$N$27,2,FALSE),"")</f>
        <v>Alto</v>
      </c>
      <c r="O7" s="102" t="s">
        <v>71</v>
      </c>
      <c r="P7" s="119" t="s">
        <v>66</v>
      </c>
      <c r="Q7" s="120" t="s">
        <v>72</v>
      </c>
      <c r="R7" s="104" t="s">
        <v>73</v>
      </c>
      <c r="S7" s="103">
        <f>+IF(R7="si",15,"0")</f>
        <v>15</v>
      </c>
      <c r="T7" s="104" t="s">
        <v>73</v>
      </c>
      <c r="U7" s="103">
        <f>+IF(T7="si",15,"0")</f>
        <v>15</v>
      </c>
      <c r="V7" s="104" t="s">
        <v>73</v>
      </c>
      <c r="W7" s="103">
        <f>+IF(V7="si",15,"0")</f>
        <v>15</v>
      </c>
      <c r="X7" s="104" t="s">
        <v>72</v>
      </c>
      <c r="Y7" s="103">
        <f>+IF(X7="Preventivo",15,IF(X7="Detectivo",10,"0"))</f>
        <v>15</v>
      </c>
      <c r="Z7" s="104" t="s">
        <v>73</v>
      </c>
      <c r="AA7" s="103">
        <f>+IF(Z7="si",15,"0")</f>
        <v>15</v>
      </c>
      <c r="AB7" s="104" t="s">
        <v>73</v>
      </c>
      <c r="AC7" s="103">
        <f>+IF(AB7="si",15,"0")</f>
        <v>15</v>
      </c>
      <c r="AD7" s="104" t="s">
        <v>74</v>
      </c>
      <c r="AE7" s="103">
        <f>+IF(AD7="Completa",10,IF(AD7="Incompleta",5,"0"))</f>
        <v>10</v>
      </c>
      <c r="AF7" s="106">
        <f>IF((SUM(S7,U7,W7,Y7,AA7,AC7,AE7)=0),"",(SUM(S7,U7,W7,Y7,AA7,AC7,AE7)))</f>
        <v>100</v>
      </c>
      <c r="AG7" s="106" t="str">
        <f>IF(AF7&lt;=85,"Débil",IF(AF7&lt;=95,"Moderado",IF(AF7=100,"Fuerte","")))</f>
        <v>Fuerte</v>
      </c>
      <c r="AH7" s="121" t="s">
        <v>75</v>
      </c>
      <c r="AI7" s="106" t="str">
        <f>+IF(AH7="siempre","Fuerte",IF(AH7="Algunas veces","Moderado",IF(AH7="No se ejecuta","Débil","")))</f>
        <v>Fuerte</v>
      </c>
      <c r="AJ7" s="106" t="str">
        <f>IFERROR(VLOOKUP((CONCATENATE(AG7,AI7)),Listados!$U$3:$V$11,2,FALSE),"")</f>
        <v>Fuerte</v>
      </c>
      <c r="AK7" s="106">
        <f>IF(AJ7="","",IF(AJ7="Débil", 0, IF(AJ7="Moderado",50,100)))</f>
        <v>100</v>
      </c>
      <c r="AL7" s="443">
        <f>AVERAGE(AK7:AK10)</f>
        <v>100</v>
      </c>
      <c r="AM7" s="443" t="str">
        <f>IF(AL7&lt;=50,"Débil",IF(AL7&lt;=99,"Moderado",IF(AL7=100,"fuerte","")))</f>
        <v>fuerte</v>
      </c>
      <c r="AN7" s="228">
        <f>+IF(AND(Q7="Preventivo",AM7="Fuerte"),2,IF(AND(Q7="Preventivo",AM7="Moderado"),1,0))</f>
        <v>2</v>
      </c>
      <c r="AO7" s="228">
        <f>+IF(AND(Q7="Detectivo",$AM7="Fuerte"),2,IF(AND(Q7="Detectivo",$AM7="Moderado"),1,IF(AND(Q7="Preventivo",$AM7="Fuerte"),1,0)))</f>
        <v>1</v>
      </c>
      <c r="AP7" s="228">
        <f>+K7-AN7</f>
        <v>3</v>
      </c>
      <c r="AQ7" s="228">
        <f>+M7-AO7</f>
        <v>1</v>
      </c>
      <c r="AR7" s="437" t="str">
        <f>+VLOOKUP(MIN(AP7:AP9),Listados!$J$18:$K$24,2,TRUE)</f>
        <v>Posible</v>
      </c>
      <c r="AS7" s="437" t="str">
        <f>+VLOOKUP(MIN(AQ7),Listados!$J$26:$K$32,2,TRUE)</f>
        <v>Insignificante</v>
      </c>
      <c r="AT7" s="437" t="str">
        <f>IF(AND(AR7&lt;&gt;"",AS7&lt;&gt;""),VLOOKUP(AR7&amp;AS7,Listados!$M$3:$N$27,2,FALSE),"")</f>
        <v>Bajo</v>
      </c>
      <c r="AU7" s="437" t="str">
        <f>+VLOOKUP(AT7,Listados!$P$3:$Q$6,2,FALSE)</f>
        <v>Asumir el riesgo</v>
      </c>
      <c r="AV7" s="107"/>
      <c r="AW7" s="107"/>
      <c r="AX7" s="108"/>
      <c r="AY7" s="109"/>
      <c r="AZ7" s="107"/>
      <c r="BA7" s="107"/>
      <c r="BB7" s="447"/>
      <c r="BC7" s="447"/>
      <c r="BD7" s="447"/>
      <c r="BE7" s="455"/>
      <c r="BF7" s="457"/>
      <c r="BG7" s="459"/>
    </row>
    <row r="8" spans="1:59" ht="114">
      <c r="A8" s="485"/>
      <c r="B8" s="472"/>
      <c r="C8" s="494"/>
      <c r="D8" s="472"/>
      <c r="E8" s="472"/>
      <c r="F8" s="472"/>
      <c r="G8" s="230" t="s">
        <v>76</v>
      </c>
      <c r="H8" s="229" t="s">
        <v>67</v>
      </c>
      <c r="I8" s="230" t="s">
        <v>77</v>
      </c>
      <c r="J8" s="517"/>
      <c r="K8" s="442"/>
      <c r="L8" s="440"/>
      <c r="M8" s="442"/>
      <c r="N8" s="442"/>
      <c r="O8" s="100" t="s">
        <v>78</v>
      </c>
      <c r="P8" s="231" t="s">
        <v>76</v>
      </c>
      <c r="Q8" s="232" t="s">
        <v>72</v>
      </c>
      <c r="R8" s="233" t="s">
        <v>73</v>
      </c>
      <c r="S8" s="234">
        <f t="shared" ref="S8:S11" si="0">+IF(R8="si",15,"0")</f>
        <v>15</v>
      </c>
      <c r="T8" s="233" t="s">
        <v>73</v>
      </c>
      <c r="U8" s="234">
        <f t="shared" ref="U8:U11" si="1">+IF(T8="si",15,"0")</f>
        <v>15</v>
      </c>
      <c r="V8" s="233" t="s">
        <v>73</v>
      </c>
      <c r="W8" s="234">
        <f t="shared" ref="W8:W11" si="2">+IF(V8="si",15,"0")</f>
        <v>15</v>
      </c>
      <c r="X8" s="233" t="s">
        <v>72</v>
      </c>
      <c r="Y8" s="234">
        <f t="shared" ref="Y8:Y11" si="3">+IF(X8="Preventivo",15,IF(X8="Detectivo",10,"0"))</f>
        <v>15</v>
      </c>
      <c r="Z8" s="233" t="s">
        <v>73</v>
      </c>
      <c r="AA8" s="234">
        <f t="shared" ref="AA8:AA11" si="4">+IF(Z8="si",15,"0")</f>
        <v>15</v>
      </c>
      <c r="AB8" s="233" t="s">
        <v>73</v>
      </c>
      <c r="AC8" s="234">
        <f t="shared" ref="AC8:AC11" si="5">+IF(AB8="si",15,"0")</f>
        <v>15</v>
      </c>
      <c r="AD8" s="233" t="s">
        <v>74</v>
      </c>
      <c r="AE8" s="234">
        <f t="shared" ref="AE8:AE11" si="6">+IF(AD8="Completa",10,IF(AD8="Incompleta",5,"0"))</f>
        <v>10</v>
      </c>
      <c r="AF8" s="228">
        <f t="shared" ref="AF8:AF11" si="7">IF((SUM(S8,U8,W8,Y8,AA8,AC8,AE8)=0),"",(SUM(S8,U8,W8,Y8,AA8,AC8,AE8)))</f>
        <v>100</v>
      </c>
      <c r="AG8" s="80" t="str">
        <f t="shared" ref="AG8:AG11" si="8">IF(AF8&lt;=85,"Débil",IF(AF8&lt;=95,"Moderado",IF(AF8=100,"Fuerte","")))</f>
        <v>Fuerte</v>
      </c>
      <c r="AH8" s="235" t="s">
        <v>75</v>
      </c>
      <c r="AI8" s="228" t="str">
        <f t="shared" ref="AI8:AI11" si="9">+IF(AH8="siempre","Fuerte",IF(AH8="Algunas veces","Moderado",IF(AH8="No se ejecuta","Débil","")))</f>
        <v>Fuerte</v>
      </c>
      <c r="AJ8" s="228" t="str">
        <f>IFERROR(VLOOKUP((CONCATENATE(AG8,AI8)),Listados!$U$3:$V$11,2,FALSE),"")</f>
        <v>Fuerte</v>
      </c>
      <c r="AK8" s="228">
        <f t="shared" ref="AK8:AK11" si="10">IF(AJ8="","",IF(AJ8="Débil", 0, IF(AJ8="Moderado",50,100)))</f>
        <v>100</v>
      </c>
      <c r="AL8" s="424"/>
      <c r="AM8" s="424"/>
      <c r="AN8" s="228">
        <f>+IF(AND(Q8="Preventivo",AM7="Fuerte"),2,IF(AND(Q8="Preventivo",AM7="Moderado"),1,0))</f>
        <v>2</v>
      </c>
      <c r="AO8" s="228">
        <f>+IF(AND(Q8="Detectivo",$AM7="Fuerte"),2,IF(AND(Q8="Detectivo",$AM7="Moderado"),1,IF(AND(Q8="Preventivo",$AM7="Fuerte"),1,0)))</f>
        <v>1</v>
      </c>
      <c r="AP8" s="228">
        <f>+K7-AN8</f>
        <v>3</v>
      </c>
      <c r="AQ8" s="228">
        <f>+M7-AO8</f>
        <v>1</v>
      </c>
      <c r="AR8" s="442"/>
      <c r="AS8" s="442"/>
      <c r="AT8" s="442"/>
      <c r="AU8" s="442"/>
      <c r="AV8" s="236"/>
      <c r="AW8" s="236"/>
      <c r="AX8" s="236"/>
      <c r="AY8" s="236"/>
      <c r="AZ8" s="236"/>
      <c r="BA8" s="236"/>
      <c r="BB8" s="429"/>
      <c r="BC8" s="429"/>
      <c r="BD8" s="429"/>
      <c r="BE8" s="431"/>
      <c r="BF8" s="433"/>
      <c r="BG8" s="460"/>
    </row>
    <row r="9" spans="1:59" ht="99.75">
      <c r="A9" s="485"/>
      <c r="B9" s="472"/>
      <c r="C9" s="494"/>
      <c r="D9" s="472"/>
      <c r="E9" s="472"/>
      <c r="F9" s="472"/>
      <c r="G9" s="237"/>
      <c r="H9" s="237"/>
      <c r="I9" s="237"/>
      <c r="J9" s="517"/>
      <c r="K9" s="442"/>
      <c r="L9" s="440"/>
      <c r="M9" s="442"/>
      <c r="N9" s="442"/>
      <c r="O9" s="100" t="s">
        <v>79</v>
      </c>
      <c r="P9" s="238" t="s">
        <v>76</v>
      </c>
      <c r="Q9" s="233" t="s">
        <v>80</v>
      </c>
      <c r="R9" s="233" t="s">
        <v>73</v>
      </c>
      <c r="S9" s="234">
        <f t="shared" si="0"/>
        <v>15</v>
      </c>
      <c r="T9" s="233" t="s">
        <v>73</v>
      </c>
      <c r="U9" s="234">
        <f t="shared" si="1"/>
        <v>15</v>
      </c>
      <c r="V9" s="233" t="s">
        <v>73</v>
      </c>
      <c r="W9" s="234">
        <f t="shared" si="2"/>
        <v>15</v>
      </c>
      <c r="X9" s="233" t="s">
        <v>72</v>
      </c>
      <c r="Y9" s="234">
        <f t="shared" si="3"/>
        <v>15</v>
      </c>
      <c r="Z9" s="233" t="s">
        <v>73</v>
      </c>
      <c r="AA9" s="234">
        <f t="shared" si="4"/>
        <v>15</v>
      </c>
      <c r="AB9" s="233" t="s">
        <v>73</v>
      </c>
      <c r="AC9" s="234">
        <f t="shared" si="5"/>
        <v>15</v>
      </c>
      <c r="AD9" s="233" t="s">
        <v>74</v>
      </c>
      <c r="AE9" s="234">
        <f t="shared" si="6"/>
        <v>10</v>
      </c>
      <c r="AF9" s="228">
        <f t="shared" si="7"/>
        <v>100</v>
      </c>
      <c r="AG9" s="80" t="str">
        <f t="shared" si="8"/>
        <v>Fuerte</v>
      </c>
      <c r="AH9" s="235" t="s">
        <v>75</v>
      </c>
      <c r="AI9" s="228" t="str">
        <f t="shared" si="9"/>
        <v>Fuerte</v>
      </c>
      <c r="AJ9" s="228" t="str">
        <f>IFERROR(VLOOKUP((CONCATENATE(AG9,AI9)),Listados!$U$3:$V$11,2,FALSE),"")</f>
        <v>Fuerte</v>
      </c>
      <c r="AK9" s="228">
        <f t="shared" si="10"/>
        <v>100</v>
      </c>
      <c r="AL9" s="424"/>
      <c r="AM9" s="424"/>
      <c r="AN9" s="228">
        <f>+IF(AND(Q9="Preventivo",AM7="Fuerte"),2,IF(AND(Q9="Preventivo",AM7="Moderado"),1,0))</f>
        <v>0</v>
      </c>
      <c r="AO9" s="228">
        <f>+IF(AND(Q8="Detectivo",$AM7="Fuerte"),2,IF(AND(Q8="Detectivo",$AM7="Moderado"),1,IF(AND(Q8="Preventivo",$AM7="Fuerte"),1,0)))</f>
        <v>1</v>
      </c>
      <c r="AP9" s="228">
        <f>+K7-AN9</f>
        <v>5</v>
      </c>
      <c r="AQ9" s="228">
        <f>+M7-AO9</f>
        <v>1</v>
      </c>
      <c r="AR9" s="442"/>
      <c r="AS9" s="442"/>
      <c r="AT9" s="442"/>
      <c r="AU9" s="442"/>
      <c r="AV9" s="236"/>
      <c r="AW9" s="236"/>
      <c r="AX9" s="239"/>
      <c r="AY9" s="239"/>
      <c r="AZ9" s="236"/>
      <c r="BA9" s="236"/>
      <c r="BB9" s="429"/>
      <c r="BC9" s="429"/>
      <c r="BD9" s="429"/>
      <c r="BE9" s="431"/>
      <c r="BF9" s="433"/>
      <c r="BG9" s="460"/>
    </row>
    <row r="10" spans="1:59" ht="15.75" thickBot="1">
      <c r="A10" s="486"/>
      <c r="B10" s="481"/>
      <c r="C10" s="495"/>
      <c r="D10" s="481"/>
      <c r="E10" s="481"/>
      <c r="F10" s="481"/>
      <c r="G10" s="122"/>
      <c r="H10" s="122"/>
      <c r="I10" s="122"/>
      <c r="J10" s="518"/>
      <c r="K10" s="522"/>
      <c r="L10" s="523"/>
      <c r="M10" s="522"/>
      <c r="N10" s="522"/>
      <c r="O10" s="123"/>
      <c r="P10" s="124"/>
      <c r="Q10" s="114"/>
      <c r="R10" s="114"/>
      <c r="S10" s="113" t="str">
        <f t="shared" si="0"/>
        <v>0</v>
      </c>
      <c r="T10" s="114"/>
      <c r="U10" s="113" t="str">
        <f t="shared" si="1"/>
        <v>0</v>
      </c>
      <c r="V10" s="114"/>
      <c r="W10" s="113" t="str">
        <f t="shared" si="2"/>
        <v>0</v>
      </c>
      <c r="X10" s="114"/>
      <c r="Y10" s="113" t="str">
        <f t="shared" si="3"/>
        <v>0</v>
      </c>
      <c r="Z10" s="114"/>
      <c r="AA10" s="113" t="str">
        <f t="shared" si="4"/>
        <v>0</v>
      </c>
      <c r="AB10" s="114"/>
      <c r="AC10" s="113" t="str">
        <f t="shared" si="5"/>
        <v>0</v>
      </c>
      <c r="AD10" s="114"/>
      <c r="AE10" s="113" t="str">
        <f t="shared" si="6"/>
        <v>0</v>
      </c>
      <c r="AF10" s="116" t="str">
        <f t="shared" si="7"/>
        <v/>
      </c>
      <c r="AG10" s="115" t="str">
        <f t="shared" si="8"/>
        <v/>
      </c>
      <c r="AH10" s="125"/>
      <c r="AI10" s="116" t="str">
        <f t="shared" si="9"/>
        <v/>
      </c>
      <c r="AJ10" s="116" t="str">
        <f>IFERROR(VLOOKUP((CONCATENATE(AG10,AI10)),Listados!$U$3:$V$11,2,FALSE),"")</f>
        <v/>
      </c>
      <c r="AK10" s="116" t="str">
        <f t="shared" si="10"/>
        <v/>
      </c>
      <c r="AL10" s="524"/>
      <c r="AM10" s="524"/>
      <c r="AN10" s="228">
        <f>+IF(AND(Q10="Preventivo",AM8="Fuerte"),2,IF(AND(Q10="Preventivo",AM8="Moderado"),1,0))</f>
        <v>0</v>
      </c>
      <c r="AO10" s="228">
        <f>+IF(AND(Q9="Detectivo",$AM8="Fuerte"),2,IF(AND(Q9="Detectivo",$AM8="Moderado"),1,IF(AND(Q9="Preventivo",$AM8="Fuerte"),1,0)))</f>
        <v>0</v>
      </c>
      <c r="AP10" s="228">
        <f>+K8-AN10</f>
        <v>0</v>
      </c>
      <c r="AQ10" s="228">
        <f>+M8-AO10</f>
        <v>0</v>
      </c>
      <c r="AR10" s="522"/>
      <c r="AS10" s="522"/>
      <c r="AT10" s="522"/>
      <c r="AU10" s="522"/>
      <c r="AV10" s="117"/>
      <c r="AW10" s="117"/>
      <c r="AX10" s="118"/>
      <c r="AY10" s="118"/>
      <c r="AZ10" s="117"/>
      <c r="BA10" s="117"/>
      <c r="BB10" s="448"/>
      <c r="BC10" s="448"/>
      <c r="BD10" s="448"/>
      <c r="BE10" s="456"/>
      <c r="BF10" s="458"/>
      <c r="BG10" s="461"/>
    </row>
    <row r="11" spans="1:59" ht="90" customHeight="1">
      <c r="A11" s="484">
        <v>2</v>
      </c>
      <c r="B11" s="480" t="s">
        <v>61</v>
      </c>
      <c r="C11" s="493" t="s">
        <v>62</v>
      </c>
      <c r="D11" s="480" t="s">
        <v>81</v>
      </c>
      <c r="E11" s="480" t="s">
        <v>82</v>
      </c>
      <c r="F11" s="480" t="s">
        <v>65</v>
      </c>
      <c r="G11" s="102" t="s">
        <v>83</v>
      </c>
      <c r="H11" s="101" t="s">
        <v>67</v>
      </c>
      <c r="I11" s="516" t="s">
        <v>84</v>
      </c>
      <c r="J11" s="480" t="s">
        <v>85</v>
      </c>
      <c r="K11" s="489">
        <f>+VLOOKUP(J11,Listados!$K$8:$L$12,2,0)</f>
        <v>3</v>
      </c>
      <c r="L11" s="491" t="s">
        <v>86</v>
      </c>
      <c r="M11" s="489">
        <f>+VLOOKUP(L11,Listados!$K$13:$L$17,2,0)</f>
        <v>3</v>
      </c>
      <c r="N11" s="489" t="str">
        <f>IF(AND(J11&lt;&gt;"",L11&lt;&gt;""),VLOOKUP(J11&amp;L11,Listados!$M$3:$N$27,2,FALSE),"")</f>
        <v>Alto</v>
      </c>
      <c r="O11" s="556" t="s">
        <v>87</v>
      </c>
      <c r="P11" s="105" t="s">
        <v>83</v>
      </c>
      <c r="Q11" s="560" t="s">
        <v>80</v>
      </c>
      <c r="R11" s="435" t="s">
        <v>73</v>
      </c>
      <c r="S11" s="437">
        <f t="shared" si="0"/>
        <v>15</v>
      </c>
      <c r="T11" s="435" t="s">
        <v>73</v>
      </c>
      <c r="U11" s="437">
        <f t="shared" si="1"/>
        <v>15</v>
      </c>
      <c r="V11" s="435" t="s">
        <v>73</v>
      </c>
      <c r="W11" s="437">
        <f t="shared" si="2"/>
        <v>15</v>
      </c>
      <c r="X11" s="435" t="s">
        <v>72</v>
      </c>
      <c r="Y11" s="437">
        <f t="shared" si="3"/>
        <v>15</v>
      </c>
      <c r="Z11" s="435" t="s">
        <v>73</v>
      </c>
      <c r="AA11" s="437">
        <f t="shared" si="4"/>
        <v>15</v>
      </c>
      <c r="AB11" s="435" t="s">
        <v>73</v>
      </c>
      <c r="AC11" s="437">
        <f t="shared" si="5"/>
        <v>15</v>
      </c>
      <c r="AD11" s="435" t="s">
        <v>74</v>
      </c>
      <c r="AE11" s="437">
        <f t="shared" si="6"/>
        <v>10</v>
      </c>
      <c r="AF11" s="443">
        <f t="shared" si="7"/>
        <v>100</v>
      </c>
      <c r="AG11" s="443" t="str">
        <f t="shared" si="8"/>
        <v>Fuerte</v>
      </c>
      <c r="AH11" s="425" t="s">
        <v>75</v>
      </c>
      <c r="AI11" s="443" t="str">
        <f t="shared" si="9"/>
        <v>Fuerte</v>
      </c>
      <c r="AJ11" s="443" t="str">
        <f>IFERROR(VLOOKUP((CONCATENATE(AG11,AI11)),Listados!$U$3:$V$11,2,FALSE),"")</f>
        <v>Fuerte</v>
      </c>
      <c r="AK11" s="443">
        <f t="shared" si="10"/>
        <v>100</v>
      </c>
      <c r="AL11" s="482">
        <f t="shared" ref="AL11" si="11">AVERAGE(AK11:AK15)</f>
        <v>100</v>
      </c>
      <c r="AM11" s="482" t="str">
        <f t="shared" ref="AM11" si="12">IF(AL11&lt;=50,"Débil",IF(AL11&lt;=99,"Moderado",IF(AL11=100,"fuerte","")))</f>
        <v>fuerte</v>
      </c>
      <c r="AN11" s="423">
        <f>+IF(AND(Q11="Preventivo",AM11="Fuerte"),2,IF(AND(Q11="Preventivo",AM11="Moderado"),1,0))</f>
        <v>0</v>
      </c>
      <c r="AO11" s="423">
        <f t="shared" ref="AO11" si="13">+IF(AND(Q11="Detectivo",$AM11="Fuerte"),2,IF(AND(Q11="Detectivo",$AM11="Moderado"),1,IF(AND(Q11="Preventivo",$AM11="Fuerte"),1,0)))</f>
        <v>2</v>
      </c>
      <c r="AP11" s="423">
        <f t="shared" ref="AP11" si="14">+K11-AN11</f>
        <v>3</v>
      </c>
      <c r="AQ11" s="423">
        <f t="shared" ref="AQ11" si="15">+M11-AO11</f>
        <v>1</v>
      </c>
      <c r="AR11" s="489" t="str">
        <f>+VLOOKUP(MIN(AP11:AP14),Listados!$J$18:$K$24,2,TRUE)</f>
        <v>Rara Vez</v>
      </c>
      <c r="AS11" s="489" t="str">
        <f>+VLOOKUP(MIN(AQ11),Listados!$J$26:$K$32,2,TRUE)</f>
        <v>Insignificante</v>
      </c>
      <c r="AT11" s="489" t="str">
        <f>IF(AND(AR11&lt;&gt;"",AS11&lt;&gt;""),VLOOKUP(AR11&amp;AS11,Listados!$M$3:$N$27,2,FALSE),"")</f>
        <v>Bajo</v>
      </c>
      <c r="AU11" s="489" t="str">
        <f>+VLOOKUP(AT11,Listados!$P$3:$Q$6,2,FALSE)</f>
        <v>Asumir el riesgo</v>
      </c>
      <c r="AV11" s="107"/>
      <c r="AW11" s="107"/>
      <c r="AX11" s="108"/>
      <c r="AY11" s="109"/>
      <c r="AZ11" s="107"/>
      <c r="BA11" s="107"/>
      <c r="BB11" s="447"/>
      <c r="BC11" s="447"/>
      <c r="BD11" s="447"/>
      <c r="BE11" s="455"/>
      <c r="BF11" s="457"/>
      <c r="BG11" s="459"/>
    </row>
    <row r="12" spans="1:59" ht="57">
      <c r="A12" s="485"/>
      <c r="B12" s="472"/>
      <c r="C12" s="494"/>
      <c r="D12" s="472"/>
      <c r="E12" s="472"/>
      <c r="F12" s="472"/>
      <c r="G12" s="230" t="s">
        <v>88</v>
      </c>
      <c r="H12" s="229" t="s">
        <v>67</v>
      </c>
      <c r="I12" s="517"/>
      <c r="J12" s="472"/>
      <c r="K12" s="474"/>
      <c r="L12" s="477"/>
      <c r="M12" s="474"/>
      <c r="N12" s="474"/>
      <c r="O12" s="557"/>
      <c r="P12" s="240" t="s">
        <v>88</v>
      </c>
      <c r="Q12" s="561"/>
      <c r="R12" s="436"/>
      <c r="S12" s="438"/>
      <c r="T12" s="436"/>
      <c r="U12" s="438"/>
      <c r="V12" s="436"/>
      <c r="W12" s="438"/>
      <c r="X12" s="436"/>
      <c r="Y12" s="438"/>
      <c r="Z12" s="436"/>
      <c r="AA12" s="438"/>
      <c r="AB12" s="436"/>
      <c r="AC12" s="438"/>
      <c r="AD12" s="436"/>
      <c r="AE12" s="438"/>
      <c r="AF12" s="444"/>
      <c r="AG12" s="444"/>
      <c r="AH12" s="426"/>
      <c r="AI12" s="444"/>
      <c r="AJ12" s="444"/>
      <c r="AK12" s="444"/>
      <c r="AL12" s="473"/>
      <c r="AM12" s="473"/>
      <c r="AN12" s="444"/>
      <c r="AO12" s="444"/>
      <c r="AP12" s="444"/>
      <c r="AQ12" s="444"/>
      <c r="AR12" s="474"/>
      <c r="AS12" s="474"/>
      <c r="AT12" s="474"/>
      <c r="AU12" s="474"/>
      <c r="AV12" s="236"/>
      <c r="AW12" s="236"/>
      <c r="AX12" s="236"/>
      <c r="AY12" s="236"/>
      <c r="AZ12" s="236"/>
      <c r="BA12" s="236"/>
      <c r="BB12" s="429"/>
      <c r="BC12" s="429"/>
      <c r="BD12" s="429"/>
      <c r="BE12" s="431"/>
      <c r="BF12" s="433"/>
      <c r="BG12" s="460"/>
    </row>
    <row r="13" spans="1:59" ht="85.5">
      <c r="A13" s="485"/>
      <c r="B13" s="472"/>
      <c r="C13" s="494"/>
      <c r="D13" s="472"/>
      <c r="E13" s="472"/>
      <c r="F13" s="472"/>
      <c r="G13" s="230" t="s">
        <v>89</v>
      </c>
      <c r="H13" s="229" t="s">
        <v>67</v>
      </c>
      <c r="I13" s="471"/>
      <c r="J13" s="472"/>
      <c r="K13" s="474"/>
      <c r="L13" s="477"/>
      <c r="M13" s="474"/>
      <c r="N13" s="474"/>
      <c r="O13" s="241" t="s">
        <v>90</v>
      </c>
      <c r="P13" s="241" t="s">
        <v>89</v>
      </c>
      <c r="Q13" s="233" t="s">
        <v>80</v>
      </c>
      <c r="R13" s="233" t="s">
        <v>73</v>
      </c>
      <c r="S13" s="234">
        <f t="shared" ref="S13:S79" si="16">+IF(R13="si",15,"0")</f>
        <v>15</v>
      </c>
      <c r="T13" s="233" t="s">
        <v>73</v>
      </c>
      <c r="U13" s="234">
        <f t="shared" ref="U13:U79" si="17">+IF(T13="si",15,"0")</f>
        <v>15</v>
      </c>
      <c r="V13" s="233" t="s">
        <v>73</v>
      </c>
      <c r="W13" s="234">
        <f t="shared" ref="W13:W79" si="18">+IF(V13="si",15,"0")</f>
        <v>15</v>
      </c>
      <c r="X13" s="233" t="s">
        <v>72</v>
      </c>
      <c r="Y13" s="234">
        <f t="shared" ref="Y13:Y79" si="19">+IF(X13="Preventivo",15,IF(X13="Detectivo",10,"0"))</f>
        <v>15</v>
      </c>
      <c r="Z13" s="233" t="s">
        <v>73</v>
      </c>
      <c r="AA13" s="234">
        <f t="shared" ref="AA13:AA79" si="20">+IF(Z13="si",15,"0")</f>
        <v>15</v>
      </c>
      <c r="AB13" s="233" t="s">
        <v>73</v>
      </c>
      <c r="AC13" s="234">
        <f t="shared" ref="AC13:AC79" si="21">+IF(AB13="si",15,"0")</f>
        <v>15</v>
      </c>
      <c r="AD13" s="233" t="s">
        <v>74</v>
      </c>
      <c r="AE13" s="234">
        <f t="shared" ref="AE13:AE79" si="22">+IF(AD13="Completa",10,IF(AD13="Incompleta",5,"0"))</f>
        <v>10</v>
      </c>
      <c r="AF13" s="228">
        <f t="shared" ref="AF13:AF79" si="23">IF((SUM(S13,U13,W13,Y13,AA13,AC13,AE13)=0),"",(SUM(S13,U13,W13,Y13,AA13,AC13,AE13)))</f>
        <v>100</v>
      </c>
      <c r="AG13" s="228" t="str">
        <f t="shared" ref="AG13:AG79" si="24">IF(AF13&lt;=85,"Débil",IF(AF13&lt;=95,"Moderado",IF(AF13=100,"Fuerte","")))</f>
        <v>Fuerte</v>
      </c>
      <c r="AH13" s="235" t="s">
        <v>75</v>
      </c>
      <c r="AI13" s="228" t="str">
        <f t="shared" ref="AI13:AI79" si="25">+IF(AH13="siempre","Fuerte",IF(AH13="Algunas veces","Moderado",IF(AH13="No se ejecuta","Débil","")))</f>
        <v>Fuerte</v>
      </c>
      <c r="AJ13" s="228" t="str">
        <f>IFERROR(VLOOKUP((CONCATENATE(AG13,AI13)),Listados!$U$3:$V$11,2,FALSE),"")</f>
        <v>Fuerte</v>
      </c>
      <c r="AK13" s="228">
        <f t="shared" ref="AK13:AK79" si="26">IF(AJ13="","",IF(AJ13="Débil", 0, IF(AJ13="Moderado",50,100)))</f>
        <v>100</v>
      </c>
      <c r="AL13" s="473"/>
      <c r="AM13" s="473"/>
      <c r="AN13" s="242">
        <f>+IF(AND(Q13="Preventivo",AM11="Fuerte"),2,IF(AND(Q13="Preventivo",AM11="Moderado"),1,0))</f>
        <v>0</v>
      </c>
      <c r="AO13" s="228">
        <f>+IF(AND(Q13="Detectivo",$AM11="Fuerte"),2,IF(AND(Q13="Detectivo",$AM11="Moderado"),1,IF(AND(Q13="Preventivo",$AM11="Fuerte"),1,0)))</f>
        <v>2</v>
      </c>
      <c r="AP13" s="242">
        <f>+K11-AN13</f>
        <v>3</v>
      </c>
      <c r="AQ13" s="242">
        <f>+M11-AO13</f>
        <v>1</v>
      </c>
      <c r="AR13" s="474"/>
      <c r="AS13" s="474"/>
      <c r="AT13" s="474"/>
      <c r="AU13" s="474"/>
      <c r="AV13" s="236"/>
      <c r="AW13" s="236"/>
      <c r="AX13" s="239"/>
      <c r="AY13" s="239"/>
      <c r="AZ13" s="236"/>
      <c r="BA13" s="236"/>
      <c r="BB13" s="429"/>
      <c r="BC13" s="429"/>
      <c r="BD13" s="429"/>
      <c r="BE13" s="431"/>
      <c r="BF13" s="433"/>
      <c r="BG13" s="460"/>
    </row>
    <row r="14" spans="1:59" ht="91.5" customHeight="1">
      <c r="A14" s="485"/>
      <c r="B14" s="472"/>
      <c r="C14" s="494"/>
      <c r="D14" s="472"/>
      <c r="E14" s="472"/>
      <c r="F14" s="472"/>
      <c r="G14" s="554" t="s">
        <v>91</v>
      </c>
      <c r="H14" s="499" t="s">
        <v>67</v>
      </c>
      <c r="I14" s="100" t="s">
        <v>92</v>
      </c>
      <c r="J14" s="472"/>
      <c r="K14" s="474"/>
      <c r="L14" s="477"/>
      <c r="M14" s="474"/>
      <c r="N14" s="474"/>
      <c r="O14" s="558" t="s">
        <v>93</v>
      </c>
      <c r="P14" s="558" t="s">
        <v>91</v>
      </c>
      <c r="Q14" s="439" t="s">
        <v>72</v>
      </c>
      <c r="R14" s="439" t="s">
        <v>73</v>
      </c>
      <c r="S14" s="441">
        <f t="shared" ref="S14" si="27">+IF(R14="si",15,"0")</f>
        <v>15</v>
      </c>
      <c r="T14" s="439" t="s">
        <v>73</v>
      </c>
      <c r="U14" s="441">
        <f t="shared" ref="U14" si="28">+IF(T14="si",15,"0")</f>
        <v>15</v>
      </c>
      <c r="V14" s="439" t="s">
        <v>73</v>
      </c>
      <c r="W14" s="441">
        <f t="shared" ref="W14" si="29">+IF(V14="si",15,"0")</f>
        <v>15</v>
      </c>
      <c r="X14" s="439" t="s">
        <v>72</v>
      </c>
      <c r="Y14" s="441">
        <f t="shared" ref="Y14" si="30">+IF(X14="Preventivo",15,IF(X14="Detectivo",10,"0"))</f>
        <v>15</v>
      </c>
      <c r="Z14" s="445" t="s">
        <v>73</v>
      </c>
      <c r="AA14" s="441">
        <f t="shared" ref="AA14" si="31">+IF(Z14="si",15,"0")</f>
        <v>15</v>
      </c>
      <c r="AB14" s="439" t="s">
        <v>73</v>
      </c>
      <c r="AC14" s="441">
        <f t="shared" ref="AC14" si="32">+IF(AB14="si",15,"0")</f>
        <v>15</v>
      </c>
      <c r="AD14" s="439" t="s">
        <v>74</v>
      </c>
      <c r="AE14" s="441">
        <f t="shared" ref="AE14" si="33">+IF(AD14="Completa",10,IF(AD14="Incompleta",5,"0"))</f>
        <v>10</v>
      </c>
      <c r="AF14" s="423">
        <f>IF((SUM(S14,U14,W14,Y14,AA14,AC14,AE14)=0),"",(SUM(S14,U14,W14,Y14,AA14,AC14,AE14)))</f>
        <v>100</v>
      </c>
      <c r="AG14" s="423" t="str">
        <f>IF(AF14&lt;=85,"Débil",IF(AF14&lt;=95,"Moderado",IF(AF14=100,"Fuerte","")))</f>
        <v>Fuerte</v>
      </c>
      <c r="AH14" s="427" t="s">
        <v>75</v>
      </c>
      <c r="AI14" s="423" t="str">
        <f t="shared" ref="AI14" si="34">+IF(AH14="siempre","Fuerte",IF(AH14="Algunas veces","Moderado",IF(AH14="No se ejecuta","Débil","")))</f>
        <v>Fuerte</v>
      </c>
      <c r="AJ14" s="423" t="str">
        <f>IFERROR(VLOOKUP((CONCATENATE(AG14,AI14)),Listados!$U$3:$V$11,2,FALSE),"")</f>
        <v>Fuerte</v>
      </c>
      <c r="AK14" s="423">
        <f t="shared" ref="AK14" si="35">IF(AJ14="","",IF(AJ14="Débil", 0, IF(AJ14="Moderado",50,100)))</f>
        <v>100</v>
      </c>
      <c r="AL14" s="473"/>
      <c r="AM14" s="473"/>
      <c r="AN14" s="242">
        <f>+IF(AND(Q14="Preventivo",AM11="Fuerte"),2,IF(AND(Q14="Preventivo",AM11="Moderado"),1,0))</f>
        <v>2</v>
      </c>
      <c r="AO14" s="242">
        <f>+IF(AND(Q14="Detectivo",$AM11="Fuerte"),2,IF(AND(Q14="Detectivo",$AM11="Moderado"),1,IF(AND(Q14="Preventivo",$AM11="Fuerte"),1,0)))</f>
        <v>1</v>
      </c>
      <c r="AP14" s="242">
        <f>+K11-AN14</f>
        <v>1</v>
      </c>
      <c r="AQ14" s="242">
        <f>+M11-AO14</f>
        <v>2</v>
      </c>
      <c r="AR14" s="474"/>
      <c r="AS14" s="474"/>
      <c r="AT14" s="474"/>
      <c r="AU14" s="474"/>
      <c r="AV14" s="236"/>
      <c r="AW14" s="236"/>
      <c r="AX14" s="239"/>
      <c r="AY14" s="239"/>
      <c r="AZ14" s="236"/>
      <c r="BA14" s="236"/>
      <c r="BB14" s="429"/>
      <c r="BC14" s="429"/>
      <c r="BD14" s="429"/>
      <c r="BE14" s="431"/>
      <c r="BF14" s="433"/>
      <c r="BG14" s="460"/>
    </row>
    <row r="15" spans="1:59" ht="57.75" thickBot="1">
      <c r="A15" s="529"/>
      <c r="B15" s="499"/>
      <c r="C15" s="504"/>
      <c r="D15" s="499"/>
      <c r="E15" s="499"/>
      <c r="F15" s="499"/>
      <c r="G15" s="555"/>
      <c r="H15" s="517"/>
      <c r="I15" s="147" t="s">
        <v>94</v>
      </c>
      <c r="J15" s="499"/>
      <c r="K15" s="441"/>
      <c r="L15" s="439"/>
      <c r="M15" s="441"/>
      <c r="N15" s="441"/>
      <c r="O15" s="559"/>
      <c r="P15" s="559"/>
      <c r="Q15" s="440"/>
      <c r="R15" s="440"/>
      <c r="S15" s="442"/>
      <c r="T15" s="440"/>
      <c r="U15" s="442"/>
      <c r="V15" s="440"/>
      <c r="W15" s="442"/>
      <c r="X15" s="440"/>
      <c r="Y15" s="442"/>
      <c r="Z15" s="446"/>
      <c r="AA15" s="442"/>
      <c r="AB15" s="440"/>
      <c r="AC15" s="442"/>
      <c r="AD15" s="440"/>
      <c r="AE15" s="442"/>
      <c r="AF15" s="424"/>
      <c r="AG15" s="424"/>
      <c r="AH15" s="428"/>
      <c r="AI15" s="424"/>
      <c r="AJ15" s="424"/>
      <c r="AK15" s="424"/>
      <c r="AL15" s="423"/>
      <c r="AM15" s="423"/>
      <c r="AN15" s="242">
        <f t="shared" ref="AN15" si="36">+IF(AND(Q15="Preventivo",AM15="Fuerte"),2,IF(AND(Q15="Preventivo",AM15="Moderado"),1,0))</f>
        <v>0</v>
      </c>
      <c r="AO15" s="242">
        <f t="shared" ref="AO15" si="37">+IF(AND(Q15="Detectivo",$AM15="Fuerte"),2,IF(AND(Q15="Detectivo",$AM15="Moderado"),1,IF(AND(Q15="Preventivo",$AM15="Fuerte"),1,0)))</f>
        <v>0</v>
      </c>
      <c r="AP15" s="242">
        <f t="shared" ref="AP15" si="38">+K15-AN15</f>
        <v>0</v>
      </c>
      <c r="AQ15" s="242">
        <f t="shared" ref="AQ15" si="39">+M15-AO15</f>
        <v>0</v>
      </c>
      <c r="AR15" s="441"/>
      <c r="AS15" s="441"/>
      <c r="AT15" s="441"/>
      <c r="AU15" s="441"/>
      <c r="AV15" s="155"/>
      <c r="AW15" s="155"/>
      <c r="AX15" s="156"/>
      <c r="AY15" s="156"/>
      <c r="AZ15" s="155"/>
      <c r="BA15" s="155"/>
      <c r="BB15" s="429"/>
      <c r="BC15" s="429"/>
      <c r="BD15" s="429"/>
      <c r="BE15" s="431"/>
      <c r="BF15" s="433"/>
      <c r="BG15" s="460"/>
    </row>
    <row r="16" spans="1:59" ht="128.25">
      <c r="A16" s="484">
        <v>3</v>
      </c>
      <c r="B16" s="480" t="s">
        <v>95</v>
      </c>
      <c r="C16" s="493" t="s">
        <v>96</v>
      </c>
      <c r="D16" s="480" t="s">
        <v>97</v>
      </c>
      <c r="E16" s="480" t="s">
        <v>82</v>
      </c>
      <c r="F16" s="480" t="s">
        <v>65</v>
      </c>
      <c r="G16" s="168" t="s">
        <v>98</v>
      </c>
      <c r="H16" s="101" t="s">
        <v>67</v>
      </c>
      <c r="I16" s="168" t="s">
        <v>99</v>
      </c>
      <c r="J16" s="480" t="s">
        <v>100</v>
      </c>
      <c r="K16" s="489">
        <f>+VLOOKUP(J16,Listados!$K$8:$L$12,2,0)</f>
        <v>4</v>
      </c>
      <c r="L16" s="491" t="s">
        <v>86</v>
      </c>
      <c r="M16" s="489">
        <f>+VLOOKUP(L16,Listados!$K$13:$L$17,2,0)</f>
        <v>3</v>
      </c>
      <c r="N16" s="489" t="str">
        <f>IF(AND(J16&lt;&gt;"",L16&lt;&gt;""),VLOOKUP(J16&amp;L16,Listados!$M$3:$N$27,2,FALSE),"")</f>
        <v>Alto</v>
      </c>
      <c r="O16" s="102" t="s">
        <v>101</v>
      </c>
      <c r="P16" s="119" t="s">
        <v>98</v>
      </c>
      <c r="Q16" s="120" t="s">
        <v>72</v>
      </c>
      <c r="R16" s="104" t="s">
        <v>73</v>
      </c>
      <c r="S16" s="103">
        <f t="shared" si="16"/>
        <v>15</v>
      </c>
      <c r="T16" s="104" t="s">
        <v>73</v>
      </c>
      <c r="U16" s="103">
        <f t="shared" si="17"/>
        <v>15</v>
      </c>
      <c r="V16" s="104" t="s">
        <v>73</v>
      </c>
      <c r="W16" s="103">
        <f t="shared" si="18"/>
        <v>15</v>
      </c>
      <c r="X16" s="104" t="s">
        <v>72</v>
      </c>
      <c r="Y16" s="103">
        <f t="shared" si="19"/>
        <v>15</v>
      </c>
      <c r="Z16" s="104" t="s">
        <v>73</v>
      </c>
      <c r="AA16" s="103">
        <f t="shared" si="20"/>
        <v>15</v>
      </c>
      <c r="AB16" s="104" t="s">
        <v>73</v>
      </c>
      <c r="AC16" s="103">
        <f t="shared" si="21"/>
        <v>15</v>
      </c>
      <c r="AD16" s="104" t="s">
        <v>74</v>
      </c>
      <c r="AE16" s="103">
        <f t="shared" si="22"/>
        <v>10</v>
      </c>
      <c r="AF16" s="106">
        <f t="shared" si="23"/>
        <v>100</v>
      </c>
      <c r="AG16" s="106" t="str">
        <f t="shared" si="24"/>
        <v>Fuerte</v>
      </c>
      <c r="AH16" s="121" t="s">
        <v>75</v>
      </c>
      <c r="AI16" s="106" t="str">
        <f t="shared" si="25"/>
        <v>Fuerte</v>
      </c>
      <c r="AJ16" s="106" t="str">
        <f>IFERROR(VLOOKUP((CONCATENATE(AG16,AI16)),Listados!$U$3:$V$11,2,FALSE),"")</f>
        <v>Fuerte</v>
      </c>
      <c r="AK16" s="106">
        <f t="shared" si="26"/>
        <v>100</v>
      </c>
      <c r="AL16" s="482">
        <f t="shared" ref="AL16" si="40">AVERAGE(AK16:AK22)</f>
        <v>85.714285714285708</v>
      </c>
      <c r="AM16" s="443" t="str">
        <f t="shared" ref="AM16" si="41">IF(AL16&lt;=50,"Débil",IF(AL16&lt;=99,"Moderado",IF(AL16=100,"fuerte","")))</f>
        <v>Moderado</v>
      </c>
      <c r="AN16" s="80">
        <f>+IF(AND(Q16="Preventivo",AM16="Fuerte"),2,IF(AND(Q16="Preventivo",AM16="Moderado"),1,0))</f>
        <v>1</v>
      </c>
      <c r="AO16" s="80">
        <f>+IF(AND(Q16="Detectivo",$AM16="Fuerte"),2,IF(AND(Q16="Detectivo",$AM16="Moderado"),1,IF(AND(Q16="Preventivo",$AM16="Fuerte"),1,0)))</f>
        <v>0</v>
      </c>
      <c r="AP16" s="80">
        <f t="shared" ref="AP16" si="42">+K16-AN16</f>
        <v>3</v>
      </c>
      <c r="AQ16" s="80">
        <f>+M16-AO16</f>
        <v>3</v>
      </c>
      <c r="AR16" s="489" t="str">
        <f>+VLOOKUP(MIN(AP16:AP22),Listados!$J$18:$K$24,2,TRUE)</f>
        <v>Posible</v>
      </c>
      <c r="AS16" s="489" t="str">
        <f>+VLOOKUP(MIN(AQ16:AQ22),Listados!$J$26:$K$32,2,TRUE)</f>
        <v>Menor</v>
      </c>
      <c r="AT16" s="489" t="str">
        <f>IF(AND(AR16&lt;&gt;"",AS16&lt;&gt;""),VLOOKUP(AR16&amp;AS16,Listados!$M$3:$N$27,2,FALSE),"")</f>
        <v>Moderado</v>
      </c>
      <c r="AU16" s="489" t="str">
        <f>+VLOOKUP(AT16,Listados!$P$3:$Q$6,2,FALSE)</f>
        <v>Asumir el riesgo</v>
      </c>
      <c r="AV16" s="107"/>
      <c r="AW16" s="107"/>
      <c r="AX16" s="108"/>
      <c r="AY16" s="109"/>
      <c r="AZ16" s="107"/>
      <c r="BA16" s="107"/>
      <c r="BB16" s="452"/>
      <c r="BC16" s="452"/>
      <c r="BD16" s="452"/>
      <c r="BE16" s="462"/>
      <c r="BF16" s="465"/>
      <c r="BG16" s="468"/>
    </row>
    <row r="17" spans="1:59" ht="86.25">
      <c r="A17" s="485"/>
      <c r="B17" s="472"/>
      <c r="C17" s="494"/>
      <c r="D17" s="472"/>
      <c r="E17" s="472"/>
      <c r="F17" s="472"/>
      <c r="G17" s="243" t="s">
        <v>102</v>
      </c>
      <c r="H17" s="229" t="s">
        <v>67</v>
      </c>
      <c r="I17" s="243" t="s">
        <v>103</v>
      </c>
      <c r="J17" s="472"/>
      <c r="K17" s="474"/>
      <c r="L17" s="477"/>
      <c r="M17" s="474"/>
      <c r="N17" s="474"/>
      <c r="O17" s="244" t="s">
        <v>104</v>
      </c>
      <c r="P17" s="231" t="s">
        <v>102</v>
      </c>
      <c r="Q17" s="232" t="s">
        <v>72</v>
      </c>
      <c r="R17" s="233" t="s">
        <v>73</v>
      </c>
      <c r="S17" s="234">
        <f t="shared" si="16"/>
        <v>15</v>
      </c>
      <c r="T17" s="233" t="s">
        <v>73</v>
      </c>
      <c r="U17" s="234">
        <f t="shared" si="17"/>
        <v>15</v>
      </c>
      <c r="V17" s="233" t="s">
        <v>73</v>
      </c>
      <c r="W17" s="234">
        <f t="shared" si="18"/>
        <v>15</v>
      </c>
      <c r="X17" s="233" t="s">
        <v>72</v>
      </c>
      <c r="Y17" s="234">
        <f t="shared" si="19"/>
        <v>15</v>
      </c>
      <c r="Z17" s="233" t="s">
        <v>73</v>
      </c>
      <c r="AA17" s="234">
        <f t="shared" si="20"/>
        <v>15</v>
      </c>
      <c r="AB17" s="233" t="s">
        <v>73</v>
      </c>
      <c r="AC17" s="234">
        <f t="shared" si="21"/>
        <v>15</v>
      </c>
      <c r="AD17" s="233" t="s">
        <v>74</v>
      </c>
      <c r="AE17" s="234">
        <f t="shared" si="22"/>
        <v>10</v>
      </c>
      <c r="AF17" s="228">
        <f t="shared" si="23"/>
        <v>100</v>
      </c>
      <c r="AG17" s="228" t="str">
        <f t="shared" si="24"/>
        <v>Fuerte</v>
      </c>
      <c r="AH17" s="235" t="s">
        <v>75</v>
      </c>
      <c r="AI17" s="228" t="str">
        <f t="shared" si="25"/>
        <v>Fuerte</v>
      </c>
      <c r="AJ17" s="228" t="str">
        <f>IFERROR(VLOOKUP((CONCATENATE(AG17,AI17)),Listados!$U$3:$V$11,2,FALSE),"")</f>
        <v>Fuerte</v>
      </c>
      <c r="AK17" s="228">
        <f t="shared" si="26"/>
        <v>100</v>
      </c>
      <c r="AL17" s="473"/>
      <c r="AM17" s="424"/>
      <c r="AN17" s="228">
        <f>+IF(AND(Q17="Preventivo",AM16="Fuerte"),2,IF(AND(Q17="Preventivo",AM16="Moderado"),1,0))</f>
        <v>1</v>
      </c>
      <c r="AO17" s="228">
        <f>+IF(AND(Q17="Detectivo",$AM16="Fuerte"),2,IF(AND(Q17="Detectivo",$AM16="Moderado"),1,IF(AND(Q17="Preventivo",$AM16="Fuerte"),1,0)))</f>
        <v>0</v>
      </c>
      <c r="AP17" s="242">
        <f>+K16-AN17</f>
        <v>3</v>
      </c>
      <c r="AQ17" s="242">
        <f>+M16-AO17</f>
        <v>3</v>
      </c>
      <c r="AR17" s="474"/>
      <c r="AS17" s="474"/>
      <c r="AT17" s="474"/>
      <c r="AU17" s="474"/>
      <c r="AV17" s="236"/>
      <c r="AW17" s="236"/>
      <c r="AX17" s="236"/>
      <c r="AY17" s="236"/>
      <c r="AZ17" s="236"/>
      <c r="BA17" s="236"/>
      <c r="BB17" s="453"/>
      <c r="BC17" s="453"/>
      <c r="BD17" s="453"/>
      <c r="BE17" s="463"/>
      <c r="BF17" s="466"/>
      <c r="BG17" s="469"/>
    </row>
    <row r="18" spans="1:59" ht="198.75" customHeight="1">
      <c r="A18" s="485"/>
      <c r="B18" s="472"/>
      <c r="C18" s="494"/>
      <c r="D18" s="472"/>
      <c r="E18" s="472"/>
      <c r="F18" s="472"/>
      <c r="G18" s="497" t="s">
        <v>105</v>
      </c>
      <c r="H18" s="472" t="s">
        <v>67</v>
      </c>
      <c r="I18" s="472" t="s">
        <v>106</v>
      </c>
      <c r="J18" s="472"/>
      <c r="K18" s="474"/>
      <c r="L18" s="477"/>
      <c r="M18" s="474"/>
      <c r="N18" s="474"/>
      <c r="O18" s="241" t="s">
        <v>107</v>
      </c>
      <c r="P18" s="231" t="s">
        <v>105</v>
      </c>
      <c r="Q18" s="233" t="s">
        <v>72</v>
      </c>
      <c r="R18" s="233" t="s">
        <v>73</v>
      </c>
      <c r="S18" s="234">
        <f t="shared" si="16"/>
        <v>15</v>
      </c>
      <c r="T18" s="233" t="s">
        <v>73</v>
      </c>
      <c r="U18" s="234">
        <f t="shared" si="17"/>
        <v>15</v>
      </c>
      <c r="V18" s="233" t="s">
        <v>73</v>
      </c>
      <c r="W18" s="234">
        <f t="shared" si="18"/>
        <v>15</v>
      </c>
      <c r="X18" s="233" t="s">
        <v>72</v>
      </c>
      <c r="Y18" s="234">
        <f t="shared" si="19"/>
        <v>15</v>
      </c>
      <c r="Z18" s="233" t="s">
        <v>73</v>
      </c>
      <c r="AA18" s="234">
        <f t="shared" si="20"/>
        <v>15</v>
      </c>
      <c r="AB18" s="233" t="s">
        <v>73</v>
      </c>
      <c r="AC18" s="234">
        <f t="shared" si="21"/>
        <v>15</v>
      </c>
      <c r="AD18" s="233" t="s">
        <v>74</v>
      </c>
      <c r="AE18" s="234">
        <f t="shared" si="22"/>
        <v>10</v>
      </c>
      <c r="AF18" s="228">
        <f t="shared" si="23"/>
        <v>100</v>
      </c>
      <c r="AG18" s="228" t="str">
        <f t="shared" si="24"/>
        <v>Fuerte</v>
      </c>
      <c r="AH18" s="235" t="s">
        <v>75</v>
      </c>
      <c r="AI18" s="228" t="str">
        <f t="shared" si="25"/>
        <v>Fuerte</v>
      </c>
      <c r="AJ18" s="228" t="str">
        <f>IFERROR(VLOOKUP((CONCATENATE(AG18,AI18)),Listados!$U$3:$V$11,2,FALSE),"")</f>
        <v>Fuerte</v>
      </c>
      <c r="AK18" s="228">
        <f t="shared" si="26"/>
        <v>100</v>
      </c>
      <c r="AL18" s="473"/>
      <c r="AM18" s="424"/>
      <c r="AN18" s="228">
        <f>+IF(AND(Q18="Preventivo",AM16="Fuerte"),2,IF(AND(Q18="Preventivo",AM16="Moderado"),1,0))</f>
        <v>1</v>
      </c>
      <c r="AO18" s="228">
        <f>+IF(AND(Q18="Detectivo",$AM16="Fuerte"),2,IF(AND(Q18="Detectivo",$AM16="Moderado"),1,IF(AND(Q18="Preventivo",$AM16="Fuerte"),1,0)))</f>
        <v>0</v>
      </c>
      <c r="AP18" s="228">
        <f>+K16-AN18</f>
        <v>3</v>
      </c>
      <c r="AQ18" s="228">
        <f>+M16-AO18</f>
        <v>3</v>
      </c>
      <c r="AR18" s="474"/>
      <c r="AS18" s="474"/>
      <c r="AT18" s="474"/>
      <c r="AU18" s="474"/>
      <c r="AV18" s="236"/>
      <c r="AW18" s="236"/>
      <c r="AX18" s="239"/>
      <c r="AY18" s="239"/>
      <c r="AZ18" s="236"/>
      <c r="BA18" s="236"/>
      <c r="BB18" s="453"/>
      <c r="BC18" s="453"/>
      <c r="BD18" s="453"/>
      <c r="BE18" s="463"/>
      <c r="BF18" s="466"/>
      <c r="BG18" s="469"/>
    </row>
    <row r="19" spans="1:59" ht="85.5">
      <c r="A19" s="485"/>
      <c r="B19" s="472"/>
      <c r="C19" s="494"/>
      <c r="D19" s="472"/>
      <c r="E19" s="472"/>
      <c r="F19" s="472"/>
      <c r="G19" s="497"/>
      <c r="H19" s="472"/>
      <c r="I19" s="472"/>
      <c r="J19" s="472"/>
      <c r="K19" s="474"/>
      <c r="L19" s="477"/>
      <c r="M19" s="474"/>
      <c r="N19" s="474"/>
      <c r="O19" s="241" t="s">
        <v>108</v>
      </c>
      <c r="P19" s="231" t="s">
        <v>105</v>
      </c>
      <c r="Q19" s="233" t="s">
        <v>72</v>
      </c>
      <c r="R19" s="233" t="s">
        <v>73</v>
      </c>
      <c r="S19" s="234">
        <f t="shared" si="16"/>
        <v>15</v>
      </c>
      <c r="T19" s="233" t="s">
        <v>73</v>
      </c>
      <c r="U19" s="234">
        <f t="shared" si="17"/>
        <v>15</v>
      </c>
      <c r="V19" s="233" t="s">
        <v>73</v>
      </c>
      <c r="W19" s="234">
        <f t="shared" si="18"/>
        <v>15</v>
      </c>
      <c r="X19" s="233" t="s">
        <v>72</v>
      </c>
      <c r="Y19" s="234">
        <f t="shared" si="19"/>
        <v>15</v>
      </c>
      <c r="Z19" s="233" t="s">
        <v>73</v>
      </c>
      <c r="AA19" s="234">
        <f t="shared" si="20"/>
        <v>15</v>
      </c>
      <c r="AB19" s="233" t="s">
        <v>73</v>
      </c>
      <c r="AC19" s="234">
        <f t="shared" si="21"/>
        <v>15</v>
      </c>
      <c r="AD19" s="233" t="s">
        <v>74</v>
      </c>
      <c r="AE19" s="234">
        <f t="shared" si="22"/>
        <v>10</v>
      </c>
      <c r="AF19" s="228">
        <f t="shared" ref="AF19:AF21" si="43">IF((SUM(S19,U19,W19,Y19,AA19,AC19,AE19)=0),"",(SUM(S19,U19,W19,Y19,AA19,AC19,AE19)))</f>
        <v>100</v>
      </c>
      <c r="AG19" s="228" t="str">
        <f t="shared" ref="AG19:AG21" si="44">IF(AF19&lt;=85,"Débil",IF(AF19&lt;=95,"Moderado",IF(AF19=100,"Fuerte","")))</f>
        <v>Fuerte</v>
      </c>
      <c r="AH19" s="235" t="s">
        <v>75</v>
      </c>
      <c r="AI19" s="228" t="str">
        <f t="shared" ref="AI19:AI21" si="45">+IF(AH19="siempre","Fuerte",IF(AH19="Algunas veces","Moderado",IF(AH19="No se ejecuta","Débil","")))</f>
        <v>Fuerte</v>
      </c>
      <c r="AJ19" s="228" t="str">
        <f>IFERROR(VLOOKUP((CONCATENATE(AG19,AI19)),Listados!$U$3:$V$11,2,FALSE),"")</f>
        <v>Fuerte</v>
      </c>
      <c r="AK19" s="228">
        <f t="shared" ref="AK19:AK21" si="46">IF(AJ19="","",IF(AJ19="Débil", 0, IF(AJ19="Moderado",50,100)))</f>
        <v>100</v>
      </c>
      <c r="AL19" s="473"/>
      <c r="AM19" s="424"/>
      <c r="AN19" s="228">
        <f>+IF(AND(Q19="Preventivo",AM16="Fuerte"),2,IF(AND(Q19="Preventivo",AM16="Moderado"),1,0))</f>
        <v>1</v>
      </c>
      <c r="AO19" s="228">
        <f t="shared" ref="AO19:AO22" si="47">+IF(AND(Q19="Detectivo",$AM18="Fuerte"),2,IF(AND(Q19="Detectivo",$AM18="Moderado"),1,IF(AND(Q19="Preventivo",$AM18="Fuerte"),1,0)))</f>
        <v>0</v>
      </c>
      <c r="AP19" s="228">
        <f>+K16-AN19</f>
        <v>3</v>
      </c>
      <c r="AQ19" s="228">
        <f>+M16-AO19</f>
        <v>3</v>
      </c>
      <c r="AR19" s="474"/>
      <c r="AS19" s="474"/>
      <c r="AT19" s="474"/>
      <c r="AU19" s="474"/>
      <c r="AV19" s="236"/>
      <c r="AW19" s="236"/>
      <c r="AX19" s="239"/>
      <c r="AY19" s="239"/>
      <c r="AZ19" s="236"/>
      <c r="BA19" s="236"/>
      <c r="BB19" s="453"/>
      <c r="BC19" s="453"/>
      <c r="BD19" s="453"/>
      <c r="BE19" s="463"/>
      <c r="BF19" s="466"/>
      <c r="BG19" s="469"/>
    </row>
    <row r="20" spans="1:59" ht="177.75" customHeight="1">
      <c r="A20" s="485"/>
      <c r="B20" s="472"/>
      <c r="C20" s="494"/>
      <c r="D20" s="472"/>
      <c r="E20" s="472"/>
      <c r="F20" s="472"/>
      <c r="G20" s="243" t="s">
        <v>109</v>
      </c>
      <c r="H20" s="229" t="s">
        <v>67</v>
      </c>
      <c r="I20" s="243" t="s">
        <v>110</v>
      </c>
      <c r="J20" s="472"/>
      <c r="K20" s="474"/>
      <c r="L20" s="477"/>
      <c r="M20" s="474"/>
      <c r="N20" s="474"/>
      <c r="O20" s="241" t="s">
        <v>111</v>
      </c>
      <c r="P20" s="231" t="s">
        <v>109</v>
      </c>
      <c r="Q20" s="233" t="s">
        <v>80</v>
      </c>
      <c r="R20" s="233" t="s">
        <v>73</v>
      </c>
      <c r="S20" s="234">
        <f t="shared" si="16"/>
        <v>15</v>
      </c>
      <c r="T20" s="233" t="s">
        <v>73</v>
      </c>
      <c r="U20" s="234">
        <f t="shared" si="17"/>
        <v>15</v>
      </c>
      <c r="V20" s="233" t="s">
        <v>73</v>
      </c>
      <c r="W20" s="234">
        <f t="shared" si="18"/>
        <v>15</v>
      </c>
      <c r="X20" s="233" t="s">
        <v>80</v>
      </c>
      <c r="Y20" s="234">
        <f t="shared" si="19"/>
        <v>10</v>
      </c>
      <c r="Z20" s="233" t="s">
        <v>73</v>
      </c>
      <c r="AA20" s="234">
        <f t="shared" si="20"/>
        <v>15</v>
      </c>
      <c r="AB20" s="233" t="s">
        <v>73</v>
      </c>
      <c r="AC20" s="234">
        <f t="shared" si="21"/>
        <v>15</v>
      </c>
      <c r="AD20" s="233" t="s">
        <v>74</v>
      </c>
      <c r="AE20" s="234">
        <f t="shared" si="22"/>
        <v>10</v>
      </c>
      <c r="AF20" s="228">
        <f t="shared" si="43"/>
        <v>95</v>
      </c>
      <c r="AG20" s="228" t="str">
        <f t="shared" si="44"/>
        <v>Moderado</v>
      </c>
      <c r="AH20" s="235" t="s">
        <v>75</v>
      </c>
      <c r="AI20" s="228" t="str">
        <f t="shared" si="45"/>
        <v>Fuerte</v>
      </c>
      <c r="AJ20" s="228" t="str">
        <f>IFERROR(VLOOKUP((CONCATENATE(AG20,AI20)),Listados!$U$3:$V$11,2,FALSE),"")</f>
        <v>Moderado</v>
      </c>
      <c r="AK20" s="228">
        <f t="shared" si="46"/>
        <v>50</v>
      </c>
      <c r="AL20" s="473"/>
      <c r="AM20" s="424"/>
      <c r="AN20" s="228">
        <f>+IF(AND(Q20="Preventivo",AM16="Fuerte"),2,IF(AND(Q20="Preventivo",AM16="Moderado"),1,0))</f>
        <v>0</v>
      </c>
      <c r="AO20" s="228">
        <f>+IF(AND(Q20="Detectivo",$AM16="Fuerte"),2,IF(AND(Q20="Detectivo",$AM16="Moderado"),1,IF(AND(Q20="Preventivo",$AM16="Fuerte"),1,0)))</f>
        <v>1</v>
      </c>
      <c r="AP20" s="228">
        <f>+K16-AN20</f>
        <v>4</v>
      </c>
      <c r="AQ20" s="228">
        <f>+M16-AO20</f>
        <v>2</v>
      </c>
      <c r="AR20" s="474"/>
      <c r="AS20" s="474"/>
      <c r="AT20" s="474"/>
      <c r="AU20" s="474"/>
      <c r="AV20" s="236"/>
      <c r="AW20" s="236"/>
      <c r="AX20" s="239"/>
      <c r="AY20" s="239"/>
      <c r="AZ20" s="236"/>
      <c r="BA20" s="236"/>
      <c r="BB20" s="453"/>
      <c r="BC20" s="453"/>
      <c r="BD20" s="453"/>
      <c r="BE20" s="463"/>
      <c r="BF20" s="466"/>
      <c r="BG20" s="469"/>
    </row>
    <row r="21" spans="1:59" ht="120.75" customHeight="1">
      <c r="A21" s="485"/>
      <c r="B21" s="472"/>
      <c r="C21" s="494"/>
      <c r="D21" s="472"/>
      <c r="E21" s="472"/>
      <c r="F21" s="472"/>
      <c r="G21" s="472" t="s">
        <v>112</v>
      </c>
      <c r="H21" s="472" t="s">
        <v>67</v>
      </c>
      <c r="I21" s="472" t="s">
        <v>113</v>
      </c>
      <c r="J21" s="472"/>
      <c r="K21" s="474"/>
      <c r="L21" s="477"/>
      <c r="M21" s="474"/>
      <c r="N21" s="474"/>
      <c r="O21" s="246" t="s">
        <v>114</v>
      </c>
      <c r="P21" s="231" t="s">
        <v>109</v>
      </c>
      <c r="Q21" s="233" t="s">
        <v>80</v>
      </c>
      <c r="R21" s="233" t="s">
        <v>73</v>
      </c>
      <c r="S21" s="234">
        <f t="shared" si="16"/>
        <v>15</v>
      </c>
      <c r="T21" s="233" t="s">
        <v>73</v>
      </c>
      <c r="U21" s="234">
        <f t="shared" si="17"/>
        <v>15</v>
      </c>
      <c r="V21" s="233" t="s">
        <v>73</v>
      </c>
      <c r="W21" s="234">
        <f t="shared" si="18"/>
        <v>15</v>
      </c>
      <c r="X21" s="233" t="s">
        <v>80</v>
      </c>
      <c r="Y21" s="234">
        <f t="shared" si="19"/>
        <v>10</v>
      </c>
      <c r="Z21" s="233" t="s">
        <v>73</v>
      </c>
      <c r="AA21" s="234">
        <f t="shared" si="20"/>
        <v>15</v>
      </c>
      <c r="AB21" s="233" t="s">
        <v>73</v>
      </c>
      <c r="AC21" s="234">
        <f t="shared" si="21"/>
        <v>15</v>
      </c>
      <c r="AD21" s="233" t="s">
        <v>74</v>
      </c>
      <c r="AE21" s="234">
        <f t="shared" si="22"/>
        <v>10</v>
      </c>
      <c r="AF21" s="228">
        <f t="shared" si="43"/>
        <v>95</v>
      </c>
      <c r="AG21" s="228" t="str">
        <f t="shared" si="44"/>
        <v>Moderado</v>
      </c>
      <c r="AH21" s="235" t="s">
        <v>75</v>
      </c>
      <c r="AI21" s="228" t="str">
        <f t="shared" si="45"/>
        <v>Fuerte</v>
      </c>
      <c r="AJ21" s="228" t="str">
        <f>IFERROR(VLOOKUP((CONCATENATE(AG21,AI21)),Listados!$U$3:$V$11,2,FALSE),"")</f>
        <v>Moderado</v>
      </c>
      <c r="AK21" s="228">
        <f t="shared" si="46"/>
        <v>50</v>
      </c>
      <c r="AL21" s="473"/>
      <c r="AM21" s="424"/>
      <c r="AN21" s="228">
        <f>+IF(AND(Q21="Preventivo",AM16="Fuerte"),2,IF(AND(Q21="Preventivo",AM16="Moderado"),1,0))</f>
        <v>0</v>
      </c>
      <c r="AO21" s="228">
        <f>+IF(AND(Q21="Detectivo",$AM16="Fuerte"),2,IF(AND(Q21="Detectivo",$AM16="Moderado"),1,IF(AND(Q21="Preventivo",$AM16="Fuerte"),1,0)))</f>
        <v>1</v>
      </c>
      <c r="AP21" s="228">
        <f>+K16-AN21</f>
        <v>4</v>
      </c>
      <c r="AQ21" s="228">
        <f>+M16-AO21</f>
        <v>2</v>
      </c>
      <c r="AR21" s="474"/>
      <c r="AS21" s="474"/>
      <c r="AT21" s="474"/>
      <c r="AU21" s="474"/>
      <c r="AV21" s="236"/>
      <c r="AW21" s="236"/>
      <c r="AX21" s="239"/>
      <c r="AY21" s="239"/>
      <c r="AZ21" s="236"/>
      <c r="BA21" s="236"/>
      <c r="BB21" s="453"/>
      <c r="BC21" s="453"/>
      <c r="BD21" s="453"/>
      <c r="BE21" s="463"/>
      <c r="BF21" s="466"/>
      <c r="BG21" s="469"/>
    </row>
    <row r="22" spans="1:59" ht="86.25" thickBot="1">
      <c r="A22" s="486"/>
      <c r="B22" s="481"/>
      <c r="C22" s="495"/>
      <c r="D22" s="481"/>
      <c r="E22" s="481"/>
      <c r="F22" s="481"/>
      <c r="G22" s="481"/>
      <c r="H22" s="481"/>
      <c r="I22" s="481"/>
      <c r="J22" s="481"/>
      <c r="K22" s="490"/>
      <c r="L22" s="492"/>
      <c r="M22" s="490"/>
      <c r="N22" s="490"/>
      <c r="O22" s="157" t="s">
        <v>115</v>
      </c>
      <c r="P22" s="158" t="s">
        <v>112</v>
      </c>
      <c r="Q22" s="114" t="s">
        <v>72</v>
      </c>
      <c r="R22" s="114" t="s">
        <v>73</v>
      </c>
      <c r="S22" s="113">
        <f t="shared" si="16"/>
        <v>15</v>
      </c>
      <c r="T22" s="114" t="s">
        <v>73</v>
      </c>
      <c r="U22" s="113">
        <f t="shared" si="17"/>
        <v>15</v>
      </c>
      <c r="V22" s="114" t="s">
        <v>73</v>
      </c>
      <c r="W22" s="113">
        <f t="shared" si="18"/>
        <v>15</v>
      </c>
      <c r="X22" s="114" t="s">
        <v>72</v>
      </c>
      <c r="Y22" s="113">
        <f t="shared" si="19"/>
        <v>15</v>
      </c>
      <c r="Z22" s="114" t="s">
        <v>73</v>
      </c>
      <c r="AA22" s="113">
        <f t="shared" si="20"/>
        <v>15</v>
      </c>
      <c r="AB22" s="114" t="s">
        <v>73</v>
      </c>
      <c r="AC22" s="113">
        <f t="shared" si="21"/>
        <v>15</v>
      </c>
      <c r="AD22" s="114" t="s">
        <v>74</v>
      </c>
      <c r="AE22" s="113">
        <f t="shared" si="22"/>
        <v>10</v>
      </c>
      <c r="AF22" s="116">
        <f t="shared" si="23"/>
        <v>100</v>
      </c>
      <c r="AG22" s="116" t="str">
        <f t="shared" si="24"/>
        <v>Fuerte</v>
      </c>
      <c r="AH22" s="125" t="s">
        <v>75</v>
      </c>
      <c r="AI22" s="116" t="str">
        <f t="shared" si="25"/>
        <v>Fuerte</v>
      </c>
      <c r="AJ22" s="116" t="str">
        <f>IFERROR(VLOOKUP((CONCATENATE(AG22,AI22)),Listados!$U$3:$V$11,2,FALSE),"")</f>
        <v>Fuerte</v>
      </c>
      <c r="AK22" s="116">
        <f t="shared" si="26"/>
        <v>100</v>
      </c>
      <c r="AL22" s="483"/>
      <c r="AM22" s="524"/>
      <c r="AN22" s="159">
        <f>+IF(AND(Q22="Preventivo",AM16="Fuerte"),2,IF(AND(Q22="Preventivo",AM16="Moderado"),1,0))</f>
        <v>1</v>
      </c>
      <c r="AO22" s="159">
        <f t="shared" si="47"/>
        <v>0</v>
      </c>
      <c r="AP22" s="159">
        <f>+K16-AN22</f>
        <v>3</v>
      </c>
      <c r="AQ22" s="159">
        <f>+M16-AO22</f>
        <v>3</v>
      </c>
      <c r="AR22" s="490"/>
      <c r="AS22" s="490"/>
      <c r="AT22" s="490"/>
      <c r="AU22" s="490"/>
      <c r="AV22" s="117"/>
      <c r="AW22" s="117"/>
      <c r="AX22" s="118"/>
      <c r="AY22" s="118"/>
      <c r="AZ22" s="117"/>
      <c r="BA22" s="117"/>
      <c r="BB22" s="454"/>
      <c r="BC22" s="454"/>
      <c r="BD22" s="454"/>
      <c r="BE22" s="464"/>
      <c r="BF22" s="467"/>
      <c r="BG22" s="470"/>
    </row>
    <row r="23" spans="1:59" ht="185.25">
      <c r="A23" s="484">
        <v>4</v>
      </c>
      <c r="B23" s="480" t="s">
        <v>116</v>
      </c>
      <c r="C23" s="493" t="s">
        <v>117</v>
      </c>
      <c r="D23" s="496" t="s">
        <v>118</v>
      </c>
      <c r="E23" s="480" t="s">
        <v>119</v>
      </c>
      <c r="F23" s="480" t="s">
        <v>65</v>
      </c>
      <c r="G23" s="102" t="s">
        <v>120</v>
      </c>
      <c r="H23" s="101" t="s">
        <v>121</v>
      </c>
      <c r="I23" s="102" t="s">
        <v>122</v>
      </c>
      <c r="J23" s="480" t="s">
        <v>69</v>
      </c>
      <c r="K23" s="489">
        <f>+VLOOKUP(J23,Listados!$K$8:$L$12,2,0)</f>
        <v>5</v>
      </c>
      <c r="L23" s="491" t="s">
        <v>123</v>
      </c>
      <c r="M23" s="489">
        <f>+VLOOKUP(L23,Listados!$K$13:$L$17,2,0)</f>
        <v>5</v>
      </c>
      <c r="N23" s="489" t="str">
        <f>IF(AND(J23&lt;&gt;"",L23&lt;&gt;""),VLOOKUP(J23&amp;L23,Listados!$M$3:$N$27,2,FALSE),"")</f>
        <v>Extremo</v>
      </c>
      <c r="O23" s="102" t="s">
        <v>124</v>
      </c>
      <c r="P23" s="119" t="s">
        <v>120</v>
      </c>
      <c r="Q23" s="120" t="s">
        <v>72</v>
      </c>
      <c r="R23" s="104" t="s">
        <v>73</v>
      </c>
      <c r="S23" s="103">
        <f t="shared" si="16"/>
        <v>15</v>
      </c>
      <c r="T23" s="104" t="s">
        <v>73</v>
      </c>
      <c r="U23" s="103">
        <f t="shared" si="17"/>
        <v>15</v>
      </c>
      <c r="V23" s="104" t="s">
        <v>73</v>
      </c>
      <c r="W23" s="103">
        <f t="shared" si="18"/>
        <v>15</v>
      </c>
      <c r="X23" s="104" t="s">
        <v>72</v>
      </c>
      <c r="Y23" s="103">
        <f t="shared" si="19"/>
        <v>15</v>
      </c>
      <c r="Z23" s="104" t="s">
        <v>73</v>
      </c>
      <c r="AA23" s="103">
        <f t="shared" si="20"/>
        <v>15</v>
      </c>
      <c r="AB23" s="104" t="s">
        <v>73</v>
      </c>
      <c r="AC23" s="103">
        <f t="shared" si="21"/>
        <v>15</v>
      </c>
      <c r="AD23" s="104" t="s">
        <v>74</v>
      </c>
      <c r="AE23" s="103">
        <f t="shared" si="22"/>
        <v>10</v>
      </c>
      <c r="AF23" s="106">
        <f t="shared" si="23"/>
        <v>100</v>
      </c>
      <c r="AG23" s="106" t="str">
        <f t="shared" si="24"/>
        <v>Fuerte</v>
      </c>
      <c r="AH23" s="121" t="s">
        <v>75</v>
      </c>
      <c r="AI23" s="106" t="str">
        <f t="shared" si="25"/>
        <v>Fuerte</v>
      </c>
      <c r="AJ23" s="106" t="str">
        <f>IFERROR(VLOOKUP((CONCATENATE(AG23,AI23)),Listados!$U$3:$V$11,2,FALSE),"")</f>
        <v>Fuerte</v>
      </c>
      <c r="AK23" s="106">
        <f t="shared" si="26"/>
        <v>100</v>
      </c>
      <c r="AL23" s="482">
        <f t="shared" ref="AL23" si="48">AVERAGE(AK23:AK26)</f>
        <v>100</v>
      </c>
      <c r="AM23" s="482" t="str">
        <f t="shared" ref="AM23" si="49">IF(AL23&lt;=50,"Débil",IF(AL23&lt;=99,"Moderado",IF(AL23=100,"fuerte","")))</f>
        <v>fuerte</v>
      </c>
      <c r="AN23" s="482">
        <f t="shared" ref="AN23" si="50">+IF(AND(Q23="Preventivo",AM23="Fuerte"),2,IF(AND(Q23="Preventivo",AM23="Moderado"),1,0))</f>
        <v>2</v>
      </c>
      <c r="AO23" s="482">
        <f t="shared" ref="AO23" si="51">+IF(AND(Q23="Detectivo",$AM23="Fuerte"),2,IF(AND(Q23="Detectivo",$AM23="Moderado"),1,IF(AND(Q23="Preventivo",$AM23="Fuerte"),1,0)))</f>
        <v>1</v>
      </c>
      <c r="AP23" s="443">
        <f t="shared" ref="AP23" si="52">+K23-AN23</f>
        <v>3</v>
      </c>
      <c r="AQ23" s="443">
        <f t="shared" ref="AQ23" si="53">+M23-AO23</f>
        <v>4</v>
      </c>
      <c r="AR23" s="489" t="str">
        <f>+VLOOKUP(MIN(AP23),Listados!$J$18:$K$24,2,TRUE)</f>
        <v>Posible</v>
      </c>
      <c r="AS23" s="489" t="str">
        <f>+VLOOKUP(MIN(AQ23),Listados!$J$26:$K$32,2,TRUE)</f>
        <v>Mayor</v>
      </c>
      <c r="AT23" s="489" t="str">
        <f>IF(AND(AR23&lt;&gt;"",AS23&lt;&gt;""),VLOOKUP(AR23&amp;AS23,Listados!$M$3:$N$27,2,FALSE),"")</f>
        <v>Extremo</v>
      </c>
      <c r="AU23" s="489" t="str">
        <f>+VLOOKUP(AT23,Listados!$P$3:$Q$6,2,FALSE)</f>
        <v>Reducir el riesgo</v>
      </c>
      <c r="AV23" s="172" t="s">
        <v>125</v>
      </c>
      <c r="AW23" s="136" t="s">
        <v>126</v>
      </c>
      <c r="AX23" s="137">
        <v>45658</v>
      </c>
      <c r="AY23" s="137">
        <v>45991</v>
      </c>
      <c r="AZ23" s="136" t="s">
        <v>127</v>
      </c>
      <c r="BA23" s="136" t="s">
        <v>128</v>
      </c>
      <c r="BB23" s="447"/>
      <c r="BC23" s="447"/>
      <c r="BD23" s="447"/>
      <c r="BE23" s="455"/>
      <c r="BF23" s="457"/>
      <c r="BG23" s="459"/>
    </row>
    <row r="24" spans="1:59" ht="99.75">
      <c r="A24" s="485"/>
      <c r="B24" s="472"/>
      <c r="C24" s="494"/>
      <c r="D24" s="497"/>
      <c r="E24" s="472"/>
      <c r="F24" s="472"/>
      <c r="G24" s="230" t="s">
        <v>129</v>
      </c>
      <c r="H24" s="229" t="s">
        <v>67</v>
      </c>
      <c r="I24" s="230" t="s">
        <v>130</v>
      </c>
      <c r="J24" s="472"/>
      <c r="K24" s="474"/>
      <c r="L24" s="477"/>
      <c r="M24" s="474"/>
      <c r="N24" s="474"/>
      <c r="O24" s="230" t="s">
        <v>131</v>
      </c>
      <c r="P24" s="82" t="s">
        <v>129</v>
      </c>
      <c r="Q24" s="232" t="s">
        <v>72</v>
      </c>
      <c r="R24" s="233" t="s">
        <v>73</v>
      </c>
      <c r="S24" s="234">
        <f t="shared" si="16"/>
        <v>15</v>
      </c>
      <c r="T24" s="233" t="s">
        <v>73</v>
      </c>
      <c r="U24" s="234">
        <f t="shared" si="17"/>
        <v>15</v>
      </c>
      <c r="V24" s="233" t="s">
        <v>73</v>
      </c>
      <c r="W24" s="234">
        <f t="shared" si="18"/>
        <v>15</v>
      </c>
      <c r="X24" s="233" t="s">
        <v>72</v>
      </c>
      <c r="Y24" s="234">
        <f t="shared" si="19"/>
        <v>15</v>
      </c>
      <c r="Z24" s="233" t="s">
        <v>73</v>
      </c>
      <c r="AA24" s="234">
        <f t="shared" si="20"/>
        <v>15</v>
      </c>
      <c r="AB24" s="233" t="s">
        <v>73</v>
      </c>
      <c r="AC24" s="234">
        <f t="shared" si="21"/>
        <v>15</v>
      </c>
      <c r="AD24" s="233" t="s">
        <v>74</v>
      </c>
      <c r="AE24" s="234">
        <f t="shared" si="22"/>
        <v>10</v>
      </c>
      <c r="AF24" s="228">
        <f t="shared" si="23"/>
        <v>100</v>
      </c>
      <c r="AG24" s="228" t="str">
        <f t="shared" si="24"/>
        <v>Fuerte</v>
      </c>
      <c r="AH24" s="235" t="s">
        <v>75</v>
      </c>
      <c r="AI24" s="228" t="str">
        <f t="shared" si="25"/>
        <v>Fuerte</v>
      </c>
      <c r="AJ24" s="228" t="str">
        <f>IFERROR(VLOOKUP((CONCATENATE(AG24,AI24)),Listados!$U$3:$V$11,2,FALSE),"")</f>
        <v>Fuerte</v>
      </c>
      <c r="AK24" s="228">
        <f t="shared" si="26"/>
        <v>100</v>
      </c>
      <c r="AL24" s="473"/>
      <c r="AM24" s="473"/>
      <c r="AN24" s="473"/>
      <c r="AO24" s="473"/>
      <c r="AP24" s="424"/>
      <c r="AQ24" s="424"/>
      <c r="AR24" s="474"/>
      <c r="AS24" s="474"/>
      <c r="AT24" s="474"/>
      <c r="AU24" s="474"/>
      <c r="AV24" s="247" t="s">
        <v>132</v>
      </c>
      <c r="AW24" s="245" t="s">
        <v>126</v>
      </c>
      <c r="AX24" s="245">
        <v>45778</v>
      </c>
      <c r="AY24" s="245">
        <v>45991</v>
      </c>
      <c r="AZ24" s="245" t="s">
        <v>133</v>
      </c>
      <c r="BA24" s="245" t="s">
        <v>134</v>
      </c>
      <c r="BB24" s="429"/>
      <c r="BC24" s="429"/>
      <c r="BD24" s="429"/>
      <c r="BE24" s="431"/>
      <c r="BF24" s="433"/>
      <c r="BG24" s="460"/>
    </row>
    <row r="25" spans="1:59" ht="90">
      <c r="A25" s="485"/>
      <c r="B25" s="472"/>
      <c r="C25" s="494"/>
      <c r="D25" s="497"/>
      <c r="E25" s="472"/>
      <c r="F25" s="472"/>
      <c r="G25" s="237"/>
      <c r="H25" s="237"/>
      <c r="I25" s="237"/>
      <c r="J25" s="472"/>
      <c r="K25" s="474"/>
      <c r="L25" s="477"/>
      <c r="M25" s="474"/>
      <c r="N25" s="474"/>
      <c r="O25" s="248"/>
      <c r="P25" s="82"/>
      <c r="Q25" s="249"/>
      <c r="R25" s="233"/>
      <c r="S25" s="234" t="str">
        <f t="shared" si="16"/>
        <v>0</v>
      </c>
      <c r="T25" s="233"/>
      <c r="U25" s="234" t="str">
        <f t="shared" si="17"/>
        <v>0</v>
      </c>
      <c r="V25" s="233"/>
      <c r="W25" s="234" t="str">
        <f t="shared" si="18"/>
        <v>0</v>
      </c>
      <c r="X25" s="233"/>
      <c r="Y25" s="234" t="str">
        <f t="shared" si="19"/>
        <v>0</v>
      </c>
      <c r="Z25" s="233"/>
      <c r="AA25" s="234" t="str">
        <f t="shared" si="20"/>
        <v>0</v>
      </c>
      <c r="AB25" s="233"/>
      <c r="AC25" s="234" t="str">
        <f t="shared" si="21"/>
        <v>0</v>
      </c>
      <c r="AD25" s="233"/>
      <c r="AE25" s="234" t="str">
        <f t="shared" si="22"/>
        <v>0</v>
      </c>
      <c r="AF25" s="228" t="str">
        <f t="shared" si="23"/>
        <v/>
      </c>
      <c r="AG25" s="228" t="str">
        <f t="shared" si="24"/>
        <v/>
      </c>
      <c r="AH25" s="235"/>
      <c r="AI25" s="228" t="str">
        <f t="shared" si="25"/>
        <v/>
      </c>
      <c r="AJ25" s="228" t="str">
        <f>IFERROR(VLOOKUP((CONCATENATE(AG25,AI25)),Listados!$U$3:$V$11,2,FALSE),"")</f>
        <v/>
      </c>
      <c r="AK25" s="228" t="str">
        <f t="shared" si="26"/>
        <v/>
      </c>
      <c r="AL25" s="473"/>
      <c r="AM25" s="473"/>
      <c r="AN25" s="473"/>
      <c r="AO25" s="473"/>
      <c r="AP25" s="424"/>
      <c r="AQ25" s="424"/>
      <c r="AR25" s="474"/>
      <c r="AS25" s="474"/>
      <c r="AT25" s="474"/>
      <c r="AU25" s="474"/>
      <c r="AV25" s="247" t="s">
        <v>135</v>
      </c>
      <c r="AW25" s="245" t="s">
        <v>126</v>
      </c>
      <c r="AX25" s="250">
        <v>45658</v>
      </c>
      <c r="AY25" s="250">
        <v>45991</v>
      </c>
      <c r="AZ25" s="245" t="s">
        <v>136</v>
      </c>
      <c r="BA25" s="245" t="s">
        <v>137</v>
      </c>
      <c r="BB25" s="429"/>
      <c r="BC25" s="429"/>
      <c r="BD25" s="429"/>
      <c r="BE25" s="431"/>
      <c r="BF25" s="433"/>
      <c r="BG25" s="460"/>
    </row>
    <row r="26" spans="1:59" ht="105.75" thickBot="1">
      <c r="A26" s="486"/>
      <c r="B26" s="481"/>
      <c r="C26" s="495"/>
      <c r="D26" s="498"/>
      <c r="E26" s="481"/>
      <c r="F26" s="481"/>
      <c r="G26" s="122"/>
      <c r="H26" s="122"/>
      <c r="I26" s="122"/>
      <c r="J26" s="481"/>
      <c r="K26" s="490"/>
      <c r="L26" s="492"/>
      <c r="M26" s="490"/>
      <c r="N26" s="490"/>
      <c r="O26" s="123"/>
      <c r="P26" s="174"/>
      <c r="Q26" s="140"/>
      <c r="R26" s="114"/>
      <c r="S26" s="113" t="str">
        <f t="shared" si="16"/>
        <v>0</v>
      </c>
      <c r="T26" s="114"/>
      <c r="U26" s="113" t="str">
        <f t="shared" si="17"/>
        <v>0</v>
      </c>
      <c r="V26" s="114"/>
      <c r="W26" s="113" t="str">
        <f t="shared" si="18"/>
        <v>0</v>
      </c>
      <c r="X26" s="114"/>
      <c r="Y26" s="113" t="str">
        <f t="shared" si="19"/>
        <v>0</v>
      </c>
      <c r="Z26" s="114"/>
      <c r="AA26" s="113" t="str">
        <f t="shared" si="20"/>
        <v>0</v>
      </c>
      <c r="AB26" s="114"/>
      <c r="AC26" s="113" t="str">
        <f t="shared" si="21"/>
        <v>0</v>
      </c>
      <c r="AD26" s="114"/>
      <c r="AE26" s="113" t="str">
        <f t="shared" si="22"/>
        <v>0</v>
      </c>
      <c r="AF26" s="116" t="str">
        <f t="shared" si="23"/>
        <v/>
      </c>
      <c r="AG26" s="116" t="str">
        <f t="shared" si="24"/>
        <v/>
      </c>
      <c r="AH26" s="125"/>
      <c r="AI26" s="116" t="str">
        <f t="shared" si="25"/>
        <v/>
      </c>
      <c r="AJ26" s="116" t="str">
        <f>IFERROR(VLOOKUP((CONCATENATE(AG26,AI26)),Listados!$U$3:$V$11,2,FALSE),"")</f>
        <v/>
      </c>
      <c r="AK26" s="116" t="str">
        <f t="shared" si="26"/>
        <v/>
      </c>
      <c r="AL26" s="483"/>
      <c r="AM26" s="483"/>
      <c r="AN26" s="483"/>
      <c r="AO26" s="483"/>
      <c r="AP26" s="524"/>
      <c r="AQ26" s="524"/>
      <c r="AR26" s="490"/>
      <c r="AS26" s="490"/>
      <c r="AT26" s="490"/>
      <c r="AU26" s="490"/>
      <c r="AV26" s="175" t="s">
        <v>138</v>
      </c>
      <c r="AW26" s="176" t="s">
        <v>126</v>
      </c>
      <c r="AX26" s="177">
        <v>45778</v>
      </c>
      <c r="AY26" s="177">
        <v>45991</v>
      </c>
      <c r="AZ26" s="176" t="s">
        <v>139</v>
      </c>
      <c r="BA26" s="176" t="s">
        <v>137</v>
      </c>
      <c r="BB26" s="448"/>
      <c r="BC26" s="448"/>
      <c r="BD26" s="448"/>
      <c r="BE26" s="456"/>
      <c r="BF26" s="458"/>
      <c r="BG26" s="461"/>
    </row>
    <row r="27" spans="1:59" ht="128.25">
      <c r="A27" s="484">
        <v>5</v>
      </c>
      <c r="B27" s="480" t="s">
        <v>116</v>
      </c>
      <c r="C27" s="493" t="s">
        <v>117</v>
      </c>
      <c r="D27" s="496" t="s">
        <v>140</v>
      </c>
      <c r="E27" s="480" t="s">
        <v>64</v>
      </c>
      <c r="F27" s="480" t="s">
        <v>65</v>
      </c>
      <c r="G27" s="102" t="s">
        <v>141</v>
      </c>
      <c r="H27" s="101" t="s">
        <v>121</v>
      </c>
      <c r="I27" s="102" t="s">
        <v>142</v>
      </c>
      <c r="J27" s="480" t="s">
        <v>143</v>
      </c>
      <c r="K27" s="489">
        <f>+VLOOKUP(J27,Listados!$K$8:$L$12,2,0)</f>
        <v>2</v>
      </c>
      <c r="L27" s="491" t="s">
        <v>123</v>
      </c>
      <c r="M27" s="489">
        <f>+VLOOKUP(L27,Listados!$K$13:$L$17,2,0)</f>
        <v>5</v>
      </c>
      <c r="N27" s="489" t="str">
        <f>IF(AND(J27&lt;&gt;"",L27&lt;&gt;""),VLOOKUP(J27&amp;L27,Listados!$M$3:$N$27,2,FALSE),"")</f>
        <v>Extremo</v>
      </c>
      <c r="O27" s="102" t="s">
        <v>144</v>
      </c>
      <c r="P27" s="119" t="s">
        <v>141</v>
      </c>
      <c r="Q27" s="146" t="s">
        <v>80</v>
      </c>
      <c r="R27" s="104" t="s">
        <v>73</v>
      </c>
      <c r="S27" s="103">
        <f t="shared" si="16"/>
        <v>15</v>
      </c>
      <c r="T27" s="104" t="s">
        <v>73</v>
      </c>
      <c r="U27" s="103">
        <f t="shared" si="17"/>
        <v>15</v>
      </c>
      <c r="V27" s="104" t="s">
        <v>73</v>
      </c>
      <c r="W27" s="103">
        <f t="shared" si="18"/>
        <v>15</v>
      </c>
      <c r="X27" s="104" t="s">
        <v>72</v>
      </c>
      <c r="Y27" s="103">
        <f t="shared" si="19"/>
        <v>15</v>
      </c>
      <c r="Z27" s="104" t="s">
        <v>73</v>
      </c>
      <c r="AA27" s="103">
        <f t="shared" si="20"/>
        <v>15</v>
      </c>
      <c r="AB27" s="104" t="s">
        <v>73</v>
      </c>
      <c r="AC27" s="103">
        <f t="shared" si="21"/>
        <v>15</v>
      </c>
      <c r="AD27" s="104" t="s">
        <v>74</v>
      </c>
      <c r="AE27" s="103">
        <f t="shared" si="22"/>
        <v>10</v>
      </c>
      <c r="AF27" s="106">
        <f t="shared" si="23"/>
        <v>100</v>
      </c>
      <c r="AG27" s="106" t="str">
        <f t="shared" si="24"/>
        <v>Fuerte</v>
      </c>
      <c r="AH27" s="121" t="s">
        <v>75</v>
      </c>
      <c r="AI27" s="106" t="str">
        <f t="shared" si="25"/>
        <v>Fuerte</v>
      </c>
      <c r="AJ27" s="106" t="str">
        <f>IFERROR(VLOOKUP((CONCATENATE(AG27,AI27)),Listados!$U$3:$V$11,2,FALSE),"")</f>
        <v>Fuerte</v>
      </c>
      <c r="AK27" s="106">
        <f t="shared" si="26"/>
        <v>100</v>
      </c>
      <c r="AL27" s="482">
        <f t="shared" ref="AL27" si="54">AVERAGE(AK27:AK30)</f>
        <v>100</v>
      </c>
      <c r="AM27" s="482" t="str">
        <f t="shared" ref="AM27" si="55">IF(AL27&lt;=50,"Débil",IF(AL27&lt;=99,"Moderado",IF(AL27=100,"fuerte","")))</f>
        <v>fuerte</v>
      </c>
      <c r="AN27" s="482">
        <f t="shared" ref="AN27" si="56">+IF(AND(Q27="Preventivo",AM27="Fuerte"),2,IF(AND(Q27="Preventivo",AM27="Moderado"),1,0))</f>
        <v>0</v>
      </c>
      <c r="AO27" s="482">
        <f t="shared" ref="AO27" si="57">+IF(AND(Q27="Detectivo",$AM27="Fuerte"),2,IF(AND(Q27="Detectivo",$AM27="Moderado"),1,IF(AND(Q27="Preventivo",$AM27="Fuerte"),1,0)))</f>
        <v>2</v>
      </c>
      <c r="AP27" s="443">
        <f t="shared" ref="AP27" si="58">+K27-AN27</f>
        <v>2</v>
      </c>
      <c r="AQ27" s="443">
        <f t="shared" ref="AQ27" si="59">+M27-AO27</f>
        <v>3</v>
      </c>
      <c r="AR27" s="489" t="str">
        <f>+VLOOKUP(MIN(AP27),Listados!$J$18:$K$24,2,TRUE)</f>
        <v>Improbable</v>
      </c>
      <c r="AS27" s="489" t="str">
        <f>+VLOOKUP(MIN(AQ27),Listados!$J$26:$K$32,2,TRUE)</f>
        <v>Moderado</v>
      </c>
      <c r="AT27" s="489" t="str">
        <f>IF(AND(AR27&lt;&gt;"",AS27&lt;&gt;""),VLOOKUP(AR27&amp;AS27,Listados!$M$3:$N$27,2,FALSE),"")</f>
        <v>Moderado</v>
      </c>
      <c r="AU27" s="489" t="str">
        <f>+VLOOKUP(AT27,Listados!$P$3:$Q$6,2,FALSE)</f>
        <v>Asumir el riesgo</v>
      </c>
      <c r="AV27" s="135" t="s">
        <v>145</v>
      </c>
      <c r="AW27" s="107"/>
      <c r="AX27" s="108"/>
      <c r="AY27" s="109"/>
      <c r="AZ27" s="107"/>
      <c r="BA27" s="107"/>
      <c r="BB27" s="447"/>
      <c r="BC27" s="447"/>
      <c r="BD27" s="447"/>
      <c r="BE27" s="455"/>
      <c r="BF27" s="457"/>
      <c r="BG27" s="459"/>
    </row>
    <row r="28" spans="1:59" ht="195" customHeight="1">
      <c r="A28" s="485"/>
      <c r="B28" s="472"/>
      <c r="C28" s="494"/>
      <c r="D28" s="497"/>
      <c r="E28" s="472"/>
      <c r="F28" s="472"/>
      <c r="G28" s="230" t="s">
        <v>146</v>
      </c>
      <c r="H28" s="229" t="s">
        <v>121</v>
      </c>
      <c r="I28" s="230" t="s">
        <v>147</v>
      </c>
      <c r="J28" s="472"/>
      <c r="K28" s="474"/>
      <c r="L28" s="477"/>
      <c r="M28" s="474"/>
      <c r="N28" s="474"/>
      <c r="O28" s="554" t="s">
        <v>148</v>
      </c>
      <c r="P28" s="231" t="s">
        <v>146</v>
      </c>
      <c r="Q28" s="562" t="s">
        <v>80</v>
      </c>
      <c r="R28" s="439" t="s">
        <v>73</v>
      </c>
      <c r="S28" s="441">
        <f t="shared" si="16"/>
        <v>15</v>
      </c>
      <c r="T28" s="439" t="s">
        <v>73</v>
      </c>
      <c r="U28" s="441">
        <f t="shared" si="17"/>
        <v>15</v>
      </c>
      <c r="V28" s="439" t="s">
        <v>73</v>
      </c>
      <c r="W28" s="441">
        <f t="shared" si="18"/>
        <v>15</v>
      </c>
      <c r="X28" s="439" t="s">
        <v>72</v>
      </c>
      <c r="Y28" s="441">
        <f t="shared" si="19"/>
        <v>15</v>
      </c>
      <c r="Z28" s="439" t="s">
        <v>73</v>
      </c>
      <c r="AA28" s="441">
        <f t="shared" si="20"/>
        <v>15</v>
      </c>
      <c r="AB28" s="439" t="s">
        <v>73</v>
      </c>
      <c r="AC28" s="441">
        <f t="shared" si="21"/>
        <v>15</v>
      </c>
      <c r="AD28" s="439" t="s">
        <v>74</v>
      </c>
      <c r="AE28" s="441">
        <f t="shared" si="22"/>
        <v>10</v>
      </c>
      <c r="AF28" s="423">
        <f t="shared" si="23"/>
        <v>100</v>
      </c>
      <c r="AG28" s="423" t="str">
        <f>IF(AF28&lt;=85,"Débil",IF(AF28&lt;=95,"Moderado",IF(AF28=100,"Fuerte","")))</f>
        <v>Fuerte</v>
      </c>
      <c r="AH28" s="427" t="s">
        <v>75</v>
      </c>
      <c r="AI28" s="423" t="str">
        <f>+IF(AH28="siempre","Fuerte",IF(AH28="Algunas veces","Moderado",IF(AH28="No se ejecuta","Débil","")))</f>
        <v>Fuerte</v>
      </c>
      <c r="AJ28" s="423" t="str">
        <f>IFERROR(VLOOKUP((CONCATENATE(AG28,AI28)),Listados!$U$3:$V$11,2,FALSE),"")</f>
        <v>Fuerte</v>
      </c>
      <c r="AK28" s="423">
        <f t="shared" si="26"/>
        <v>100</v>
      </c>
      <c r="AL28" s="473"/>
      <c r="AM28" s="473"/>
      <c r="AN28" s="473"/>
      <c r="AO28" s="473"/>
      <c r="AP28" s="424"/>
      <c r="AQ28" s="424"/>
      <c r="AR28" s="474"/>
      <c r="AS28" s="474"/>
      <c r="AT28" s="474"/>
      <c r="AU28" s="474"/>
      <c r="AV28" s="236"/>
      <c r="AW28" s="236"/>
      <c r="AX28" s="236"/>
      <c r="AY28" s="236"/>
      <c r="AZ28" s="236"/>
      <c r="BA28" s="236"/>
      <c r="BB28" s="429"/>
      <c r="BC28" s="429"/>
      <c r="BD28" s="429"/>
      <c r="BE28" s="431"/>
      <c r="BF28" s="433"/>
      <c r="BG28" s="460"/>
    </row>
    <row r="29" spans="1:59" ht="120" customHeight="1">
      <c r="A29" s="485"/>
      <c r="B29" s="472"/>
      <c r="C29" s="494"/>
      <c r="D29" s="497"/>
      <c r="E29" s="472"/>
      <c r="F29" s="472"/>
      <c r="G29" s="565" t="s">
        <v>149</v>
      </c>
      <c r="H29" s="499" t="s">
        <v>121</v>
      </c>
      <c r="I29" s="230" t="s">
        <v>150</v>
      </c>
      <c r="J29" s="472"/>
      <c r="K29" s="474"/>
      <c r="L29" s="477"/>
      <c r="M29" s="474"/>
      <c r="N29" s="474"/>
      <c r="O29" s="557"/>
      <c r="P29" s="231" t="s">
        <v>149</v>
      </c>
      <c r="Q29" s="561"/>
      <c r="R29" s="436"/>
      <c r="S29" s="438"/>
      <c r="T29" s="436"/>
      <c r="U29" s="438"/>
      <c r="V29" s="436"/>
      <c r="W29" s="438"/>
      <c r="X29" s="436"/>
      <c r="Y29" s="438"/>
      <c r="Z29" s="436"/>
      <c r="AA29" s="438"/>
      <c r="AB29" s="436"/>
      <c r="AC29" s="438"/>
      <c r="AD29" s="436"/>
      <c r="AE29" s="438"/>
      <c r="AF29" s="444"/>
      <c r="AG29" s="444"/>
      <c r="AH29" s="426"/>
      <c r="AI29" s="444"/>
      <c r="AJ29" s="444"/>
      <c r="AK29" s="444"/>
      <c r="AL29" s="473"/>
      <c r="AM29" s="473"/>
      <c r="AN29" s="473"/>
      <c r="AO29" s="473"/>
      <c r="AP29" s="424"/>
      <c r="AQ29" s="424"/>
      <c r="AR29" s="474"/>
      <c r="AS29" s="474"/>
      <c r="AT29" s="474"/>
      <c r="AU29" s="474"/>
      <c r="AV29" s="236"/>
      <c r="AW29" s="236"/>
      <c r="AX29" s="239"/>
      <c r="AY29" s="239"/>
      <c r="AZ29" s="236"/>
      <c r="BA29" s="236"/>
      <c r="BB29" s="429"/>
      <c r="BC29" s="429"/>
      <c r="BD29" s="429"/>
      <c r="BE29" s="431"/>
      <c r="BF29" s="433"/>
      <c r="BG29" s="460"/>
    </row>
    <row r="30" spans="1:59" ht="29.25" thickBot="1">
      <c r="A30" s="486"/>
      <c r="B30" s="481"/>
      <c r="C30" s="495"/>
      <c r="D30" s="498"/>
      <c r="E30" s="481"/>
      <c r="F30" s="481"/>
      <c r="G30" s="566"/>
      <c r="H30" s="518"/>
      <c r="I30" s="112" t="s">
        <v>151</v>
      </c>
      <c r="J30" s="481"/>
      <c r="K30" s="490"/>
      <c r="L30" s="492"/>
      <c r="M30" s="490"/>
      <c r="N30" s="490"/>
      <c r="O30" s="123"/>
      <c r="P30" s="158"/>
      <c r="Q30" s="140"/>
      <c r="R30" s="114"/>
      <c r="S30" s="113" t="str">
        <f t="shared" si="16"/>
        <v>0</v>
      </c>
      <c r="T30" s="114"/>
      <c r="U30" s="113" t="str">
        <f t="shared" si="17"/>
        <v>0</v>
      </c>
      <c r="V30" s="114"/>
      <c r="W30" s="113" t="str">
        <f t="shared" si="18"/>
        <v>0</v>
      </c>
      <c r="X30" s="114"/>
      <c r="Y30" s="113" t="str">
        <f t="shared" si="19"/>
        <v>0</v>
      </c>
      <c r="Z30" s="114"/>
      <c r="AA30" s="113" t="str">
        <f t="shared" si="20"/>
        <v>0</v>
      </c>
      <c r="AB30" s="114"/>
      <c r="AC30" s="113" t="str">
        <f t="shared" si="21"/>
        <v>0</v>
      </c>
      <c r="AD30" s="114"/>
      <c r="AE30" s="113" t="str">
        <f t="shared" si="22"/>
        <v>0</v>
      </c>
      <c r="AF30" s="116" t="str">
        <f t="shared" si="23"/>
        <v/>
      </c>
      <c r="AG30" s="116" t="str">
        <f t="shared" si="24"/>
        <v/>
      </c>
      <c r="AH30" s="125"/>
      <c r="AI30" s="116" t="str">
        <f t="shared" si="25"/>
        <v/>
      </c>
      <c r="AJ30" s="116" t="str">
        <f>IFERROR(VLOOKUP((CONCATENATE(AG30,AI30)),Listados!$U$3:$V$11,2,FALSE),"")</f>
        <v/>
      </c>
      <c r="AK30" s="116" t="str">
        <f t="shared" si="26"/>
        <v/>
      </c>
      <c r="AL30" s="483"/>
      <c r="AM30" s="483"/>
      <c r="AN30" s="483"/>
      <c r="AO30" s="483"/>
      <c r="AP30" s="524"/>
      <c r="AQ30" s="524"/>
      <c r="AR30" s="490"/>
      <c r="AS30" s="490"/>
      <c r="AT30" s="490"/>
      <c r="AU30" s="490"/>
      <c r="AV30" s="117"/>
      <c r="AW30" s="117"/>
      <c r="AX30" s="118"/>
      <c r="AY30" s="118"/>
      <c r="AZ30" s="117"/>
      <c r="BA30" s="117"/>
      <c r="BB30" s="448"/>
      <c r="BC30" s="448"/>
      <c r="BD30" s="448"/>
      <c r="BE30" s="456"/>
      <c r="BF30" s="458"/>
      <c r="BG30" s="461"/>
    </row>
    <row r="31" spans="1:59" ht="99.75">
      <c r="A31" s="484">
        <v>6</v>
      </c>
      <c r="B31" s="480" t="s">
        <v>116</v>
      </c>
      <c r="C31" s="487" t="s">
        <v>152</v>
      </c>
      <c r="D31" s="480" t="s">
        <v>153</v>
      </c>
      <c r="E31" s="480" t="s">
        <v>82</v>
      </c>
      <c r="F31" s="480" t="s">
        <v>65</v>
      </c>
      <c r="G31" s="102" t="s">
        <v>154</v>
      </c>
      <c r="H31" s="101" t="s">
        <v>121</v>
      </c>
      <c r="I31" s="102" t="s">
        <v>155</v>
      </c>
      <c r="J31" s="480" t="s">
        <v>85</v>
      </c>
      <c r="K31" s="489">
        <f>+VLOOKUP(J31,Listados!$K$8:$L$12,2,0)</f>
        <v>3</v>
      </c>
      <c r="L31" s="491" t="s">
        <v>86</v>
      </c>
      <c r="M31" s="489">
        <f>+VLOOKUP(L31,Listados!$K$13:$L$17,2,0)</f>
        <v>3</v>
      </c>
      <c r="N31" s="489" t="str">
        <f>IF(AND(J31&lt;&gt;"",L31&lt;&gt;""),VLOOKUP(J31&amp;L31,Listados!$M$3:$N$27,2,FALSE),"")</f>
        <v>Alto</v>
      </c>
      <c r="O31" s="168" t="s">
        <v>156</v>
      </c>
      <c r="P31" s="119" t="s">
        <v>154</v>
      </c>
      <c r="Q31" s="146" t="s">
        <v>72</v>
      </c>
      <c r="R31" s="104" t="s">
        <v>73</v>
      </c>
      <c r="S31" s="103">
        <f t="shared" si="16"/>
        <v>15</v>
      </c>
      <c r="T31" s="104" t="s">
        <v>73</v>
      </c>
      <c r="U31" s="103">
        <f t="shared" si="17"/>
        <v>15</v>
      </c>
      <c r="V31" s="104" t="s">
        <v>73</v>
      </c>
      <c r="W31" s="103">
        <f t="shared" si="18"/>
        <v>15</v>
      </c>
      <c r="X31" s="104" t="s">
        <v>72</v>
      </c>
      <c r="Y31" s="103">
        <f t="shared" si="19"/>
        <v>15</v>
      </c>
      <c r="Z31" s="104" t="s">
        <v>73</v>
      </c>
      <c r="AA31" s="103">
        <f t="shared" si="20"/>
        <v>15</v>
      </c>
      <c r="AB31" s="104" t="s">
        <v>73</v>
      </c>
      <c r="AC31" s="103">
        <f t="shared" si="21"/>
        <v>15</v>
      </c>
      <c r="AD31" s="104" t="s">
        <v>74</v>
      </c>
      <c r="AE31" s="103">
        <f t="shared" si="22"/>
        <v>10</v>
      </c>
      <c r="AF31" s="106">
        <f t="shared" si="23"/>
        <v>100</v>
      </c>
      <c r="AG31" s="106" t="str">
        <f t="shared" si="24"/>
        <v>Fuerte</v>
      </c>
      <c r="AH31" s="121" t="s">
        <v>75</v>
      </c>
      <c r="AI31" s="106" t="str">
        <f t="shared" si="25"/>
        <v>Fuerte</v>
      </c>
      <c r="AJ31" s="106" t="str">
        <f>IFERROR(VLOOKUP((CONCATENATE(AG31,AI31)),Listados!$U$3:$V$11,2,FALSE),"")</f>
        <v>Fuerte</v>
      </c>
      <c r="AK31" s="106">
        <f t="shared" si="26"/>
        <v>100</v>
      </c>
      <c r="AL31" s="482">
        <f t="shared" ref="AL31" si="60">AVERAGE(AK31:AK34)</f>
        <v>100</v>
      </c>
      <c r="AM31" s="482" t="str">
        <f t="shared" ref="AM31" si="61">IF(AL31&lt;=50,"Débil",IF(AL31&lt;=99,"Moderado",IF(AL31=100,"fuerte","")))</f>
        <v>fuerte</v>
      </c>
      <c r="AN31" s="482">
        <f t="shared" ref="AN31" si="62">+IF(AND(Q31="Preventivo",AM31="Fuerte"),2,IF(AND(Q31="Preventivo",AM31="Moderado"),1,0))</f>
        <v>2</v>
      </c>
      <c r="AO31" s="482">
        <f t="shared" ref="AO31" si="63">+IF(AND(Q31="Detectivo",$AM31="Fuerte"),2,IF(AND(Q31="Detectivo",$AM31="Moderado"),1,IF(AND(Q31="Preventivo",$AM31="Fuerte"),1,0)))</f>
        <v>1</v>
      </c>
      <c r="AP31" s="443">
        <f t="shared" ref="AP31" si="64">+K31-AN31</f>
        <v>1</v>
      </c>
      <c r="AQ31" s="443">
        <f t="shared" ref="AQ31" si="65">+M31-AO31</f>
        <v>2</v>
      </c>
      <c r="AR31" s="489" t="str">
        <f>+VLOOKUP(MIN(AP31),Listados!$J$18:$K$24,2,TRUE)</f>
        <v>Rara Vez</v>
      </c>
      <c r="AS31" s="489" t="str">
        <f>+VLOOKUP(MIN(AQ31),Listados!$J$26:$K$32,2,TRUE)</f>
        <v>Menor</v>
      </c>
      <c r="AT31" s="489" t="str">
        <f>IF(AND(AR31&lt;&gt;"",AS31&lt;&gt;""),VLOOKUP(AR31&amp;AS31,Listados!$M$3:$N$27,2,FALSE),"")</f>
        <v>Bajo</v>
      </c>
      <c r="AU31" s="489" t="str">
        <f>+VLOOKUP(AT31,Listados!$P$3:$Q$6,2,FALSE)</f>
        <v>Asumir el riesgo</v>
      </c>
      <c r="AV31" s="172" t="s">
        <v>145</v>
      </c>
      <c r="AW31" s="107"/>
      <c r="AX31" s="108"/>
      <c r="AY31" s="109"/>
      <c r="AZ31" s="107"/>
      <c r="BA31" s="107"/>
      <c r="BB31" s="447"/>
      <c r="BC31" s="447"/>
      <c r="BD31" s="447"/>
      <c r="BE31" s="455"/>
      <c r="BF31" s="457"/>
      <c r="BG31" s="459"/>
    </row>
    <row r="32" spans="1:59" ht="99.75">
      <c r="A32" s="485"/>
      <c r="B32" s="472"/>
      <c r="C32" s="476"/>
      <c r="D32" s="472"/>
      <c r="E32" s="472"/>
      <c r="F32" s="472"/>
      <c r="G32" s="230" t="s">
        <v>157</v>
      </c>
      <c r="H32" s="229" t="s">
        <v>121</v>
      </c>
      <c r="I32" s="230" t="s">
        <v>158</v>
      </c>
      <c r="J32" s="472"/>
      <c r="K32" s="474"/>
      <c r="L32" s="477"/>
      <c r="M32" s="474"/>
      <c r="N32" s="474"/>
      <c r="O32" s="505" t="s">
        <v>159</v>
      </c>
      <c r="P32" s="231" t="s">
        <v>157</v>
      </c>
      <c r="Q32" s="562" t="s">
        <v>72</v>
      </c>
      <c r="R32" s="439" t="s">
        <v>73</v>
      </c>
      <c r="S32" s="441">
        <f t="shared" si="16"/>
        <v>15</v>
      </c>
      <c r="T32" s="439" t="s">
        <v>73</v>
      </c>
      <c r="U32" s="441">
        <f t="shared" si="17"/>
        <v>15</v>
      </c>
      <c r="V32" s="439" t="s">
        <v>73</v>
      </c>
      <c r="W32" s="441">
        <f t="shared" si="18"/>
        <v>15</v>
      </c>
      <c r="X32" s="439" t="s">
        <v>72</v>
      </c>
      <c r="Y32" s="441">
        <f t="shared" si="19"/>
        <v>15</v>
      </c>
      <c r="Z32" s="439" t="s">
        <v>73</v>
      </c>
      <c r="AA32" s="441">
        <f t="shared" si="20"/>
        <v>15</v>
      </c>
      <c r="AB32" s="439" t="s">
        <v>73</v>
      </c>
      <c r="AC32" s="441">
        <f t="shared" si="21"/>
        <v>15</v>
      </c>
      <c r="AD32" s="439" t="s">
        <v>74</v>
      </c>
      <c r="AE32" s="441">
        <f t="shared" si="22"/>
        <v>10</v>
      </c>
      <c r="AF32" s="423">
        <f t="shared" si="23"/>
        <v>100</v>
      </c>
      <c r="AG32" s="423" t="str">
        <f t="shared" si="24"/>
        <v>Fuerte</v>
      </c>
      <c r="AH32" s="427" t="s">
        <v>75</v>
      </c>
      <c r="AI32" s="423" t="str">
        <f t="shared" si="25"/>
        <v>Fuerte</v>
      </c>
      <c r="AJ32" s="423" t="str">
        <f>IFERROR(VLOOKUP((CONCATENATE(AG32,AI32)),Listados!$U$3:$V$11,2,FALSE),"")</f>
        <v>Fuerte</v>
      </c>
      <c r="AK32" s="423">
        <f t="shared" si="26"/>
        <v>100</v>
      </c>
      <c r="AL32" s="473"/>
      <c r="AM32" s="473"/>
      <c r="AN32" s="473"/>
      <c r="AO32" s="473"/>
      <c r="AP32" s="424"/>
      <c r="AQ32" s="424"/>
      <c r="AR32" s="474"/>
      <c r="AS32" s="474"/>
      <c r="AT32" s="474"/>
      <c r="AU32" s="474"/>
      <c r="AV32" s="236"/>
      <c r="AW32" s="236"/>
      <c r="AX32" s="236"/>
      <c r="AY32" s="236"/>
      <c r="AZ32" s="236"/>
      <c r="BA32" s="236"/>
      <c r="BB32" s="429"/>
      <c r="BC32" s="429"/>
      <c r="BD32" s="429"/>
      <c r="BE32" s="431"/>
      <c r="BF32" s="433"/>
      <c r="BG32" s="460"/>
    </row>
    <row r="33" spans="1:59" ht="80.25" customHeight="1">
      <c r="A33" s="485"/>
      <c r="B33" s="472"/>
      <c r="C33" s="476"/>
      <c r="D33" s="472"/>
      <c r="E33" s="472"/>
      <c r="F33" s="472"/>
      <c r="G33" s="230" t="s">
        <v>160</v>
      </c>
      <c r="H33" s="229" t="s">
        <v>121</v>
      </c>
      <c r="I33" s="230" t="s">
        <v>161</v>
      </c>
      <c r="J33" s="472"/>
      <c r="K33" s="474"/>
      <c r="L33" s="477"/>
      <c r="M33" s="474"/>
      <c r="N33" s="474"/>
      <c r="O33" s="514"/>
      <c r="P33" s="231" t="s">
        <v>160</v>
      </c>
      <c r="Q33" s="563"/>
      <c r="R33" s="440"/>
      <c r="S33" s="442"/>
      <c r="T33" s="440"/>
      <c r="U33" s="442"/>
      <c r="V33" s="440"/>
      <c r="W33" s="442"/>
      <c r="X33" s="440"/>
      <c r="Y33" s="442"/>
      <c r="Z33" s="440"/>
      <c r="AA33" s="442"/>
      <c r="AB33" s="440"/>
      <c r="AC33" s="442"/>
      <c r="AD33" s="440"/>
      <c r="AE33" s="442"/>
      <c r="AF33" s="424"/>
      <c r="AG33" s="424"/>
      <c r="AH33" s="428"/>
      <c r="AI33" s="424"/>
      <c r="AJ33" s="424"/>
      <c r="AK33" s="424"/>
      <c r="AL33" s="473"/>
      <c r="AM33" s="473"/>
      <c r="AN33" s="473"/>
      <c r="AO33" s="473"/>
      <c r="AP33" s="424"/>
      <c r="AQ33" s="424"/>
      <c r="AR33" s="474"/>
      <c r="AS33" s="474"/>
      <c r="AT33" s="474"/>
      <c r="AU33" s="474"/>
      <c r="AV33" s="236"/>
      <c r="AW33" s="236"/>
      <c r="AX33" s="239"/>
      <c r="AY33" s="239"/>
      <c r="AZ33" s="236"/>
      <c r="BA33" s="236"/>
      <c r="BB33" s="429"/>
      <c r="BC33" s="429"/>
      <c r="BD33" s="429"/>
      <c r="BE33" s="431"/>
      <c r="BF33" s="433"/>
      <c r="BG33" s="460"/>
    </row>
    <row r="34" spans="1:59" ht="114.75" thickBot="1">
      <c r="A34" s="486"/>
      <c r="B34" s="481"/>
      <c r="C34" s="488"/>
      <c r="D34" s="481"/>
      <c r="E34" s="481"/>
      <c r="F34" s="481"/>
      <c r="G34" s="112" t="s">
        <v>162</v>
      </c>
      <c r="H34" s="110" t="s">
        <v>121</v>
      </c>
      <c r="I34" s="112" t="s">
        <v>163</v>
      </c>
      <c r="J34" s="481"/>
      <c r="K34" s="490"/>
      <c r="L34" s="492"/>
      <c r="M34" s="490"/>
      <c r="N34" s="490"/>
      <c r="O34" s="515"/>
      <c r="P34" s="158" t="s">
        <v>162</v>
      </c>
      <c r="Q34" s="564"/>
      <c r="R34" s="523"/>
      <c r="S34" s="522"/>
      <c r="T34" s="523"/>
      <c r="U34" s="522"/>
      <c r="V34" s="523"/>
      <c r="W34" s="522"/>
      <c r="X34" s="523"/>
      <c r="Y34" s="522"/>
      <c r="Z34" s="523"/>
      <c r="AA34" s="522"/>
      <c r="AB34" s="523"/>
      <c r="AC34" s="522"/>
      <c r="AD34" s="523"/>
      <c r="AE34" s="522"/>
      <c r="AF34" s="524"/>
      <c r="AG34" s="524"/>
      <c r="AH34" s="525"/>
      <c r="AI34" s="524"/>
      <c r="AJ34" s="524"/>
      <c r="AK34" s="524"/>
      <c r="AL34" s="483"/>
      <c r="AM34" s="483"/>
      <c r="AN34" s="483"/>
      <c r="AO34" s="483"/>
      <c r="AP34" s="524"/>
      <c r="AQ34" s="524"/>
      <c r="AR34" s="490"/>
      <c r="AS34" s="490"/>
      <c r="AT34" s="490"/>
      <c r="AU34" s="490"/>
      <c r="AV34" s="117"/>
      <c r="AW34" s="117"/>
      <c r="AX34" s="118"/>
      <c r="AY34" s="118"/>
      <c r="AZ34" s="117"/>
      <c r="BA34" s="117"/>
      <c r="BB34" s="448"/>
      <c r="BC34" s="448"/>
      <c r="BD34" s="448"/>
      <c r="BE34" s="456"/>
      <c r="BF34" s="458"/>
      <c r="BG34" s="461"/>
    </row>
    <row r="35" spans="1:59" ht="156.75">
      <c r="A35" s="519">
        <v>7</v>
      </c>
      <c r="B35" s="480" t="s">
        <v>164</v>
      </c>
      <c r="C35" s="493" t="s">
        <v>165</v>
      </c>
      <c r="D35" s="496" t="s">
        <v>166</v>
      </c>
      <c r="E35" s="496" t="s">
        <v>82</v>
      </c>
      <c r="F35" s="496" t="s">
        <v>65</v>
      </c>
      <c r="G35" s="168" t="s">
        <v>167</v>
      </c>
      <c r="H35" s="101" t="s">
        <v>67</v>
      </c>
      <c r="I35" s="102" t="s">
        <v>168</v>
      </c>
      <c r="J35" s="480" t="s">
        <v>69</v>
      </c>
      <c r="K35" s="489">
        <f>+VLOOKUP(J35,Listados!$K$8:$L$12,2,0)</f>
        <v>5</v>
      </c>
      <c r="L35" s="491" t="s">
        <v>86</v>
      </c>
      <c r="M35" s="489">
        <f>+VLOOKUP(L35,Listados!$K$13:$L$17,2,0)</f>
        <v>3</v>
      </c>
      <c r="N35" s="489" t="str">
        <f>IF(AND(J35&lt;&gt;"",L35&lt;&gt;""),VLOOKUP(J35&amp;L35,Listados!$M$3:$N$27,2,FALSE),"")</f>
        <v>Extremo</v>
      </c>
      <c r="O35" s="102" t="s">
        <v>169</v>
      </c>
      <c r="P35" s="119" t="s">
        <v>167</v>
      </c>
      <c r="Q35" s="146" t="s">
        <v>72</v>
      </c>
      <c r="R35" s="104" t="s">
        <v>73</v>
      </c>
      <c r="S35" s="103">
        <f t="shared" si="16"/>
        <v>15</v>
      </c>
      <c r="T35" s="104" t="s">
        <v>73</v>
      </c>
      <c r="U35" s="103">
        <f t="shared" si="17"/>
        <v>15</v>
      </c>
      <c r="V35" s="104" t="s">
        <v>73</v>
      </c>
      <c r="W35" s="103">
        <f t="shared" si="18"/>
        <v>15</v>
      </c>
      <c r="X35" s="104" t="s">
        <v>72</v>
      </c>
      <c r="Y35" s="103">
        <f t="shared" si="19"/>
        <v>15</v>
      </c>
      <c r="Z35" s="104" t="s">
        <v>73</v>
      </c>
      <c r="AA35" s="103">
        <f t="shared" si="20"/>
        <v>15</v>
      </c>
      <c r="AB35" s="104" t="s">
        <v>73</v>
      </c>
      <c r="AC35" s="103">
        <f t="shared" si="21"/>
        <v>15</v>
      </c>
      <c r="AD35" s="104" t="s">
        <v>74</v>
      </c>
      <c r="AE35" s="103">
        <f t="shared" si="22"/>
        <v>10</v>
      </c>
      <c r="AF35" s="106">
        <f t="shared" si="23"/>
        <v>100</v>
      </c>
      <c r="AG35" s="106" t="str">
        <f t="shared" si="24"/>
        <v>Fuerte</v>
      </c>
      <c r="AH35" s="121" t="s">
        <v>75</v>
      </c>
      <c r="AI35" s="106" t="str">
        <f t="shared" si="25"/>
        <v>Fuerte</v>
      </c>
      <c r="AJ35" s="106" t="str">
        <f>IFERROR(VLOOKUP((CONCATENATE(AG35,AI35)),Listados!$U$3:$V$11,2,FALSE),"")</f>
        <v>Fuerte</v>
      </c>
      <c r="AK35" s="106">
        <f t="shared" si="26"/>
        <v>100</v>
      </c>
      <c r="AL35" s="482">
        <f t="shared" ref="AL35" si="66">AVERAGE(AK35:AK38)</f>
        <v>100</v>
      </c>
      <c r="AM35" s="482" t="str">
        <f t="shared" ref="AM35" si="67">IF(AL35&lt;=50,"Débil",IF(AL35&lt;=99,"Moderado",IF(AL35=100,"fuerte","")))</f>
        <v>fuerte</v>
      </c>
      <c r="AN35" s="482">
        <f t="shared" ref="AN35" si="68">+IF(AND(Q35="Preventivo",AM35="Fuerte"),2,IF(AND(Q35="Preventivo",AM35="Moderado"),1,0))</f>
        <v>2</v>
      </c>
      <c r="AO35" s="482">
        <f t="shared" ref="AO35" si="69">+IF(AND(Q35="Detectivo",$AM35="Fuerte"),2,IF(AND(Q35="Detectivo",$AM35="Moderado"),1,IF(AND(Q35="Preventivo",$AM35="Fuerte"),1,0)))</f>
        <v>1</v>
      </c>
      <c r="AP35" s="443">
        <f t="shared" ref="AP35" si="70">+K35-AN35</f>
        <v>3</v>
      </c>
      <c r="AQ35" s="443">
        <f t="shared" ref="AQ35" si="71">+M35-AO35</f>
        <v>2</v>
      </c>
      <c r="AR35" s="489" t="str">
        <f>+VLOOKUP(MIN(AP35),Listados!$J$18:$K$24,2,TRUE)</f>
        <v>Posible</v>
      </c>
      <c r="AS35" s="489" t="str">
        <f>+VLOOKUP(MIN(AQ35),Listados!$J$26:$K$32,2,TRUE)</f>
        <v>Menor</v>
      </c>
      <c r="AT35" s="489" t="str">
        <f>IF(AND(AR35&lt;&gt;"",AS35&lt;&gt;""),VLOOKUP(AR35&amp;AS35,Listados!$M$3:$N$27,2,FALSE),"")</f>
        <v>Moderado</v>
      </c>
      <c r="AU35" s="489" t="str">
        <f>+VLOOKUP(AT35,Listados!$P$3:$Q$6,2,FALSE)</f>
        <v>Asumir el riesgo</v>
      </c>
      <c r="AV35" s="107"/>
      <c r="AW35" s="107"/>
      <c r="AX35" s="108"/>
      <c r="AY35" s="109"/>
      <c r="AZ35" s="107"/>
      <c r="BA35" s="107"/>
      <c r="BB35" s="447"/>
      <c r="BC35" s="447"/>
      <c r="BD35" s="447"/>
      <c r="BE35" s="455"/>
      <c r="BF35" s="457"/>
      <c r="BG35" s="459"/>
    </row>
    <row r="36" spans="1:59" ht="142.5">
      <c r="A36" s="520"/>
      <c r="B36" s="472"/>
      <c r="C36" s="494"/>
      <c r="D36" s="497"/>
      <c r="E36" s="497"/>
      <c r="F36" s="497"/>
      <c r="G36" s="243" t="s">
        <v>170</v>
      </c>
      <c r="H36" s="229" t="s">
        <v>121</v>
      </c>
      <c r="I36" s="230" t="s">
        <v>171</v>
      </c>
      <c r="J36" s="472"/>
      <c r="K36" s="474"/>
      <c r="L36" s="477"/>
      <c r="M36" s="474"/>
      <c r="N36" s="474"/>
      <c r="O36" s="230" t="s">
        <v>172</v>
      </c>
      <c r="P36" s="82" t="s">
        <v>170</v>
      </c>
      <c r="Q36" s="251" t="s">
        <v>72</v>
      </c>
      <c r="R36" s="233" t="s">
        <v>73</v>
      </c>
      <c r="S36" s="234">
        <f t="shared" si="16"/>
        <v>15</v>
      </c>
      <c r="T36" s="233" t="s">
        <v>73</v>
      </c>
      <c r="U36" s="234">
        <f t="shared" si="17"/>
        <v>15</v>
      </c>
      <c r="V36" s="233" t="s">
        <v>73</v>
      </c>
      <c r="W36" s="234">
        <f t="shared" si="18"/>
        <v>15</v>
      </c>
      <c r="X36" s="233" t="s">
        <v>72</v>
      </c>
      <c r="Y36" s="234">
        <f t="shared" si="19"/>
        <v>15</v>
      </c>
      <c r="Z36" s="233" t="s">
        <v>73</v>
      </c>
      <c r="AA36" s="234">
        <f t="shared" si="20"/>
        <v>15</v>
      </c>
      <c r="AB36" s="233" t="s">
        <v>73</v>
      </c>
      <c r="AC36" s="234">
        <f t="shared" si="21"/>
        <v>15</v>
      </c>
      <c r="AD36" s="233" t="s">
        <v>74</v>
      </c>
      <c r="AE36" s="234">
        <f t="shared" si="22"/>
        <v>10</v>
      </c>
      <c r="AF36" s="228">
        <f t="shared" si="23"/>
        <v>100</v>
      </c>
      <c r="AG36" s="228" t="str">
        <f t="shared" si="24"/>
        <v>Fuerte</v>
      </c>
      <c r="AH36" s="235" t="s">
        <v>75</v>
      </c>
      <c r="AI36" s="228" t="str">
        <f t="shared" si="25"/>
        <v>Fuerte</v>
      </c>
      <c r="AJ36" s="228" t="str">
        <f>IFERROR(VLOOKUP((CONCATENATE(AG36,AI36)),Listados!$U$3:$V$11,2,FALSE),"")</f>
        <v>Fuerte</v>
      </c>
      <c r="AK36" s="228">
        <f t="shared" si="26"/>
        <v>100</v>
      </c>
      <c r="AL36" s="473"/>
      <c r="AM36" s="473"/>
      <c r="AN36" s="473"/>
      <c r="AO36" s="473"/>
      <c r="AP36" s="424"/>
      <c r="AQ36" s="424"/>
      <c r="AR36" s="474"/>
      <c r="AS36" s="474"/>
      <c r="AT36" s="474"/>
      <c r="AU36" s="474"/>
      <c r="AV36" s="236"/>
      <c r="AW36" s="236"/>
      <c r="AX36" s="236"/>
      <c r="AY36" s="236"/>
      <c r="AZ36" s="236"/>
      <c r="BA36" s="236"/>
      <c r="BB36" s="429"/>
      <c r="BC36" s="429"/>
      <c r="BD36" s="429"/>
      <c r="BE36" s="431"/>
      <c r="BF36" s="433"/>
      <c r="BG36" s="460"/>
    </row>
    <row r="37" spans="1:59" ht="114.75">
      <c r="A37" s="520"/>
      <c r="B37" s="472"/>
      <c r="C37" s="494"/>
      <c r="D37" s="497"/>
      <c r="E37" s="497"/>
      <c r="F37" s="497"/>
      <c r="G37" s="243" t="s">
        <v>173</v>
      </c>
      <c r="H37" s="229" t="s">
        <v>67</v>
      </c>
      <c r="I37" s="230" t="s">
        <v>174</v>
      </c>
      <c r="J37" s="472"/>
      <c r="K37" s="474"/>
      <c r="L37" s="477"/>
      <c r="M37" s="474"/>
      <c r="N37" s="474"/>
      <c r="O37" s="252" t="s">
        <v>175</v>
      </c>
      <c r="P37" s="82" t="s">
        <v>173</v>
      </c>
      <c r="Q37" s="249" t="s">
        <v>72</v>
      </c>
      <c r="R37" s="233" t="s">
        <v>73</v>
      </c>
      <c r="S37" s="234">
        <f t="shared" si="16"/>
        <v>15</v>
      </c>
      <c r="T37" s="233" t="s">
        <v>73</v>
      </c>
      <c r="U37" s="234">
        <f t="shared" si="17"/>
        <v>15</v>
      </c>
      <c r="V37" s="233" t="s">
        <v>73</v>
      </c>
      <c r="W37" s="234">
        <f t="shared" si="18"/>
        <v>15</v>
      </c>
      <c r="X37" s="233" t="s">
        <v>72</v>
      </c>
      <c r="Y37" s="234">
        <f t="shared" si="19"/>
        <v>15</v>
      </c>
      <c r="Z37" s="233" t="s">
        <v>73</v>
      </c>
      <c r="AA37" s="234">
        <f t="shared" si="20"/>
        <v>15</v>
      </c>
      <c r="AB37" s="233" t="s">
        <v>73</v>
      </c>
      <c r="AC37" s="234">
        <f t="shared" si="21"/>
        <v>15</v>
      </c>
      <c r="AD37" s="233" t="s">
        <v>74</v>
      </c>
      <c r="AE37" s="234">
        <f t="shared" si="22"/>
        <v>10</v>
      </c>
      <c r="AF37" s="228">
        <f t="shared" si="23"/>
        <v>100</v>
      </c>
      <c r="AG37" s="228" t="str">
        <f t="shared" si="24"/>
        <v>Fuerte</v>
      </c>
      <c r="AH37" s="235" t="s">
        <v>75</v>
      </c>
      <c r="AI37" s="228" t="str">
        <f t="shared" si="25"/>
        <v>Fuerte</v>
      </c>
      <c r="AJ37" s="228" t="str">
        <f>IFERROR(VLOOKUP((CONCATENATE(AG37,AI37)),Listados!$U$3:$V$11,2,FALSE),"")</f>
        <v>Fuerte</v>
      </c>
      <c r="AK37" s="228">
        <f t="shared" si="26"/>
        <v>100</v>
      </c>
      <c r="AL37" s="473"/>
      <c r="AM37" s="473"/>
      <c r="AN37" s="473"/>
      <c r="AO37" s="473"/>
      <c r="AP37" s="424"/>
      <c r="AQ37" s="424"/>
      <c r="AR37" s="474"/>
      <c r="AS37" s="474"/>
      <c r="AT37" s="474"/>
      <c r="AU37" s="474"/>
      <c r="AV37" s="236"/>
      <c r="AW37" s="236"/>
      <c r="AX37" s="239"/>
      <c r="AY37" s="239"/>
      <c r="AZ37" s="236"/>
      <c r="BA37" s="236"/>
      <c r="BB37" s="429"/>
      <c r="BC37" s="429"/>
      <c r="BD37" s="429"/>
      <c r="BE37" s="431"/>
      <c r="BF37" s="433"/>
      <c r="BG37" s="460"/>
    </row>
    <row r="38" spans="1:59" ht="15.75" thickBot="1">
      <c r="A38" s="521"/>
      <c r="B38" s="481"/>
      <c r="C38" s="495"/>
      <c r="D38" s="498"/>
      <c r="E38" s="498"/>
      <c r="F38" s="498"/>
      <c r="G38" s="181"/>
      <c r="H38" s="122"/>
      <c r="I38" s="122"/>
      <c r="J38" s="481"/>
      <c r="K38" s="490"/>
      <c r="L38" s="492"/>
      <c r="M38" s="490"/>
      <c r="N38" s="490"/>
      <c r="O38" s="123"/>
      <c r="P38" s="174"/>
      <c r="Q38" s="140"/>
      <c r="R38" s="114"/>
      <c r="S38" s="113" t="str">
        <f t="shared" si="16"/>
        <v>0</v>
      </c>
      <c r="T38" s="114"/>
      <c r="U38" s="113" t="str">
        <f t="shared" si="17"/>
        <v>0</v>
      </c>
      <c r="V38" s="114"/>
      <c r="W38" s="113" t="str">
        <f t="shared" si="18"/>
        <v>0</v>
      </c>
      <c r="X38" s="114"/>
      <c r="Y38" s="113" t="str">
        <f t="shared" si="19"/>
        <v>0</v>
      </c>
      <c r="Z38" s="114"/>
      <c r="AA38" s="113" t="str">
        <f t="shared" si="20"/>
        <v>0</v>
      </c>
      <c r="AB38" s="114"/>
      <c r="AC38" s="113" t="str">
        <f t="shared" si="21"/>
        <v>0</v>
      </c>
      <c r="AD38" s="114"/>
      <c r="AE38" s="113" t="str">
        <f t="shared" si="22"/>
        <v>0</v>
      </c>
      <c r="AF38" s="116" t="str">
        <f t="shared" si="23"/>
        <v/>
      </c>
      <c r="AG38" s="116" t="str">
        <f t="shared" si="24"/>
        <v/>
      </c>
      <c r="AH38" s="125"/>
      <c r="AI38" s="116" t="str">
        <f t="shared" si="25"/>
        <v/>
      </c>
      <c r="AJ38" s="116" t="str">
        <f>IFERROR(VLOOKUP((CONCATENATE(AG38,AI38)),Listados!$U$3:$V$11,2,FALSE),"")</f>
        <v/>
      </c>
      <c r="AK38" s="116" t="str">
        <f t="shared" si="26"/>
        <v/>
      </c>
      <c r="AL38" s="483"/>
      <c r="AM38" s="483"/>
      <c r="AN38" s="483"/>
      <c r="AO38" s="483"/>
      <c r="AP38" s="524"/>
      <c r="AQ38" s="524"/>
      <c r="AR38" s="490"/>
      <c r="AS38" s="490"/>
      <c r="AT38" s="490"/>
      <c r="AU38" s="490"/>
      <c r="AV38" s="117"/>
      <c r="AW38" s="117"/>
      <c r="AX38" s="118"/>
      <c r="AY38" s="118"/>
      <c r="AZ38" s="117"/>
      <c r="BA38" s="117"/>
      <c r="BB38" s="448"/>
      <c r="BC38" s="448"/>
      <c r="BD38" s="448"/>
      <c r="BE38" s="456"/>
      <c r="BF38" s="458"/>
      <c r="BG38" s="461"/>
    </row>
    <row r="39" spans="1:59" ht="114">
      <c r="A39" s="484">
        <v>8</v>
      </c>
      <c r="B39" s="480" t="s">
        <v>164</v>
      </c>
      <c r="C39" s="493" t="s">
        <v>165</v>
      </c>
      <c r="D39" s="496" t="s">
        <v>176</v>
      </c>
      <c r="E39" s="496" t="s">
        <v>177</v>
      </c>
      <c r="F39" s="496" t="s">
        <v>65</v>
      </c>
      <c r="G39" s="168" t="s">
        <v>178</v>
      </c>
      <c r="H39" s="101" t="s">
        <v>67</v>
      </c>
      <c r="I39" s="168" t="s">
        <v>179</v>
      </c>
      <c r="J39" s="480" t="s">
        <v>100</v>
      </c>
      <c r="K39" s="489">
        <f>+VLOOKUP(J39,Listados!$K$8:$L$12,2,0)</f>
        <v>4</v>
      </c>
      <c r="L39" s="491" t="s">
        <v>86</v>
      </c>
      <c r="M39" s="489">
        <f>+VLOOKUP(L39,Listados!$K$13:$L$17,2,0)</f>
        <v>3</v>
      </c>
      <c r="N39" s="489" t="str">
        <f>IF(AND(J39&lt;&gt;"",L39&lt;&gt;""),VLOOKUP(J39&amp;L39,Listados!$M$3:$N$27,2,FALSE),"")</f>
        <v>Alto</v>
      </c>
      <c r="O39" s="102" t="s">
        <v>180</v>
      </c>
      <c r="P39" s="105" t="s">
        <v>178</v>
      </c>
      <c r="Q39" s="183" t="s">
        <v>72</v>
      </c>
      <c r="R39" s="104" t="s">
        <v>73</v>
      </c>
      <c r="S39" s="103">
        <f t="shared" si="16"/>
        <v>15</v>
      </c>
      <c r="T39" s="104" t="s">
        <v>73</v>
      </c>
      <c r="U39" s="103">
        <f t="shared" si="17"/>
        <v>15</v>
      </c>
      <c r="V39" s="104" t="s">
        <v>73</v>
      </c>
      <c r="W39" s="103">
        <f t="shared" si="18"/>
        <v>15</v>
      </c>
      <c r="X39" s="104" t="s">
        <v>72</v>
      </c>
      <c r="Y39" s="103">
        <f t="shared" si="19"/>
        <v>15</v>
      </c>
      <c r="Z39" s="104" t="s">
        <v>73</v>
      </c>
      <c r="AA39" s="103">
        <f t="shared" si="20"/>
        <v>15</v>
      </c>
      <c r="AB39" s="104" t="s">
        <v>73</v>
      </c>
      <c r="AC39" s="103">
        <f t="shared" si="21"/>
        <v>15</v>
      </c>
      <c r="AD39" s="104" t="s">
        <v>74</v>
      </c>
      <c r="AE39" s="103">
        <f t="shared" si="22"/>
        <v>10</v>
      </c>
      <c r="AF39" s="106">
        <f t="shared" si="23"/>
        <v>100</v>
      </c>
      <c r="AG39" s="106" t="str">
        <f t="shared" si="24"/>
        <v>Fuerte</v>
      </c>
      <c r="AH39" s="121" t="s">
        <v>75</v>
      </c>
      <c r="AI39" s="106" t="str">
        <f t="shared" si="25"/>
        <v>Fuerte</v>
      </c>
      <c r="AJ39" s="106" t="str">
        <f>IFERROR(VLOOKUP((CONCATENATE(AG39,AI39)),Listados!$U$3:$V$11,2,FALSE),"")</f>
        <v>Fuerte</v>
      </c>
      <c r="AK39" s="106">
        <f t="shared" si="26"/>
        <v>100</v>
      </c>
      <c r="AL39" s="482">
        <f t="shared" ref="AL39" si="72">AVERAGE(AK39:AK42)</f>
        <v>100</v>
      </c>
      <c r="AM39" s="482" t="str">
        <f t="shared" ref="AM39" si="73">IF(AL39&lt;=50,"Débil",IF(AL39&lt;=99,"Moderado",IF(AL39=100,"fuerte","")))</f>
        <v>fuerte</v>
      </c>
      <c r="AN39" s="482">
        <f t="shared" ref="AN39" si="74">+IF(AND(Q39="Preventivo",AM39="Fuerte"),2,IF(AND(Q39="Preventivo",AM39="Moderado"),1,0))</f>
        <v>2</v>
      </c>
      <c r="AO39" s="482">
        <f t="shared" ref="AO39" si="75">+IF(AND(Q39="Detectivo",$AM39="Fuerte"),2,IF(AND(Q39="Detectivo",$AM39="Moderado"),1,IF(AND(Q39="Preventivo",$AM39="Fuerte"),1,0)))</f>
        <v>1</v>
      </c>
      <c r="AP39" s="443">
        <f t="shared" ref="AP39" si="76">+K39-AN39</f>
        <v>2</v>
      </c>
      <c r="AQ39" s="443">
        <f t="shared" ref="AQ39" si="77">+M39-AO39</f>
        <v>2</v>
      </c>
      <c r="AR39" s="489" t="str">
        <f>+VLOOKUP(MIN(AP39),Listados!$J$18:$K$24,2,TRUE)</f>
        <v>Improbable</v>
      </c>
      <c r="AS39" s="489" t="str">
        <f>+VLOOKUP(MIN(AQ39),Listados!$J$26:$K$32,2,TRUE)</f>
        <v>Menor</v>
      </c>
      <c r="AT39" s="489" t="str">
        <f>IF(AND(AR39&lt;&gt;"",AS39&lt;&gt;""),VLOOKUP(AR39&amp;AS39,Listados!$M$3:$N$27,2,FALSE),"")</f>
        <v>Bajo</v>
      </c>
      <c r="AU39" s="489" t="str">
        <f>+VLOOKUP(AT39,Listados!$P$3:$Q$6,2,FALSE)</f>
        <v>Asumir el riesgo</v>
      </c>
      <c r="AV39" s="107"/>
      <c r="AW39" s="107"/>
      <c r="AX39" s="108"/>
      <c r="AY39" s="109"/>
      <c r="AZ39" s="107"/>
      <c r="BA39" s="107"/>
      <c r="BB39" s="447"/>
      <c r="BC39" s="447"/>
      <c r="BD39" s="447"/>
      <c r="BE39" s="455"/>
      <c r="BF39" s="457"/>
      <c r="BG39" s="459"/>
    </row>
    <row r="40" spans="1:59" ht="142.5">
      <c r="A40" s="485"/>
      <c r="B40" s="472"/>
      <c r="C40" s="494"/>
      <c r="D40" s="497"/>
      <c r="E40" s="497"/>
      <c r="F40" s="497"/>
      <c r="G40" s="243" t="s">
        <v>181</v>
      </c>
      <c r="H40" s="229" t="s">
        <v>67</v>
      </c>
      <c r="I40" s="243" t="s">
        <v>182</v>
      </c>
      <c r="J40" s="472"/>
      <c r="K40" s="474"/>
      <c r="L40" s="477"/>
      <c r="M40" s="474"/>
      <c r="N40" s="474"/>
      <c r="O40" s="230" t="s">
        <v>183</v>
      </c>
      <c r="P40" s="240" t="s">
        <v>181</v>
      </c>
      <c r="Q40" s="253" t="s">
        <v>72</v>
      </c>
      <c r="R40" s="233" t="s">
        <v>73</v>
      </c>
      <c r="S40" s="234">
        <f t="shared" si="16"/>
        <v>15</v>
      </c>
      <c r="T40" s="233" t="s">
        <v>73</v>
      </c>
      <c r="U40" s="234">
        <f t="shared" si="17"/>
        <v>15</v>
      </c>
      <c r="V40" s="233" t="s">
        <v>73</v>
      </c>
      <c r="W40" s="234">
        <f t="shared" si="18"/>
        <v>15</v>
      </c>
      <c r="X40" s="233" t="s">
        <v>72</v>
      </c>
      <c r="Y40" s="234">
        <f t="shared" si="19"/>
        <v>15</v>
      </c>
      <c r="Z40" s="233" t="s">
        <v>73</v>
      </c>
      <c r="AA40" s="234">
        <f t="shared" si="20"/>
        <v>15</v>
      </c>
      <c r="AB40" s="233" t="s">
        <v>73</v>
      </c>
      <c r="AC40" s="234">
        <f t="shared" si="21"/>
        <v>15</v>
      </c>
      <c r="AD40" s="233" t="s">
        <v>74</v>
      </c>
      <c r="AE40" s="234">
        <f t="shared" si="22"/>
        <v>10</v>
      </c>
      <c r="AF40" s="228">
        <f t="shared" si="23"/>
        <v>100</v>
      </c>
      <c r="AG40" s="228" t="str">
        <f t="shared" si="24"/>
        <v>Fuerte</v>
      </c>
      <c r="AH40" s="235" t="s">
        <v>75</v>
      </c>
      <c r="AI40" s="228" t="str">
        <f t="shared" si="25"/>
        <v>Fuerte</v>
      </c>
      <c r="AJ40" s="228" t="str">
        <f>IFERROR(VLOOKUP((CONCATENATE(AG40,AI40)),Listados!$U$3:$V$11,2,FALSE),"")</f>
        <v>Fuerte</v>
      </c>
      <c r="AK40" s="228">
        <f t="shared" si="26"/>
        <v>100</v>
      </c>
      <c r="AL40" s="473"/>
      <c r="AM40" s="473"/>
      <c r="AN40" s="473"/>
      <c r="AO40" s="473"/>
      <c r="AP40" s="424"/>
      <c r="AQ40" s="424"/>
      <c r="AR40" s="474"/>
      <c r="AS40" s="474"/>
      <c r="AT40" s="474"/>
      <c r="AU40" s="474"/>
      <c r="AV40" s="236"/>
      <c r="AW40" s="236"/>
      <c r="AX40" s="236"/>
      <c r="AY40" s="236"/>
      <c r="AZ40" s="236"/>
      <c r="BA40" s="236"/>
      <c r="BB40" s="429"/>
      <c r="BC40" s="429"/>
      <c r="BD40" s="429"/>
      <c r="BE40" s="431"/>
      <c r="BF40" s="433"/>
      <c r="BG40" s="460"/>
    </row>
    <row r="41" spans="1:59" ht="114.75">
      <c r="A41" s="485"/>
      <c r="B41" s="472"/>
      <c r="C41" s="494"/>
      <c r="D41" s="497"/>
      <c r="E41" s="497"/>
      <c r="F41" s="497"/>
      <c r="G41" s="243" t="s">
        <v>184</v>
      </c>
      <c r="H41" s="229" t="s">
        <v>67</v>
      </c>
      <c r="I41" s="243" t="s">
        <v>185</v>
      </c>
      <c r="J41" s="472"/>
      <c r="K41" s="474"/>
      <c r="L41" s="477"/>
      <c r="M41" s="474"/>
      <c r="N41" s="474"/>
      <c r="O41" s="252" t="s">
        <v>186</v>
      </c>
      <c r="P41" s="240" t="s">
        <v>184</v>
      </c>
      <c r="Q41" s="254" t="s">
        <v>72</v>
      </c>
      <c r="R41" s="233" t="s">
        <v>73</v>
      </c>
      <c r="S41" s="234">
        <f t="shared" si="16"/>
        <v>15</v>
      </c>
      <c r="T41" s="233" t="s">
        <v>73</v>
      </c>
      <c r="U41" s="234">
        <f t="shared" si="17"/>
        <v>15</v>
      </c>
      <c r="V41" s="233" t="s">
        <v>73</v>
      </c>
      <c r="W41" s="234">
        <f t="shared" si="18"/>
        <v>15</v>
      </c>
      <c r="X41" s="233" t="s">
        <v>72</v>
      </c>
      <c r="Y41" s="234">
        <f t="shared" si="19"/>
        <v>15</v>
      </c>
      <c r="Z41" s="233" t="s">
        <v>73</v>
      </c>
      <c r="AA41" s="234">
        <f t="shared" si="20"/>
        <v>15</v>
      </c>
      <c r="AB41" s="233" t="s">
        <v>73</v>
      </c>
      <c r="AC41" s="234">
        <f t="shared" si="21"/>
        <v>15</v>
      </c>
      <c r="AD41" s="233" t="s">
        <v>74</v>
      </c>
      <c r="AE41" s="234">
        <f t="shared" si="22"/>
        <v>10</v>
      </c>
      <c r="AF41" s="228">
        <f t="shared" si="23"/>
        <v>100</v>
      </c>
      <c r="AG41" s="228" t="str">
        <f t="shared" si="24"/>
        <v>Fuerte</v>
      </c>
      <c r="AH41" s="235" t="s">
        <v>75</v>
      </c>
      <c r="AI41" s="228" t="str">
        <f t="shared" si="25"/>
        <v>Fuerte</v>
      </c>
      <c r="AJ41" s="228" t="str">
        <f>IFERROR(VLOOKUP((CONCATENATE(AG41,AI41)),Listados!$U$3:$V$11,2,FALSE),"")</f>
        <v>Fuerte</v>
      </c>
      <c r="AK41" s="228">
        <f t="shared" si="26"/>
        <v>100</v>
      </c>
      <c r="AL41" s="473"/>
      <c r="AM41" s="473"/>
      <c r="AN41" s="473"/>
      <c r="AO41" s="473"/>
      <c r="AP41" s="424"/>
      <c r="AQ41" s="424"/>
      <c r="AR41" s="474"/>
      <c r="AS41" s="474"/>
      <c r="AT41" s="474"/>
      <c r="AU41" s="474"/>
      <c r="AV41" s="236"/>
      <c r="AW41" s="236"/>
      <c r="AX41" s="239"/>
      <c r="AY41" s="239"/>
      <c r="AZ41" s="236"/>
      <c r="BA41" s="236"/>
      <c r="BB41" s="429"/>
      <c r="BC41" s="429"/>
      <c r="BD41" s="429"/>
      <c r="BE41" s="431"/>
      <c r="BF41" s="433"/>
      <c r="BG41" s="460"/>
    </row>
    <row r="42" spans="1:59" ht="15.75" thickBot="1">
      <c r="A42" s="486"/>
      <c r="B42" s="481"/>
      <c r="C42" s="495"/>
      <c r="D42" s="498"/>
      <c r="E42" s="498"/>
      <c r="F42" s="498"/>
      <c r="G42" s="112"/>
      <c r="H42" s="112"/>
      <c r="I42" s="112"/>
      <c r="J42" s="481"/>
      <c r="K42" s="490"/>
      <c r="L42" s="492"/>
      <c r="M42" s="490"/>
      <c r="N42" s="490"/>
      <c r="O42" s="123"/>
      <c r="P42" s="124"/>
      <c r="Q42" s="140"/>
      <c r="R42" s="114"/>
      <c r="S42" s="113" t="str">
        <f t="shared" si="16"/>
        <v>0</v>
      </c>
      <c r="T42" s="114"/>
      <c r="U42" s="113" t="str">
        <f t="shared" si="17"/>
        <v>0</v>
      </c>
      <c r="V42" s="114"/>
      <c r="W42" s="113" t="str">
        <f t="shared" si="18"/>
        <v>0</v>
      </c>
      <c r="X42" s="114"/>
      <c r="Y42" s="113" t="str">
        <f t="shared" si="19"/>
        <v>0</v>
      </c>
      <c r="Z42" s="114"/>
      <c r="AA42" s="113" t="str">
        <f t="shared" si="20"/>
        <v>0</v>
      </c>
      <c r="AB42" s="114"/>
      <c r="AC42" s="113" t="str">
        <f t="shared" si="21"/>
        <v>0</v>
      </c>
      <c r="AD42" s="114"/>
      <c r="AE42" s="113" t="str">
        <f t="shared" si="22"/>
        <v>0</v>
      </c>
      <c r="AF42" s="116" t="str">
        <f t="shared" si="23"/>
        <v/>
      </c>
      <c r="AG42" s="116" t="str">
        <f t="shared" si="24"/>
        <v/>
      </c>
      <c r="AH42" s="125"/>
      <c r="AI42" s="116" t="str">
        <f t="shared" si="25"/>
        <v/>
      </c>
      <c r="AJ42" s="116" t="str">
        <f>IFERROR(VLOOKUP((CONCATENATE(AG42,AI42)),Listados!$U$3:$V$11,2,FALSE),"")</f>
        <v/>
      </c>
      <c r="AK42" s="116" t="str">
        <f t="shared" si="26"/>
        <v/>
      </c>
      <c r="AL42" s="483"/>
      <c r="AM42" s="483"/>
      <c r="AN42" s="483"/>
      <c r="AO42" s="483"/>
      <c r="AP42" s="524"/>
      <c r="AQ42" s="524"/>
      <c r="AR42" s="490"/>
      <c r="AS42" s="490"/>
      <c r="AT42" s="490"/>
      <c r="AU42" s="490"/>
      <c r="AV42" s="117"/>
      <c r="AW42" s="117"/>
      <c r="AX42" s="118"/>
      <c r="AY42" s="118"/>
      <c r="AZ42" s="117"/>
      <c r="BA42" s="117"/>
      <c r="BB42" s="448"/>
      <c r="BC42" s="448"/>
      <c r="BD42" s="448"/>
      <c r="BE42" s="456"/>
      <c r="BF42" s="458"/>
      <c r="BG42" s="461"/>
    </row>
    <row r="43" spans="1:59" ht="114">
      <c r="A43" s="484">
        <v>9</v>
      </c>
      <c r="B43" s="480" t="s">
        <v>187</v>
      </c>
      <c r="C43" s="510" t="s">
        <v>188</v>
      </c>
      <c r="D43" s="513" t="s">
        <v>189</v>
      </c>
      <c r="E43" s="516" t="s">
        <v>119</v>
      </c>
      <c r="F43" s="496" t="s">
        <v>65</v>
      </c>
      <c r="G43" s="168" t="s">
        <v>190</v>
      </c>
      <c r="H43" s="101" t="s">
        <v>67</v>
      </c>
      <c r="I43" s="144" t="s">
        <v>191</v>
      </c>
      <c r="J43" s="480" t="s">
        <v>85</v>
      </c>
      <c r="K43" s="489">
        <f>+VLOOKUP(J43,Listados!$K$8:$L$12,2,0)</f>
        <v>3</v>
      </c>
      <c r="L43" s="491" t="s">
        <v>70</v>
      </c>
      <c r="M43" s="489">
        <f>+VLOOKUP(L43,Listados!$K$13:$L$17,2,0)</f>
        <v>2</v>
      </c>
      <c r="N43" s="489" t="str">
        <f>IF(AND(J43&lt;&gt;"",L43&lt;&gt;""),VLOOKUP(J43&amp;L43,Listados!$M$3:$N$27,2,FALSE),"")</f>
        <v>Moderado</v>
      </c>
      <c r="O43" s="102" t="s">
        <v>192</v>
      </c>
      <c r="P43" s="119" t="s">
        <v>190</v>
      </c>
      <c r="Q43" s="146" t="s">
        <v>72</v>
      </c>
      <c r="R43" s="104" t="s">
        <v>73</v>
      </c>
      <c r="S43" s="103">
        <f t="shared" si="16"/>
        <v>15</v>
      </c>
      <c r="T43" s="104" t="s">
        <v>73</v>
      </c>
      <c r="U43" s="103">
        <f t="shared" si="17"/>
        <v>15</v>
      </c>
      <c r="V43" s="104" t="s">
        <v>73</v>
      </c>
      <c r="W43" s="103">
        <f t="shared" si="18"/>
        <v>15</v>
      </c>
      <c r="X43" s="104" t="s">
        <v>72</v>
      </c>
      <c r="Y43" s="103">
        <f t="shared" si="19"/>
        <v>15</v>
      </c>
      <c r="Z43" s="104" t="s">
        <v>73</v>
      </c>
      <c r="AA43" s="103">
        <f t="shared" si="20"/>
        <v>15</v>
      </c>
      <c r="AB43" s="104" t="s">
        <v>73</v>
      </c>
      <c r="AC43" s="103">
        <f t="shared" si="21"/>
        <v>15</v>
      </c>
      <c r="AD43" s="104" t="s">
        <v>74</v>
      </c>
      <c r="AE43" s="103">
        <f t="shared" si="22"/>
        <v>10</v>
      </c>
      <c r="AF43" s="106">
        <f t="shared" si="23"/>
        <v>100</v>
      </c>
      <c r="AG43" s="106" t="str">
        <f t="shared" si="24"/>
        <v>Fuerte</v>
      </c>
      <c r="AH43" s="121" t="s">
        <v>75</v>
      </c>
      <c r="AI43" s="106" t="str">
        <f t="shared" si="25"/>
        <v>Fuerte</v>
      </c>
      <c r="AJ43" s="106" t="str">
        <f>IFERROR(VLOOKUP((CONCATENATE(AG43,AI43)),Listados!$U$3:$V$11,2,FALSE),"")</f>
        <v>Fuerte</v>
      </c>
      <c r="AK43" s="106">
        <f t="shared" si="26"/>
        <v>100</v>
      </c>
      <c r="AL43" s="482">
        <f t="shared" ref="AL43" si="78">AVERAGE(AK43:AK46)</f>
        <v>100</v>
      </c>
      <c r="AM43" s="482" t="str">
        <f t="shared" ref="AM43" si="79">IF(AL43&lt;=50,"Débil",IF(AL43&lt;=99,"Moderado",IF(AL43=100,"fuerte","")))</f>
        <v>fuerte</v>
      </c>
      <c r="AN43" s="482">
        <f t="shared" ref="AN43" si="80">+IF(AND(Q43="Preventivo",AM43="Fuerte"),2,IF(AND(Q43="Preventivo",AM43="Moderado"),1,0))</f>
        <v>2</v>
      </c>
      <c r="AO43" s="482">
        <f t="shared" ref="AO43" si="81">+IF(AND(Q43="Detectivo",$AM43="Fuerte"),2,IF(AND(Q43="Detectivo",$AM43="Moderado"),1,IF(AND(Q43="Preventivo",$AM43="Fuerte"),1,0)))</f>
        <v>1</v>
      </c>
      <c r="AP43" s="443">
        <f t="shared" ref="AP43" si="82">+K43-AN43</f>
        <v>1</v>
      </c>
      <c r="AQ43" s="443">
        <f t="shared" ref="AQ43" si="83">+M43-AO43</f>
        <v>1</v>
      </c>
      <c r="AR43" s="489" t="str">
        <f>+VLOOKUP(MIN(AP43),Listados!$J$18:$K$24,2,TRUE)</f>
        <v>Rara Vez</v>
      </c>
      <c r="AS43" s="489" t="str">
        <f>+VLOOKUP(MIN(AQ43),Listados!$J$26:$K$32,2,TRUE)</f>
        <v>Insignificante</v>
      </c>
      <c r="AT43" s="489" t="str">
        <f>IF(AND(AR43&lt;&gt;"",AS43&lt;&gt;""),VLOOKUP(AR43&amp;AS43,Listados!$M$3:$N$27,2,FALSE),"")</f>
        <v>Bajo</v>
      </c>
      <c r="AU43" s="489" t="str">
        <f>+VLOOKUP(AT43,Listados!$P$3:$Q$6,2,FALSE)</f>
        <v>Asumir el riesgo</v>
      </c>
      <c r="AV43" s="107"/>
      <c r="AW43" s="107"/>
      <c r="AX43" s="108"/>
      <c r="AY43" s="109"/>
      <c r="AZ43" s="107"/>
      <c r="BA43" s="107"/>
      <c r="BB43" s="447"/>
      <c r="BC43" s="447"/>
      <c r="BD43" s="447"/>
      <c r="BE43" s="455"/>
      <c r="BF43" s="457"/>
      <c r="BG43" s="459"/>
    </row>
    <row r="44" spans="1:59" ht="162" customHeight="1">
      <c r="A44" s="485"/>
      <c r="B44" s="472"/>
      <c r="C44" s="511"/>
      <c r="D44" s="514"/>
      <c r="E44" s="517"/>
      <c r="F44" s="497"/>
      <c r="G44" s="243" t="s">
        <v>193</v>
      </c>
      <c r="H44" s="229" t="s">
        <v>67</v>
      </c>
      <c r="I44" s="237" t="s">
        <v>194</v>
      </c>
      <c r="J44" s="472"/>
      <c r="K44" s="474"/>
      <c r="L44" s="477"/>
      <c r="M44" s="474"/>
      <c r="N44" s="474"/>
      <c r="O44" s="230" t="s">
        <v>195</v>
      </c>
      <c r="P44" s="231" t="s">
        <v>193</v>
      </c>
      <c r="Q44" s="251" t="s">
        <v>72</v>
      </c>
      <c r="R44" s="233" t="s">
        <v>73</v>
      </c>
      <c r="S44" s="234">
        <f t="shared" si="16"/>
        <v>15</v>
      </c>
      <c r="T44" s="233" t="s">
        <v>73</v>
      </c>
      <c r="U44" s="234">
        <f t="shared" si="17"/>
        <v>15</v>
      </c>
      <c r="V44" s="233" t="s">
        <v>73</v>
      </c>
      <c r="W44" s="234">
        <f t="shared" si="18"/>
        <v>15</v>
      </c>
      <c r="X44" s="233" t="s">
        <v>72</v>
      </c>
      <c r="Y44" s="234">
        <f t="shared" si="19"/>
        <v>15</v>
      </c>
      <c r="Z44" s="233" t="s">
        <v>73</v>
      </c>
      <c r="AA44" s="234">
        <f t="shared" si="20"/>
        <v>15</v>
      </c>
      <c r="AB44" s="233" t="s">
        <v>73</v>
      </c>
      <c r="AC44" s="234">
        <f t="shared" si="21"/>
        <v>15</v>
      </c>
      <c r="AD44" s="233" t="s">
        <v>74</v>
      </c>
      <c r="AE44" s="234">
        <f t="shared" si="22"/>
        <v>10</v>
      </c>
      <c r="AF44" s="228">
        <f t="shared" si="23"/>
        <v>100</v>
      </c>
      <c r="AG44" s="228" t="str">
        <f t="shared" si="24"/>
        <v>Fuerte</v>
      </c>
      <c r="AH44" s="235" t="s">
        <v>75</v>
      </c>
      <c r="AI44" s="228" t="str">
        <f t="shared" si="25"/>
        <v>Fuerte</v>
      </c>
      <c r="AJ44" s="228" t="str">
        <f>IFERROR(VLOOKUP((CONCATENATE(AG44,AI44)),Listados!$U$3:$V$11,2,FALSE),"")</f>
        <v>Fuerte</v>
      </c>
      <c r="AK44" s="228">
        <f t="shared" si="26"/>
        <v>100</v>
      </c>
      <c r="AL44" s="473"/>
      <c r="AM44" s="473"/>
      <c r="AN44" s="473"/>
      <c r="AO44" s="473"/>
      <c r="AP44" s="424"/>
      <c r="AQ44" s="424"/>
      <c r="AR44" s="474"/>
      <c r="AS44" s="474"/>
      <c r="AT44" s="474"/>
      <c r="AU44" s="474"/>
      <c r="AV44" s="236"/>
      <c r="AW44" s="236"/>
      <c r="AX44" s="236"/>
      <c r="AY44" s="236"/>
      <c r="AZ44" s="236"/>
      <c r="BA44" s="236"/>
      <c r="BB44" s="429"/>
      <c r="BC44" s="429"/>
      <c r="BD44" s="429"/>
      <c r="BE44" s="431"/>
      <c r="BF44" s="433"/>
      <c r="BG44" s="460"/>
    </row>
    <row r="45" spans="1:59" ht="124.5" customHeight="1">
      <c r="A45" s="485"/>
      <c r="B45" s="472"/>
      <c r="C45" s="511"/>
      <c r="D45" s="514"/>
      <c r="E45" s="517"/>
      <c r="F45" s="497"/>
      <c r="G45" s="243" t="s">
        <v>196</v>
      </c>
      <c r="H45" s="229" t="s">
        <v>67</v>
      </c>
      <c r="I45" s="237" t="s">
        <v>197</v>
      </c>
      <c r="J45" s="472"/>
      <c r="K45" s="474"/>
      <c r="L45" s="477"/>
      <c r="M45" s="474"/>
      <c r="N45" s="474"/>
      <c r="O45" s="252" t="s">
        <v>198</v>
      </c>
      <c r="P45" s="231" t="s">
        <v>196</v>
      </c>
      <c r="Q45" s="249" t="s">
        <v>72</v>
      </c>
      <c r="R45" s="233" t="s">
        <v>73</v>
      </c>
      <c r="S45" s="234">
        <f t="shared" si="16"/>
        <v>15</v>
      </c>
      <c r="T45" s="233" t="s">
        <v>73</v>
      </c>
      <c r="U45" s="234">
        <f t="shared" si="17"/>
        <v>15</v>
      </c>
      <c r="V45" s="233" t="s">
        <v>73</v>
      </c>
      <c r="W45" s="234">
        <f t="shared" si="18"/>
        <v>15</v>
      </c>
      <c r="X45" s="233" t="s">
        <v>72</v>
      </c>
      <c r="Y45" s="234">
        <f t="shared" si="19"/>
        <v>15</v>
      </c>
      <c r="Z45" s="233" t="s">
        <v>73</v>
      </c>
      <c r="AA45" s="234">
        <f t="shared" si="20"/>
        <v>15</v>
      </c>
      <c r="AB45" s="233" t="s">
        <v>73</v>
      </c>
      <c r="AC45" s="234">
        <f t="shared" si="21"/>
        <v>15</v>
      </c>
      <c r="AD45" s="233" t="s">
        <v>74</v>
      </c>
      <c r="AE45" s="234">
        <f t="shared" si="22"/>
        <v>10</v>
      </c>
      <c r="AF45" s="228">
        <f t="shared" si="23"/>
        <v>100</v>
      </c>
      <c r="AG45" s="228" t="str">
        <f t="shared" si="24"/>
        <v>Fuerte</v>
      </c>
      <c r="AH45" s="235" t="s">
        <v>75</v>
      </c>
      <c r="AI45" s="228" t="str">
        <f t="shared" si="25"/>
        <v>Fuerte</v>
      </c>
      <c r="AJ45" s="228" t="str">
        <f>IFERROR(VLOOKUP((CONCATENATE(AG45,AI45)),Listados!$U$3:$V$11,2,FALSE),"")</f>
        <v>Fuerte</v>
      </c>
      <c r="AK45" s="228">
        <f t="shared" si="26"/>
        <v>100</v>
      </c>
      <c r="AL45" s="473"/>
      <c r="AM45" s="473"/>
      <c r="AN45" s="473"/>
      <c r="AO45" s="473"/>
      <c r="AP45" s="424"/>
      <c r="AQ45" s="424"/>
      <c r="AR45" s="474"/>
      <c r="AS45" s="474"/>
      <c r="AT45" s="474"/>
      <c r="AU45" s="474"/>
      <c r="AV45" s="236"/>
      <c r="AW45" s="236"/>
      <c r="AX45" s="239"/>
      <c r="AY45" s="239"/>
      <c r="AZ45" s="236"/>
      <c r="BA45" s="236"/>
      <c r="BB45" s="429"/>
      <c r="BC45" s="429"/>
      <c r="BD45" s="429"/>
      <c r="BE45" s="431"/>
      <c r="BF45" s="433"/>
      <c r="BG45" s="460"/>
    </row>
    <row r="46" spans="1:59" ht="15.75" customHeight="1" thickBot="1">
      <c r="A46" s="486"/>
      <c r="B46" s="481"/>
      <c r="C46" s="512"/>
      <c r="D46" s="515"/>
      <c r="E46" s="518"/>
      <c r="F46" s="498"/>
      <c r="G46" s="181"/>
      <c r="H46" s="110"/>
      <c r="I46" s="122"/>
      <c r="J46" s="481"/>
      <c r="K46" s="490"/>
      <c r="L46" s="492"/>
      <c r="M46" s="490"/>
      <c r="N46" s="490"/>
      <c r="O46" s="182"/>
      <c r="P46" s="158"/>
      <c r="Q46" s="140"/>
      <c r="R46" s="114"/>
      <c r="S46" s="113" t="str">
        <f t="shared" si="16"/>
        <v>0</v>
      </c>
      <c r="T46" s="114"/>
      <c r="U46" s="113" t="str">
        <f t="shared" si="17"/>
        <v>0</v>
      </c>
      <c r="V46" s="114"/>
      <c r="W46" s="113" t="str">
        <f t="shared" si="18"/>
        <v>0</v>
      </c>
      <c r="X46" s="114"/>
      <c r="Y46" s="113" t="str">
        <f t="shared" si="19"/>
        <v>0</v>
      </c>
      <c r="Z46" s="114"/>
      <c r="AA46" s="113" t="str">
        <f t="shared" si="20"/>
        <v>0</v>
      </c>
      <c r="AB46" s="114"/>
      <c r="AC46" s="113" t="str">
        <f t="shared" si="21"/>
        <v>0</v>
      </c>
      <c r="AD46" s="114"/>
      <c r="AE46" s="113" t="str">
        <f t="shared" si="22"/>
        <v>0</v>
      </c>
      <c r="AF46" s="116" t="str">
        <f t="shared" si="23"/>
        <v/>
      </c>
      <c r="AG46" s="116" t="str">
        <f t="shared" si="24"/>
        <v/>
      </c>
      <c r="AH46" s="125"/>
      <c r="AI46" s="116" t="str">
        <f t="shared" si="25"/>
        <v/>
      </c>
      <c r="AJ46" s="116" t="str">
        <f>IFERROR(VLOOKUP((CONCATENATE(AG46,AI46)),Listados!$U$3:$V$11,2,FALSE),"")</f>
        <v/>
      </c>
      <c r="AK46" s="116" t="str">
        <f t="shared" si="26"/>
        <v/>
      </c>
      <c r="AL46" s="483"/>
      <c r="AM46" s="483"/>
      <c r="AN46" s="483"/>
      <c r="AO46" s="483"/>
      <c r="AP46" s="524"/>
      <c r="AQ46" s="524"/>
      <c r="AR46" s="490"/>
      <c r="AS46" s="490"/>
      <c r="AT46" s="490"/>
      <c r="AU46" s="490"/>
      <c r="AV46" s="117"/>
      <c r="AW46" s="117"/>
      <c r="AX46" s="118"/>
      <c r="AY46" s="118"/>
      <c r="AZ46" s="117"/>
      <c r="BA46" s="117"/>
      <c r="BB46" s="448"/>
      <c r="BC46" s="448"/>
      <c r="BD46" s="448"/>
      <c r="BE46" s="456"/>
      <c r="BF46" s="458"/>
      <c r="BG46" s="461"/>
    </row>
    <row r="47" spans="1:59" ht="114">
      <c r="A47" s="484">
        <v>10</v>
      </c>
      <c r="B47" s="480" t="s">
        <v>187</v>
      </c>
      <c r="C47" s="510" t="s">
        <v>188</v>
      </c>
      <c r="D47" s="513" t="s">
        <v>199</v>
      </c>
      <c r="E47" s="516" t="s">
        <v>177</v>
      </c>
      <c r="F47" s="496" t="s">
        <v>65</v>
      </c>
      <c r="G47" s="168" t="s">
        <v>200</v>
      </c>
      <c r="H47" s="101" t="s">
        <v>67</v>
      </c>
      <c r="I47" s="144" t="s">
        <v>191</v>
      </c>
      <c r="J47" s="480" t="s">
        <v>85</v>
      </c>
      <c r="K47" s="489">
        <f>+VLOOKUP(J47,Listados!$K$8:$L$12,2,0)</f>
        <v>3</v>
      </c>
      <c r="L47" s="491" t="s">
        <v>70</v>
      </c>
      <c r="M47" s="489">
        <f>+VLOOKUP(L47,Listados!$K$13:$L$17,2,0)</f>
        <v>2</v>
      </c>
      <c r="N47" s="489" t="str">
        <f>IF(AND(J47&lt;&gt;"",L47&lt;&gt;""),VLOOKUP(J47&amp;L47,Listados!$M$3:$N$27,2,FALSE),"")</f>
        <v>Moderado</v>
      </c>
      <c r="O47" s="102" t="s">
        <v>201</v>
      </c>
      <c r="P47" s="119" t="s">
        <v>200</v>
      </c>
      <c r="Q47" s="120" t="s">
        <v>72</v>
      </c>
      <c r="R47" s="104" t="s">
        <v>73</v>
      </c>
      <c r="S47" s="103">
        <f t="shared" si="16"/>
        <v>15</v>
      </c>
      <c r="T47" s="104" t="s">
        <v>73</v>
      </c>
      <c r="U47" s="103">
        <f t="shared" si="17"/>
        <v>15</v>
      </c>
      <c r="V47" s="104" t="s">
        <v>73</v>
      </c>
      <c r="W47" s="103">
        <f t="shared" si="18"/>
        <v>15</v>
      </c>
      <c r="X47" s="104" t="s">
        <v>72</v>
      </c>
      <c r="Y47" s="103">
        <f t="shared" si="19"/>
        <v>15</v>
      </c>
      <c r="Z47" s="104" t="s">
        <v>73</v>
      </c>
      <c r="AA47" s="103">
        <f t="shared" si="20"/>
        <v>15</v>
      </c>
      <c r="AB47" s="104" t="s">
        <v>73</v>
      </c>
      <c r="AC47" s="103">
        <f t="shared" si="21"/>
        <v>15</v>
      </c>
      <c r="AD47" s="104" t="s">
        <v>74</v>
      </c>
      <c r="AE47" s="103">
        <f t="shared" si="22"/>
        <v>10</v>
      </c>
      <c r="AF47" s="106">
        <f t="shared" si="23"/>
        <v>100</v>
      </c>
      <c r="AG47" s="106" t="str">
        <f t="shared" si="24"/>
        <v>Fuerte</v>
      </c>
      <c r="AH47" s="121" t="s">
        <v>75</v>
      </c>
      <c r="AI47" s="106" t="str">
        <f t="shared" si="25"/>
        <v>Fuerte</v>
      </c>
      <c r="AJ47" s="106" t="str">
        <f>IFERROR(VLOOKUP((CONCATENATE(AG47,AI47)),Listados!$U$3:$V$11,2,FALSE),"")</f>
        <v>Fuerte</v>
      </c>
      <c r="AK47" s="106">
        <f t="shared" si="26"/>
        <v>100</v>
      </c>
      <c r="AL47" s="482">
        <f t="shared" ref="AL47" si="84">AVERAGE(AK47:AK50)</f>
        <v>100</v>
      </c>
      <c r="AM47" s="482" t="str">
        <f t="shared" ref="AM47" si="85">IF(AL47&lt;=50,"Débil",IF(AL47&lt;=99,"Moderado",IF(AL47=100,"fuerte","")))</f>
        <v>fuerte</v>
      </c>
      <c r="AN47" s="482">
        <f t="shared" ref="AN47" si="86">+IF(AND(Q47="Preventivo",AM47="Fuerte"),2,IF(AND(Q47="Preventivo",AM47="Moderado"),1,0))</f>
        <v>2</v>
      </c>
      <c r="AO47" s="482">
        <f t="shared" ref="AO47" si="87">+IF(AND(Q47="Detectivo",$AM47="Fuerte"),2,IF(AND(Q47="Detectivo",$AM47="Moderado"),1,IF(AND(Q47="Preventivo",$AM47="Fuerte"),1,0)))</f>
        <v>1</v>
      </c>
      <c r="AP47" s="443">
        <f t="shared" ref="AP47" si="88">+K47-AN47</f>
        <v>1</v>
      </c>
      <c r="AQ47" s="443">
        <f t="shared" ref="AQ47" si="89">+M47-AO47</f>
        <v>1</v>
      </c>
      <c r="AR47" s="489" t="str">
        <f>+VLOOKUP(MIN(AP47),Listados!$J$18:$K$24,2,TRUE)</f>
        <v>Rara Vez</v>
      </c>
      <c r="AS47" s="489" t="str">
        <f>+VLOOKUP(MIN(AQ47),Listados!$J$26:$K$32,2,TRUE)</f>
        <v>Insignificante</v>
      </c>
      <c r="AT47" s="489" t="str">
        <f>IF(AND(AR47&lt;&gt;"",AS47&lt;&gt;""),VLOOKUP(AR47&amp;AS47,Listados!$M$3:$N$27,2,FALSE),"")</f>
        <v>Bajo</v>
      </c>
      <c r="AU47" s="489" t="str">
        <f>+VLOOKUP(AT47,Listados!$P$3:$Q$6,2,FALSE)</f>
        <v>Asumir el riesgo</v>
      </c>
      <c r="AV47" s="107"/>
      <c r="AW47" s="107"/>
      <c r="AX47" s="108"/>
      <c r="AY47" s="109"/>
      <c r="AZ47" s="107"/>
      <c r="BA47" s="107"/>
      <c r="BB47" s="447"/>
      <c r="BC47" s="447"/>
      <c r="BD47" s="447"/>
      <c r="BE47" s="455"/>
      <c r="BF47" s="457"/>
      <c r="BG47" s="459"/>
    </row>
    <row r="48" spans="1:59" ht="114">
      <c r="A48" s="485"/>
      <c r="B48" s="472"/>
      <c r="C48" s="511"/>
      <c r="D48" s="514"/>
      <c r="E48" s="517"/>
      <c r="F48" s="497"/>
      <c r="G48" s="243" t="s">
        <v>202</v>
      </c>
      <c r="H48" s="229" t="s">
        <v>67</v>
      </c>
      <c r="I48" s="237" t="s">
        <v>203</v>
      </c>
      <c r="J48" s="472"/>
      <c r="K48" s="474"/>
      <c r="L48" s="477"/>
      <c r="M48" s="474"/>
      <c r="N48" s="474"/>
      <c r="O48" s="230" t="s">
        <v>204</v>
      </c>
      <c r="P48" s="231" t="s">
        <v>202</v>
      </c>
      <c r="Q48" s="232" t="s">
        <v>72</v>
      </c>
      <c r="R48" s="233" t="s">
        <v>73</v>
      </c>
      <c r="S48" s="234">
        <f t="shared" si="16"/>
        <v>15</v>
      </c>
      <c r="T48" s="233" t="s">
        <v>73</v>
      </c>
      <c r="U48" s="234">
        <f t="shared" si="17"/>
        <v>15</v>
      </c>
      <c r="V48" s="233" t="s">
        <v>73</v>
      </c>
      <c r="W48" s="234">
        <f t="shared" si="18"/>
        <v>15</v>
      </c>
      <c r="X48" s="233" t="s">
        <v>72</v>
      </c>
      <c r="Y48" s="234">
        <f t="shared" si="19"/>
        <v>15</v>
      </c>
      <c r="Z48" s="233" t="s">
        <v>73</v>
      </c>
      <c r="AA48" s="234">
        <f t="shared" si="20"/>
        <v>15</v>
      </c>
      <c r="AB48" s="233" t="s">
        <v>73</v>
      </c>
      <c r="AC48" s="234">
        <f t="shared" si="21"/>
        <v>15</v>
      </c>
      <c r="AD48" s="233" t="s">
        <v>74</v>
      </c>
      <c r="AE48" s="234">
        <f t="shared" si="22"/>
        <v>10</v>
      </c>
      <c r="AF48" s="228">
        <f t="shared" si="23"/>
        <v>100</v>
      </c>
      <c r="AG48" s="228" t="str">
        <f t="shared" si="24"/>
        <v>Fuerte</v>
      </c>
      <c r="AH48" s="235" t="s">
        <v>75</v>
      </c>
      <c r="AI48" s="228" t="str">
        <f t="shared" si="25"/>
        <v>Fuerte</v>
      </c>
      <c r="AJ48" s="228" t="str">
        <f>IFERROR(VLOOKUP((CONCATENATE(AG48,AI48)),Listados!$U$3:$V$11,2,FALSE),"")</f>
        <v>Fuerte</v>
      </c>
      <c r="AK48" s="228">
        <f t="shared" si="26"/>
        <v>100</v>
      </c>
      <c r="AL48" s="473"/>
      <c r="AM48" s="473"/>
      <c r="AN48" s="473"/>
      <c r="AO48" s="473"/>
      <c r="AP48" s="424"/>
      <c r="AQ48" s="424"/>
      <c r="AR48" s="474"/>
      <c r="AS48" s="474"/>
      <c r="AT48" s="474"/>
      <c r="AU48" s="474"/>
      <c r="AV48" s="236"/>
      <c r="AW48" s="236"/>
      <c r="AX48" s="236"/>
      <c r="AY48" s="236"/>
      <c r="AZ48" s="236"/>
      <c r="BA48" s="236"/>
      <c r="BB48" s="429"/>
      <c r="BC48" s="429"/>
      <c r="BD48" s="429"/>
      <c r="BE48" s="431"/>
      <c r="BF48" s="433"/>
      <c r="BG48" s="460"/>
    </row>
    <row r="49" spans="1:59" ht="63.75">
      <c r="A49" s="485"/>
      <c r="B49" s="472"/>
      <c r="C49" s="511"/>
      <c r="D49" s="514"/>
      <c r="E49" s="517"/>
      <c r="F49" s="497"/>
      <c r="G49" s="243" t="s">
        <v>205</v>
      </c>
      <c r="H49" s="229" t="s">
        <v>67</v>
      </c>
      <c r="I49" s="237" t="s">
        <v>206</v>
      </c>
      <c r="J49" s="472"/>
      <c r="K49" s="474"/>
      <c r="L49" s="477"/>
      <c r="M49" s="474"/>
      <c r="N49" s="474"/>
      <c r="O49" s="252" t="s">
        <v>207</v>
      </c>
      <c r="P49" s="231" t="s">
        <v>205</v>
      </c>
      <c r="Q49" s="233" t="s">
        <v>72</v>
      </c>
      <c r="R49" s="233" t="s">
        <v>73</v>
      </c>
      <c r="S49" s="234">
        <f t="shared" si="16"/>
        <v>15</v>
      </c>
      <c r="T49" s="233" t="s">
        <v>73</v>
      </c>
      <c r="U49" s="234">
        <f t="shared" si="17"/>
        <v>15</v>
      </c>
      <c r="V49" s="233" t="s">
        <v>73</v>
      </c>
      <c r="W49" s="234">
        <f t="shared" si="18"/>
        <v>15</v>
      </c>
      <c r="X49" s="233" t="s">
        <v>72</v>
      </c>
      <c r="Y49" s="234">
        <f t="shared" si="19"/>
        <v>15</v>
      </c>
      <c r="Z49" s="233" t="s">
        <v>73</v>
      </c>
      <c r="AA49" s="234">
        <f t="shared" si="20"/>
        <v>15</v>
      </c>
      <c r="AB49" s="233" t="s">
        <v>73</v>
      </c>
      <c r="AC49" s="234">
        <f t="shared" si="21"/>
        <v>15</v>
      </c>
      <c r="AD49" s="233" t="s">
        <v>74</v>
      </c>
      <c r="AE49" s="234">
        <f t="shared" si="22"/>
        <v>10</v>
      </c>
      <c r="AF49" s="228">
        <f t="shared" si="23"/>
        <v>100</v>
      </c>
      <c r="AG49" s="228" t="str">
        <f t="shared" si="24"/>
        <v>Fuerte</v>
      </c>
      <c r="AH49" s="235" t="s">
        <v>75</v>
      </c>
      <c r="AI49" s="228" t="str">
        <f t="shared" si="25"/>
        <v>Fuerte</v>
      </c>
      <c r="AJ49" s="228" t="str">
        <f>IFERROR(VLOOKUP((CONCATENATE(AG49,AI49)),Listados!$U$3:$V$11,2,FALSE),"")</f>
        <v>Fuerte</v>
      </c>
      <c r="AK49" s="228">
        <f t="shared" si="26"/>
        <v>100</v>
      </c>
      <c r="AL49" s="473"/>
      <c r="AM49" s="473"/>
      <c r="AN49" s="473"/>
      <c r="AO49" s="473"/>
      <c r="AP49" s="424"/>
      <c r="AQ49" s="424"/>
      <c r="AR49" s="474"/>
      <c r="AS49" s="474"/>
      <c r="AT49" s="474"/>
      <c r="AU49" s="474"/>
      <c r="AV49" s="236"/>
      <c r="AW49" s="236"/>
      <c r="AX49" s="239"/>
      <c r="AY49" s="239"/>
      <c r="AZ49" s="236"/>
      <c r="BA49" s="236"/>
      <c r="BB49" s="429"/>
      <c r="BC49" s="429"/>
      <c r="BD49" s="429"/>
      <c r="BE49" s="431"/>
      <c r="BF49" s="433"/>
      <c r="BG49" s="460"/>
    </row>
    <row r="50" spans="1:59" ht="15.75" thickBot="1">
      <c r="A50" s="486"/>
      <c r="B50" s="481"/>
      <c r="C50" s="512"/>
      <c r="D50" s="515"/>
      <c r="E50" s="518"/>
      <c r="F50" s="498"/>
      <c r="G50" s="181"/>
      <c r="H50" s="122"/>
      <c r="I50" s="122"/>
      <c r="J50" s="481"/>
      <c r="K50" s="490"/>
      <c r="L50" s="492"/>
      <c r="M50" s="490"/>
      <c r="N50" s="490"/>
      <c r="O50" s="182"/>
      <c r="P50" s="158"/>
      <c r="Q50" s="140"/>
      <c r="R50" s="114"/>
      <c r="S50" s="113" t="str">
        <f t="shared" si="16"/>
        <v>0</v>
      </c>
      <c r="T50" s="114"/>
      <c r="U50" s="113" t="str">
        <f t="shared" si="17"/>
        <v>0</v>
      </c>
      <c r="V50" s="114"/>
      <c r="W50" s="113" t="str">
        <f t="shared" si="18"/>
        <v>0</v>
      </c>
      <c r="X50" s="114"/>
      <c r="Y50" s="113" t="str">
        <f t="shared" si="19"/>
        <v>0</v>
      </c>
      <c r="Z50" s="114"/>
      <c r="AA50" s="113" t="str">
        <f t="shared" si="20"/>
        <v>0</v>
      </c>
      <c r="AB50" s="114"/>
      <c r="AC50" s="113" t="str">
        <f t="shared" si="21"/>
        <v>0</v>
      </c>
      <c r="AD50" s="114"/>
      <c r="AE50" s="113" t="str">
        <f t="shared" si="22"/>
        <v>0</v>
      </c>
      <c r="AF50" s="116" t="str">
        <f t="shared" si="23"/>
        <v/>
      </c>
      <c r="AG50" s="116" t="str">
        <f t="shared" si="24"/>
        <v/>
      </c>
      <c r="AH50" s="125"/>
      <c r="AI50" s="116" t="str">
        <f t="shared" si="25"/>
        <v/>
      </c>
      <c r="AJ50" s="116" t="str">
        <f>IFERROR(VLOOKUP((CONCATENATE(AG50,AI50)),Listados!$U$3:$V$11,2,FALSE),"")</f>
        <v/>
      </c>
      <c r="AK50" s="116" t="str">
        <f t="shared" si="26"/>
        <v/>
      </c>
      <c r="AL50" s="483"/>
      <c r="AM50" s="483"/>
      <c r="AN50" s="483"/>
      <c r="AO50" s="483"/>
      <c r="AP50" s="524"/>
      <c r="AQ50" s="524"/>
      <c r="AR50" s="490"/>
      <c r="AS50" s="490"/>
      <c r="AT50" s="490"/>
      <c r="AU50" s="490"/>
      <c r="AV50" s="117"/>
      <c r="AW50" s="117"/>
      <c r="AX50" s="118"/>
      <c r="AY50" s="118"/>
      <c r="AZ50" s="117"/>
      <c r="BA50" s="117"/>
      <c r="BB50" s="448"/>
      <c r="BC50" s="448"/>
      <c r="BD50" s="448"/>
      <c r="BE50" s="456"/>
      <c r="BF50" s="458"/>
      <c r="BG50" s="461"/>
    </row>
    <row r="51" spans="1:59" ht="128.25">
      <c r="A51" s="484">
        <v>11</v>
      </c>
      <c r="B51" s="480" t="s">
        <v>187</v>
      </c>
      <c r="C51" s="510" t="s">
        <v>188</v>
      </c>
      <c r="D51" s="496" t="s">
        <v>208</v>
      </c>
      <c r="E51" s="480" t="s">
        <v>177</v>
      </c>
      <c r="F51" s="496" t="s">
        <v>65</v>
      </c>
      <c r="G51" s="168" t="s">
        <v>209</v>
      </c>
      <c r="H51" s="101" t="s">
        <v>67</v>
      </c>
      <c r="I51" s="144" t="s">
        <v>210</v>
      </c>
      <c r="J51" s="480" t="s">
        <v>85</v>
      </c>
      <c r="K51" s="489">
        <f>+VLOOKUP(J51,Listados!$K$8:$L$12,2,0)</f>
        <v>3</v>
      </c>
      <c r="L51" s="491" t="s">
        <v>70</v>
      </c>
      <c r="M51" s="489">
        <f>+VLOOKUP(L51,Listados!$K$13:$L$17,2,0)</f>
        <v>2</v>
      </c>
      <c r="N51" s="489" t="str">
        <f>IF(AND(J51&lt;&gt;"",L51&lt;&gt;""),VLOOKUP(J51&amp;L51,Listados!$M$3:$N$27,2,FALSE),"")</f>
        <v>Moderado</v>
      </c>
      <c r="O51" s="102" t="s">
        <v>211</v>
      </c>
      <c r="P51" s="119" t="s">
        <v>212</v>
      </c>
      <c r="Q51" s="146" t="s">
        <v>72</v>
      </c>
      <c r="R51" s="104" t="s">
        <v>73</v>
      </c>
      <c r="S51" s="103">
        <f t="shared" si="16"/>
        <v>15</v>
      </c>
      <c r="T51" s="104" t="s">
        <v>73</v>
      </c>
      <c r="U51" s="103">
        <f t="shared" si="17"/>
        <v>15</v>
      </c>
      <c r="V51" s="104" t="s">
        <v>73</v>
      </c>
      <c r="W51" s="103">
        <f t="shared" si="18"/>
        <v>15</v>
      </c>
      <c r="X51" s="104" t="s">
        <v>72</v>
      </c>
      <c r="Y51" s="103">
        <f t="shared" si="19"/>
        <v>15</v>
      </c>
      <c r="Z51" s="104" t="s">
        <v>73</v>
      </c>
      <c r="AA51" s="103">
        <f t="shared" si="20"/>
        <v>15</v>
      </c>
      <c r="AB51" s="104" t="s">
        <v>73</v>
      </c>
      <c r="AC51" s="103">
        <f t="shared" si="21"/>
        <v>15</v>
      </c>
      <c r="AD51" s="104" t="s">
        <v>74</v>
      </c>
      <c r="AE51" s="103">
        <f t="shared" si="22"/>
        <v>10</v>
      </c>
      <c r="AF51" s="106">
        <f t="shared" si="23"/>
        <v>100</v>
      </c>
      <c r="AG51" s="106" t="str">
        <f t="shared" si="24"/>
        <v>Fuerte</v>
      </c>
      <c r="AH51" s="121" t="s">
        <v>75</v>
      </c>
      <c r="AI51" s="106" t="str">
        <f t="shared" si="25"/>
        <v>Fuerte</v>
      </c>
      <c r="AJ51" s="106" t="str">
        <f>IFERROR(VLOOKUP((CONCATENATE(AG51,AI51)),Listados!$U$3:$V$11,2,FALSE),"")</f>
        <v>Fuerte</v>
      </c>
      <c r="AK51" s="106">
        <f t="shared" si="26"/>
        <v>100</v>
      </c>
      <c r="AL51" s="482">
        <f t="shared" ref="AL51" si="90">AVERAGE(AK51:AK54)</f>
        <v>100</v>
      </c>
      <c r="AM51" s="482" t="str">
        <f t="shared" ref="AM51" si="91">IF(AL51&lt;=50,"Débil",IF(AL51&lt;=99,"Moderado",IF(AL51=100,"fuerte","")))</f>
        <v>fuerte</v>
      </c>
      <c r="AN51" s="482">
        <f t="shared" ref="AN51" si="92">+IF(AND(Q51="Preventivo",AM51="Fuerte"),2,IF(AND(Q51="Preventivo",AM51="Moderado"),1,0))</f>
        <v>2</v>
      </c>
      <c r="AO51" s="482">
        <f t="shared" ref="AO51" si="93">+IF(AND(Q51="Detectivo",$AM51="Fuerte"),2,IF(AND(Q51="Detectivo",$AM51="Moderado"),1,IF(AND(Q51="Preventivo",$AM51="Fuerte"),1,0)))</f>
        <v>1</v>
      </c>
      <c r="AP51" s="443">
        <f t="shared" ref="AP51" si="94">+K51-AN51</f>
        <v>1</v>
      </c>
      <c r="AQ51" s="443">
        <f t="shared" ref="AQ51" si="95">+M51-AO51</f>
        <v>1</v>
      </c>
      <c r="AR51" s="489" t="str">
        <f>+VLOOKUP(MIN(AP51),Listados!$J$18:$K$24,2,TRUE)</f>
        <v>Rara Vez</v>
      </c>
      <c r="AS51" s="489" t="str">
        <f>+VLOOKUP(MIN(AQ51),Listados!$J$26:$K$32,2,TRUE)</f>
        <v>Insignificante</v>
      </c>
      <c r="AT51" s="489" t="str">
        <f>IF(AND(AR51&lt;&gt;"",AS51&lt;&gt;""),VLOOKUP(AR51&amp;AS51,Listados!$M$3:$N$27,2,FALSE),"")</f>
        <v>Bajo</v>
      </c>
      <c r="AU51" s="489" t="str">
        <f>+VLOOKUP(AT51,Listados!$P$3:$Q$6,2,FALSE)</f>
        <v>Asumir el riesgo</v>
      </c>
      <c r="AV51" s="107"/>
      <c r="AW51" s="107"/>
      <c r="AX51" s="108"/>
      <c r="AY51" s="109"/>
      <c r="AZ51" s="107"/>
      <c r="BA51" s="107"/>
      <c r="BB51" s="447"/>
      <c r="BC51" s="447"/>
      <c r="BD51" s="447"/>
      <c r="BE51" s="455"/>
      <c r="BF51" s="457"/>
      <c r="BG51" s="459"/>
    </row>
    <row r="52" spans="1:59" ht="114">
      <c r="A52" s="485"/>
      <c r="B52" s="472"/>
      <c r="C52" s="511"/>
      <c r="D52" s="497"/>
      <c r="E52" s="472"/>
      <c r="F52" s="497"/>
      <c r="G52" s="243" t="s">
        <v>212</v>
      </c>
      <c r="H52" s="229" t="s">
        <v>67</v>
      </c>
      <c r="I52" s="237" t="s">
        <v>213</v>
      </c>
      <c r="J52" s="472"/>
      <c r="K52" s="474"/>
      <c r="L52" s="477"/>
      <c r="M52" s="474"/>
      <c r="N52" s="474"/>
      <c r="O52" s="230" t="s">
        <v>214</v>
      </c>
      <c r="P52" s="231" t="s">
        <v>209</v>
      </c>
      <c r="Q52" s="251" t="s">
        <v>72</v>
      </c>
      <c r="R52" s="233" t="s">
        <v>73</v>
      </c>
      <c r="S52" s="234">
        <f t="shared" si="16"/>
        <v>15</v>
      </c>
      <c r="T52" s="233" t="s">
        <v>73</v>
      </c>
      <c r="U52" s="234">
        <f t="shared" si="17"/>
        <v>15</v>
      </c>
      <c r="V52" s="233" t="s">
        <v>73</v>
      </c>
      <c r="W52" s="234">
        <f t="shared" si="18"/>
        <v>15</v>
      </c>
      <c r="X52" s="233" t="s">
        <v>72</v>
      </c>
      <c r="Y52" s="234">
        <f t="shared" si="19"/>
        <v>15</v>
      </c>
      <c r="Z52" s="233" t="s">
        <v>73</v>
      </c>
      <c r="AA52" s="234">
        <f t="shared" si="20"/>
        <v>15</v>
      </c>
      <c r="AB52" s="233" t="s">
        <v>73</v>
      </c>
      <c r="AC52" s="234">
        <f t="shared" si="21"/>
        <v>15</v>
      </c>
      <c r="AD52" s="233" t="s">
        <v>74</v>
      </c>
      <c r="AE52" s="234">
        <f t="shared" si="22"/>
        <v>10</v>
      </c>
      <c r="AF52" s="228">
        <f t="shared" si="23"/>
        <v>100</v>
      </c>
      <c r="AG52" s="228" t="str">
        <f t="shared" si="24"/>
        <v>Fuerte</v>
      </c>
      <c r="AH52" s="235" t="s">
        <v>75</v>
      </c>
      <c r="AI52" s="228" t="str">
        <f t="shared" si="25"/>
        <v>Fuerte</v>
      </c>
      <c r="AJ52" s="228" t="str">
        <f>IFERROR(VLOOKUP((CONCATENATE(AG52,AI52)),Listados!$U$3:$V$11,2,FALSE),"")</f>
        <v>Fuerte</v>
      </c>
      <c r="AK52" s="228">
        <f t="shared" si="26"/>
        <v>100</v>
      </c>
      <c r="AL52" s="473"/>
      <c r="AM52" s="473"/>
      <c r="AN52" s="473"/>
      <c r="AO52" s="473"/>
      <c r="AP52" s="424"/>
      <c r="AQ52" s="424"/>
      <c r="AR52" s="474"/>
      <c r="AS52" s="474"/>
      <c r="AT52" s="474"/>
      <c r="AU52" s="474"/>
      <c r="AV52" s="236"/>
      <c r="AW52" s="236"/>
      <c r="AX52" s="236"/>
      <c r="AY52" s="236"/>
      <c r="AZ52" s="236"/>
      <c r="BA52" s="236"/>
      <c r="BB52" s="429"/>
      <c r="BC52" s="429"/>
      <c r="BD52" s="429"/>
      <c r="BE52" s="431"/>
      <c r="BF52" s="433"/>
      <c r="BG52" s="460"/>
    </row>
    <row r="53" spans="1:59">
      <c r="A53" s="485"/>
      <c r="B53" s="472"/>
      <c r="C53" s="511"/>
      <c r="D53" s="497"/>
      <c r="E53" s="472"/>
      <c r="F53" s="497"/>
      <c r="G53" s="243"/>
      <c r="H53" s="237"/>
      <c r="I53" s="237"/>
      <c r="J53" s="472"/>
      <c r="K53" s="474"/>
      <c r="L53" s="477"/>
      <c r="M53" s="474"/>
      <c r="N53" s="474"/>
      <c r="O53" s="252"/>
      <c r="P53" s="238"/>
      <c r="Q53" s="249"/>
      <c r="R53" s="233"/>
      <c r="S53" s="234" t="str">
        <f t="shared" si="16"/>
        <v>0</v>
      </c>
      <c r="T53" s="233"/>
      <c r="U53" s="234" t="str">
        <f t="shared" si="17"/>
        <v>0</v>
      </c>
      <c r="V53" s="233"/>
      <c r="W53" s="234" t="str">
        <f t="shared" si="18"/>
        <v>0</v>
      </c>
      <c r="X53" s="233"/>
      <c r="Y53" s="234" t="str">
        <f t="shared" si="19"/>
        <v>0</v>
      </c>
      <c r="Z53" s="233"/>
      <c r="AA53" s="234" t="str">
        <f t="shared" si="20"/>
        <v>0</v>
      </c>
      <c r="AB53" s="233"/>
      <c r="AC53" s="234" t="str">
        <f t="shared" si="21"/>
        <v>0</v>
      </c>
      <c r="AD53" s="233"/>
      <c r="AE53" s="234" t="str">
        <f t="shared" si="22"/>
        <v>0</v>
      </c>
      <c r="AF53" s="228" t="str">
        <f t="shared" si="23"/>
        <v/>
      </c>
      <c r="AG53" s="228" t="str">
        <f t="shared" si="24"/>
        <v/>
      </c>
      <c r="AH53" s="235"/>
      <c r="AI53" s="228" t="str">
        <f t="shared" si="25"/>
        <v/>
      </c>
      <c r="AJ53" s="228" t="str">
        <f>IFERROR(VLOOKUP((CONCATENATE(AG53,AI53)),Listados!$U$3:$V$11,2,FALSE),"")</f>
        <v/>
      </c>
      <c r="AK53" s="228" t="str">
        <f t="shared" si="26"/>
        <v/>
      </c>
      <c r="AL53" s="473"/>
      <c r="AM53" s="473"/>
      <c r="AN53" s="473"/>
      <c r="AO53" s="473"/>
      <c r="AP53" s="424"/>
      <c r="AQ53" s="424"/>
      <c r="AR53" s="474"/>
      <c r="AS53" s="474"/>
      <c r="AT53" s="474"/>
      <c r="AU53" s="474"/>
      <c r="AV53" s="236"/>
      <c r="AW53" s="236"/>
      <c r="AX53" s="239"/>
      <c r="AY53" s="239"/>
      <c r="AZ53" s="236"/>
      <c r="BA53" s="236"/>
      <c r="BB53" s="429"/>
      <c r="BC53" s="429"/>
      <c r="BD53" s="429"/>
      <c r="BE53" s="431"/>
      <c r="BF53" s="433"/>
      <c r="BG53" s="460"/>
    </row>
    <row r="54" spans="1:59" ht="15.75" thickBot="1">
      <c r="A54" s="486"/>
      <c r="B54" s="481"/>
      <c r="C54" s="512"/>
      <c r="D54" s="498"/>
      <c r="E54" s="481"/>
      <c r="F54" s="498"/>
      <c r="G54" s="181"/>
      <c r="H54" s="122"/>
      <c r="I54" s="122"/>
      <c r="J54" s="481"/>
      <c r="K54" s="490"/>
      <c r="L54" s="492"/>
      <c r="M54" s="490"/>
      <c r="N54" s="490"/>
      <c r="O54" s="182"/>
      <c r="P54" s="124"/>
      <c r="Q54" s="140"/>
      <c r="R54" s="114"/>
      <c r="S54" s="113" t="str">
        <f t="shared" si="16"/>
        <v>0</v>
      </c>
      <c r="T54" s="114"/>
      <c r="U54" s="113" t="str">
        <f t="shared" si="17"/>
        <v>0</v>
      </c>
      <c r="V54" s="114"/>
      <c r="W54" s="113" t="str">
        <f t="shared" si="18"/>
        <v>0</v>
      </c>
      <c r="X54" s="114"/>
      <c r="Y54" s="113" t="str">
        <f t="shared" si="19"/>
        <v>0</v>
      </c>
      <c r="Z54" s="114"/>
      <c r="AA54" s="113" t="str">
        <f t="shared" si="20"/>
        <v>0</v>
      </c>
      <c r="AB54" s="114"/>
      <c r="AC54" s="113" t="str">
        <f t="shared" si="21"/>
        <v>0</v>
      </c>
      <c r="AD54" s="114"/>
      <c r="AE54" s="113" t="str">
        <f t="shared" si="22"/>
        <v>0</v>
      </c>
      <c r="AF54" s="116" t="str">
        <f t="shared" si="23"/>
        <v/>
      </c>
      <c r="AG54" s="116" t="str">
        <f t="shared" si="24"/>
        <v/>
      </c>
      <c r="AH54" s="125"/>
      <c r="AI54" s="116" t="str">
        <f t="shared" si="25"/>
        <v/>
      </c>
      <c r="AJ54" s="116" t="str">
        <f>IFERROR(VLOOKUP((CONCATENATE(AG54,AI54)),Listados!$U$3:$V$11,2,FALSE),"")</f>
        <v/>
      </c>
      <c r="AK54" s="116" t="str">
        <f t="shared" si="26"/>
        <v/>
      </c>
      <c r="AL54" s="483"/>
      <c r="AM54" s="483"/>
      <c r="AN54" s="483"/>
      <c r="AO54" s="483"/>
      <c r="AP54" s="524"/>
      <c r="AQ54" s="524"/>
      <c r="AR54" s="490"/>
      <c r="AS54" s="490"/>
      <c r="AT54" s="490"/>
      <c r="AU54" s="490"/>
      <c r="AV54" s="117"/>
      <c r="AW54" s="117"/>
      <c r="AX54" s="118"/>
      <c r="AY54" s="118"/>
      <c r="AZ54" s="117"/>
      <c r="BA54" s="117"/>
      <c r="BB54" s="448"/>
      <c r="BC54" s="448"/>
      <c r="BD54" s="448"/>
      <c r="BE54" s="456"/>
      <c r="BF54" s="458"/>
      <c r="BG54" s="461"/>
    </row>
    <row r="55" spans="1:59" ht="270">
      <c r="A55" s="506">
        <v>12</v>
      </c>
      <c r="B55" s="471" t="s">
        <v>215</v>
      </c>
      <c r="C55" s="508" t="s">
        <v>216</v>
      </c>
      <c r="D55" s="509" t="s">
        <v>217</v>
      </c>
      <c r="E55" s="509" t="s">
        <v>218</v>
      </c>
      <c r="F55" s="509" t="s">
        <v>219</v>
      </c>
      <c r="G55" s="178" t="s">
        <v>220</v>
      </c>
      <c r="H55" s="96" t="s">
        <v>67</v>
      </c>
      <c r="I55" s="81" t="s">
        <v>221</v>
      </c>
      <c r="J55" s="471" t="s">
        <v>100</v>
      </c>
      <c r="K55" s="438">
        <f>+VLOOKUP(J55,Listados!$K$8:$L$12,2,0)</f>
        <v>4</v>
      </c>
      <c r="L55" s="436" t="s">
        <v>86</v>
      </c>
      <c r="M55" s="438">
        <f>+VLOOKUP(L55,Listados!$K$13:$L$17,2,0)</f>
        <v>3</v>
      </c>
      <c r="N55" s="438" t="str">
        <f>IF(AND(J55&lt;&gt;"",L55&lt;&gt;""),VLOOKUP(J55&amp;L55,Listados!$M$3:$N$27,2,FALSE),"")</f>
        <v>Alto</v>
      </c>
      <c r="O55" s="100" t="s">
        <v>222</v>
      </c>
      <c r="P55" s="82" t="s">
        <v>220</v>
      </c>
      <c r="Q55" s="83" t="s">
        <v>72</v>
      </c>
      <c r="R55" s="45" t="s">
        <v>73</v>
      </c>
      <c r="S55" s="55">
        <f t="shared" si="16"/>
        <v>15</v>
      </c>
      <c r="T55" s="45" t="s">
        <v>73</v>
      </c>
      <c r="U55" s="55">
        <f t="shared" si="17"/>
        <v>15</v>
      </c>
      <c r="V55" s="45" t="s">
        <v>73</v>
      </c>
      <c r="W55" s="55">
        <f t="shared" si="18"/>
        <v>15</v>
      </c>
      <c r="X55" s="45" t="s">
        <v>72</v>
      </c>
      <c r="Y55" s="55">
        <f t="shared" si="19"/>
        <v>15</v>
      </c>
      <c r="Z55" s="45" t="s">
        <v>73</v>
      </c>
      <c r="AA55" s="55">
        <f t="shared" si="20"/>
        <v>15</v>
      </c>
      <c r="AB55" s="45" t="s">
        <v>73</v>
      </c>
      <c r="AC55" s="55">
        <f t="shared" si="21"/>
        <v>15</v>
      </c>
      <c r="AD55" s="45" t="s">
        <v>74</v>
      </c>
      <c r="AE55" s="55">
        <f t="shared" si="22"/>
        <v>10</v>
      </c>
      <c r="AF55" s="80">
        <f t="shared" si="23"/>
        <v>100</v>
      </c>
      <c r="AG55" s="80" t="str">
        <f t="shared" si="24"/>
        <v>Fuerte</v>
      </c>
      <c r="AH55" s="84" t="s">
        <v>75</v>
      </c>
      <c r="AI55" s="80" t="str">
        <f t="shared" si="25"/>
        <v>Fuerte</v>
      </c>
      <c r="AJ55" s="80" t="str">
        <f>IFERROR(VLOOKUP((CONCATENATE(AG55,AI55)),Listados!$U$3:$V$11,2,FALSE),"")</f>
        <v>Fuerte</v>
      </c>
      <c r="AK55" s="80">
        <f t="shared" si="26"/>
        <v>100</v>
      </c>
      <c r="AL55" s="444">
        <f t="shared" ref="AL55" si="96">AVERAGE(AK55:AK58)</f>
        <v>100</v>
      </c>
      <c r="AM55" s="444" t="str">
        <f t="shared" ref="AM55" si="97">IF(AL55&lt;=50,"Débil",IF(AL55&lt;=99,"Moderado",IF(AL55=100,"fuerte","")))</f>
        <v>fuerte</v>
      </c>
      <c r="AN55" s="444">
        <f t="shared" ref="AN55" si="98">+IF(AND(Q55="Preventivo",AM55="Fuerte"),2,IF(AND(Q55="Preventivo",AM55="Moderado"),1,0))</f>
        <v>2</v>
      </c>
      <c r="AO55" s="444">
        <f t="shared" ref="AO55" si="99">+IF(AND(Q55="Detectivo",$AM55="Fuerte"),2,IF(AND(Q55="Detectivo",$AM55="Moderado"),1,IF(AND(Q55="Preventivo",$AM55="Fuerte"),1,0)))</f>
        <v>1</v>
      </c>
      <c r="AP55" s="424">
        <f t="shared" ref="AP55" si="100">+K55-AN55</f>
        <v>2</v>
      </c>
      <c r="AQ55" s="424">
        <f t="shared" ref="AQ55" si="101">+M55-AO55</f>
        <v>2</v>
      </c>
      <c r="AR55" s="438" t="str">
        <f>+VLOOKUP(MIN(AP55),Listados!$J$18:$K$24,2,TRUE)</f>
        <v>Improbable</v>
      </c>
      <c r="AS55" s="438" t="str">
        <f>+VLOOKUP(MIN(AQ55),Listados!$J$26:$K$32,2,TRUE)</f>
        <v>Menor</v>
      </c>
      <c r="AT55" s="438" t="str">
        <f>IF(AND(AR55&lt;&gt;"",AS55&lt;&gt;""),VLOOKUP(AR55&amp;AS55,Listados!$M$3:$N$27,2,FALSE),"")</f>
        <v>Bajo</v>
      </c>
      <c r="AU55" s="438" t="str">
        <f>+VLOOKUP(AT55,Listados!$P$3:$Q$6,2,FALSE)</f>
        <v>Asumir el riesgo</v>
      </c>
      <c r="AV55" s="165" t="s">
        <v>223</v>
      </c>
      <c r="AW55" s="165" t="s">
        <v>224</v>
      </c>
      <c r="AX55" s="169">
        <v>45292</v>
      </c>
      <c r="AY55" s="169">
        <v>45657</v>
      </c>
      <c r="AZ55" s="165" t="s">
        <v>225</v>
      </c>
      <c r="BA55" s="165" t="s">
        <v>226</v>
      </c>
      <c r="BB55" s="429"/>
      <c r="BC55" s="429"/>
      <c r="BD55" s="429"/>
      <c r="BE55" s="431"/>
      <c r="BF55" s="433"/>
      <c r="BG55" s="433"/>
    </row>
    <row r="56" spans="1:59" ht="210">
      <c r="A56" s="507"/>
      <c r="B56" s="472"/>
      <c r="C56" s="494"/>
      <c r="D56" s="497"/>
      <c r="E56" s="497"/>
      <c r="F56" s="497"/>
      <c r="G56" s="243" t="s">
        <v>227</v>
      </c>
      <c r="H56" s="229" t="s">
        <v>121</v>
      </c>
      <c r="I56" s="237" t="s">
        <v>228</v>
      </c>
      <c r="J56" s="472"/>
      <c r="K56" s="474"/>
      <c r="L56" s="477"/>
      <c r="M56" s="474"/>
      <c r="N56" s="474"/>
      <c r="O56" s="230" t="s">
        <v>229</v>
      </c>
      <c r="P56" s="82" t="s">
        <v>227</v>
      </c>
      <c r="Q56" s="251" t="s">
        <v>72</v>
      </c>
      <c r="R56" s="233" t="s">
        <v>73</v>
      </c>
      <c r="S56" s="234">
        <f t="shared" si="16"/>
        <v>15</v>
      </c>
      <c r="T56" s="233" t="s">
        <v>73</v>
      </c>
      <c r="U56" s="234">
        <f t="shared" si="17"/>
        <v>15</v>
      </c>
      <c r="V56" s="233" t="s">
        <v>73</v>
      </c>
      <c r="W56" s="234">
        <f t="shared" si="18"/>
        <v>15</v>
      </c>
      <c r="X56" s="233" t="s">
        <v>72</v>
      </c>
      <c r="Y56" s="234">
        <f t="shared" si="19"/>
        <v>15</v>
      </c>
      <c r="Z56" s="233" t="s">
        <v>73</v>
      </c>
      <c r="AA56" s="234">
        <f t="shared" si="20"/>
        <v>15</v>
      </c>
      <c r="AB56" s="233" t="s">
        <v>73</v>
      </c>
      <c r="AC56" s="234">
        <f t="shared" si="21"/>
        <v>15</v>
      </c>
      <c r="AD56" s="233" t="s">
        <v>74</v>
      </c>
      <c r="AE56" s="234">
        <f t="shared" si="22"/>
        <v>10</v>
      </c>
      <c r="AF56" s="228">
        <f t="shared" si="23"/>
        <v>100</v>
      </c>
      <c r="AG56" s="228" t="str">
        <f t="shared" si="24"/>
        <v>Fuerte</v>
      </c>
      <c r="AH56" s="235" t="s">
        <v>75</v>
      </c>
      <c r="AI56" s="228" t="str">
        <f t="shared" si="25"/>
        <v>Fuerte</v>
      </c>
      <c r="AJ56" s="228" t="str">
        <f>IFERROR(VLOOKUP((CONCATENATE(AG56,AI56)),Listados!$U$3:$V$11,2,FALSE),"")</f>
        <v>Fuerte</v>
      </c>
      <c r="AK56" s="228">
        <f t="shared" si="26"/>
        <v>100</v>
      </c>
      <c r="AL56" s="473"/>
      <c r="AM56" s="473"/>
      <c r="AN56" s="473"/>
      <c r="AO56" s="473"/>
      <c r="AP56" s="424"/>
      <c r="AQ56" s="424"/>
      <c r="AR56" s="474"/>
      <c r="AS56" s="474"/>
      <c r="AT56" s="474"/>
      <c r="AU56" s="474"/>
      <c r="AV56" s="255" t="s">
        <v>230</v>
      </c>
      <c r="AW56" s="255" t="s">
        <v>231</v>
      </c>
      <c r="AX56" s="255">
        <v>45292</v>
      </c>
      <c r="AY56" s="255">
        <v>45657</v>
      </c>
      <c r="AZ56" s="255" t="s">
        <v>225</v>
      </c>
      <c r="BA56" s="255" t="s">
        <v>232</v>
      </c>
      <c r="BB56" s="429"/>
      <c r="BC56" s="429"/>
      <c r="BD56" s="429"/>
      <c r="BE56" s="431"/>
      <c r="BF56" s="433"/>
      <c r="BG56" s="433"/>
    </row>
    <row r="57" spans="1:59">
      <c r="A57" s="507"/>
      <c r="B57" s="472"/>
      <c r="C57" s="494"/>
      <c r="D57" s="497"/>
      <c r="E57" s="497"/>
      <c r="F57" s="497"/>
      <c r="G57" s="243"/>
      <c r="H57" s="237"/>
      <c r="I57" s="237"/>
      <c r="J57" s="472"/>
      <c r="K57" s="474"/>
      <c r="L57" s="477"/>
      <c r="M57" s="474"/>
      <c r="N57" s="474"/>
      <c r="O57" s="248"/>
      <c r="P57" s="82"/>
      <c r="Q57" s="249"/>
      <c r="R57" s="233"/>
      <c r="S57" s="234" t="str">
        <f t="shared" si="16"/>
        <v>0</v>
      </c>
      <c r="T57" s="233"/>
      <c r="U57" s="234" t="str">
        <f t="shared" si="17"/>
        <v>0</v>
      </c>
      <c r="V57" s="233"/>
      <c r="W57" s="234" t="str">
        <f t="shared" si="18"/>
        <v>0</v>
      </c>
      <c r="X57" s="233"/>
      <c r="Y57" s="234" t="str">
        <f t="shared" si="19"/>
        <v>0</v>
      </c>
      <c r="Z57" s="233"/>
      <c r="AA57" s="234" t="str">
        <f t="shared" si="20"/>
        <v>0</v>
      </c>
      <c r="AB57" s="233"/>
      <c r="AC57" s="234" t="str">
        <f t="shared" si="21"/>
        <v>0</v>
      </c>
      <c r="AD57" s="233"/>
      <c r="AE57" s="234" t="str">
        <f t="shared" si="22"/>
        <v>0</v>
      </c>
      <c r="AF57" s="228" t="str">
        <f t="shared" si="23"/>
        <v/>
      </c>
      <c r="AG57" s="228" t="str">
        <f t="shared" si="24"/>
        <v/>
      </c>
      <c r="AH57" s="235"/>
      <c r="AI57" s="228" t="str">
        <f t="shared" si="25"/>
        <v/>
      </c>
      <c r="AJ57" s="228" t="str">
        <f>IFERROR(VLOOKUP((CONCATENATE(AG57,AI57)),Listados!$U$3:$V$11,2,FALSE),"")</f>
        <v/>
      </c>
      <c r="AK57" s="228" t="str">
        <f t="shared" si="26"/>
        <v/>
      </c>
      <c r="AL57" s="473"/>
      <c r="AM57" s="473"/>
      <c r="AN57" s="473"/>
      <c r="AO57" s="473"/>
      <c r="AP57" s="424"/>
      <c r="AQ57" s="424"/>
      <c r="AR57" s="474"/>
      <c r="AS57" s="474"/>
      <c r="AT57" s="474"/>
      <c r="AU57" s="474"/>
      <c r="AV57" s="236"/>
      <c r="AW57" s="236"/>
      <c r="AX57" s="239"/>
      <c r="AY57" s="239"/>
      <c r="AZ57" s="236"/>
      <c r="BA57" s="236"/>
      <c r="BB57" s="429"/>
      <c r="BC57" s="429"/>
      <c r="BD57" s="429"/>
      <c r="BE57" s="431"/>
      <c r="BF57" s="433"/>
      <c r="BG57" s="433"/>
    </row>
    <row r="58" spans="1:59" ht="15.75" thickBot="1">
      <c r="A58" s="507"/>
      <c r="B58" s="472"/>
      <c r="C58" s="494"/>
      <c r="D58" s="497"/>
      <c r="E58" s="497"/>
      <c r="F58" s="497"/>
      <c r="G58" s="243"/>
      <c r="H58" s="237"/>
      <c r="I58" s="237"/>
      <c r="J58" s="472"/>
      <c r="K58" s="474"/>
      <c r="L58" s="477"/>
      <c r="M58" s="474"/>
      <c r="N58" s="474"/>
      <c r="O58" s="248"/>
      <c r="P58" s="82"/>
      <c r="Q58" s="249"/>
      <c r="R58" s="233"/>
      <c r="S58" s="234" t="str">
        <f t="shared" si="16"/>
        <v>0</v>
      </c>
      <c r="T58" s="233"/>
      <c r="U58" s="234" t="str">
        <f t="shared" si="17"/>
        <v>0</v>
      </c>
      <c r="V58" s="233"/>
      <c r="W58" s="234" t="str">
        <f t="shared" si="18"/>
        <v>0</v>
      </c>
      <c r="X58" s="233"/>
      <c r="Y58" s="234" t="str">
        <f t="shared" si="19"/>
        <v>0</v>
      </c>
      <c r="Z58" s="233"/>
      <c r="AA58" s="234" t="str">
        <f t="shared" si="20"/>
        <v>0</v>
      </c>
      <c r="AB58" s="233"/>
      <c r="AC58" s="234" t="str">
        <f t="shared" si="21"/>
        <v>0</v>
      </c>
      <c r="AD58" s="233"/>
      <c r="AE58" s="234" t="str">
        <f t="shared" si="22"/>
        <v>0</v>
      </c>
      <c r="AF58" s="228" t="str">
        <f t="shared" si="23"/>
        <v/>
      </c>
      <c r="AG58" s="228" t="str">
        <f t="shared" si="24"/>
        <v/>
      </c>
      <c r="AH58" s="235"/>
      <c r="AI58" s="228" t="str">
        <f t="shared" si="25"/>
        <v/>
      </c>
      <c r="AJ58" s="228" t="str">
        <f>IFERROR(VLOOKUP((CONCATENATE(AG58,AI58)),Listados!$U$3:$V$11,2,FALSE),"")</f>
        <v/>
      </c>
      <c r="AK58" s="228" t="str">
        <f t="shared" si="26"/>
        <v/>
      </c>
      <c r="AL58" s="473"/>
      <c r="AM58" s="473"/>
      <c r="AN58" s="473"/>
      <c r="AO58" s="473"/>
      <c r="AP58" s="444"/>
      <c r="AQ58" s="444"/>
      <c r="AR58" s="474"/>
      <c r="AS58" s="474"/>
      <c r="AT58" s="474"/>
      <c r="AU58" s="474"/>
      <c r="AV58" s="236"/>
      <c r="AW58" s="236"/>
      <c r="AX58" s="239"/>
      <c r="AY58" s="239"/>
      <c r="AZ58" s="236"/>
      <c r="BA58" s="236"/>
      <c r="BB58" s="430"/>
      <c r="BC58" s="430"/>
      <c r="BD58" s="430"/>
      <c r="BE58" s="432"/>
      <c r="BF58" s="434"/>
      <c r="BG58" s="434"/>
    </row>
    <row r="59" spans="1:59" ht="135">
      <c r="A59" s="475">
        <v>13</v>
      </c>
      <c r="B59" s="472" t="s">
        <v>233</v>
      </c>
      <c r="C59" s="494" t="s">
        <v>234</v>
      </c>
      <c r="D59" s="497" t="s">
        <v>235</v>
      </c>
      <c r="E59" s="471" t="s">
        <v>177</v>
      </c>
      <c r="F59" s="471" t="s">
        <v>236</v>
      </c>
      <c r="G59" s="237" t="s">
        <v>237</v>
      </c>
      <c r="H59" s="237" t="s">
        <v>67</v>
      </c>
      <c r="I59" s="81" t="s">
        <v>238</v>
      </c>
      <c r="J59" s="472" t="s">
        <v>143</v>
      </c>
      <c r="K59" s="474">
        <f>+VLOOKUP(J59,Listados!$K$8:$L$12,2,0)</f>
        <v>2</v>
      </c>
      <c r="L59" s="477" t="s">
        <v>86</v>
      </c>
      <c r="M59" s="474">
        <f>+VLOOKUP(L59,Listados!$K$13:$L$17,2,0)</f>
        <v>3</v>
      </c>
      <c r="N59" s="474" t="str">
        <f>IF(AND(J59&lt;&gt;"",L59&lt;&gt;""),VLOOKUP(J59&amp;L59,Listados!$M$3:$N$27,2,FALSE),"")</f>
        <v>Moderado</v>
      </c>
      <c r="O59" s="230" t="s">
        <v>239</v>
      </c>
      <c r="P59" s="231" t="s">
        <v>237</v>
      </c>
      <c r="Q59" s="232" t="s">
        <v>72</v>
      </c>
      <c r="R59" s="233" t="s">
        <v>73</v>
      </c>
      <c r="S59" s="234">
        <f t="shared" si="16"/>
        <v>15</v>
      </c>
      <c r="T59" s="233" t="s">
        <v>73</v>
      </c>
      <c r="U59" s="234">
        <f t="shared" si="17"/>
        <v>15</v>
      </c>
      <c r="V59" s="233" t="s">
        <v>73</v>
      </c>
      <c r="W59" s="234">
        <f t="shared" si="18"/>
        <v>15</v>
      </c>
      <c r="X59" s="233" t="s">
        <v>72</v>
      </c>
      <c r="Y59" s="234">
        <f t="shared" si="19"/>
        <v>15</v>
      </c>
      <c r="Z59" s="233" t="s">
        <v>73</v>
      </c>
      <c r="AA59" s="234">
        <f t="shared" si="20"/>
        <v>15</v>
      </c>
      <c r="AB59" s="233" t="s">
        <v>73</v>
      </c>
      <c r="AC59" s="234">
        <f t="shared" si="21"/>
        <v>15</v>
      </c>
      <c r="AD59" s="233" t="s">
        <v>74</v>
      </c>
      <c r="AE59" s="234">
        <f t="shared" si="22"/>
        <v>10</v>
      </c>
      <c r="AF59" s="228">
        <f t="shared" si="23"/>
        <v>100</v>
      </c>
      <c r="AG59" s="228" t="str">
        <f t="shared" si="24"/>
        <v>Fuerte</v>
      </c>
      <c r="AH59" s="235" t="s">
        <v>75</v>
      </c>
      <c r="AI59" s="228" t="str">
        <f t="shared" si="25"/>
        <v>Fuerte</v>
      </c>
      <c r="AJ59" s="228" t="str">
        <f>IFERROR(VLOOKUP((CONCATENATE(AG59,AI59)),Listados!$U$3:$V$11,2,FALSE),"")</f>
        <v>Fuerte</v>
      </c>
      <c r="AK59" s="228">
        <f t="shared" si="26"/>
        <v>100</v>
      </c>
      <c r="AL59" s="473">
        <f t="shared" ref="AL59" si="102">AVERAGE(AK59:AK62)</f>
        <v>100</v>
      </c>
      <c r="AM59" s="473" t="str">
        <f t="shared" ref="AM59" si="103">IF(AL59&lt;=50,"Débil",IF(AL59&lt;=99,"Moderado",IF(AL59=100,"fuerte","")))</f>
        <v>fuerte</v>
      </c>
      <c r="AN59" s="473">
        <f t="shared" ref="AN59" si="104">+IF(AND(Q59="Preventivo",AM59="Fuerte"),2,IF(AND(Q59="Preventivo",AM59="Moderado"),1,0))</f>
        <v>2</v>
      </c>
      <c r="AO59" s="473">
        <f t="shared" ref="AO59" si="105">+IF(AND(Q59="Detectivo",$AM59="Fuerte"),2,IF(AND(Q59="Detectivo",$AM59="Moderado"),1,IF(AND(Q59="Preventivo",$AM59="Fuerte"),1,0)))</f>
        <v>1</v>
      </c>
      <c r="AP59" s="443">
        <f t="shared" ref="AP59" si="106">+K59-AN59</f>
        <v>0</v>
      </c>
      <c r="AQ59" s="443">
        <f t="shared" ref="AQ59" si="107">+M59-AO59</f>
        <v>2</v>
      </c>
      <c r="AR59" s="474" t="str">
        <f>+VLOOKUP(MIN(AP59),Listados!$J$18:$K$24,2,TRUE)</f>
        <v>Rara Vez</v>
      </c>
      <c r="AS59" s="474" t="str">
        <f>+VLOOKUP(MIN(AQ59),Listados!$J$26:$K$32,2,TRUE)</f>
        <v>Menor</v>
      </c>
      <c r="AT59" s="474" t="str">
        <f>IF(AND(AR59&lt;&gt;"",AS59&lt;&gt;""),VLOOKUP(AR59&amp;AS59,Listados!$M$3:$N$27,2,FALSE),"")</f>
        <v>Bajo</v>
      </c>
      <c r="AU59" s="474" t="str">
        <f>+VLOOKUP(AT59,Listados!$P$3:$Q$6,2,FALSE)</f>
        <v>Asumir el riesgo</v>
      </c>
      <c r="AV59" s="255" t="s">
        <v>240</v>
      </c>
      <c r="AW59" s="255" t="s">
        <v>241</v>
      </c>
      <c r="AX59" s="256">
        <v>45658</v>
      </c>
      <c r="AY59" s="256">
        <v>46022</v>
      </c>
      <c r="AZ59" s="255" t="s">
        <v>242</v>
      </c>
      <c r="BA59" s="255" t="s">
        <v>243</v>
      </c>
      <c r="BB59" s="429"/>
      <c r="BC59" s="429"/>
      <c r="BD59" s="429"/>
      <c r="BE59" s="431"/>
      <c r="BF59" s="433"/>
      <c r="BG59" s="433"/>
    </row>
    <row r="60" spans="1:59" ht="71.25">
      <c r="A60" s="475"/>
      <c r="B60" s="472"/>
      <c r="C60" s="494"/>
      <c r="D60" s="497"/>
      <c r="E60" s="472"/>
      <c r="F60" s="472"/>
      <c r="G60" s="237" t="s">
        <v>244</v>
      </c>
      <c r="H60" s="237" t="s">
        <v>67</v>
      </c>
      <c r="I60" s="237" t="s">
        <v>245</v>
      </c>
      <c r="J60" s="472"/>
      <c r="K60" s="474"/>
      <c r="L60" s="477"/>
      <c r="M60" s="474"/>
      <c r="N60" s="474"/>
      <c r="O60" s="230" t="s">
        <v>246</v>
      </c>
      <c r="P60" s="231" t="s">
        <v>244</v>
      </c>
      <c r="Q60" s="232" t="s">
        <v>72</v>
      </c>
      <c r="R60" s="233" t="s">
        <v>73</v>
      </c>
      <c r="S60" s="234">
        <f t="shared" si="16"/>
        <v>15</v>
      </c>
      <c r="T60" s="233" t="s">
        <v>73</v>
      </c>
      <c r="U60" s="234">
        <f t="shared" si="17"/>
        <v>15</v>
      </c>
      <c r="V60" s="233" t="s">
        <v>73</v>
      </c>
      <c r="W60" s="234">
        <f t="shared" si="18"/>
        <v>15</v>
      </c>
      <c r="X60" s="233" t="s">
        <v>72</v>
      </c>
      <c r="Y60" s="234">
        <f t="shared" si="19"/>
        <v>15</v>
      </c>
      <c r="Z60" s="233" t="s">
        <v>73</v>
      </c>
      <c r="AA60" s="234">
        <f t="shared" si="20"/>
        <v>15</v>
      </c>
      <c r="AB60" s="233" t="s">
        <v>73</v>
      </c>
      <c r="AC60" s="234">
        <f t="shared" si="21"/>
        <v>15</v>
      </c>
      <c r="AD60" s="233" t="s">
        <v>74</v>
      </c>
      <c r="AE60" s="234">
        <f t="shared" si="22"/>
        <v>10</v>
      </c>
      <c r="AF60" s="228">
        <f t="shared" si="23"/>
        <v>100</v>
      </c>
      <c r="AG60" s="228" t="str">
        <f t="shared" si="24"/>
        <v>Fuerte</v>
      </c>
      <c r="AH60" s="235" t="s">
        <v>75</v>
      </c>
      <c r="AI60" s="228" t="str">
        <f t="shared" si="25"/>
        <v>Fuerte</v>
      </c>
      <c r="AJ60" s="228" t="str">
        <f>IFERROR(VLOOKUP((CONCATENATE(AG60,AI60)),Listados!$U$3:$V$11,2,FALSE),"")</f>
        <v>Fuerte</v>
      </c>
      <c r="AK60" s="228">
        <f t="shared" si="26"/>
        <v>100</v>
      </c>
      <c r="AL60" s="473"/>
      <c r="AM60" s="473"/>
      <c r="AN60" s="473"/>
      <c r="AO60" s="473"/>
      <c r="AP60" s="424"/>
      <c r="AQ60" s="424"/>
      <c r="AR60" s="474"/>
      <c r="AS60" s="474"/>
      <c r="AT60" s="474"/>
      <c r="AU60" s="474"/>
      <c r="AV60" s="236"/>
      <c r="AW60" s="236"/>
      <c r="AX60" s="236"/>
      <c r="AY60" s="236"/>
      <c r="AZ60" s="236"/>
      <c r="BA60" s="236"/>
      <c r="BB60" s="429"/>
      <c r="BC60" s="429"/>
      <c r="BD60" s="429"/>
      <c r="BE60" s="431"/>
      <c r="BF60" s="433"/>
      <c r="BG60" s="433"/>
    </row>
    <row r="61" spans="1:59" ht="70.5" customHeight="1">
      <c r="A61" s="475"/>
      <c r="B61" s="472"/>
      <c r="C61" s="494"/>
      <c r="D61" s="497"/>
      <c r="E61" s="472"/>
      <c r="F61" s="472"/>
      <c r="G61" s="237"/>
      <c r="H61" s="237"/>
      <c r="I61" s="237" t="s">
        <v>247</v>
      </c>
      <c r="J61" s="472"/>
      <c r="K61" s="474"/>
      <c r="L61" s="477"/>
      <c r="M61" s="474"/>
      <c r="N61" s="474"/>
      <c r="O61" s="248"/>
      <c r="P61" s="231"/>
      <c r="Q61" s="249"/>
      <c r="R61" s="233"/>
      <c r="S61" s="234" t="str">
        <f t="shared" si="16"/>
        <v>0</v>
      </c>
      <c r="T61" s="233"/>
      <c r="U61" s="234" t="str">
        <f t="shared" si="17"/>
        <v>0</v>
      </c>
      <c r="V61" s="233"/>
      <c r="W61" s="234" t="str">
        <f t="shared" si="18"/>
        <v>0</v>
      </c>
      <c r="X61" s="233"/>
      <c r="Y61" s="234" t="str">
        <f t="shared" si="19"/>
        <v>0</v>
      </c>
      <c r="Z61" s="233"/>
      <c r="AA61" s="234" t="str">
        <f t="shared" si="20"/>
        <v>0</v>
      </c>
      <c r="AB61" s="233"/>
      <c r="AC61" s="234" t="str">
        <f t="shared" si="21"/>
        <v>0</v>
      </c>
      <c r="AD61" s="233"/>
      <c r="AE61" s="234" t="str">
        <f t="shared" si="22"/>
        <v>0</v>
      </c>
      <c r="AF61" s="228" t="str">
        <f t="shared" si="23"/>
        <v/>
      </c>
      <c r="AG61" s="228" t="str">
        <f t="shared" si="24"/>
        <v/>
      </c>
      <c r="AH61" s="235"/>
      <c r="AI61" s="228" t="str">
        <f t="shared" si="25"/>
        <v/>
      </c>
      <c r="AJ61" s="228" t="str">
        <f>IFERROR(VLOOKUP((CONCATENATE(AG61,AI61)),Listados!$U$3:$V$11,2,FALSE),"")</f>
        <v/>
      </c>
      <c r="AK61" s="228" t="str">
        <f t="shared" si="26"/>
        <v/>
      </c>
      <c r="AL61" s="473"/>
      <c r="AM61" s="473"/>
      <c r="AN61" s="473"/>
      <c r="AO61" s="473"/>
      <c r="AP61" s="424"/>
      <c r="AQ61" s="424"/>
      <c r="AR61" s="474"/>
      <c r="AS61" s="474"/>
      <c r="AT61" s="474"/>
      <c r="AU61" s="474"/>
      <c r="AV61" s="236"/>
      <c r="AW61" s="236"/>
      <c r="AX61" s="239"/>
      <c r="AY61" s="239"/>
      <c r="AZ61" s="236"/>
      <c r="BA61" s="236"/>
      <c r="BB61" s="429"/>
      <c r="BC61" s="429"/>
      <c r="BD61" s="429"/>
      <c r="BE61" s="431"/>
      <c r="BF61" s="433"/>
      <c r="BG61" s="433"/>
    </row>
    <row r="62" spans="1:59" ht="53.25" customHeight="1" thickBot="1">
      <c r="A62" s="503"/>
      <c r="B62" s="499"/>
      <c r="C62" s="504"/>
      <c r="D62" s="505"/>
      <c r="E62" s="499"/>
      <c r="F62" s="499"/>
      <c r="G62" s="173"/>
      <c r="H62" s="173"/>
      <c r="I62" s="173"/>
      <c r="J62" s="499"/>
      <c r="K62" s="441"/>
      <c r="L62" s="439"/>
      <c r="M62" s="441"/>
      <c r="N62" s="441"/>
      <c r="O62" s="149"/>
      <c r="P62" s="171"/>
      <c r="Q62" s="150"/>
      <c r="R62" s="151"/>
      <c r="S62" s="152" t="str">
        <f t="shared" si="16"/>
        <v>0</v>
      </c>
      <c r="T62" s="151"/>
      <c r="U62" s="152" t="str">
        <f t="shared" si="17"/>
        <v>0</v>
      </c>
      <c r="V62" s="151"/>
      <c r="W62" s="152" t="str">
        <f t="shared" si="18"/>
        <v>0</v>
      </c>
      <c r="X62" s="151"/>
      <c r="Y62" s="152" t="str">
        <f t="shared" si="19"/>
        <v>0</v>
      </c>
      <c r="Z62" s="151"/>
      <c r="AA62" s="152" t="str">
        <f t="shared" si="20"/>
        <v>0</v>
      </c>
      <c r="AB62" s="151"/>
      <c r="AC62" s="152" t="str">
        <f t="shared" si="21"/>
        <v>0</v>
      </c>
      <c r="AD62" s="151"/>
      <c r="AE62" s="152" t="str">
        <f t="shared" si="22"/>
        <v>0</v>
      </c>
      <c r="AF62" s="153" t="str">
        <f t="shared" si="23"/>
        <v/>
      </c>
      <c r="AG62" s="153" t="str">
        <f t="shared" si="24"/>
        <v/>
      </c>
      <c r="AH62" s="154"/>
      <c r="AI62" s="153" t="str">
        <f t="shared" si="25"/>
        <v/>
      </c>
      <c r="AJ62" s="153" t="str">
        <f>IFERROR(VLOOKUP((CONCATENATE(AG62,AI62)),Listados!$U$3:$V$11,2,FALSE),"")</f>
        <v/>
      </c>
      <c r="AK62" s="153" t="str">
        <f t="shared" si="26"/>
        <v/>
      </c>
      <c r="AL62" s="423"/>
      <c r="AM62" s="423"/>
      <c r="AN62" s="423"/>
      <c r="AO62" s="423"/>
      <c r="AP62" s="424"/>
      <c r="AQ62" s="424"/>
      <c r="AR62" s="441"/>
      <c r="AS62" s="441"/>
      <c r="AT62" s="441"/>
      <c r="AU62" s="441"/>
      <c r="AV62" s="155"/>
      <c r="AW62" s="155"/>
      <c r="AX62" s="156"/>
      <c r="AY62" s="156"/>
      <c r="AZ62" s="155"/>
      <c r="BA62" s="155"/>
      <c r="BB62" s="429"/>
      <c r="BC62" s="429"/>
      <c r="BD62" s="429"/>
      <c r="BE62" s="431"/>
      <c r="BF62" s="433"/>
      <c r="BG62" s="433"/>
    </row>
    <row r="63" spans="1:59" ht="150">
      <c r="A63" s="484">
        <v>14</v>
      </c>
      <c r="B63" s="480" t="s">
        <v>233</v>
      </c>
      <c r="C63" s="493" t="s">
        <v>234</v>
      </c>
      <c r="D63" s="496" t="s">
        <v>248</v>
      </c>
      <c r="E63" s="480" t="s">
        <v>177</v>
      </c>
      <c r="F63" s="480" t="s">
        <v>236</v>
      </c>
      <c r="G63" s="144" t="s">
        <v>249</v>
      </c>
      <c r="H63" s="101" t="s">
        <v>67</v>
      </c>
      <c r="I63" s="144" t="s">
        <v>250</v>
      </c>
      <c r="J63" s="480" t="s">
        <v>143</v>
      </c>
      <c r="K63" s="489">
        <f>+VLOOKUP(J63,Listados!$K$8:$L$12,2,0)</f>
        <v>2</v>
      </c>
      <c r="L63" s="491" t="s">
        <v>251</v>
      </c>
      <c r="M63" s="489">
        <f>+VLOOKUP(L63,Listados!$K$13:$L$17,2,0)</f>
        <v>4</v>
      </c>
      <c r="N63" s="489" t="str">
        <f>IF(AND(J63&lt;&gt;"",L63&lt;&gt;""),VLOOKUP(J63&amp;L63,Listados!$M$3:$N$27,2,FALSE),"")</f>
        <v>Alto</v>
      </c>
      <c r="O63" s="102" t="s">
        <v>252</v>
      </c>
      <c r="P63" s="119" t="s">
        <v>249</v>
      </c>
      <c r="Q63" s="120" t="s">
        <v>72</v>
      </c>
      <c r="R63" s="104" t="s">
        <v>73</v>
      </c>
      <c r="S63" s="103">
        <f t="shared" si="16"/>
        <v>15</v>
      </c>
      <c r="T63" s="104" t="s">
        <v>73</v>
      </c>
      <c r="U63" s="103">
        <f t="shared" si="17"/>
        <v>15</v>
      </c>
      <c r="V63" s="104" t="s">
        <v>73</v>
      </c>
      <c r="W63" s="103">
        <f t="shared" si="18"/>
        <v>15</v>
      </c>
      <c r="X63" s="104" t="s">
        <v>72</v>
      </c>
      <c r="Y63" s="103">
        <f t="shared" si="19"/>
        <v>15</v>
      </c>
      <c r="Z63" s="104" t="s">
        <v>73</v>
      </c>
      <c r="AA63" s="103">
        <f t="shared" si="20"/>
        <v>15</v>
      </c>
      <c r="AB63" s="104" t="s">
        <v>73</v>
      </c>
      <c r="AC63" s="103">
        <f t="shared" si="21"/>
        <v>15</v>
      </c>
      <c r="AD63" s="104" t="s">
        <v>74</v>
      </c>
      <c r="AE63" s="103">
        <f t="shared" si="22"/>
        <v>10</v>
      </c>
      <c r="AF63" s="106">
        <f t="shared" si="23"/>
        <v>100</v>
      </c>
      <c r="AG63" s="106" t="str">
        <f t="shared" si="24"/>
        <v>Fuerte</v>
      </c>
      <c r="AH63" s="121" t="s">
        <v>75</v>
      </c>
      <c r="AI63" s="106" t="str">
        <f t="shared" si="25"/>
        <v>Fuerte</v>
      </c>
      <c r="AJ63" s="106" t="str">
        <f>IFERROR(VLOOKUP((CONCATENATE(AG63,AI63)),Listados!$U$3:$V$11,2,FALSE),"")</f>
        <v>Fuerte</v>
      </c>
      <c r="AK63" s="106">
        <f t="shared" si="26"/>
        <v>100</v>
      </c>
      <c r="AL63" s="500">
        <f t="shared" ref="AL63" si="108">AVERAGE(AK63:AK66)</f>
        <v>66.666666666666671</v>
      </c>
      <c r="AM63" s="482" t="str">
        <f t="shared" ref="AM63" si="109">IF(AL63&lt;=50,"Débil",IF(AL63&lt;=99,"Moderado",IF(AL63=100,"fuerte","")))</f>
        <v>Moderado</v>
      </c>
      <c r="AN63" s="482">
        <f t="shared" ref="AN63" si="110">+IF(AND(Q63="Preventivo",AM63="Fuerte"),2,IF(AND(Q63="Preventivo",AM63="Moderado"),1,0))</f>
        <v>1</v>
      </c>
      <c r="AO63" s="482">
        <f t="shared" ref="AO63" si="111">+IF(AND(Q63="Detectivo",$AM63="Fuerte"),2,IF(AND(Q63="Detectivo",$AM63="Moderado"),1,IF(AND(Q63="Preventivo",$AM63="Fuerte"),1,0)))</f>
        <v>0</v>
      </c>
      <c r="AP63" s="443">
        <f t="shared" ref="AP63" si="112">+K63-AN63</f>
        <v>1</v>
      </c>
      <c r="AQ63" s="443">
        <f t="shared" ref="AQ63" si="113">+M63-AO63</f>
        <v>4</v>
      </c>
      <c r="AR63" s="489" t="str">
        <f>+VLOOKUP(MIN(AP63),Listados!$J$18:$K$24,2,TRUE)</f>
        <v>Rara Vez</v>
      </c>
      <c r="AS63" s="489" t="str">
        <f>+VLOOKUP(MIN(AQ63),Listados!$J$26:$K$32,2,TRUE)</f>
        <v>Mayor</v>
      </c>
      <c r="AT63" s="489" t="str">
        <f>IF(AND(AR63&lt;&gt;"",AS63&lt;&gt;""),VLOOKUP(AR63&amp;AS63,Listados!$M$3:$N$27,2,FALSE),"")</f>
        <v>Alto</v>
      </c>
      <c r="AU63" s="489" t="str">
        <f>+VLOOKUP(AT63,Listados!$P$3:$Q$6,2,FALSE)</f>
        <v>Reducir el riesgo</v>
      </c>
      <c r="AV63" s="135" t="s">
        <v>253</v>
      </c>
      <c r="AW63" s="135" t="s">
        <v>254</v>
      </c>
      <c r="AX63" s="137">
        <v>45658</v>
      </c>
      <c r="AY63" s="138">
        <v>46022</v>
      </c>
      <c r="AZ63" s="136" t="s">
        <v>242</v>
      </c>
      <c r="BA63" s="136" t="s">
        <v>243</v>
      </c>
      <c r="BB63" s="447"/>
      <c r="BC63" s="447"/>
      <c r="BD63" s="447"/>
      <c r="BE63" s="455"/>
      <c r="BF63" s="457"/>
      <c r="BG63" s="459"/>
    </row>
    <row r="64" spans="1:59" ht="99.75">
      <c r="A64" s="485"/>
      <c r="B64" s="472"/>
      <c r="C64" s="494"/>
      <c r="D64" s="497"/>
      <c r="E64" s="472"/>
      <c r="F64" s="472"/>
      <c r="G64" s="237" t="s">
        <v>255</v>
      </c>
      <c r="H64" s="229" t="s">
        <v>67</v>
      </c>
      <c r="I64" s="237" t="s">
        <v>256</v>
      </c>
      <c r="J64" s="472"/>
      <c r="K64" s="474"/>
      <c r="L64" s="477"/>
      <c r="M64" s="474"/>
      <c r="N64" s="474"/>
      <c r="O64" s="230" t="s">
        <v>257</v>
      </c>
      <c r="P64" s="231" t="s">
        <v>258</v>
      </c>
      <c r="Q64" s="232" t="s">
        <v>80</v>
      </c>
      <c r="R64" s="233" t="s">
        <v>73</v>
      </c>
      <c r="S64" s="234">
        <f t="shared" si="16"/>
        <v>15</v>
      </c>
      <c r="T64" s="233" t="s">
        <v>73</v>
      </c>
      <c r="U64" s="234">
        <f t="shared" si="17"/>
        <v>15</v>
      </c>
      <c r="V64" s="233" t="s">
        <v>73</v>
      </c>
      <c r="W64" s="234">
        <f t="shared" si="18"/>
        <v>15</v>
      </c>
      <c r="X64" s="233" t="s">
        <v>80</v>
      </c>
      <c r="Y64" s="234">
        <f t="shared" si="19"/>
        <v>10</v>
      </c>
      <c r="Z64" s="233" t="s">
        <v>73</v>
      </c>
      <c r="AA64" s="234">
        <f t="shared" si="20"/>
        <v>15</v>
      </c>
      <c r="AB64" s="233" t="s">
        <v>73</v>
      </c>
      <c r="AC64" s="234">
        <f t="shared" si="21"/>
        <v>15</v>
      </c>
      <c r="AD64" s="233" t="s">
        <v>74</v>
      </c>
      <c r="AE64" s="234">
        <f t="shared" si="22"/>
        <v>10</v>
      </c>
      <c r="AF64" s="228">
        <f t="shared" si="23"/>
        <v>95</v>
      </c>
      <c r="AG64" s="228" t="str">
        <f t="shared" si="24"/>
        <v>Moderado</v>
      </c>
      <c r="AH64" s="235" t="s">
        <v>75</v>
      </c>
      <c r="AI64" s="228" t="str">
        <f t="shared" si="25"/>
        <v>Fuerte</v>
      </c>
      <c r="AJ64" s="228" t="str">
        <f>IFERROR(VLOOKUP((CONCATENATE(AG64,AI64)),Listados!$U$3:$V$11,2,FALSE),"")</f>
        <v>Moderado</v>
      </c>
      <c r="AK64" s="228">
        <f t="shared" si="26"/>
        <v>50</v>
      </c>
      <c r="AL64" s="501"/>
      <c r="AM64" s="473"/>
      <c r="AN64" s="473"/>
      <c r="AO64" s="473"/>
      <c r="AP64" s="424"/>
      <c r="AQ64" s="424"/>
      <c r="AR64" s="474"/>
      <c r="AS64" s="474"/>
      <c r="AT64" s="474"/>
      <c r="AU64" s="474"/>
      <c r="AV64" s="236"/>
      <c r="AW64" s="236"/>
      <c r="AX64" s="236"/>
      <c r="AY64" s="236"/>
      <c r="AZ64" s="236"/>
      <c r="BA64" s="236"/>
      <c r="BB64" s="429"/>
      <c r="BC64" s="429"/>
      <c r="BD64" s="429"/>
      <c r="BE64" s="431"/>
      <c r="BF64" s="433"/>
      <c r="BG64" s="460"/>
    </row>
    <row r="65" spans="1:59" ht="127.5">
      <c r="A65" s="485"/>
      <c r="B65" s="472"/>
      <c r="C65" s="494"/>
      <c r="D65" s="497"/>
      <c r="E65" s="472"/>
      <c r="F65" s="472"/>
      <c r="G65" s="237"/>
      <c r="H65" s="237"/>
      <c r="I65" s="237"/>
      <c r="J65" s="472"/>
      <c r="K65" s="474"/>
      <c r="L65" s="477"/>
      <c r="M65" s="474"/>
      <c r="N65" s="474"/>
      <c r="O65" s="252" t="s">
        <v>259</v>
      </c>
      <c r="P65" s="231" t="s">
        <v>249</v>
      </c>
      <c r="Q65" s="233" t="s">
        <v>80</v>
      </c>
      <c r="R65" s="233" t="s">
        <v>73</v>
      </c>
      <c r="S65" s="234">
        <f t="shared" si="16"/>
        <v>15</v>
      </c>
      <c r="T65" s="233" t="s">
        <v>73</v>
      </c>
      <c r="U65" s="234">
        <f t="shared" si="17"/>
        <v>15</v>
      </c>
      <c r="V65" s="233" t="s">
        <v>73</v>
      </c>
      <c r="W65" s="234">
        <f t="shared" si="18"/>
        <v>15</v>
      </c>
      <c r="X65" s="233" t="s">
        <v>80</v>
      </c>
      <c r="Y65" s="234">
        <f t="shared" si="19"/>
        <v>10</v>
      </c>
      <c r="Z65" s="233" t="s">
        <v>73</v>
      </c>
      <c r="AA65" s="234">
        <f t="shared" si="20"/>
        <v>15</v>
      </c>
      <c r="AB65" s="233" t="s">
        <v>73</v>
      </c>
      <c r="AC65" s="234">
        <f t="shared" si="21"/>
        <v>15</v>
      </c>
      <c r="AD65" s="233" t="s">
        <v>74</v>
      </c>
      <c r="AE65" s="234">
        <f t="shared" si="22"/>
        <v>10</v>
      </c>
      <c r="AF65" s="228">
        <f t="shared" si="23"/>
        <v>95</v>
      </c>
      <c r="AG65" s="228" t="str">
        <f t="shared" si="24"/>
        <v>Moderado</v>
      </c>
      <c r="AH65" s="235" t="s">
        <v>75</v>
      </c>
      <c r="AI65" s="228" t="str">
        <f t="shared" si="25"/>
        <v>Fuerte</v>
      </c>
      <c r="AJ65" s="228" t="str">
        <f>IFERROR(VLOOKUP((CONCATENATE(AG65,AI65)),Listados!$U$3:$V$11,2,FALSE),"")</f>
        <v>Moderado</v>
      </c>
      <c r="AK65" s="228">
        <f t="shared" si="26"/>
        <v>50</v>
      </c>
      <c r="AL65" s="501"/>
      <c r="AM65" s="473"/>
      <c r="AN65" s="473"/>
      <c r="AO65" s="473"/>
      <c r="AP65" s="424"/>
      <c r="AQ65" s="424"/>
      <c r="AR65" s="474"/>
      <c r="AS65" s="474"/>
      <c r="AT65" s="474"/>
      <c r="AU65" s="474"/>
      <c r="AV65" s="236"/>
      <c r="AW65" s="236"/>
      <c r="AX65" s="239"/>
      <c r="AY65" s="239"/>
      <c r="AZ65" s="236"/>
      <c r="BA65" s="236"/>
      <c r="BB65" s="429"/>
      <c r="BC65" s="429"/>
      <c r="BD65" s="429"/>
      <c r="BE65" s="431"/>
      <c r="BF65" s="433"/>
      <c r="BG65" s="460"/>
    </row>
    <row r="66" spans="1:59" ht="45" customHeight="1" thickBot="1">
      <c r="A66" s="486"/>
      <c r="B66" s="481"/>
      <c r="C66" s="495"/>
      <c r="D66" s="498"/>
      <c r="E66" s="481"/>
      <c r="F66" s="481"/>
      <c r="G66" s="122"/>
      <c r="H66" s="122"/>
      <c r="I66" s="122"/>
      <c r="J66" s="481"/>
      <c r="K66" s="490"/>
      <c r="L66" s="492"/>
      <c r="M66" s="490"/>
      <c r="N66" s="490"/>
      <c r="O66" s="123"/>
      <c r="P66" s="124"/>
      <c r="Q66" s="140"/>
      <c r="R66" s="114"/>
      <c r="S66" s="113" t="str">
        <f t="shared" si="16"/>
        <v>0</v>
      </c>
      <c r="T66" s="114"/>
      <c r="U66" s="113" t="str">
        <f t="shared" si="17"/>
        <v>0</v>
      </c>
      <c r="V66" s="114"/>
      <c r="W66" s="113" t="str">
        <f t="shared" si="18"/>
        <v>0</v>
      </c>
      <c r="X66" s="114"/>
      <c r="Y66" s="113" t="str">
        <f t="shared" si="19"/>
        <v>0</v>
      </c>
      <c r="Z66" s="114"/>
      <c r="AA66" s="113" t="str">
        <f t="shared" si="20"/>
        <v>0</v>
      </c>
      <c r="AB66" s="114"/>
      <c r="AC66" s="113" t="str">
        <f t="shared" si="21"/>
        <v>0</v>
      </c>
      <c r="AD66" s="114"/>
      <c r="AE66" s="113" t="str">
        <f t="shared" si="22"/>
        <v>0</v>
      </c>
      <c r="AF66" s="116" t="str">
        <f t="shared" si="23"/>
        <v/>
      </c>
      <c r="AG66" s="116" t="str">
        <f t="shared" si="24"/>
        <v/>
      </c>
      <c r="AH66" s="125"/>
      <c r="AI66" s="116" t="str">
        <f t="shared" si="25"/>
        <v/>
      </c>
      <c r="AJ66" s="116" t="str">
        <f>IFERROR(VLOOKUP((CONCATENATE(AG66,AI66)),Listados!$U$3:$V$11,2,FALSE),"")</f>
        <v/>
      </c>
      <c r="AK66" s="116" t="str">
        <f t="shared" si="26"/>
        <v/>
      </c>
      <c r="AL66" s="502"/>
      <c r="AM66" s="483"/>
      <c r="AN66" s="483"/>
      <c r="AO66" s="483"/>
      <c r="AP66" s="524"/>
      <c r="AQ66" s="524"/>
      <c r="AR66" s="490"/>
      <c r="AS66" s="490"/>
      <c r="AT66" s="490"/>
      <c r="AU66" s="490"/>
      <c r="AV66" s="117"/>
      <c r="AW66" s="117"/>
      <c r="AX66" s="118"/>
      <c r="AY66" s="118"/>
      <c r="AZ66" s="117"/>
      <c r="BA66" s="117"/>
      <c r="BB66" s="448"/>
      <c r="BC66" s="448"/>
      <c r="BD66" s="448"/>
      <c r="BE66" s="456"/>
      <c r="BF66" s="458"/>
      <c r="BG66" s="461"/>
    </row>
    <row r="67" spans="1:59" ht="195">
      <c r="A67" s="484">
        <v>15</v>
      </c>
      <c r="B67" s="480" t="s">
        <v>233</v>
      </c>
      <c r="C67" s="493" t="s">
        <v>234</v>
      </c>
      <c r="D67" s="496" t="s">
        <v>260</v>
      </c>
      <c r="E67" s="480" t="s">
        <v>218</v>
      </c>
      <c r="F67" s="480" t="s">
        <v>236</v>
      </c>
      <c r="G67" s="102" t="s">
        <v>261</v>
      </c>
      <c r="H67" s="101" t="s">
        <v>67</v>
      </c>
      <c r="I67" s="102" t="s">
        <v>262</v>
      </c>
      <c r="J67" s="480" t="s">
        <v>143</v>
      </c>
      <c r="K67" s="489">
        <f>+VLOOKUP(J67,Listados!$K$8:$L$12,2,0)</f>
        <v>2</v>
      </c>
      <c r="L67" s="491" t="s">
        <v>86</v>
      </c>
      <c r="M67" s="489">
        <f>+VLOOKUP(L67,Listados!$K$13:$L$17,2,0)</f>
        <v>3</v>
      </c>
      <c r="N67" s="489" t="str">
        <f>IF(AND(J67&lt;&gt;"",L67&lt;&gt;""),VLOOKUP(J67&amp;L67,Listados!$M$3:$N$27,2,FALSE),"")</f>
        <v>Moderado</v>
      </c>
      <c r="O67" s="102" t="s">
        <v>263</v>
      </c>
      <c r="P67" s="119" t="s">
        <v>261</v>
      </c>
      <c r="Q67" s="146" t="s">
        <v>72</v>
      </c>
      <c r="R67" s="104" t="s">
        <v>73</v>
      </c>
      <c r="S67" s="103">
        <f t="shared" si="16"/>
        <v>15</v>
      </c>
      <c r="T67" s="104" t="s">
        <v>73</v>
      </c>
      <c r="U67" s="103">
        <f t="shared" si="17"/>
        <v>15</v>
      </c>
      <c r="V67" s="104" t="s">
        <v>73</v>
      </c>
      <c r="W67" s="103">
        <f t="shared" si="18"/>
        <v>15</v>
      </c>
      <c r="X67" s="104" t="s">
        <v>72</v>
      </c>
      <c r="Y67" s="103">
        <f t="shared" si="19"/>
        <v>15</v>
      </c>
      <c r="Z67" s="104" t="s">
        <v>73</v>
      </c>
      <c r="AA67" s="103">
        <f t="shared" si="20"/>
        <v>15</v>
      </c>
      <c r="AB67" s="104" t="s">
        <v>73</v>
      </c>
      <c r="AC67" s="103">
        <f t="shared" si="21"/>
        <v>15</v>
      </c>
      <c r="AD67" s="104" t="s">
        <v>74</v>
      </c>
      <c r="AE67" s="103">
        <f t="shared" si="22"/>
        <v>10</v>
      </c>
      <c r="AF67" s="106">
        <f t="shared" si="23"/>
        <v>100</v>
      </c>
      <c r="AG67" s="106" t="str">
        <f t="shared" si="24"/>
        <v>Fuerte</v>
      </c>
      <c r="AH67" s="121" t="s">
        <v>75</v>
      </c>
      <c r="AI67" s="106" t="str">
        <f t="shared" si="25"/>
        <v>Fuerte</v>
      </c>
      <c r="AJ67" s="106" t="str">
        <f>IFERROR(VLOOKUP((CONCATENATE(AG67,AI67)),Listados!$U$3:$V$11,2,FALSE),"")</f>
        <v>Fuerte</v>
      </c>
      <c r="AK67" s="106">
        <f t="shared" si="26"/>
        <v>100</v>
      </c>
      <c r="AL67" s="482">
        <f t="shared" ref="AL67" si="114">AVERAGE(AK67:AK70)</f>
        <v>100</v>
      </c>
      <c r="AM67" s="482" t="str">
        <f t="shared" ref="AM67" si="115">IF(AL67&lt;=50,"Débil",IF(AL67&lt;=99,"Moderado",IF(AL67=100,"fuerte","")))</f>
        <v>fuerte</v>
      </c>
      <c r="AN67" s="482">
        <f t="shared" ref="AN67" si="116">+IF(AND(Q67="Preventivo",AM67="Fuerte"),2,IF(AND(Q67="Preventivo",AM67="Moderado"),1,0))</f>
        <v>2</v>
      </c>
      <c r="AO67" s="482">
        <f t="shared" ref="AO67" si="117">+IF(AND(Q67="Detectivo",$AM67="Fuerte"),2,IF(AND(Q67="Detectivo",$AM67="Moderado"),1,IF(AND(Q67="Preventivo",$AM67="Fuerte"),1,0)))</f>
        <v>1</v>
      </c>
      <c r="AP67" s="443">
        <f t="shared" ref="AP67" si="118">+K67-AN67</f>
        <v>0</v>
      </c>
      <c r="AQ67" s="443">
        <f t="shared" ref="AQ67" si="119">+M67-AO67</f>
        <v>2</v>
      </c>
      <c r="AR67" s="489" t="str">
        <f>+VLOOKUP(MIN(AP67),Listados!$J$18:$K$24,2,TRUE)</f>
        <v>Rara Vez</v>
      </c>
      <c r="AS67" s="489" t="str">
        <f>+VLOOKUP(MIN(AQ67),Listados!$J$26:$K$32,2,TRUE)</f>
        <v>Menor</v>
      </c>
      <c r="AT67" s="489" t="str">
        <f>IF(AND(AR67&lt;&gt;"",AS67&lt;&gt;""),VLOOKUP(AR67&amp;AS67,Listados!$M$3:$N$27,2,FALSE),"")</f>
        <v>Bajo</v>
      </c>
      <c r="AU67" s="489" t="str">
        <f>+VLOOKUP(AT67,Listados!$P$3:$Q$6,2,FALSE)</f>
        <v>Asumir el riesgo</v>
      </c>
      <c r="AV67" s="135" t="s">
        <v>264</v>
      </c>
      <c r="AW67" s="135" t="s">
        <v>265</v>
      </c>
      <c r="AX67" s="137">
        <v>45658</v>
      </c>
      <c r="AY67" s="138">
        <v>46022</v>
      </c>
      <c r="AZ67" s="136" t="s">
        <v>242</v>
      </c>
      <c r="BA67" s="136" t="s">
        <v>243</v>
      </c>
      <c r="BB67" s="447"/>
      <c r="BC67" s="447"/>
      <c r="BD67" s="447"/>
      <c r="BE67" s="455"/>
      <c r="BF67" s="457"/>
      <c r="BG67" s="459"/>
    </row>
    <row r="68" spans="1:59" ht="66" customHeight="1">
      <c r="A68" s="485"/>
      <c r="B68" s="472"/>
      <c r="C68" s="494"/>
      <c r="D68" s="497"/>
      <c r="E68" s="472"/>
      <c r="F68" s="472"/>
      <c r="G68" s="237"/>
      <c r="H68" s="96"/>
      <c r="I68" s="237"/>
      <c r="J68" s="472"/>
      <c r="K68" s="474"/>
      <c r="L68" s="477"/>
      <c r="M68" s="474"/>
      <c r="N68" s="474"/>
      <c r="O68" s="257"/>
      <c r="P68" s="231"/>
      <c r="Q68" s="251"/>
      <c r="R68" s="233"/>
      <c r="S68" s="234" t="str">
        <f t="shared" si="16"/>
        <v>0</v>
      </c>
      <c r="T68" s="233"/>
      <c r="U68" s="234" t="str">
        <f t="shared" si="17"/>
        <v>0</v>
      </c>
      <c r="V68" s="233"/>
      <c r="W68" s="234" t="str">
        <f t="shared" si="18"/>
        <v>0</v>
      </c>
      <c r="X68" s="233"/>
      <c r="Y68" s="234" t="str">
        <f t="shared" si="19"/>
        <v>0</v>
      </c>
      <c r="Z68" s="233"/>
      <c r="AA68" s="234" t="str">
        <f t="shared" si="20"/>
        <v>0</v>
      </c>
      <c r="AB68" s="233"/>
      <c r="AC68" s="234" t="str">
        <f t="shared" si="21"/>
        <v>0</v>
      </c>
      <c r="AD68" s="233"/>
      <c r="AE68" s="234" t="str">
        <f t="shared" si="22"/>
        <v>0</v>
      </c>
      <c r="AF68" s="228" t="str">
        <f t="shared" si="23"/>
        <v/>
      </c>
      <c r="AG68" s="228" t="str">
        <f t="shared" si="24"/>
        <v/>
      </c>
      <c r="AH68" s="235"/>
      <c r="AI68" s="228" t="str">
        <f t="shared" si="25"/>
        <v/>
      </c>
      <c r="AJ68" s="228" t="str">
        <f>IFERROR(VLOOKUP((CONCATENATE(AG68,AI68)),Listados!$U$3:$V$11,2,FALSE),"")</f>
        <v/>
      </c>
      <c r="AK68" s="228" t="str">
        <f t="shared" si="26"/>
        <v/>
      </c>
      <c r="AL68" s="473"/>
      <c r="AM68" s="473"/>
      <c r="AN68" s="473"/>
      <c r="AO68" s="473"/>
      <c r="AP68" s="424"/>
      <c r="AQ68" s="424"/>
      <c r="AR68" s="474"/>
      <c r="AS68" s="474"/>
      <c r="AT68" s="474"/>
      <c r="AU68" s="474"/>
      <c r="AV68" s="236"/>
      <c r="AW68" s="236"/>
      <c r="AX68" s="236"/>
      <c r="AY68" s="236"/>
      <c r="AZ68" s="236"/>
      <c r="BA68" s="236"/>
      <c r="BB68" s="429"/>
      <c r="BC68" s="429"/>
      <c r="BD68" s="429"/>
      <c r="BE68" s="431"/>
      <c r="BF68" s="433"/>
      <c r="BG68" s="460"/>
    </row>
    <row r="69" spans="1:59" ht="43.5" customHeight="1">
      <c r="A69" s="485"/>
      <c r="B69" s="472"/>
      <c r="C69" s="494"/>
      <c r="D69" s="497"/>
      <c r="E69" s="472"/>
      <c r="F69" s="472"/>
      <c r="G69" s="237"/>
      <c r="H69" s="96"/>
      <c r="I69" s="237"/>
      <c r="J69" s="472"/>
      <c r="K69" s="474"/>
      <c r="L69" s="477"/>
      <c r="M69" s="474"/>
      <c r="N69" s="474"/>
      <c r="O69" s="248"/>
      <c r="P69" s="238"/>
      <c r="Q69" s="249"/>
      <c r="R69" s="233"/>
      <c r="S69" s="234" t="str">
        <f t="shared" si="16"/>
        <v>0</v>
      </c>
      <c r="T69" s="233"/>
      <c r="U69" s="234" t="str">
        <f t="shared" si="17"/>
        <v>0</v>
      </c>
      <c r="V69" s="233"/>
      <c r="W69" s="234" t="str">
        <f t="shared" si="18"/>
        <v>0</v>
      </c>
      <c r="X69" s="233"/>
      <c r="Y69" s="234" t="str">
        <f t="shared" si="19"/>
        <v>0</v>
      </c>
      <c r="Z69" s="233"/>
      <c r="AA69" s="234" t="str">
        <f t="shared" si="20"/>
        <v>0</v>
      </c>
      <c r="AB69" s="233"/>
      <c r="AC69" s="234" t="str">
        <f t="shared" si="21"/>
        <v>0</v>
      </c>
      <c r="AD69" s="233"/>
      <c r="AE69" s="234" t="str">
        <f t="shared" si="22"/>
        <v>0</v>
      </c>
      <c r="AF69" s="228" t="str">
        <f t="shared" si="23"/>
        <v/>
      </c>
      <c r="AG69" s="228" t="str">
        <f t="shared" si="24"/>
        <v/>
      </c>
      <c r="AH69" s="235"/>
      <c r="AI69" s="228" t="str">
        <f t="shared" si="25"/>
        <v/>
      </c>
      <c r="AJ69" s="228" t="str">
        <f>IFERROR(VLOOKUP((CONCATENATE(AG69,AI69)),Listados!$U$3:$V$11,2,FALSE),"")</f>
        <v/>
      </c>
      <c r="AK69" s="228" t="str">
        <f t="shared" si="26"/>
        <v/>
      </c>
      <c r="AL69" s="473"/>
      <c r="AM69" s="473"/>
      <c r="AN69" s="473"/>
      <c r="AO69" s="473"/>
      <c r="AP69" s="424"/>
      <c r="AQ69" s="424"/>
      <c r="AR69" s="474"/>
      <c r="AS69" s="474"/>
      <c r="AT69" s="474"/>
      <c r="AU69" s="474"/>
      <c r="AV69" s="236"/>
      <c r="AW69" s="236"/>
      <c r="AX69" s="239"/>
      <c r="AY69" s="239"/>
      <c r="AZ69" s="236"/>
      <c r="BA69" s="236"/>
      <c r="BB69" s="429"/>
      <c r="BC69" s="429"/>
      <c r="BD69" s="429"/>
      <c r="BE69" s="431"/>
      <c r="BF69" s="433"/>
      <c r="BG69" s="460"/>
    </row>
    <row r="70" spans="1:59" ht="52.5" customHeight="1" thickBot="1">
      <c r="A70" s="486"/>
      <c r="B70" s="481"/>
      <c r="C70" s="495"/>
      <c r="D70" s="498"/>
      <c r="E70" s="481"/>
      <c r="F70" s="481"/>
      <c r="G70" s="122"/>
      <c r="H70" s="111"/>
      <c r="I70" s="122"/>
      <c r="J70" s="481"/>
      <c r="K70" s="490"/>
      <c r="L70" s="492"/>
      <c r="M70" s="490"/>
      <c r="N70" s="490"/>
      <c r="O70" s="123"/>
      <c r="P70" s="124"/>
      <c r="Q70" s="140"/>
      <c r="R70" s="114"/>
      <c r="S70" s="113" t="str">
        <f t="shared" si="16"/>
        <v>0</v>
      </c>
      <c r="T70" s="114"/>
      <c r="U70" s="113" t="str">
        <f t="shared" si="17"/>
        <v>0</v>
      </c>
      <c r="V70" s="114"/>
      <c r="W70" s="113" t="str">
        <f t="shared" si="18"/>
        <v>0</v>
      </c>
      <c r="X70" s="114"/>
      <c r="Y70" s="113" t="str">
        <f t="shared" si="19"/>
        <v>0</v>
      </c>
      <c r="Z70" s="114"/>
      <c r="AA70" s="113" t="str">
        <f t="shared" si="20"/>
        <v>0</v>
      </c>
      <c r="AB70" s="114"/>
      <c r="AC70" s="113" t="str">
        <f t="shared" si="21"/>
        <v>0</v>
      </c>
      <c r="AD70" s="114"/>
      <c r="AE70" s="113" t="str">
        <f t="shared" si="22"/>
        <v>0</v>
      </c>
      <c r="AF70" s="116" t="str">
        <f t="shared" si="23"/>
        <v/>
      </c>
      <c r="AG70" s="116" t="str">
        <f t="shared" si="24"/>
        <v/>
      </c>
      <c r="AH70" s="125"/>
      <c r="AI70" s="116" t="str">
        <f t="shared" si="25"/>
        <v/>
      </c>
      <c r="AJ70" s="116" t="str">
        <f>IFERROR(VLOOKUP((CONCATENATE(AG70,AI70)),Listados!$U$3:$V$11,2,FALSE),"")</f>
        <v/>
      </c>
      <c r="AK70" s="116" t="str">
        <f t="shared" si="26"/>
        <v/>
      </c>
      <c r="AL70" s="483"/>
      <c r="AM70" s="483"/>
      <c r="AN70" s="483"/>
      <c r="AO70" s="483"/>
      <c r="AP70" s="524"/>
      <c r="AQ70" s="524"/>
      <c r="AR70" s="490"/>
      <c r="AS70" s="490"/>
      <c r="AT70" s="490"/>
      <c r="AU70" s="490"/>
      <c r="AV70" s="117"/>
      <c r="AW70" s="117"/>
      <c r="AX70" s="118"/>
      <c r="AY70" s="118"/>
      <c r="AZ70" s="117"/>
      <c r="BA70" s="117"/>
      <c r="BB70" s="448"/>
      <c r="BC70" s="448"/>
      <c r="BD70" s="448"/>
      <c r="BE70" s="456"/>
      <c r="BF70" s="458"/>
      <c r="BG70" s="461"/>
    </row>
    <row r="71" spans="1:59" ht="90">
      <c r="A71" s="484">
        <v>16</v>
      </c>
      <c r="B71" s="480" t="s">
        <v>266</v>
      </c>
      <c r="C71" s="493" t="s">
        <v>267</v>
      </c>
      <c r="D71" s="496" t="s">
        <v>268</v>
      </c>
      <c r="E71" s="480" t="s">
        <v>177</v>
      </c>
      <c r="F71" s="496" t="s">
        <v>65</v>
      </c>
      <c r="G71" s="144" t="s">
        <v>269</v>
      </c>
      <c r="H71" s="101" t="s">
        <v>67</v>
      </c>
      <c r="I71" s="102" t="s">
        <v>270</v>
      </c>
      <c r="J71" s="480" t="s">
        <v>271</v>
      </c>
      <c r="K71" s="489">
        <f>+VLOOKUP(J71,Listados!$K$8:$L$12,2,0)</f>
        <v>1</v>
      </c>
      <c r="L71" s="491" t="s">
        <v>86</v>
      </c>
      <c r="M71" s="489">
        <f>+VLOOKUP(L71,Listados!$K$13:$L$17,2,0)</f>
        <v>3</v>
      </c>
      <c r="N71" s="489" t="str">
        <f>IF(AND(J71&lt;&gt;"",L71&lt;&gt;""),VLOOKUP(J71&amp;L71,Listados!$M$3:$N$27,2,FALSE),"")</f>
        <v>Moderado</v>
      </c>
      <c r="O71" s="102" t="s">
        <v>272</v>
      </c>
      <c r="P71" s="119" t="s">
        <v>269</v>
      </c>
      <c r="Q71" s="120" t="s">
        <v>72</v>
      </c>
      <c r="R71" s="104" t="s">
        <v>73</v>
      </c>
      <c r="S71" s="103">
        <f t="shared" si="16"/>
        <v>15</v>
      </c>
      <c r="T71" s="104" t="s">
        <v>73</v>
      </c>
      <c r="U71" s="103">
        <f t="shared" si="17"/>
        <v>15</v>
      </c>
      <c r="V71" s="104" t="s">
        <v>73</v>
      </c>
      <c r="W71" s="103">
        <f t="shared" si="18"/>
        <v>15</v>
      </c>
      <c r="X71" s="104" t="s">
        <v>72</v>
      </c>
      <c r="Y71" s="103">
        <f t="shared" si="19"/>
        <v>15</v>
      </c>
      <c r="Z71" s="104" t="s">
        <v>73</v>
      </c>
      <c r="AA71" s="103">
        <f t="shared" si="20"/>
        <v>15</v>
      </c>
      <c r="AB71" s="104" t="s">
        <v>73</v>
      </c>
      <c r="AC71" s="103">
        <f t="shared" si="21"/>
        <v>15</v>
      </c>
      <c r="AD71" s="104" t="s">
        <v>74</v>
      </c>
      <c r="AE71" s="103">
        <f t="shared" si="22"/>
        <v>10</v>
      </c>
      <c r="AF71" s="106">
        <f t="shared" si="23"/>
        <v>100</v>
      </c>
      <c r="AG71" s="106" t="str">
        <f t="shared" si="24"/>
        <v>Fuerte</v>
      </c>
      <c r="AH71" s="121" t="s">
        <v>75</v>
      </c>
      <c r="AI71" s="106" t="str">
        <f t="shared" si="25"/>
        <v>Fuerte</v>
      </c>
      <c r="AJ71" s="106" t="str">
        <f>IFERROR(VLOOKUP((CONCATENATE(AG71,AI71)),Listados!$U$3:$V$11,2,FALSE),"")</f>
        <v>Fuerte</v>
      </c>
      <c r="AK71" s="106">
        <f t="shared" si="26"/>
        <v>100</v>
      </c>
      <c r="AL71" s="482">
        <f t="shared" ref="AL71" si="120">AVERAGE(AK71:AK74)</f>
        <v>100</v>
      </c>
      <c r="AM71" s="482" t="str">
        <f t="shared" ref="AM71" si="121">IF(AL71&lt;=50,"Débil",IF(AL71&lt;=99,"Moderado",IF(AL71=100,"fuerte","")))</f>
        <v>fuerte</v>
      </c>
      <c r="AN71" s="482">
        <f t="shared" ref="AN71" si="122">+IF(AND(Q71="Preventivo",AM71="Fuerte"),2,IF(AND(Q71="Preventivo",AM71="Moderado"),1,0))</f>
        <v>2</v>
      </c>
      <c r="AO71" s="482">
        <f t="shared" ref="AO71" si="123">+IF(AND(Q71="Detectivo",$AM71="Fuerte"),2,IF(AND(Q71="Detectivo",$AM71="Moderado"),1,IF(AND(Q71="Preventivo",$AM71="Fuerte"),1,0)))</f>
        <v>1</v>
      </c>
      <c r="AP71" s="443">
        <f t="shared" ref="AP71" si="124">+K71-AN71</f>
        <v>-1</v>
      </c>
      <c r="AQ71" s="443">
        <f t="shared" ref="AQ71" si="125">+M71-AO71</f>
        <v>2</v>
      </c>
      <c r="AR71" s="489" t="str">
        <f>+VLOOKUP(MIN(AP71),Listados!$J$18:$K$24,2,TRUE)</f>
        <v>Rara Vez</v>
      </c>
      <c r="AS71" s="489" t="str">
        <f>+VLOOKUP(MIN(AQ71),Listados!$J$26:$K$32,2,TRUE)</f>
        <v>Menor</v>
      </c>
      <c r="AT71" s="489" t="str">
        <f>IF(AND(AR71&lt;&gt;"",AS71&lt;&gt;""),VLOOKUP(AR71&amp;AS71,Listados!$M$3:$N$27,2,FALSE),"")</f>
        <v>Bajo</v>
      </c>
      <c r="AU71" s="489" t="str">
        <f>+VLOOKUP(AT71,Listados!$P$3:$Q$6,2,FALSE)</f>
        <v>Asumir el riesgo</v>
      </c>
      <c r="AV71" s="135" t="s">
        <v>273</v>
      </c>
      <c r="AW71" s="136" t="s">
        <v>274</v>
      </c>
      <c r="AX71" s="137">
        <v>45658</v>
      </c>
      <c r="AY71" s="137">
        <v>46022</v>
      </c>
      <c r="AZ71" s="135" t="s">
        <v>275</v>
      </c>
      <c r="BA71" s="135" t="s">
        <v>276</v>
      </c>
      <c r="BB71" s="449" t="s">
        <v>277</v>
      </c>
      <c r="BC71" s="447"/>
      <c r="BD71" s="447"/>
      <c r="BE71" s="455"/>
      <c r="BF71" s="457"/>
      <c r="BG71" s="459"/>
    </row>
    <row r="72" spans="1:59" ht="71.25">
      <c r="A72" s="485"/>
      <c r="B72" s="472"/>
      <c r="C72" s="494"/>
      <c r="D72" s="497"/>
      <c r="E72" s="472"/>
      <c r="F72" s="497"/>
      <c r="G72" s="237" t="s">
        <v>278</v>
      </c>
      <c r="H72" s="229" t="s">
        <v>67</v>
      </c>
      <c r="I72" s="230" t="s">
        <v>270</v>
      </c>
      <c r="J72" s="472"/>
      <c r="K72" s="474"/>
      <c r="L72" s="477"/>
      <c r="M72" s="474"/>
      <c r="N72" s="474"/>
      <c r="O72" s="230" t="s">
        <v>279</v>
      </c>
      <c r="P72" s="82" t="s">
        <v>278</v>
      </c>
      <c r="Q72" s="232" t="s">
        <v>80</v>
      </c>
      <c r="R72" s="233" t="s">
        <v>73</v>
      </c>
      <c r="S72" s="234">
        <f t="shared" si="16"/>
        <v>15</v>
      </c>
      <c r="T72" s="233" t="s">
        <v>73</v>
      </c>
      <c r="U72" s="234">
        <f t="shared" si="17"/>
        <v>15</v>
      </c>
      <c r="V72" s="233" t="s">
        <v>73</v>
      </c>
      <c r="W72" s="234">
        <f t="shared" si="18"/>
        <v>15</v>
      </c>
      <c r="X72" s="233" t="s">
        <v>72</v>
      </c>
      <c r="Y72" s="234">
        <f t="shared" si="19"/>
        <v>15</v>
      </c>
      <c r="Z72" s="233" t="s">
        <v>73</v>
      </c>
      <c r="AA72" s="234">
        <f t="shared" si="20"/>
        <v>15</v>
      </c>
      <c r="AB72" s="233" t="s">
        <v>73</v>
      </c>
      <c r="AC72" s="234">
        <f t="shared" si="21"/>
        <v>15</v>
      </c>
      <c r="AD72" s="233" t="s">
        <v>74</v>
      </c>
      <c r="AE72" s="234">
        <f t="shared" si="22"/>
        <v>10</v>
      </c>
      <c r="AF72" s="228">
        <f t="shared" si="23"/>
        <v>100</v>
      </c>
      <c r="AG72" s="228" t="str">
        <f t="shared" si="24"/>
        <v>Fuerte</v>
      </c>
      <c r="AH72" s="235" t="s">
        <v>75</v>
      </c>
      <c r="AI72" s="228" t="str">
        <f t="shared" si="25"/>
        <v>Fuerte</v>
      </c>
      <c r="AJ72" s="228" t="str">
        <f>IFERROR(VLOOKUP((CONCATENATE(AG72,AI72)),Listados!$U$3:$V$11,2,FALSE),"")</f>
        <v>Fuerte</v>
      </c>
      <c r="AK72" s="228">
        <f t="shared" si="26"/>
        <v>100</v>
      </c>
      <c r="AL72" s="473"/>
      <c r="AM72" s="473"/>
      <c r="AN72" s="473"/>
      <c r="AO72" s="473"/>
      <c r="AP72" s="424"/>
      <c r="AQ72" s="424"/>
      <c r="AR72" s="474"/>
      <c r="AS72" s="474"/>
      <c r="AT72" s="474"/>
      <c r="AU72" s="474"/>
      <c r="AV72" s="236"/>
      <c r="AW72" s="236"/>
      <c r="AX72" s="236"/>
      <c r="AY72" s="236"/>
      <c r="AZ72" s="236"/>
      <c r="BA72" s="236"/>
      <c r="BB72" s="450"/>
      <c r="BC72" s="429"/>
      <c r="BD72" s="429"/>
      <c r="BE72" s="431"/>
      <c r="BF72" s="433"/>
      <c r="BG72" s="460"/>
    </row>
    <row r="73" spans="1:59" ht="57">
      <c r="A73" s="485"/>
      <c r="B73" s="472"/>
      <c r="C73" s="494"/>
      <c r="D73" s="497"/>
      <c r="E73" s="472"/>
      <c r="F73" s="497"/>
      <c r="G73" s="237" t="s">
        <v>280</v>
      </c>
      <c r="H73" s="229" t="s">
        <v>67</v>
      </c>
      <c r="I73" s="230" t="s">
        <v>270</v>
      </c>
      <c r="J73" s="472"/>
      <c r="K73" s="474"/>
      <c r="L73" s="477"/>
      <c r="M73" s="474"/>
      <c r="N73" s="474"/>
      <c r="O73" s="248"/>
      <c r="P73" s="82"/>
      <c r="Q73" s="249"/>
      <c r="R73" s="233"/>
      <c r="S73" s="234" t="str">
        <f t="shared" si="16"/>
        <v>0</v>
      </c>
      <c r="T73" s="233"/>
      <c r="U73" s="234" t="str">
        <f t="shared" si="17"/>
        <v>0</v>
      </c>
      <c r="V73" s="233"/>
      <c r="W73" s="234" t="str">
        <f t="shared" si="18"/>
        <v>0</v>
      </c>
      <c r="X73" s="233"/>
      <c r="Y73" s="234" t="str">
        <f t="shared" si="19"/>
        <v>0</v>
      </c>
      <c r="Z73" s="233"/>
      <c r="AA73" s="234" t="str">
        <f t="shared" si="20"/>
        <v>0</v>
      </c>
      <c r="AB73" s="233"/>
      <c r="AC73" s="234" t="str">
        <f t="shared" si="21"/>
        <v>0</v>
      </c>
      <c r="AD73" s="233"/>
      <c r="AE73" s="234" t="str">
        <f t="shared" si="22"/>
        <v>0</v>
      </c>
      <c r="AF73" s="228" t="str">
        <f t="shared" si="23"/>
        <v/>
      </c>
      <c r="AG73" s="228" t="str">
        <f t="shared" si="24"/>
        <v/>
      </c>
      <c r="AH73" s="235"/>
      <c r="AI73" s="228" t="str">
        <f t="shared" si="25"/>
        <v/>
      </c>
      <c r="AJ73" s="228" t="str">
        <f>IFERROR(VLOOKUP((CONCATENATE(AG73,AI73)),Listados!$U$3:$V$11,2,FALSE),"")</f>
        <v/>
      </c>
      <c r="AK73" s="228" t="str">
        <f t="shared" si="26"/>
        <v/>
      </c>
      <c r="AL73" s="473"/>
      <c r="AM73" s="473"/>
      <c r="AN73" s="473"/>
      <c r="AO73" s="473"/>
      <c r="AP73" s="424"/>
      <c r="AQ73" s="424"/>
      <c r="AR73" s="474"/>
      <c r="AS73" s="474"/>
      <c r="AT73" s="474"/>
      <c r="AU73" s="474"/>
      <c r="AV73" s="236"/>
      <c r="AW73" s="236"/>
      <c r="AX73" s="239"/>
      <c r="AY73" s="239"/>
      <c r="AZ73" s="236"/>
      <c r="BA73" s="236"/>
      <c r="BB73" s="450"/>
      <c r="BC73" s="429"/>
      <c r="BD73" s="429"/>
      <c r="BE73" s="431"/>
      <c r="BF73" s="433"/>
      <c r="BG73" s="460"/>
    </row>
    <row r="74" spans="1:59" ht="55.5" customHeight="1" thickBot="1">
      <c r="A74" s="486"/>
      <c r="B74" s="481"/>
      <c r="C74" s="495"/>
      <c r="D74" s="498"/>
      <c r="E74" s="481"/>
      <c r="F74" s="498"/>
      <c r="G74" s="122"/>
      <c r="H74" s="122"/>
      <c r="I74" s="122"/>
      <c r="J74" s="481"/>
      <c r="K74" s="490"/>
      <c r="L74" s="492"/>
      <c r="M74" s="490"/>
      <c r="N74" s="490"/>
      <c r="O74" s="123"/>
      <c r="P74" s="174"/>
      <c r="Q74" s="140"/>
      <c r="R74" s="114"/>
      <c r="S74" s="113" t="str">
        <f t="shared" si="16"/>
        <v>0</v>
      </c>
      <c r="T74" s="114"/>
      <c r="U74" s="113" t="str">
        <f t="shared" si="17"/>
        <v>0</v>
      </c>
      <c r="V74" s="114"/>
      <c r="W74" s="113" t="str">
        <f t="shared" si="18"/>
        <v>0</v>
      </c>
      <c r="X74" s="114"/>
      <c r="Y74" s="113" t="str">
        <f t="shared" si="19"/>
        <v>0</v>
      </c>
      <c r="Z74" s="114"/>
      <c r="AA74" s="113" t="str">
        <f t="shared" si="20"/>
        <v>0</v>
      </c>
      <c r="AB74" s="114"/>
      <c r="AC74" s="113" t="str">
        <f t="shared" si="21"/>
        <v>0</v>
      </c>
      <c r="AD74" s="114"/>
      <c r="AE74" s="113" t="str">
        <f t="shared" si="22"/>
        <v>0</v>
      </c>
      <c r="AF74" s="116" t="str">
        <f t="shared" si="23"/>
        <v/>
      </c>
      <c r="AG74" s="116" t="str">
        <f t="shared" si="24"/>
        <v/>
      </c>
      <c r="AH74" s="125"/>
      <c r="AI74" s="116" t="str">
        <f t="shared" si="25"/>
        <v/>
      </c>
      <c r="AJ74" s="116" t="str">
        <f>IFERROR(VLOOKUP((CONCATENATE(AG74,AI74)),Listados!$U$3:$V$11,2,FALSE),"")</f>
        <v/>
      </c>
      <c r="AK74" s="116" t="str">
        <f t="shared" si="26"/>
        <v/>
      </c>
      <c r="AL74" s="483"/>
      <c r="AM74" s="483"/>
      <c r="AN74" s="483"/>
      <c r="AO74" s="483"/>
      <c r="AP74" s="524"/>
      <c r="AQ74" s="524"/>
      <c r="AR74" s="490"/>
      <c r="AS74" s="490"/>
      <c r="AT74" s="490"/>
      <c r="AU74" s="490"/>
      <c r="AV74" s="117"/>
      <c r="AW74" s="117"/>
      <c r="AX74" s="118"/>
      <c r="AY74" s="118"/>
      <c r="AZ74" s="117"/>
      <c r="BA74" s="117"/>
      <c r="BB74" s="451"/>
      <c r="BC74" s="448"/>
      <c r="BD74" s="448"/>
      <c r="BE74" s="456"/>
      <c r="BF74" s="458"/>
      <c r="BG74" s="461"/>
    </row>
    <row r="75" spans="1:59" ht="285">
      <c r="A75" s="484">
        <v>17</v>
      </c>
      <c r="B75" s="480" t="s">
        <v>266</v>
      </c>
      <c r="C75" s="493" t="s">
        <v>281</v>
      </c>
      <c r="D75" s="496" t="s">
        <v>282</v>
      </c>
      <c r="E75" s="480" t="s">
        <v>177</v>
      </c>
      <c r="F75" s="480" t="s">
        <v>236</v>
      </c>
      <c r="G75" s="102" t="s">
        <v>283</v>
      </c>
      <c r="H75" s="101" t="s">
        <v>67</v>
      </c>
      <c r="I75" s="168" t="s">
        <v>284</v>
      </c>
      <c r="J75" s="480" t="s">
        <v>85</v>
      </c>
      <c r="K75" s="489">
        <f>+VLOOKUP(J75,Listados!$K$8:$L$12,2,0)</f>
        <v>3</v>
      </c>
      <c r="L75" s="491" t="s">
        <v>86</v>
      </c>
      <c r="M75" s="489">
        <f>+VLOOKUP(L75,Listados!$K$13:$L$17,2,0)</f>
        <v>3</v>
      </c>
      <c r="N75" s="489" t="str">
        <f>IF(AND(J75&lt;&gt;"",L75&lt;&gt;""),VLOOKUP(J75&amp;L75,Listados!$M$3:$N$27,2,FALSE),"")</f>
        <v>Alto</v>
      </c>
      <c r="O75" s="145" t="s">
        <v>285</v>
      </c>
      <c r="P75" s="119" t="s">
        <v>283</v>
      </c>
      <c r="Q75" s="146" t="s">
        <v>72</v>
      </c>
      <c r="R75" s="104" t="s">
        <v>73</v>
      </c>
      <c r="S75" s="103">
        <f t="shared" si="16"/>
        <v>15</v>
      </c>
      <c r="T75" s="104" t="s">
        <v>73</v>
      </c>
      <c r="U75" s="103">
        <f t="shared" si="17"/>
        <v>15</v>
      </c>
      <c r="V75" s="104" t="s">
        <v>73</v>
      </c>
      <c r="W75" s="103">
        <f t="shared" si="18"/>
        <v>15</v>
      </c>
      <c r="X75" s="104" t="s">
        <v>72</v>
      </c>
      <c r="Y75" s="103">
        <f t="shared" si="19"/>
        <v>15</v>
      </c>
      <c r="Z75" s="104" t="s">
        <v>73</v>
      </c>
      <c r="AA75" s="103">
        <f t="shared" si="20"/>
        <v>15</v>
      </c>
      <c r="AB75" s="104" t="s">
        <v>73</v>
      </c>
      <c r="AC75" s="103">
        <f t="shared" si="21"/>
        <v>15</v>
      </c>
      <c r="AD75" s="104" t="s">
        <v>74</v>
      </c>
      <c r="AE75" s="103">
        <f t="shared" si="22"/>
        <v>10</v>
      </c>
      <c r="AF75" s="106">
        <f t="shared" si="23"/>
        <v>100</v>
      </c>
      <c r="AG75" s="106" t="str">
        <f t="shared" si="24"/>
        <v>Fuerte</v>
      </c>
      <c r="AH75" s="121" t="s">
        <v>75</v>
      </c>
      <c r="AI75" s="106" t="str">
        <f t="shared" si="25"/>
        <v>Fuerte</v>
      </c>
      <c r="AJ75" s="106" t="str">
        <f>IFERROR(VLOOKUP((CONCATENATE(AG75,AI75)),Listados!$U$3:$V$11,2,FALSE),"")</f>
        <v>Fuerte</v>
      </c>
      <c r="AK75" s="106">
        <f t="shared" si="26"/>
        <v>100</v>
      </c>
      <c r="AL75" s="482">
        <f t="shared" ref="AL75" si="126">AVERAGE(AK75:AK78)</f>
        <v>100</v>
      </c>
      <c r="AM75" s="482" t="str">
        <f t="shared" ref="AM75" si="127">IF(AL75&lt;=50,"Débil",IF(AL75&lt;=99,"Moderado",IF(AL75=100,"fuerte","")))</f>
        <v>fuerte</v>
      </c>
      <c r="AN75" s="482">
        <f t="shared" ref="AN75" si="128">+IF(AND(Q75="Preventivo",AM75="Fuerte"),2,IF(AND(Q75="Preventivo",AM75="Moderado"),1,0))</f>
        <v>2</v>
      </c>
      <c r="AO75" s="482">
        <f t="shared" ref="AO75" si="129">+IF(AND(Q75="Detectivo",$AM75="Fuerte"),2,IF(AND(Q75="Detectivo",$AM75="Moderado"),1,IF(AND(Q75="Preventivo",$AM75="Fuerte"),1,0)))</f>
        <v>1</v>
      </c>
      <c r="AP75" s="443">
        <f t="shared" ref="AP75" si="130">+K75-AN75</f>
        <v>1</v>
      </c>
      <c r="AQ75" s="443">
        <f t="shared" ref="AQ75" si="131">+M75-AO75</f>
        <v>2</v>
      </c>
      <c r="AR75" s="489" t="str">
        <f>+VLOOKUP(MIN(AP75),Listados!$J$18:$K$24,2,TRUE)</f>
        <v>Rara Vez</v>
      </c>
      <c r="AS75" s="489" t="str">
        <f>+VLOOKUP(MIN(AQ75),Listados!$J$26:$K$32,2,TRUE)</f>
        <v>Menor</v>
      </c>
      <c r="AT75" s="489" t="str">
        <f>IF(AND(AR75&lt;&gt;"",AS75&lt;&gt;""),VLOOKUP(AR75&amp;AS75,Listados!$M$3:$N$27,2,FALSE),"")</f>
        <v>Bajo</v>
      </c>
      <c r="AU75" s="489" t="str">
        <f>+VLOOKUP(AT75,Listados!$P$3:$Q$6,2,FALSE)</f>
        <v>Asumir el riesgo</v>
      </c>
      <c r="AV75" s="107" t="s">
        <v>286</v>
      </c>
      <c r="AW75" s="107"/>
      <c r="AX75" s="108"/>
      <c r="AY75" s="109"/>
      <c r="AZ75" s="107"/>
      <c r="BA75" s="107"/>
      <c r="BB75" s="192" t="s">
        <v>287</v>
      </c>
      <c r="BC75" s="447"/>
      <c r="BD75" s="447"/>
      <c r="BE75" s="455"/>
      <c r="BF75" s="457"/>
      <c r="BG75" s="459"/>
    </row>
    <row r="76" spans="1:59" ht="225">
      <c r="A76" s="485"/>
      <c r="B76" s="472"/>
      <c r="C76" s="494"/>
      <c r="D76" s="497"/>
      <c r="E76" s="472"/>
      <c r="F76" s="472"/>
      <c r="G76" s="230" t="s">
        <v>288</v>
      </c>
      <c r="H76" s="229" t="s">
        <v>67</v>
      </c>
      <c r="I76" s="243" t="s">
        <v>289</v>
      </c>
      <c r="J76" s="472"/>
      <c r="K76" s="474"/>
      <c r="L76" s="477"/>
      <c r="M76" s="474"/>
      <c r="N76" s="474"/>
      <c r="O76" s="257" t="s">
        <v>290</v>
      </c>
      <c r="P76" s="82" t="s">
        <v>288</v>
      </c>
      <c r="Q76" s="251" t="s">
        <v>72</v>
      </c>
      <c r="R76" s="233" t="s">
        <v>73</v>
      </c>
      <c r="S76" s="234">
        <f t="shared" si="16"/>
        <v>15</v>
      </c>
      <c r="T76" s="233" t="s">
        <v>73</v>
      </c>
      <c r="U76" s="234">
        <f t="shared" si="17"/>
        <v>15</v>
      </c>
      <c r="V76" s="233" t="s">
        <v>73</v>
      </c>
      <c r="W76" s="234">
        <f t="shared" si="18"/>
        <v>15</v>
      </c>
      <c r="X76" s="233" t="s">
        <v>72</v>
      </c>
      <c r="Y76" s="234">
        <f t="shared" si="19"/>
        <v>15</v>
      </c>
      <c r="Z76" s="233" t="s">
        <v>73</v>
      </c>
      <c r="AA76" s="234">
        <f t="shared" si="20"/>
        <v>15</v>
      </c>
      <c r="AB76" s="233" t="s">
        <v>73</v>
      </c>
      <c r="AC76" s="234">
        <f t="shared" si="21"/>
        <v>15</v>
      </c>
      <c r="AD76" s="233" t="s">
        <v>74</v>
      </c>
      <c r="AE76" s="234">
        <f t="shared" si="22"/>
        <v>10</v>
      </c>
      <c r="AF76" s="228">
        <f t="shared" si="23"/>
        <v>100</v>
      </c>
      <c r="AG76" s="228" t="str">
        <f t="shared" si="24"/>
        <v>Fuerte</v>
      </c>
      <c r="AH76" s="235" t="s">
        <v>75</v>
      </c>
      <c r="AI76" s="228" t="str">
        <f t="shared" si="25"/>
        <v>Fuerte</v>
      </c>
      <c r="AJ76" s="228" t="str">
        <f>IFERROR(VLOOKUP((CONCATENATE(AG76,AI76)),Listados!$U$3:$V$11,2,FALSE),"")</f>
        <v>Fuerte</v>
      </c>
      <c r="AK76" s="228">
        <f t="shared" si="26"/>
        <v>100</v>
      </c>
      <c r="AL76" s="473"/>
      <c r="AM76" s="473"/>
      <c r="AN76" s="473"/>
      <c r="AO76" s="473"/>
      <c r="AP76" s="424"/>
      <c r="AQ76" s="424"/>
      <c r="AR76" s="474"/>
      <c r="AS76" s="474"/>
      <c r="AT76" s="474"/>
      <c r="AU76" s="474"/>
      <c r="AV76" s="236"/>
      <c r="AW76" s="236"/>
      <c r="AX76" s="236"/>
      <c r="AY76" s="236"/>
      <c r="AZ76" s="236"/>
      <c r="BA76" s="236"/>
      <c r="BB76" s="258" t="s">
        <v>291</v>
      </c>
      <c r="BC76" s="429"/>
      <c r="BD76" s="429"/>
      <c r="BE76" s="431"/>
      <c r="BF76" s="433"/>
      <c r="BG76" s="460"/>
    </row>
    <row r="77" spans="1:59" ht="240">
      <c r="A77" s="485"/>
      <c r="B77" s="472"/>
      <c r="C77" s="494"/>
      <c r="D77" s="497"/>
      <c r="E77" s="472"/>
      <c r="F77" s="472"/>
      <c r="G77" s="230" t="s">
        <v>292</v>
      </c>
      <c r="H77" s="229" t="s">
        <v>67</v>
      </c>
      <c r="I77" s="243" t="s">
        <v>293</v>
      </c>
      <c r="J77" s="472"/>
      <c r="K77" s="474"/>
      <c r="L77" s="477"/>
      <c r="M77" s="474"/>
      <c r="N77" s="474"/>
      <c r="O77" s="248" t="s">
        <v>294</v>
      </c>
      <c r="P77" s="82" t="s">
        <v>292</v>
      </c>
      <c r="Q77" s="249" t="s">
        <v>72</v>
      </c>
      <c r="R77" s="233" t="s">
        <v>73</v>
      </c>
      <c r="S77" s="234">
        <f t="shared" si="16"/>
        <v>15</v>
      </c>
      <c r="T77" s="233" t="s">
        <v>73</v>
      </c>
      <c r="U77" s="234">
        <f t="shared" si="17"/>
        <v>15</v>
      </c>
      <c r="V77" s="233" t="s">
        <v>73</v>
      </c>
      <c r="W77" s="234">
        <f t="shared" si="18"/>
        <v>15</v>
      </c>
      <c r="X77" s="233" t="s">
        <v>72</v>
      </c>
      <c r="Y77" s="234">
        <f t="shared" si="19"/>
        <v>15</v>
      </c>
      <c r="Z77" s="233" t="s">
        <v>73</v>
      </c>
      <c r="AA77" s="234">
        <f t="shared" si="20"/>
        <v>15</v>
      </c>
      <c r="AB77" s="233" t="s">
        <v>73</v>
      </c>
      <c r="AC77" s="234">
        <f t="shared" si="21"/>
        <v>15</v>
      </c>
      <c r="AD77" s="233" t="s">
        <v>74</v>
      </c>
      <c r="AE77" s="234">
        <f t="shared" si="22"/>
        <v>10</v>
      </c>
      <c r="AF77" s="228">
        <f t="shared" si="23"/>
        <v>100</v>
      </c>
      <c r="AG77" s="228" t="str">
        <f t="shared" si="24"/>
        <v>Fuerte</v>
      </c>
      <c r="AH77" s="235" t="s">
        <v>75</v>
      </c>
      <c r="AI77" s="228" t="str">
        <f t="shared" si="25"/>
        <v>Fuerte</v>
      </c>
      <c r="AJ77" s="228" t="str">
        <f>IFERROR(VLOOKUP((CONCATENATE(AG77,AI77)),Listados!$U$3:$V$11,2,FALSE),"")</f>
        <v>Fuerte</v>
      </c>
      <c r="AK77" s="228">
        <f t="shared" si="26"/>
        <v>100</v>
      </c>
      <c r="AL77" s="473"/>
      <c r="AM77" s="473"/>
      <c r="AN77" s="473"/>
      <c r="AO77" s="473"/>
      <c r="AP77" s="424"/>
      <c r="AQ77" s="424"/>
      <c r="AR77" s="474"/>
      <c r="AS77" s="474"/>
      <c r="AT77" s="474"/>
      <c r="AU77" s="474"/>
      <c r="AV77" s="236"/>
      <c r="AW77" s="236"/>
      <c r="AX77" s="239"/>
      <c r="AY77" s="239"/>
      <c r="AZ77" s="236"/>
      <c r="BA77" s="236"/>
      <c r="BB77" s="259" t="s">
        <v>295</v>
      </c>
      <c r="BC77" s="429"/>
      <c r="BD77" s="429"/>
      <c r="BE77" s="431"/>
      <c r="BF77" s="433"/>
      <c r="BG77" s="460"/>
    </row>
    <row r="78" spans="1:59" ht="115.5" thickBot="1">
      <c r="A78" s="486"/>
      <c r="B78" s="481"/>
      <c r="C78" s="495"/>
      <c r="D78" s="498"/>
      <c r="E78" s="481"/>
      <c r="F78" s="481"/>
      <c r="G78" s="112" t="s">
        <v>296</v>
      </c>
      <c r="H78" s="110" t="s">
        <v>67</v>
      </c>
      <c r="I78" s="181" t="s">
        <v>297</v>
      </c>
      <c r="J78" s="481"/>
      <c r="K78" s="490"/>
      <c r="L78" s="492"/>
      <c r="M78" s="490"/>
      <c r="N78" s="490"/>
      <c r="O78" s="123" t="s">
        <v>298</v>
      </c>
      <c r="P78" s="174" t="s">
        <v>296</v>
      </c>
      <c r="Q78" s="140" t="s">
        <v>72</v>
      </c>
      <c r="R78" s="114" t="s">
        <v>73</v>
      </c>
      <c r="S78" s="113">
        <f t="shared" si="16"/>
        <v>15</v>
      </c>
      <c r="T78" s="114" t="s">
        <v>73</v>
      </c>
      <c r="U78" s="113">
        <f t="shared" si="17"/>
        <v>15</v>
      </c>
      <c r="V78" s="114" t="s">
        <v>73</v>
      </c>
      <c r="W78" s="113">
        <f t="shared" si="18"/>
        <v>15</v>
      </c>
      <c r="X78" s="114" t="s">
        <v>72</v>
      </c>
      <c r="Y78" s="113">
        <f t="shared" si="19"/>
        <v>15</v>
      </c>
      <c r="Z78" s="114" t="s">
        <v>73</v>
      </c>
      <c r="AA78" s="113">
        <f t="shared" si="20"/>
        <v>15</v>
      </c>
      <c r="AB78" s="114" t="s">
        <v>73</v>
      </c>
      <c r="AC78" s="113">
        <f t="shared" si="21"/>
        <v>15</v>
      </c>
      <c r="AD78" s="114" t="s">
        <v>74</v>
      </c>
      <c r="AE78" s="113">
        <f t="shared" si="22"/>
        <v>10</v>
      </c>
      <c r="AF78" s="116">
        <f t="shared" si="23"/>
        <v>100</v>
      </c>
      <c r="AG78" s="116" t="str">
        <f t="shared" si="24"/>
        <v>Fuerte</v>
      </c>
      <c r="AH78" s="125" t="s">
        <v>75</v>
      </c>
      <c r="AI78" s="116" t="str">
        <f t="shared" si="25"/>
        <v>Fuerte</v>
      </c>
      <c r="AJ78" s="116" t="str">
        <f>IFERROR(VLOOKUP((CONCATENATE(AG78,AI78)),Listados!$U$3:$V$11,2,FALSE),"")</f>
        <v>Fuerte</v>
      </c>
      <c r="AK78" s="116">
        <f t="shared" si="26"/>
        <v>100</v>
      </c>
      <c r="AL78" s="483"/>
      <c r="AM78" s="483"/>
      <c r="AN78" s="483"/>
      <c r="AO78" s="483"/>
      <c r="AP78" s="524"/>
      <c r="AQ78" s="524"/>
      <c r="AR78" s="490"/>
      <c r="AS78" s="490"/>
      <c r="AT78" s="490"/>
      <c r="AU78" s="490"/>
      <c r="AV78" s="117"/>
      <c r="AW78" s="117"/>
      <c r="AX78" s="118"/>
      <c r="AY78" s="118"/>
      <c r="AZ78" s="117"/>
      <c r="BA78" s="117"/>
      <c r="BB78" s="193" t="s">
        <v>299</v>
      </c>
      <c r="BC78" s="448"/>
      <c r="BD78" s="448"/>
      <c r="BE78" s="456"/>
      <c r="BF78" s="458"/>
      <c r="BG78" s="461"/>
    </row>
    <row r="79" spans="1:59" ht="142.5">
      <c r="A79" s="484">
        <v>18</v>
      </c>
      <c r="B79" s="480" t="s">
        <v>266</v>
      </c>
      <c r="C79" s="493" t="s">
        <v>281</v>
      </c>
      <c r="D79" s="480" t="s">
        <v>300</v>
      </c>
      <c r="E79" s="480" t="s">
        <v>82</v>
      </c>
      <c r="F79" s="480" t="s">
        <v>301</v>
      </c>
      <c r="G79" s="180" t="s">
        <v>302</v>
      </c>
      <c r="H79" s="148" t="s">
        <v>67</v>
      </c>
      <c r="I79" s="229" t="s">
        <v>303</v>
      </c>
      <c r="J79" s="480" t="s">
        <v>85</v>
      </c>
      <c r="K79" s="489">
        <f>+VLOOKUP(J79,Listados!$K$8:$L$12,2,0)</f>
        <v>3</v>
      </c>
      <c r="L79" s="491" t="s">
        <v>86</v>
      </c>
      <c r="M79" s="489">
        <f>+VLOOKUP(L79,Listados!$K$13:$L$17,2,0)</f>
        <v>3</v>
      </c>
      <c r="N79" s="489" t="str">
        <f>IF(AND(J79&lt;&gt;"",L79&lt;&gt;""),VLOOKUP(J79&amp;L79,Listados!$M$3:$N$27,2,FALSE),"")</f>
        <v>Alto</v>
      </c>
      <c r="O79" s="180" t="s">
        <v>304</v>
      </c>
      <c r="P79" s="196" t="s">
        <v>302</v>
      </c>
      <c r="Q79" s="146" t="s">
        <v>72</v>
      </c>
      <c r="R79" s="104"/>
      <c r="S79" s="103" t="str">
        <f t="shared" si="16"/>
        <v>0</v>
      </c>
      <c r="T79" s="104"/>
      <c r="U79" s="103" t="str">
        <f t="shared" si="17"/>
        <v>0</v>
      </c>
      <c r="V79" s="104"/>
      <c r="W79" s="103" t="str">
        <f t="shared" si="18"/>
        <v>0</v>
      </c>
      <c r="X79" s="104"/>
      <c r="Y79" s="103" t="str">
        <f t="shared" si="19"/>
        <v>0</v>
      </c>
      <c r="Z79" s="104"/>
      <c r="AA79" s="103" t="str">
        <f t="shared" si="20"/>
        <v>0</v>
      </c>
      <c r="AB79" s="104"/>
      <c r="AC79" s="103" t="str">
        <f t="shared" si="21"/>
        <v>0</v>
      </c>
      <c r="AD79" s="104"/>
      <c r="AE79" s="103" t="str">
        <f t="shared" si="22"/>
        <v>0</v>
      </c>
      <c r="AF79" s="106" t="str">
        <f t="shared" si="23"/>
        <v/>
      </c>
      <c r="AG79" s="106" t="str">
        <f t="shared" si="24"/>
        <v/>
      </c>
      <c r="AH79" s="121"/>
      <c r="AI79" s="106" t="str">
        <f t="shared" si="25"/>
        <v/>
      </c>
      <c r="AJ79" s="106" t="str">
        <f>IFERROR(VLOOKUP((CONCATENATE(AG79,AI79)),Listados!$U$3:$V$11,2,FALSE),"")</f>
        <v/>
      </c>
      <c r="AK79" s="106" t="str">
        <f t="shared" si="26"/>
        <v/>
      </c>
      <c r="AL79" s="482" t="e">
        <f t="shared" ref="AL79" si="132">AVERAGE(AK79:AK82)</f>
        <v>#DIV/0!</v>
      </c>
      <c r="AM79" s="482" t="e">
        <f t="shared" ref="AM79" si="133">IF(AL79&lt;=50,"Débil",IF(AL79&lt;=99,"Moderado",IF(AL79=100,"fuerte","")))</f>
        <v>#DIV/0!</v>
      </c>
      <c r="AN79" s="482" t="e">
        <f t="shared" ref="AN79" si="134">+IF(AND(Q79="Preventivo",AM79="Fuerte"),2,IF(AND(Q79="Preventivo",AM79="Moderado"),1,0))</f>
        <v>#DIV/0!</v>
      </c>
      <c r="AO79" s="482" t="e">
        <f t="shared" ref="AO79" si="135">+IF(AND(Q79="Detectivo",$AM79="Fuerte"),2,IF(AND(Q79="Detectivo",$AM79="Moderado"),1,IF(AND(Q79="Preventivo",$AM79="Fuerte"),1,0)))</f>
        <v>#DIV/0!</v>
      </c>
      <c r="AP79" s="443" t="e">
        <f t="shared" ref="AP79" si="136">+K79-AN79</f>
        <v>#DIV/0!</v>
      </c>
      <c r="AQ79" s="443" t="e">
        <f t="shared" ref="AQ79" si="137">+M79-AO79</f>
        <v>#DIV/0!</v>
      </c>
      <c r="AR79" s="489" t="e">
        <f>+VLOOKUP(MIN(AP79),Listados!$J$18:$K$24,2,TRUE)</f>
        <v>#DIV/0!</v>
      </c>
      <c r="AS79" s="489" t="e">
        <f>+VLOOKUP(MIN(AQ79),Listados!$J$26:$K$32,2,TRUE)</f>
        <v>#DIV/0!</v>
      </c>
      <c r="AT79" s="489" t="e">
        <f>IF(AND(AR79&lt;&gt;"",AS79&lt;&gt;""),VLOOKUP(AR79&amp;AS79,Listados!$M$3:$N$27,2,FALSE),"")</f>
        <v>#DIV/0!</v>
      </c>
      <c r="AU79" s="489" t="e">
        <f>+VLOOKUP(AT79,Listados!$P$3:$Q$6,2,FALSE)</f>
        <v>#DIV/0!</v>
      </c>
      <c r="AV79" s="107"/>
      <c r="AW79" s="107"/>
      <c r="AX79" s="108"/>
      <c r="AY79" s="109"/>
      <c r="AZ79" s="107"/>
      <c r="BA79" s="107"/>
      <c r="BB79" s="447"/>
      <c r="BC79" s="447"/>
      <c r="BD79" s="447"/>
      <c r="BE79" s="455"/>
      <c r="BF79" s="457"/>
      <c r="BG79" s="459"/>
    </row>
    <row r="80" spans="1:59" ht="156.75">
      <c r="A80" s="485"/>
      <c r="B80" s="472"/>
      <c r="C80" s="494"/>
      <c r="D80" s="472"/>
      <c r="E80" s="472"/>
      <c r="F80" s="472"/>
      <c r="G80" s="243" t="s">
        <v>305</v>
      </c>
      <c r="H80" s="229" t="s">
        <v>67</v>
      </c>
      <c r="I80" s="229" t="s">
        <v>306</v>
      </c>
      <c r="J80" s="472"/>
      <c r="K80" s="474"/>
      <c r="L80" s="477"/>
      <c r="M80" s="474"/>
      <c r="N80" s="474"/>
      <c r="O80" s="243" t="s">
        <v>307</v>
      </c>
      <c r="P80" s="231" t="s">
        <v>305</v>
      </c>
      <c r="Q80" s="251" t="s">
        <v>72</v>
      </c>
      <c r="R80" s="233"/>
      <c r="S80" s="234" t="str">
        <f t="shared" ref="S80:S143" si="138">+IF(R80="si",15,"0")</f>
        <v>0</v>
      </c>
      <c r="T80" s="233"/>
      <c r="U80" s="234" t="str">
        <f t="shared" ref="U80:U143" si="139">+IF(T80="si",15,"0")</f>
        <v>0</v>
      </c>
      <c r="V80" s="233"/>
      <c r="W80" s="234" t="str">
        <f t="shared" ref="W80:W143" si="140">+IF(V80="si",15,"0")</f>
        <v>0</v>
      </c>
      <c r="X80" s="233"/>
      <c r="Y80" s="234" t="str">
        <f t="shared" ref="Y80:Y143" si="141">+IF(X80="Preventivo",15,IF(X80="Detectivo",10,"0"))</f>
        <v>0</v>
      </c>
      <c r="Z80" s="233"/>
      <c r="AA80" s="234" t="str">
        <f t="shared" ref="AA80:AA143" si="142">+IF(Z80="si",15,"0")</f>
        <v>0</v>
      </c>
      <c r="AB80" s="233"/>
      <c r="AC80" s="234" t="str">
        <f t="shared" ref="AC80:AC143" si="143">+IF(AB80="si",15,"0")</f>
        <v>0</v>
      </c>
      <c r="AD80" s="233"/>
      <c r="AE80" s="234" t="str">
        <f t="shared" ref="AE80:AE143" si="144">+IF(AD80="Completa",10,IF(AD80="Incompleta",5,"0"))</f>
        <v>0</v>
      </c>
      <c r="AF80" s="228" t="str">
        <f t="shared" ref="AF80:AF143" si="145">IF((SUM(S80,U80,W80,Y80,AA80,AC80,AE80)=0),"",(SUM(S80,U80,W80,Y80,AA80,AC80,AE80)))</f>
        <v/>
      </c>
      <c r="AG80" s="228" t="str">
        <f t="shared" ref="AG80:AG143" si="146">IF(AF80&lt;=85,"Débil",IF(AF80&lt;=95,"Moderado",IF(AF80=100,"Fuerte","")))</f>
        <v/>
      </c>
      <c r="AH80" s="235"/>
      <c r="AI80" s="228" t="str">
        <f t="shared" ref="AI80:AI143" si="147">+IF(AH80="siempre","Fuerte",IF(AH80="Algunas veces","Moderado",IF(AH80="No se ejecuta","Débil","")))</f>
        <v/>
      </c>
      <c r="AJ80" s="228" t="str">
        <f>IFERROR(VLOOKUP((CONCATENATE(AG80,AI80)),Listados!$U$3:$V$11,2,FALSE),"")</f>
        <v/>
      </c>
      <c r="AK80" s="228" t="str">
        <f t="shared" ref="AK80:AK143" si="148">IF(AJ80="","",IF(AJ80="Débil", 0, IF(AJ80="Moderado",50,100)))</f>
        <v/>
      </c>
      <c r="AL80" s="473"/>
      <c r="AM80" s="473"/>
      <c r="AN80" s="473"/>
      <c r="AO80" s="473"/>
      <c r="AP80" s="424"/>
      <c r="AQ80" s="424"/>
      <c r="AR80" s="474"/>
      <c r="AS80" s="474"/>
      <c r="AT80" s="474"/>
      <c r="AU80" s="474"/>
      <c r="AV80" s="236"/>
      <c r="AW80" s="236"/>
      <c r="AX80" s="236"/>
      <c r="AY80" s="236"/>
      <c r="AZ80" s="236"/>
      <c r="BA80" s="236"/>
      <c r="BB80" s="429"/>
      <c r="BC80" s="429"/>
      <c r="BD80" s="429"/>
      <c r="BE80" s="431"/>
      <c r="BF80" s="433"/>
      <c r="BG80" s="460"/>
    </row>
    <row r="81" spans="1:59">
      <c r="A81" s="485"/>
      <c r="B81" s="472"/>
      <c r="C81" s="494"/>
      <c r="D81" s="472"/>
      <c r="E81" s="472"/>
      <c r="F81" s="472"/>
      <c r="G81" s="251"/>
      <c r="H81" s="229"/>
      <c r="I81" s="251"/>
      <c r="J81" s="472"/>
      <c r="K81" s="474"/>
      <c r="L81" s="477"/>
      <c r="M81" s="474"/>
      <c r="N81" s="474"/>
      <c r="O81" s="260"/>
      <c r="P81" s="231"/>
      <c r="Q81" s="249"/>
      <c r="R81" s="233"/>
      <c r="S81" s="234" t="str">
        <f t="shared" si="138"/>
        <v>0</v>
      </c>
      <c r="T81" s="233"/>
      <c r="U81" s="234" t="str">
        <f t="shared" si="139"/>
        <v>0</v>
      </c>
      <c r="V81" s="233"/>
      <c r="W81" s="234" t="str">
        <f t="shared" si="140"/>
        <v>0</v>
      </c>
      <c r="X81" s="233"/>
      <c r="Y81" s="234" t="str">
        <f t="shared" si="141"/>
        <v>0</v>
      </c>
      <c r="Z81" s="233"/>
      <c r="AA81" s="234" t="str">
        <f t="shared" si="142"/>
        <v>0</v>
      </c>
      <c r="AB81" s="233"/>
      <c r="AC81" s="234" t="str">
        <f t="shared" si="143"/>
        <v>0</v>
      </c>
      <c r="AD81" s="233"/>
      <c r="AE81" s="234" t="str">
        <f t="shared" si="144"/>
        <v>0</v>
      </c>
      <c r="AF81" s="228" t="str">
        <f t="shared" si="145"/>
        <v/>
      </c>
      <c r="AG81" s="228" t="str">
        <f t="shared" si="146"/>
        <v/>
      </c>
      <c r="AH81" s="235"/>
      <c r="AI81" s="228" t="str">
        <f t="shared" si="147"/>
        <v/>
      </c>
      <c r="AJ81" s="228" t="str">
        <f>IFERROR(VLOOKUP((CONCATENATE(AG81,AI81)),Listados!$U$3:$V$11,2,FALSE),"")</f>
        <v/>
      </c>
      <c r="AK81" s="228" t="str">
        <f t="shared" si="148"/>
        <v/>
      </c>
      <c r="AL81" s="473"/>
      <c r="AM81" s="473"/>
      <c r="AN81" s="473"/>
      <c r="AO81" s="473"/>
      <c r="AP81" s="424"/>
      <c r="AQ81" s="424"/>
      <c r="AR81" s="474"/>
      <c r="AS81" s="474"/>
      <c r="AT81" s="474"/>
      <c r="AU81" s="474"/>
      <c r="AV81" s="236"/>
      <c r="AW81" s="236"/>
      <c r="AX81" s="239"/>
      <c r="AY81" s="239"/>
      <c r="AZ81" s="236"/>
      <c r="BA81" s="236"/>
      <c r="BB81" s="429"/>
      <c r="BC81" s="429"/>
      <c r="BD81" s="429"/>
      <c r="BE81" s="431"/>
      <c r="BF81" s="433"/>
      <c r="BG81" s="460"/>
    </row>
    <row r="82" spans="1:59" ht="15.75" thickBot="1">
      <c r="A82" s="486"/>
      <c r="B82" s="481"/>
      <c r="C82" s="495"/>
      <c r="D82" s="481"/>
      <c r="E82" s="481"/>
      <c r="F82" s="481"/>
      <c r="G82" s="179"/>
      <c r="H82" s="111"/>
      <c r="I82" s="122"/>
      <c r="J82" s="481"/>
      <c r="K82" s="490"/>
      <c r="L82" s="492"/>
      <c r="M82" s="490"/>
      <c r="N82" s="490"/>
      <c r="O82" s="197"/>
      <c r="P82" s="82"/>
      <c r="Q82" s="140"/>
      <c r="R82" s="114"/>
      <c r="S82" s="113" t="str">
        <f t="shared" si="138"/>
        <v>0</v>
      </c>
      <c r="T82" s="114"/>
      <c r="U82" s="113" t="str">
        <f t="shared" si="139"/>
        <v>0</v>
      </c>
      <c r="V82" s="114"/>
      <c r="W82" s="113" t="str">
        <f t="shared" si="140"/>
        <v>0</v>
      </c>
      <c r="X82" s="114"/>
      <c r="Y82" s="113" t="str">
        <f t="shared" si="141"/>
        <v>0</v>
      </c>
      <c r="Z82" s="114"/>
      <c r="AA82" s="113" t="str">
        <f t="shared" si="142"/>
        <v>0</v>
      </c>
      <c r="AB82" s="114"/>
      <c r="AC82" s="113" t="str">
        <f t="shared" si="143"/>
        <v>0</v>
      </c>
      <c r="AD82" s="114"/>
      <c r="AE82" s="113" t="str">
        <f t="shared" si="144"/>
        <v>0</v>
      </c>
      <c r="AF82" s="116" t="str">
        <f t="shared" si="145"/>
        <v/>
      </c>
      <c r="AG82" s="116" t="str">
        <f t="shared" si="146"/>
        <v/>
      </c>
      <c r="AH82" s="125"/>
      <c r="AI82" s="116" t="str">
        <f t="shared" si="147"/>
        <v/>
      </c>
      <c r="AJ82" s="116" t="str">
        <f>IFERROR(VLOOKUP((CONCATENATE(AG82,AI82)),Listados!$U$3:$V$11,2,FALSE),"")</f>
        <v/>
      </c>
      <c r="AK82" s="116" t="str">
        <f t="shared" si="148"/>
        <v/>
      </c>
      <c r="AL82" s="483"/>
      <c r="AM82" s="483"/>
      <c r="AN82" s="483"/>
      <c r="AO82" s="483"/>
      <c r="AP82" s="524"/>
      <c r="AQ82" s="524"/>
      <c r="AR82" s="490"/>
      <c r="AS82" s="490"/>
      <c r="AT82" s="490"/>
      <c r="AU82" s="490"/>
      <c r="AV82" s="117"/>
      <c r="AW82" s="117"/>
      <c r="AX82" s="118"/>
      <c r="AY82" s="118"/>
      <c r="AZ82" s="117"/>
      <c r="BA82" s="117"/>
      <c r="BB82" s="448"/>
      <c r="BC82" s="448"/>
      <c r="BD82" s="448"/>
      <c r="BE82" s="456"/>
      <c r="BF82" s="458"/>
      <c r="BG82" s="461"/>
    </row>
    <row r="83" spans="1:59">
      <c r="A83" s="484">
        <v>19</v>
      </c>
      <c r="B83" s="480"/>
      <c r="C83" s="487"/>
      <c r="D83" s="480"/>
      <c r="E83" s="480"/>
      <c r="F83" s="480"/>
      <c r="G83" s="144"/>
      <c r="H83" s="144"/>
      <c r="I83" s="144"/>
      <c r="J83" s="480"/>
      <c r="K83" s="489" t="e">
        <f>+VLOOKUP(J83,Listados!$K$8:$L$12,2,0)</f>
        <v>#N/A</v>
      </c>
      <c r="L83" s="491"/>
      <c r="M83" s="489" t="e">
        <f>+VLOOKUP(L83,Listados!$K$13:$L$17,2,0)</f>
        <v>#N/A</v>
      </c>
      <c r="N83" s="489" t="str">
        <f>IF(AND(J83&lt;&gt;"",L83&lt;&gt;""),VLOOKUP(J83&amp;L83,Listados!$M$3:$N$27,2,FALSE),"")</f>
        <v/>
      </c>
      <c r="O83" s="102"/>
      <c r="P83" s="119"/>
      <c r="Q83" s="146"/>
      <c r="R83" s="104"/>
      <c r="S83" s="103" t="str">
        <f t="shared" si="138"/>
        <v>0</v>
      </c>
      <c r="T83" s="104"/>
      <c r="U83" s="103" t="str">
        <f t="shared" si="139"/>
        <v>0</v>
      </c>
      <c r="V83" s="104"/>
      <c r="W83" s="103" t="str">
        <f t="shared" si="140"/>
        <v>0</v>
      </c>
      <c r="X83" s="104"/>
      <c r="Y83" s="103" t="str">
        <f t="shared" si="141"/>
        <v>0</v>
      </c>
      <c r="Z83" s="104"/>
      <c r="AA83" s="103" t="str">
        <f t="shared" si="142"/>
        <v>0</v>
      </c>
      <c r="AB83" s="104" t="s">
        <v>73</v>
      </c>
      <c r="AC83" s="103">
        <f t="shared" si="143"/>
        <v>15</v>
      </c>
      <c r="AD83" s="104" t="s">
        <v>74</v>
      </c>
      <c r="AE83" s="103">
        <f t="shared" si="144"/>
        <v>10</v>
      </c>
      <c r="AF83" s="106">
        <f t="shared" si="145"/>
        <v>25</v>
      </c>
      <c r="AG83" s="106" t="str">
        <f t="shared" si="146"/>
        <v>Débil</v>
      </c>
      <c r="AH83" s="121" t="s">
        <v>75</v>
      </c>
      <c r="AI83" s="106" t="str">
        <f t="shared" si="147"/>
        <v>Fuerte</v>
      </c>
      <c r="AJ83" s="106" t="str">
        <f>IFERROR(VLOOKUP((CONCATENATE(AG83,AI83)),Listados!$U$3:$V$11,2,FALSE),"")</f>
        <v>Débil</v>
      </c>
      <c r="AK83" s="106">
        <f t="shared" si="148"/>
        <v>0</v>
      </c>
      <c r="AL83" s="482">
        <f t="shared" ref="AL83" si="149">AVERAGE(AK83:AK86)</f>
        <v>0</v>
      </c>
      <c r="AM83" s="482" t="str">
        <f t="shared" ref="AM83" si="150">IF(AL83&lt;=50,"Débil",IF(AL83&lt;=99,"Moderado",IF(AL83=100,"fuerte","")))</f>
        <v>Débil</v>
      </c>
      <c r="AN83" s="482">
        <f t="shared" ref="AN83" si="151">+IF(AND(Q83="Preventivo",AM83="Fuerte"),2,IF(AND(Q83="Preventivo",AM83="Moderado"),1,0))</f>
        <v>0</v>
      </c>
      <c r="AO83" s="482">
        <f t="shared" ref="AO83" si="152">+IF(AND(Q83="Detectivo",$AM83="Fuerte"),2,IF(AND(Q83="Detectivo",$AM83="Moderado"),1,IF(AND(Q83="Preventivo",$AM83="Fuerte"),1,0)))</f>
        <v>0</v>
      </c>
      <c r="AP83" s="443" t="e">
        <f t="shared" ref="AP83" si="153">+K83-AN83</f>
        <v>#N/A</v>
      </c>
      <c r="AQ83" s="443" t="e">
        <f t="shared" ref="AQ83" si="154">+M83-AO83</f>
        <v>#N/A</v>
      </c>
      <c r="AR83" s="489" t="e">
        <f>+VLOOKUP(MIN(AP83),Listados!$J$18:$K$24,2,TRUE)</f>
        <v>#N/A</v>
      </c>
      <c r="AS83" s="489" t="e">
        <f>+VLOOKUP(MIN(AQ83),Listados!$J$26:$K$32,2,TRUE)</f>
        <v>#N/A</v>
      </c>
      <c r="AT83" s="489" t="e">
        <f>IF(AND(AR83&lt;&gt;"",AS83&lt;&gt;""),VLOOKUP(AR83&amp;AS83,Listados!$M$3:$N$27,2,FALSE),"")</f>
        <v>#N/A</v>
      </c>
      <c r="AU83" s="489" t="e">
        <f>+VLOOKUP(AT83,Listados!$P$3:$Q$6,2,FALSE)</f>
        <v>#N/A</v>
      </c>
      <c r="AV83" s="107"/>
      <c r="AW83" s="107"/>
      <c r="AX83" s="108"/>
      <c r="AY83" s="109"/>
      <c r="AZ83" s="107"/>
      <c r="BA83" s="107"/>
      <c r="BB83" s="447"/>
      <c r="BC83" s="447"/>
      <c r="BD83" s="447"/>
      <c r="BE83" s="455"/>
      <c r="BF83" s="457"/>
      <c r="BG83" s="459"/>
    </row>
    <row r="84" spans="1:59">
      <c r="A84" s="485"/>
      <c r="B84" s="472"/>
      <c r="C84" s="476"/>
      <c r="D84" s="472"/>
      <c r="E84" s="472"/>
      <c r="F84" s="472"/>
      <c r="G84" s="237"/>
      <c r="H84" s="237"/>
      <c r="I84" s="237"/>
      <c r="J84" s="472"/>
      <c r="K84" s="474"/>
      <c r="L84" s="477"/>
      <c r="M84" s="474"/>
      <c r="N84" s="474"/>
      <c r="O84" s="257"/>
      <c r="P84" s="231"/>
      <c r="Q84" s="251"/>
      <c r="R84" s="233"/>
      <c r="S84" s="234" t="str">
        <f t="shared" si="138"/>
        <v>0</v>
      </c>
      <c r="T84" s="233"/>
      <c r="U84" s="234" t="str">
        <f t="shared" si="139"/>
        <v>0</v>
      </c>
      <c r="V84" s="233"/>
      <c r="W84" s="234" t="str">
        <f t="shared" si="140"/>
        <v>0</v>
      </c>
      <c r="X84" s="233"/>
      <c r="Y84" s="234" t="str">
        <f t="shared" si="141"/>
        <v>0</v>
      </c>
      <c r="Z84" s="233"/>
      <c r="AA84" s="234" t="str">
        <f t="shared" si="142"/>
        <v>0</v>
      </c>
      <c r="AB84" s="233"/>
      <c r="AC84" s="234" t="str">
        <f t="shared" si="143"/>
        <v>0</v>
      </c>
      <c r="AD84" s="233"/>
      <c r="AE84" s="234" t="str">
        <f t="shared" si="144"/>
        <v>0</v>
      </c>
      <c r="AF84" s="228" t="str">
        <f t="shared" si="145"/>
        <v/>
      </c>
      <c r="AG84" s="228" t="str">
        <f t="shared" si="146"/>
        <v/>
      </c>
      <c r="AH84" s="235"/>
      <c r="AI84" s="228" t="str">
        <f t="shared" si="147"/>
        <v/>
      </c>
      <c r="AJ84" s="228" t="str">
        <f>IFERROR(VLOOKUP((CONCATENATE(AG84,AI84)),Listados!$U$3:$V$11,2,FALSE),"")</f>
        <v/>
      </c>
      <c r="AK84" s="228" t="str">
        <f t="shared" si="148"/>
        <v/>
      </c>
      <c r="AL84" s="473"/>
      <c r="AM84" s="473"/>
      <c r="AN84" s="473"/>
      <c r="AO84" s="473"/>
      <c r="AP84" s="424"/>
      <c r="AQ84" s="424"/>
      <c r="AR84" s="474"/>
      <c r="AS84" s="474"/>
      <c r="AT84" s="474"/>
      <c r="AU84" s="474"/>
      <c r="AV84" s="236"/>
      <c r="AW84" s="236"/>
      <c r="AX84" s="236"/>
      <c r="AY84" s="236"/>
      <c r="AZ84" s="236"/>
      <c r="BA84" s="236"/>
      <c r="BB84" s="429"/>
      <c r="BC84" s="429"/>
      <c r="BD84" s="429"/>
      <c r="BE84" s="431"/>
      <c r="BF84" s="433"/>
      <c r="BG84" s="460"/>
    </row>
    <row r="85" spans="1:59">
      <c r="A85" s="485"/>
      <c r="B85" s="472"/>
      <c r="C85" s="476"/>
      <c r="D85" s="472"/>
      <c r="E85" s="472"/>
      <c r="F85" s="472"/>
      <c r="G85" s="237"/>
      <c r="H85" s="237"/>
      <c r="I85" s="237"/>
      <c r="J85" s="472"/>
      <c r="K85" s="474"/>
      <c r="L85" s="477"/>
      <c r="M85" s="474"/>
      <c r="N85" s="474"/>
      <c r="O85" s="248"/>
      <c r="P85" s="238"/>
      <c r="Q85" s="249"/>
      <c r="R85" s="233"/>
      <c r="S85" s="234" t="str">
        <f t="shared" si="138"/>
        <v>0</v>
      </c>
      <c r="T85" s="233"/>
      <c r="U85" s="234" t="str">
        <f t="shared" si="139"/>
        <v>0</v>
      </c>
      <c r="V85" s="233"/>
      <c r="W85" s="234" t="str">
        <f t="shared" si="140"/>
        <v>0</v>
      </c>
      <c r="X85" s="233"/>
      <c r="Y85" s="234" t="str">
        <f t="shared" si="141"/>
        <v>0</v>
      </c>
      <c r="Z85" s="233"/>
      <c r="AA85" s="234" t="str">
        <f t="shared" si="142"/>
        <v>0</v>
      </c>
      <c r="AB85" s="233"/>
      <c r="AC85" s="234" t="str">
        <f t="shared" si="143"/>
        <v>0</v>
      </c>
      <c r="AD85" s="233"/>
      <c r="AE85" s="234" t="str">
        <f t="shared" si="144"/>
        <v>0</v>
      </c>
      <c r="AF85" s="228" t="str">
        <f t="shared" si="145"/>
        <v/>
      </c>
      <c r="AG85" s="228" t="str">
        <f t="shared" si="146"/>
        <v/>
      </c>
      <c r="AH85" s="235"/>
      <c r="AI85" s="228" t="str">
        <f t="shared" si="147"/>
        <v/>
      </c>
      <c r="AJ85" s="228" t="str">
        <f>IFERROR(VLOOKUP((CONCATENATE(AG85,AI85)),Listados!$U$3:$V$11,2,FALSE),"")</f>
        <v/>
      </c>
      <c r="AK85" s="228" t="str">
        <f t="shared" si="148"/>
        <v/>
      </c>
      <c r="AL85" s="473"/>
      <c r="AM85" s="473"/>
      <c r="AN85" s="473"/>
      <c r="AO85" s="473"/>
      <c r="AP85" s="424"/>
      <c r="AQ85" s="424"/>
      <c r="AR85" s="474"/>
      <c r="AS85" s="474"/>
      <c r="AT85" s="474"/>
      <c r="AU85" s="474"/>
      <c r="AV85" s="236"/>
      <c r="AW85" s="236"/>
      <c r="AX85" s="239"/>
      <c r="AY85" s="239"/>
      <c r="AZ85" s="236"/>
      <c r="BA85" s="236"/>
      <c r="BB85" s="429"/>
      <c r="BC85" s="429"/>
      <c r="BD85" s="429"/>
      <c r="BE85" s="431"/>
      <c r="BF85" s="433"/>
      <c r="BG85" s="460"/>
    </row>
    <row r="86" spans="1:59" ht="15.75" thickBot="1">
      <c r="A86" s="486"/>
      <c r="B86" s="481"/>
      <c r="C86" s="488"/>
      <c r="D86" s="481"/>
      <c r="E86" s="481"/>
      <c r="F86" s="481"/>
      <c r="G86" s="122"/>
      <c r="H86" s="122"/>
      <c r="I86" s="122"/>
      <c r="J86" s="481"/>
      <c r="K86" s="490"/>
      <c r="L86" s="492"/>
      <c r="M86" s="490"/>
      <c r="N86" s="490"/>
      <c r="O86" s="123"/>
      <c r="P86" s="124"/>
      <c r="Q86" s="140"/>
      <c r="R86" s="114"/>
      <c r="S86" s="113" t="str">
        <f t="shared" si="138"/>
        <v>0</v>
      </c>
      <c r="T86" s="114"/>
      <c r="U86" s="113" t="str">
        <f t="shared" si="139"/>
        <v>0</v>
      </c>
      <c r="V86" s="114"/>
      <c r="W86" s="113" t="str">
        <f t="shared" si="140"/>
        <v>0</v>
      </c>
      <c r="X86" s="114"/>
      <c r="Y86" s="113" t="str">
        <f t="shared" si="141"/>
        <v>0</v>
      </c>
      <c r="Z86" s="114"/>
      <c r="AA86" s="113" t="str">
        <f t="shared" si="142"/>
        <v>0</v>
      </c>
      <c r="AB86" s="114"/>
      <c r="AC86" s="113" t="str">
        <f t="shared" si="143"/>
        <v>0</v>
      </c>
      <c r="AD86" s="114"/>
      <c r="AE86" s="113" t="str">
        <f t="shared" si="144"/>
        <v>0</v>
      </c>
      <c r="AF86" s="116" t="str">
        <f t="shared" si="145"/>
        <v/>
      </c>
      <c r="AG86" s="116" t="str">
        <f t="shared" si="146"/>
        <v/>
      </c>
      <c r="AH86" s="125"/>
      <c r="AI86" s="116" t="str">
        <f t="shared" si="147"/>
        <v/>
      </c>
      <c r="AJ86" s="116" t="str">
        <f>IFERROR(VLOOKUP((CONCATENATE(AG86,AI86)),Listados!$U$3:$V$11,2,FALSE),"")</f>
        <v/>
      </c>
      <c r="AK86" s="116" t="str">
        <f t="shared" si="148"/>
        <v/>
      </c>
      <c r="AL86" s="483"/>
      <c r="AM86" s="483"/>
      <c r="AN86" s="483"/>
      <c r="AO86" s="483"/>
      <c r="AP86" s="524"/>
      <c r="AQ86" s="524"/>
      <c r="AR86" s="490"/>
      <c r="AS86" s="490"/>
      <c r="AT86" s="490"/>
      <c r="AU86" s="490"/>
      <c r="AV86" s="117"/>
      <c r="AW86" s="117"/>
      <c r="AX86" s="118"/>
      <c r="AY86" s="118"/>
      <c r="AZ86" s="117"/>
      <c r="BA86" s="117"/>
      <c r="BB86" s="448"/>
      <c r="BC86" s="448"/>
      <c r="BD86" s="448"/>
      <c r="BE86" s="456"/>
      <c r="BF86" s="458"/>
      <c r="BG86" s="461"/>
    </row>
    <row r="87" spans="1:59">
      <c r="A87" s="484">
        <v>20</v>
      </c>
      <c r="B87" s="480"/>
      <c r="C87" s="487"/>
      <c r="D87" s="480"/>
      <c r="E87" s="480"/>
      <c r="F87" s="480"/>
      <c r="G87" s="144"/>
      <c r="H87" s="144"/>
      <c r="I87" s="144"/>
      <c r="J87" s="480"/>
      <c r="K87" s="489" t="e">
        <f>+VLOOKUP(J87,Listados!$K$8:$L$12,2,0)</f>
        <v>#N/A</v>
      </c>
      <c r="L87" s="491"/>
      <c r="M87" s="489" t="e">
        <f>+VLOOKUP(L87,Listados!$K$13:$L$17,2,0)</f>
        <v>#N/A</v>
      </c>
      <c r="N87" s="489" t="str">
        <f>IF(AND(J87&lt;&gt;"",L87&lt;&gt;""),VLOOKUP(J87&amp;L87,Listados!$M$3:$N$27,2,FALSE),"")</f>
        <v/>
      </c>
      <c r="O87" s="194"/>
      <c r="P87" s="119"/>
      <c r="Q87" s="146"/>
      <c r="R87" s="104"/>
      <c r="S87" s="103" t="str">
        <f t="shared" si="138"/>
        <v>0</v>
      </c>
      <c r="T87" s="104"/>
      <c r="U87" s="103" t="str">
        <f t="shared" si="139"/>
        <v>0</v>
      </c>
      <c r="V87" s="104"/>
      <c r="W87" s="103" t="str">
        <f t="shared" si="140"/>
        <v>0</v>
      </c>
      <c r="X87" s="104"/>
      <c r="Y87" s="103" t="str">
        <f t="shared" si="141"/>
        <v>0</v>
      </c>
      <c r="Z87" s="104"/>
      <c r="AA87" s="103" t="str">
        <f t="shared" si="142"/>
        <v>0</v>
      </c>
      <c r="AB87" s="104"/>
      <c r="AC87" s="103" t="str">
        <f t="shared" si="143"/>
        <v>0</v>
      </c>
      <c r="AD87" s="104"/>
      <c r="AE87" s="103" t="str">
        <f t="shared" si="144"/>
        <v>0</v>
      </c>
      <c r="AF87" s="106" t="str">
        <f t="shared" si="145"/>
        <v/>
      </c>
      <c r="AG87" s="106" t="str">
        <f t="shared" si="146"/>
        <v/>
      </c>
      <c r="AH87" s="121"/>
      <c r="AI87" s="106" t="str">
        <f t="shared" si="147"/>
        <v/>
      </c>
      <c r="AJ87" s="106" t="str">
        <f>IFERROR(VLOOKUP((CONCATENATE(AG87,AI87)),Listados!$U$3:$V$11,2,FALSE),"")</f>
        <v/>
      </c>
      <c r="AK87" s="106" t="str">
        <f t="shared" si="148"/>
        <v/>
      </c>
      <c r="AL87" s="482" t="e">
        <f t="shared" ref="AL87" si="155">AVERAGE(AK87:AK90)</f>
        <v>#DIV/0!</v>
      </c>
      <c r="AM87" s="482" t="e">
        <f t="shared" ref="AM87" si="156">IF(AL87&lt;=50,"Débil",IF(AL87&lt;=99,"Moderado",IF(AL87=100,"fuerte","")))</f>
        <v>#DIV/0!</v>
      </c>
      <c r="AN87" s="482" t="e">
        <f t="shared" ref="AN87" si="157">+IF(AND(Q87="Preventivo",AM87="Fuerte"),2,IF(AND(Q87="Preventivo",AM87="Moderado"),1,0))</f>
        <v>#DIV/0!</v>
      </c>
      <c r="AO87" s="482" t="e">
        <f t="shared" ref="AO87" si="158">+IF(AND(Q87="Detectivo",$AM87="Fuerte"),2,IF(AND(Q87="Detectivo",$AM87="Moderado"),1,IF(AND(Q87="Preventivo",$AM87="Fuerte"),1,0)))</f>
        <v>#DIV/0!</v>
      </c>
      <c r="AP87" s="443" t="e">
        <f t="shared" ref="AP87" si="159">+K87-AN87</f>
        <v>#N/A</v>
      </c>
      <c r="AQ87" s="443" t="e">
        <f t="shared" ref="AQ87" si="160">+M87-AO87</f>
        <v>#N/A</v>
      </c>
      <c r="AR87" s="489" t="e">
        <f>+VLOOKUP(MIN(AP87),Listados!$J$18:$K$24,2,TRUE)</f>
        <v>#N/A</v>
      </c>
      <c r="AS87" s="489" t="e">
        <f>+VLOOKUP(MIN(AQ87),Listados!$J$26:$K$32,2,TRUE)</f>
        <v>#N/A</v>
      </c>
      <c r="AT87" s="489" t="e">
        <f>IF(AND(AR87&lt;&gt;"",AS87&lt;&gt;""),VLOOKUP(AR87&amp;AS87,Listados!$M$3:$N$27,2,FALSE),"")</f>
        <v>#N/A</v>
      </c>
      <c r="AU87" s="489" t="e">
        <f>+VLOOKUP(AT87,Listados!$P$3:$Q$6,2,FALSE)</f>
        <v>#N/A</v>
      </c>
      <c r="AV87" s="107"/>
      <c r="AW87" s="107"/>
      <c r="AX87" s="108"/>
      <c r="AY87" s="109"/>
      <c r="AZ87" s="107"/>
      <c r="BA87" s="107"/>
      <c r="BB87" s="447"/>
      <c r="BC87" s="447"/>
      <c r="BD87" s="447"/>
      <c r="BE87" s="455"/>
      <c r="BF87" s="457"/>
      <c r="BG87" s="459"/>
    </row>
    <row r="88" spans="1:59">
      <c r="A88" s="485"/>
      <c r="B88" s="472"/>
      <c r="C88" s="476"/>
      <c r="D88" s="472"/>
      <c r="E88" s="472"/>
      <c r="F88" s="472"/>
      <c r="G88" s="261"/>
      <c r="H88" s="237"/>
      <c r="I88" s="237"/>
      <c r="J88" s="472"/>
      <c r="K88" s="474"/>
      <c r="L88" s="477"/>
      <c r="M88" s="474"/>
      <c r="N88" s="474"/>
      <c r="O88" s="262"/>
      <c r="P88" s="231"/>
      <c r="Q88" s="251"/>
      <c r="R88" s="233"/>
      <c r="S88" s="234" t="str">
        <f t="shared" si="138"/>
        <v>0</v>
      </c>
      <c r="T88" s="233"/>
      <c r="U88" s="234" t="str">
        <f t="shared" si="139"/>
        <v>0</v>
      </c>
      <c r="V88" s="233"/>
      <c r="W88" s="234" t="str">
        <f t="shared" si="140"/>
        <v>0</v>
      </c>
      <c r="X88" s="233"/>
      <c r="Y88" s="234" t="str">
        <f t="shared" si="141"/>
        <v>0</v>
      </c>
      <c r="Z88" s="233"/>
      <c r="AA88" s="234" t="str">
        <f t="shared" si="142"/>
        <v>0</v>
      </c>
      <c r="AB88" s="233"/>
      <c r="AC88" s="234" t="str">
        <f t="shared" si="143"/>
        <v>0</v>
      </c>
      <c r="AD88" s="233"/>
      <c r="AE88" s="234" t="str">
        <f t="shared" si="144"/>
        <v>0</v>
      </c>
      <c r="AF88" s="228" t="str">
        <f t="shared" si="145"/>
        <v/>
      </c>
      <c r="AG88" s="228" t="str">
        <f t="shared" si="146"/>
        <v/>
      </c>
      <c r="AH88" s="235"/>
      <c r="AI88" s="228" t="str">
        <f t="shared" si="147"/>
        <v/>
      </c>
      <c r="AJ88" s="228" t="str">
        <f>IFERROR(VLOOKUP((CONCATENATE(AG88,AI88)),Listados!$U$3:$V$11,2,FALSE),"")</f>
        <v/>
      </c>
      <c r="AK88" s="228" t="str">
        <f t="shared" si="148"/>
        <v/>
      </c>
      <c r="AL88" s="473"/>
      <c r="AM88" s="473"/>
      <c r="AN88" s="473"/>
      <c r="AO88" s="473"/>
      <c r="AP88" s="424"/>
      <c r="AQ88" s="424"/>
      <c r="AR88" s="474"/>
      <c r="AS88" s="474"/>
      <c r="AT88" s="474"/>
      <c r="AU88" s="474"/>
      <c r="AV88" s="236"/>
      <c r="AW88" s="236"/>
      <c r="AX88" s="236"/>
      <c r="AY88" s="236"/>
      <c r="AZ88" s="236"/>
      <c r="BA88" s="236"/>
      <c r="BB88" s="429"/>
      <c r="BC88" s="429"/>
      <c r="BD88" s="429"/>
      <c r="BE88" s="431"/>
      <c r="BF88" s="433"/>
      <c r="BG88" s="460"/>
    </row>
    <row r="89" spans="1:59">
      <c r="A89" s="485"/>
      <c r="B89" s="472"/>
      <c r="C89" s="476"/>
      <c r="D89" s="472"/>
      <c r="E89" s="472"/>
      <c r="F89" s="472"/>
      <c r="G89" s="261"/>
      <c r="H89" s="237"/>
      <c r="I89" s="237"/>
      <c r="J89" s="472"/>
      <c r="K89" s="474"/>
      <c r="L89" s="477"/>
      <c r="M89" s="474"/>
      <c r="N89" s="474"/>
      <c r="O89" s="248"/>
      <c r="P89" s="238"/>
      <c r="Q89" s="249"/>
      <c r="R89" s="233"/>
      <c r="S89" s="234" t="str">
        <f t="shared" si="138"/>
        <v>0</v>
      </c>
      <c r="T89" s="233"/>
      <c r="U89" s="234" t="str">
        <f t="shared" si="139"/>
        <v>0</v>
      </c>
      <c r="V89" s="233"/>
      <c r="W89" s="234" t="str">
        <f t="shared" si="140"/>
        <v>0</v>
      </c>
      <c r="X89" s="233"/>
      <c r="Y89" s="234" t="str">
        <f t="shared" si="141"/>
        <v>0</v>
      </c>
      <c r="Z89" s="233"/>
      <c r="AA89" s="234" t="str">
        <f t="shared" si="142"/>
        <v>0</v>
      </c>
      <c r="AB89" s="233"/>
      <c r="AC89" s="234" t="str">
        <f t="shared" si="143"/>
        <v>0</v>
      </c>
      <c r="AD89" s="233"/>
      <c r="AE89" s="234" t="str">
        <f t="shared" si="144"/>
        <v>0</v>
      </c>
      <c r="AF89" s="228" t="str">
        <f t="shared" si="145"/>
        <v/>
      </c>
      <c r="AG89" s="228" t="str">
        <f t="shared" si="146"/>
        <v/>
      </c>
      <c r="AH89" s="235"/>
      <c r="AI89" s="228" t="str">
        <f t="shared" si="147"/>
        <v/>
      </c>
      <c r="AJ89" s="228" t="str">
        <f>IFERROR(VLOOKUP((CONCATENATE(AG89,AI89)),Listados!$U$3:$V$11,2,FALSE),"")</f>
        <v/>
      </c>
      <c r="AK89" s="228" t="str">
        <f t="shared" si="148"/>
        <v/>
      </c>
      <c r="AL89" s="473"/>
      <c r="AM89" s="473"/>
      <c r="AN89" s="473"/>
      <c r="AO89" s="473"/>
      <c r="AP89" s="424"/>
      <c r="AQ89" s="424"/>
      <c r="AR89" s="474"/>
      <c r="AS89" s="474"/>
      <c r="AT89" s="474"/>
      <c r="AU89" s="474"/>
      <c r="AV89" s="236"/>
      <c r="AW89" s="236"/>
      <c r="AX89" s="239"/>
      <c r="AY89" s="239"/>
      <c r="AZ89" s="236"/>
      <c r="BA89" s="236"/>
      <c r="BB89" s="429"/>
      <c r="BC89" s="429"/>
      <c r="BD89" s="429"/>
      <c r="BE89" s="431"/>
      <c r="BF89" s="433"/>
      <c r="BG89" s="460"/>
    </row>
    <row r="90" spans="1:59" ht="15.75" thickBot="1">
      <c r="A90" s="486"/>
      <c r="B90" s="481"/>
      <c r="C90" s="488"/>
      <c r="D90" s="481"/>
      <c r="E90" s="481"/>
      <c r="F90" s="481"/>
      <c r="G90" s="195"/>
      <c r="H90" s="122"/>
      <c r="I90" s="122"/>
      <c r="J90" s="481"/>
      <c r="K90" s="490"/>
      <c r="L90" s="492"/>
      <c r="M90" s="490"/>
      <c r="N90" s="490"/>
      <c r="O90" s="123"/>
      <c r="P90" s="124"/>
      <c r="Q90" s="140"/>
      <c r="R90" s="114"/>
      <c r="S90" s="113" t="str">
        <f t="shared" si="138"/>
        <v>0</v>
      </c>
      <c r="T90" s="114"/>
      <c r="U90" s="113" t="str">
        <f t="shared" si="139"/>
        <v>0</v>
      </c>
      <c r="V90" s="114"/>
      <c r="W90" s="113" t="str">
        <f t="shared" si="140"/>
        <v>0</v>
      </c>
      <c r="X90" s="114"/>
      <c r="Y90" s="113" t="str">
        <f t="shared" si="141"/>
        <v>0</v>
      </c>
      <c r="Z90" s="114"/>
      <c r="AA90" s="113" t="str">
        <f t="shared" si="142"/>
        <v>0</v>
      </c>
      <c r="AB90" s="114"/>
      <c r="AC90" s="113" t="str">
        <f t="shared" si="143"/>
        <v>0</v>
      </c>
      <c r="AD90" s="114"/>
      <c r="AE90" s="113" t="str">
        <f t="shared" si="144"/>
        <v>0</v>
      </c>
      <c r="AF90" s="116" t="str">
        <f t="shared" si="145"/>
        <v/>
      </c>
      <c r="AG90" s="116" t="str">
        <f t="shared" si="146"/>
        <v/>
      </c>
      <c r="AH90" s="125"/>
      <c r="AI90" s="116" t="str">
        <f t="shared" si="147"/>
        <v/>
      </c>
      <c r="AJ90" s="116" t="str">
        <f>IFERROR(VLOOKUP((CONCATENATE(AG90,AI90)),Listados!$U$3:$V$11,2,FALSE),"")</f>
        <v/>
      </c>
      <c r="AK90" s="116" t="str">
        <f t="shared" si="148"/>
        <v/>
      </c>
      <c r="AL90" s="483"/>
      <c r="AM90" s="483"/>
      <c r="AN90" s="483"/>
      <c r="AO90" s="483"/>
      <c r="AP90" s="524"/>
      <c r="AQ90" s="524"/>
      <c r="AR90" s="490"/>
      <c r="AS90" s="490"/>
      <c r="AT90" s="490"/>
      <c r="AU90" s="490"/>
      <c r="AV90" s="117"/>
      <c r="AW90" s="117"/>
      <c r="AX90" s="118"/>
      <c r="AY90" s="118"/>
      <c r="AZ90" s="117"/>
      <c r="BA90" s="117"/>
      <c r="BB90" s="448"/>
      <c r="BC90" s="448"/>
      <c r="BD90" s="448"/>
      <c r="BE90" s="456"/>
      <c r="BF90" s="458"/>
      <c r="BG90" s="461"/>
    </row>
    <row r="91" spans="1:59" ht="185.25">
      <c r="A91" s="478">
        <v>21</v>
      </c>
      <c r="B91" s="471" t="s">
        <v>215</v>
      </c>
      <c r="C91" s="479" t="s">
        <v>308</v>
      </c>
      <c r="D91" s="471" t="s">
        <v>309</v>
      </c>
      <c r="E91" s="471" t="s">
        <v>218</v>
      </c>
      <c r="F91" s="471" t="s">
        <v>310</v>
      </c>
      <c r="G91" s="83" t="s">
        <v>311</v>
      </c>
      <c r="H91" s="83" t="s">
        <v>67</v>
      </c>
      <c r="I91" s="83" t="s">
        <v>312</v>
      </c>
      <c r="J91" s="471" t="s">
        <v>271</v>
      </c>
      <c r="K91" s="438">
        <f>+VLOOKUP(J91,Listados!$K$8:$L$12,2,0)</f>
        <v>1</v>
      </c>
      <c r="L91" s="436" t="s">
        <v>70</v>
      </c>
      <c r="M91" s="438">
        <f>+VLOOKUP(L91,Listados!$K$13:$L$17,2,0)</f>
        <v>2</v>
      </c>
      <c r="N91" s="438" t="str">
        <f>IF(AND(J91&lt;&gt;"",L91&lt;&gt;""),VLOOKUP(J91&amp;L91,Listados!$M$3:$N$27,2,FALSE),"")</f>
        <v>Bajo</v>
      </c>
      <c r="O91" s="191" t="s">
        <v>313</v>
      </c>
      <c r="P91" s="82"/>
      <c r="Q91" s="83"/>
      <c r="R91" s="45"/>
      <c r="S91" s="55" t="str">
        <f t="shared" si="138"/>
        <v>0</v>
      </c>
      <c r="T91" s="45"/>
      <c r="U91" s="55" t="str">
        <f t="shared" si="139"/>
        <v>0</v>
      </c>
      <c r="V91" s="45"/>
      <c r="W91" s="55" t="str">
        <f t="shared" si="140"/>
        <v>0</v>
      </c>
      <c r="X91" s="45"/>
      <c r="Y91" s="55" t="str">
        <f t="shared" si="141"/>
        <v>0</v>
      </c>
      <c r="Z91" s="45"/>
      <c r="AA91" s="55" t="str">
        <f t="shared" si="142"/>
        <v>0</v>
      </c>
      <c r="AB91" s="45"/>
      <c r="AC91" s="55" t="str">
        <f t="shared" si="143"/>
        <v>0</v>
      </c>
      <c r="AD91" s="45"/>
      <c r="AE91" s="55" t="str">
        <f t="shared" si="144"/>
        <v>0</v>
      </c>
      <c r="AF91" s="80" t="str">
        <f t="shared" si="145"/>
        <v/>
      </c>
      <c r="AG91" s="80" t="str">
        <f t="shared" si="146"/>
        <v/>
      </c>
      <c r="AH91" s="84"/>
      <c r="AI91" s="80" t="str">
        <f t="shared" si="147"/>
        <v/>
      </c>
      <c r="AJ91" s="80" t="str">
        <f>IFERROR(VLOOKUP((CONCATENATE(AG91,AI91)),Listados!$U$3:$V$11,2,FALSE),"")</f>
        <v/>
      </c>
      <c r="AK91" s="80" t="str">
        <f t="shared" si="148"/>
        <v/>
      </c>
      <c r="AL91" s="444" t="e">
        <f t="shared" ref="AL91" si="161">AVERAGE(AK91:AK94)</f>
        <v>#DIV/0!</v>
      </c>
      <c r="AM91" s="444" t="e">
        <f t="shared" ref="AM91" si="162">IF(AL91&lt;=50,"Débil",IF(AL91&lt;=99,"Moderado",IF(AL91=100,"fuerte","")))</f>
        <v>#DIV/0!</v>
      </c>
      <c r="AN91" s="444" t="e">
        <f t="shared" ref="AN91" si="163">+IF(AND(Q91="Preventivo",AM91="Fuerte"),2,IF(AND(Q91="Preventivo",AM91="Moderado"),1,0))</f>
        <v>#DIV/0!</v>
      </c>
      <c r="AO91" s="444" t="e">
        <f t="shared" ref="AO91" si="164">+IF(AND(Q91="Detectivo",$AM91="Fuerte"),2,IF(AND(Q91="Detectivo",$AM91="Moderado"),1,IF(AND(Q91="Preventivo",$AM91="Fuerte"),1,0)))</f>
        <v>#DIV/0!</v>
      </c>
      <c r="AP91" s="424" t="e">
        <f t="shared" ref="AP91" si="165">+K91-AN91</f>
        <v>#DIV/0!</v>
      </c>
      <c r="AQ91" s="424" t="e">
        <f t="shared" ref="AQ91" si="166">+M91-AO91</f>
        <v>#DIV/0!</v>
      </c>
      <c r="AR91" s="438" t="e">
        <f>+VLOOKUP(MIN(AP91),Listados!$J$18:$K$24,2,TRUE)</f>
        <v>#DIV/0!</v>
      </c>
      <c r="AS91" s="438" t="e">
        <f>+VLOOKUP(MIN(AQ91),Listados!$J$26:$K$32,2,TRUE)</f>
        <v>#DIV/0!</v>
      </c>
      <c r="AT91" s="438" t="e">
        <f>IF(AND(AR91&lt;&gt;"",AS91&lt;&gt;""),VLOOKUP(AR91&amp;AS91,Listados!$M$3:$N$27,2,FALSE),"")</f>
        <v>#DIV/0!</v>
      </c>
      <c r="AU91" s="438" t="e">
        <f>+VLOOKUP(AT91,Listados!$P$3:$Q$6,2,FALSE)</f>
        <v>#DIV/0!</v>
      </c>
      <c r="AV91" s="85"/>
      <c r="AW91" s="85"/>
      <c r="AX91" s="86"/>
      <c r="AY91" s="87"/>
      <c r="AZ91" s="85"/>
      <c r="BA91" s="85"/>
      <c r="BB91" s="429"/>
      <c r="BC91" s="429"/>
      <c r="BD91" s="429"/>
      <c r="BE91" s="431"/>
      <c r="BF91" s="433"/>
      <c r="BG91" s="433"/>
    </row>
    <row r="92" spans="1:59" ht="114">
      <c r="A92" s="475"/>
      <c r="B92" s="472"/>
      <c r="C92" s="476"/>
      <c r="D92" s="472"/>
      <c r="E92" s="472"/>
      <c r="F92" s="472"/>
      <c r="G92" s="251" t="s">
        <v>314</v>
      </c>
      <c r="H92" s="251" t="s">
        <v>67</v>
      </c>
      <c r="I92" s="251" t="s">
        <v>110</v>
      </c>
      <c r="J92" s="472"/>
      <c r="K92" s="474"/>
      <c r="L92" s="477"/>
      <c r="M92" s="474"/>
      <c r="N92" s="474"/>
      <c r="O92" s="260" t="s">
        <v>315</v>
      </c>
      <c r="P92" s="231"/>
      <c r="Q92" s="251"/>
      <c r="R92" s="233"/>
      <c r="S92" s="234" t="str">
        <f t="shared" si="138"/>
        <v>0</v>
      </c>
      <c r="T92" s="233"/>
      <c r="U92" s="234" t="str">
        <f t="shared" si="139"/>
        <v>0</v>
      </c>
      <c r="V92" s="233"/>
      <c r="W92" s="234" t="str">
        <f t="shared" si="140"/>
        <v>0</v>
      </c>
      <c r="X92" s="233"/>
      <c r="Y92" s="234" t="str">
        <f t="shared" si="141"/>
        <v>0</v>
      </c>
      <c r="Z92" s="233"/>
      <c r="AA92" s="234" t="str">
        <f t="shared" si="142"/>
        <v>0</v>
      </c>
      <c r="AB92" s="233"/>
      <c r="AC92" s="234" t="str">
        <f t="shared" si="143"/>
        <v>0</v>
      </c>
      <c r="AD92" s="233"/>
      <c r="AE92" s="234" t="str">
        <f t="shared" si="144"/>
        <v>0</v>
      </c>
      <c r="AF92" s="228" t="str">
        <f t="shared" si="145"/>
        <v/>
      </c>
      <c r="AG92" s="228" t="str">
        <f t="shared" si="146"/>
        <v/>
      </c>
      <c r="AH92" s="235"/>
      <c r="AI92" s="228" t="str">
        <f t="shared" si="147"/>
        <v/>
      </c>
      <c r="AJ92" s="228" t="str">
        <f>IFERROR(VLOOKUP((CONCATENATE(AG92,AI92)),Listados!$U$3:$V$11,2,FALSE),"")</f>
        <v/>
      </c>
      <c r="AK92" s="228" t="str">
        <f t="shared" si="148"/>
        <v/>
      </c>
      <c r="AL92" s="473"/>
      <c r="AM92" s="473"/>
      <c r="AN92" s="473"/>
      <c r="AO92" s="473"/>
      <c r="AP92" s="424"/>
      <c r="AQ92" s="424"/>
      <c r="AR92" s="474"/>
      <c r="AS92" s="474"/>
      <c r="AT92" s="474"/>
      <c r="AU92" s="474"/>
      <c r="AV92" s="236"/>
      <c r="AW92" s="236"/>
      <c r="AX92" s="236"/>
      <c r="AY92" s="236"/>
      <c r="AZ92" s="236"/>
      <c r="BA92" s="236"/>
      <c r="BB92" s="429"/>
      <c r="BC92" s="429"/>
      <c r="BD92" s="429"/>
      <c r="BE92" s="431"/>
      <c r="BF92" s="433"/>
      <c r="BG92" s="433"/>
    </row>
    <row r="93" spans="1:59" ht="114">
      <c r="A93" s="475"/>
      <c r="B93" s="472"/>
      <c r="C93" s="476"/>
      <c r="D93" s="472"/>
      <c r="E93" s="472"/>
      <c r="F93" s="472"/>
      <c r="G93" s="251" t="s">
        <v>316</v>
      </c>
      <c r="H93" s="251" t="s">
        <v>67</v>
      </c>
      <c r="I93" s="251"/>
      <c r="J93" s="472"/>
      <c r="K93" s="474"/>
      <c r="L93" s="477"/>
      <c r="M93" s="474"/>
      <c r="N93" s="474"/>
      <c r="O93" s="260" t="s">
        <v>317</v>
      </c>
      <c r="P93" s="238"/>
      <c r="Q93" s="249"/>
      <c r="R93" s="233"/>
      <c r="S93" s="234" t="str">
        <f t="shared" si="138"/>
        <v>0</v>
      </c>
      <c r="T93" s="233"/>
      <c r="U93" s="234" t="str">
        <f t="shared" si="139"/>
        <v>0</v>
      </c>
      <c r="V93" s="233"/>
      <c r="W93" s="234" t="str">
        <f t="shared" si="140"/>
        <v>0</v>
      </c>
      <c r="X93" s="233"/>
      <c r="Y93" s="234" t="str">
        <f t="shared" si="141"/>
        <v>0</v>
      </c>
      <c r="Z93" s="233"/>
      <c r="AA93" s="234" t="str">
        <f t="shared" si="142"/>
        <v>0</v>
      </c>
      <c r="AB93" s="233"/>
      <c r="AC93" s="234" t="str">
        <f t="shared" si="143"/>
        <v>0</v>
      </c>
      <c r="AD93" s="233"/>
      <c r="AE93" s="234" t="str">
        <f t="shared" si="144"/>
        <v>0</v>
      </c>
      <c r="AF93" s="228" t="str">
        <f t="shared" si="145"/>
        <v/>
      </c>
      <c r="AG93" s="228" t="str">
        <f t="shared" si="146"/>
        <v/>
      </c>
      <c r="AH93" s="235"/>
      <c r="AI93" s="228" t="str">
        <f t="shared" si="147"/>
        <v/>
      </c>
      <c r="AJ93" s="228" t="str">
        <f>IFERROR(VLOOKUP((CONCATENATE(AG93,AI93)),Listados!$U$3:$V$11,2,FALSE),"")</f>
        <v/>
      </c>
      <c r="AK93" s="228" t="str">
        <f t="shared" si="148"/>
        <v/>
      </c>
      <c r="AL93" s="473"/>
      <c r="AM93" s="473"/>
      <c r="AN93" s="473"/>
      <c r="AO93" s="473"/>
      <c r="AP93" s="424"/>
      <c r="AQ93" s="424"/>
      <c r="AR93" s="474"/>
      <c r="AS93" s="474"/>
      <c r="AT93" s="474"/>
      <c r="AU93" s="474"/>
      <c r="AV93" s="236"/>
      <c r="AW93" s="236"/>
      <c r="AX93" s="239"/>
      <c r="AY93" s="239"/>
      <c r="AZ93" s="236"/>
      <c r="BA93" s="236"/>
      <c r="BB93" s="429"/>
      <c r="BC93" s="429"/>
      <c r="BD93" s="429"/>
      <c r="BE93" s="431"/>
      <c r="BF93" s="433"/>
      <c r="BG93" s="433"/>
    </row>
    <row r="94" spans="1:59" ht="15.75" thickBot="1">
      <c r="A94" s="475"/>
      <c r="B94" s="472"/>
      <c r="C94" s="476"/>
      <c r="D94" s="472"/>
      <c r="E94" s="472"/>
      <c r="F94" s="472"/>
      <c r="G94" s="237"/>
      <c r="H94" s="237"/>
      <c r="I94" s="237"/>
      <c r="J94" s="472"/>
      <c r="K94" s="474"/>
      <c r="L94" s="477"/>
      <c r="M94" s="474"/>
      <c r="N94" s="474"/>
      <c r="O94" s="248"/>
      <c r="P94" s="238"/>
      <c r="Q94" s="249"/>
      <c r="R94" s="233"/>
      <c r="S94" s="234" t="str">
        <f t="shared" si="138"/>
        <v>0</v>
      </c>
      <c r="T94" s="233"/>
      <c r="U94" s="234" t="str">
        <f t="shared" si="139"/>
        <v>0</v>
      </c>
      <c r="V94" s="233"/>
      <c r="W94" s="234" t="str">
        <f t="shared" si="140"/>
        <v>0</v>
      </c>
      <c r="X94" s="233"/>
      <c r="Y94" s="234" t="str">
        <f t="shared" si="141"/>
        <v>0</v>
      </c>
      <c r="Z94" s="233"/>
      <c r="AA94" s="234" t="str">
        <f t="shared" si="142"/>
        <v>0</v>
      </c>
      <c r="AB94" s="233"/>
      <c r="AC94" s="234" t="str">
        <f t="shared" si="143"/>
        <v>0</v>
      </c>
      <c r="AD94" s="233"/>
      <c r="AE94" s="234" t="str">
        <f t="shared" si="144"/>
        <v>0</v>
      </c>
      <c r="AF94" s="228" t="str">
        <f t="shared" si="145"/>
        <v/>
      </c>
      <c r="AG94" s="228" t="str">
        <f t="shared" si="146"/>
        <v/>
      </c>
      <c r="AH94" s="235"/>
      <c r="AI94" s="228" t="str">
        <f t="shared" si="147"/>
        <v/>
      </c>
      <c r="AJ94" s="228" t="str">
        <f>IFERROR(VLOOKUP((CONCATENATE(AG94,AI94)),Listados!$U$3:$V$11,2,FALSE),"")</f>
        <v/>
      </c>
      <c r="AK94" s="228" t="str">
        <f t="shared" si="148"/>
        <v/>
      </c>
      <c r="AL94" s="473"/>
      <c r="AM94" s="473"/>
      <c r="AN94" s="473"/>
      <c r="AO94" s="473"/>
      <c r="AP94" s="444"/>
      <c r="AQ94" s="444"/>
      <c r="AR94" s="474"/>
      <c r="AS94" s="474"/>
      <c r="AT94" s="474"/>
      <c r="AU94" s="474"/>
      <c r="AV94" s="236"/>
      <c r="AW94" s="236"/>
      <c r="AX94" s="239"/>
      <c r="AY94" s="239"/>
      <c r="AZ94" s="236"/>
      <c r="BA94" s="236"/>
      <c r="BB94" s="430"/>
      <c r="BC94" s="430"/>
      <c r="BD94" s="430"/>
      <c r="BE94" s="432"/>
      <c r="BF94" s="434"/>
      <c r="BG94" s="434"/>
    </row>
    <row r="95" spans="1:59" ht="114">
      <c r="A95" s="475">
        <v>22</v>
      </c>
      <c r="B95" s="472" t="s">
        <v>215</v>
      </c>
      <c r="C95" s="476" t="s">
        <v>308</v>
      </c>
      <c r="D95" s="472" t="s">
        <v>318</v>
      </c>
      <c r="E95" s="471" t="s">
        <v>218</v>
      </c>
      <c r="F95" s="471" t="s">
        <v>310</v>
      </c>
      <c r="G95" s="237" t="s">
        <v>319</v>
      </c>
      <c r="H95" s="237" t="s">
        <v>67</v>
      </c>
      <c r="I95" s="237" t="s">
        <v>320</v>
      </c>
      <c r="J95" s="472" t="s">
        <v>143</v>
      </c>
      <c r="K95" s="474">
        <f>+VLOOKUP(J95,Listados!$K$8:$L$12,2,0)</f>
        <v>2</v>
      </c>
      <c r="L95" s="477" t="s">
        <v>70</v>
      </c>
      <c r="M95" s="474">
        <f>+VLOOKUP(L95,Listados!$K$13:$L$17,2,0)</f>
        <v>2</v>
      </c>
      <c r="N95" s="474" t="str">
        <f>IF(AND(J95&lt;&gt;"",L95&lt;&gt;""),VLOOKUP(J95&amp;L95,Listados!$M$3:$N$27,2,FALSE),"")</f>
        <v>Bajo</v>
      </c>
      <c r="O95" s="230" t="s">
        <v>321</v>
      </c>
      <c r="P95" s="231"/>
      <c r="Q95" s="251"/>
      <c r="R95" s="233"/>
      <c r="S95" s="234" t="str">
        <f t="shared" si="138"/>
        <v>0</v>
      </c>
      <c r="T95" s="233"/>
      <c r="U95" s="234" t="str">
        <f t="shared" si="139"/>
        <v>0</v>
      </c>
      <c r="V95" s="233"/>
      <c r="W95" s="234" t="str">
        <f t="shared" si="140"/>
        <v>0</v>
      </c>
      <c r="X95" s="233"/>
      <c r="Y95" s="234" t="str">
        <f t="shared" si="141"/>
        <v>0</v>
      </c>
      <c r="Z95" s="233"/>
      <c r="AA95" s="234" t="str">
        <f t="shared" si="142"/>
        <v>0</v>
      </c>
      <c r="AB95" s="233"/>
      <c r="AC95" s="234" t="str">
        <f t="shared" si="143"/>
        <v>0</v>
      </c>
      <c r="AD95" s="233"/>
      <c r="AE95" s="234" t="str">
        <f t="shared" si="144"/>
        <v>0</v>
      </c>
      <c r="AF95" s="228" t="str">
        <f t="shared" si="145"/>
        <v/>
      </c>
      <c r="AG95" s="228" t="str">
        <f t="shared" si="146"/>
        <v/>
      </c>
      <c r="AH95" s="235"/>
      <c r="AI95" s="228" t="str">
        <f t="shared" si="147"/>
        <v/>
      </c>
      <c r="AJ95" s="228" t="str">
        <f>IFERROR(VLOOKUP((CONCATENATE(AG95,AI95)),Listados!$U$3:$V$11,2,FALSE),"")</f>
        <v/>
      </c>
      <c r="AK95" s="228" t="str">
        <f t="shared" si="148"/>
        <v/>
      </c>
      <c r="AL95" s="473" t="e">
        <f t="shared" ref="AL95" si="167">AVERAGE(AK95:AK98)</f>
        <v>#DIV/0!</v>
      </c>
      <c r="AM95" s="473" t="e">
        <f t="shared" ref="AM95" si="168">IF(AL95&lt;=50,"Débil",IF(AL95&lt;=99,"Moderado",IF(AL95=100,"fuerte","")))</f>
        <v>#DIV/0!</v>
      </c>
      <c r="AN95" s="473" t="e">
        <f t="shared" ref="AN95" si="169">+IF(AND(Q95="Preventivo",AM95="Fuerte"),2,IF(AND(Q95="Preventivo",AM95="Moderado"),1,0))</f>
        <v>#DIV/0!</v>
      </c>
      <c r="AO95" s="473" t="e">
        <f t="shared" ref="AO95" si="170">+IF(AND(Q95="Detectivo",$AM95="Fuerte"),2,IF(AND(Q95="Detectivo",$AM95="Moderado"),1,IF(AND(Q95="Preventivo",$AM95="Fuerte"),1,0)))</f>
        <v>#DIV/0!</v>
      </c>
      <c r="AP95" s="443" t="e">
        <f t="shared" ref="AP95" si="171">+K95-AN95</f>
        <v>#DIV/0!</v>
      </c>
      <c r="AQ95" s="443" t="e">
        <f t="shared" ref="AQ95" si="172">+M95-AO95</f>
        <v>#DIV/0!</v>
      </c>
      <c r="AR95" s="474" t="e">
        <f>+VLOOKUP(MIN(AP95),Listados!$J$18:$K$24,2,TRUE)</f>
        <v>#DIV/0!</v>
      </c>
      <c r="AS95" s="474" t="e">
        <f>+VLOOKUP(MIN(AQ95),Listados!$J$26:$K$32,2,TRUE)</f>
        <v>#DIV/0!</v>
      </c>
      <c r="AT95" s="474" t="e">
        <f>IF(AND(AR95&lt;&gt;"",AS95&lt;&gt;""),VLOOKUP(AR95&amp;AS95,Listados!$M$3:$N$27,2,FALSE),"")</f>
        <v>#DIV/0!</v>
      </c>
      <c r="AU95" s="474" t="e">
        <f>+VLOOKUP(AT95,Listados!$P$3:$Q$6,2,FALSE)</f>
        <v>#DIV/0!</v>
      </c>
      <c r="AV95" s="236"/>
      <c r="AW95" s="236"/>
      <c r="AX95" s="239"/>
      <c r="AY95" s="263"/>
      <c r="AZ95" s="236"/>
      <c r="BA95" s="236"/>
      <c r="BB95" s="429"/>
      <c r="BC95" s="429"/>
      <c r="BD95" s="429"/>
      <c r="BE95" s="431"/>
      <c r="BF95" s="433"/>
      <c r="BG95" s="433"/>
    </row>
    <row r="96" spans="1:59" ht="142.5">
      <c r="A96" s="475"/>
      <c r="B96" s="472"/>
      <c r="C96" s="476"/>
      <c r="D96" s="472"/>
      <c r="E96" s="472"/>
      <c r="F96" s="472"/>
      <c r="G96" s="237" t="s">
        <v>322</v>
      </c>
      <c r="H96" s="237" t="s">
        <v>67</v>
      </c>
      <c r="I96" s="237" t="s">
        <v>323</v>
      </c>
      <c r="J96" s="472"/>
      <c r="K96" s="474"/>
      <c r="L96" s="477"/>
      <c r="M96" s="474"/>
      <c r="N96" s="474"/>
      <c r="O96" s="257"/>
      <c r="P96" s="231"/>
      <c r="Q96" s="251"/>
      <c r="R96" s="233"/>
      <c r="S96" s="234" t="str">
        <f t="shared" si="138"/>
        <v>0</v>
      </c>
      <c r="T96" s="233"/>
      <c r="U96" s="234" t="str">
        <f t="shared" si="139"/>
        <v>0</v>
      </c>
      <c r="V96" s="233"/>
      <c r="W96" s="234" t="str">
        <f t="shared" si="140"/>
        <v>0</v>
      </c>
      <c r="X96" s="233"/>
      <c r="Y96" s="234" t="str">
        <f t="shared" si="141"/>
        <v>0</v>
      </c>
      <c r="Z96" s="233"/>
      <c r="AA96" s="234" t="str">
        <f t="shared" si="142"/>
        <v>0</v>
      </c>
      <c r="AB96" s="233"/>
      <c r="AC96" s="234" t="str">
        <f t="shared" si="143"/>
        <v>0</v>
      </c>
      <c r="AD96" s="233"/>
      <c r="AE96" s="234" t="str">
        <f t="shared" si="144"/>
        <v>0</v>
      </c>
      <c r="AF96" s="228" t="str">
        <f t="shared" si="145"/>
        <v/>
      </c>
      <c r="AG96" s="228" t="str">
        <f t="shared" si="146"/>
        <v/>
      </c>
      <c r="AH96" s="235"/>
      <c r="AI96" s="228" t="str">
        <f t="shared" si="147"/>
        <v/>
      </c>
      <c r="AJ96" s="228" t="str">
        <f>IFERROR(VLOOKUP((CONCATENATE(AG96,AI96)),Listados!$U$3:$V$11,2,FALSE),"")</f>
        <v/>
      </c>
      <c r="AK96" s="228" t="str">
        <f t="shared" si="148"/>
        <v/>
      </c>
      <c r="AL96" s="473"/>
      <c r="AM96" s="473"/>
      <c r="AN96" s="473"/>
      <c r="AO96" s="473"/>
      <c r="AP96" s="424"/>
      <c r="AQ96" s="424"/>
      <c r="AR96" s="474"/>
      <c r="AS96" s="474"/>
      <c r="AT96" s="474"/>
      <c r="AU96" s="474"/>
      <c r="AV96" s="236"/>
      <c r="AW96" s="236"/>
      <c r="AX96" s="236"/>
      <c r="AY96" s="236"/>
      <c r="AZ96" s="236"/>
      <c r="BA96" s="236"/>
      <c r="BB96" s="429"/>
      <c r="BC96" s="429"/>
      <c r="BD96" s="429"/>
      <c r="BE96" s="431"/>
      <c r="BF96" s="433"/>
      <c r="BG96" s="433"/>
    </row>
    <row r="97" spans="1:59">
      <c r="A97" s="475"/>
      <c r="B97" s="472"/>
      <c r="C97" s="476"/>
      <c r="D97" s="472"/>
      <c r="E97" s="472"/>
      <c r="F97" s="472"/>
      <c r="G97" s="237"/>
      <c r="H97" s="237"/>
      <c r="I97" s="237"/>
      <c r="J97" s="472"/>
      <c r="K97" s="474"/>
      <c r="L97" s="477"/>
      <c r="M97" s="474"/>
      <c r="N97" s="474"/>
      <c r="O97" s="248"/>
      <c r="P97" s="238"/>
      <c r="Q97" s="249"/>
      <c r="R97" s="233"/>
      <c r="S97" s="234" t="str">
        <f t="shared" si="138"/>
        <v>0</v>
      </c>
      <c r="T97" s="233"/>
      <c r="U97" s="234" t="str">
        <f t="shared" si="139"/>
        <v>0</v>
      </c>
      <c r="V97" s="233"/>
      <c r="W97" s="234" t="str">
        <f t="shared" si="140"/>
        <v>0</v>
      </c>
      <c r="X97" s="233"/>
      <c r="Y97" s="234" t="str">
        <f t="shared" si="141"/>
        <v>0</v>
      </c>
      <c r="Z97" s="233"/>
      <c r="AA97" s="234" t="str">
        <f t="shared" si="142"/>
        <v>0</v>
      </c>
      <c r="AB97" s="233"/>
      <c r="AC97" s="234" t="str">
        <f t="shared" si="143"/>
        <v>0</v>
      </c>
      <c r="AD97" s="233"/>
      <c r="AE97" s="234" t="str">
        <f t="shared" si="144"/>
        <v>0</v>
      </c>
      <c r="AF97" s="228" t="str">
        <f t="shared" si="145"/>
        <v/>
      </c>
      <c r="AG97" s="228" t="str">
        <f t="shared" si="146"/>
        <v/>
      </c>
      <c r="AH97" s="235"/>
      <c r="AI97" s="228" t="str">
        <f t="shared" si="147"/>
        <v/>
      </c>
      <c r="AJ97" s="228" t="str">
        <f>IFERROR(VLOOKUP((CONCATENATE(AG97,AI97)),Listados!$U$3:$V$11,2,FALSE),"")</f>
        <v/>
      </c>
      <c r="AK97" s="228" t="str">
        <f t="shared" si="148"/>
        <v/>
      </c>
      <c r="AL97" s="473"/>
      <c r="AM97" s="473"/>
      <c r="AN97" s="473"/>
      <c r="AO97" s="473"/>
      <c r="AP97" s="424"/>
      <c r="AQ97" s="424"/>
      <c r="AR97" s="474"/>
      <c r="AS97" s="474"/>
      <c r="AT97" s="474"/>
      <c r="AU97" s="474"/>
      <c r="AV97" s="236"/>
      <c r="AW97" s="236"/>
      <c r="AX97" s="239"/>
      <c r="AY97" s="239"/>
      <c r="AZ97" s="236"/>
      <c r="BA97" s="236"/>
      <c r="BB97" s="429"/>
      <c r="BC97" s="429"/>
      <c r="BD97" s="429"/>
      <c r="BE97" s="431"/>
      <c r="BF97" s="433"/>
      <c r="BG97" s="433"/>
    </row>
    <row r="98" spans="1:59" ht="15.75" thickBot="1">
      <c r="A98" s="475"/>
      <c r="B98" s="472"/>
      <c r="C98" s="476"/>
      <c r="D98" s="472"/>
      <c r="E98" s="472"/>
      <c r="F98" s="472"/>
      <c r="G98" s="237"/>
      <c r="H98" s="237"/>
      <c r="I98" s="237"/>
      <c r="J98" s="472"/>
      <c r="K98" s="474"/>
      <c r="L98" s="477"/>
      <c r="M98" s="474"/>
      <c r="N98" s="474"/>
      <c r="O98" s="248"/>
      <c r="P98" s="238"/>
      <c r="Q98" s="249"/>
      <c r="R98" s="233"/>
      <c r="S98" s="234" t="str">
        <f t="shared" si="138"/>
        <v>0</v>
      </c>
      <c r="T98" s="233"/>
      <c r="U98" s="234" t="str">
        <f t="shared" si="139"/>
        <v>0</v>
      </c>
      <c r="V98" s="233"/>
      <c r="W98" s="234" t="str">
        <f t="shared" si="140"/>
        <v>0</v>
      </c>
      <c r="X98" s="233"/>
      <c r="Y98" s="234" t="str">
        <f t="shared" si="141"/>
        <v>0</v>
      </c>
      <c r="Z98" s="233"/>
      <c r="AA98" s="234" t="str">
        <f t="shared" si="142"/>
        <v>0</v>
      </c>
      <c r="AB98" s="233"/>
      <c r="AC98" s="234" t="str">
        <f t="shared" si="143"/>
        <v>0</v>
      </c>
      <c r="AD98" s="233"/>
      <c r="AE98" s="234" t="str">
        <f t="shared" si="144"/>
        <v>0</v>
      </c>
      <c r="AF98" s="228" t="str">
        <f t="shared" si="145"/>
        <v/>
      </c>
      <c r="AG98" s="228" t="str">
        <f t="shared" si="146"/>
        <v/>
      </c>
      <c r="AH98" s="235"/>
      <c r="AI98" s="228" t="str">
        <f t="shared" si="147"/>
        <v/>
      </c>
      <c r="AJ98" s="228" t="str">
        <f>IFERROR(VLOOKUP((CONCATENATE(AG98,AI98)),Listados!$U$3:$V$11,2,FALSE),"")</f>
        <v/>
      </c>
      <c r="AK98" s="228" t="str">
        <f t="shared" si="148"/>
        <v/>
      </c>
      <c r="AL98" s="473"/>
      <c r="AM98" s="473"/>
      <c r="AN98" s="473"/>
      <c r="AO98" s="473"/>
      <c r="AP98" s="444"/>
      <c r="AQ98" s="444"/>
      <c r="AR98" s="474"/>
      <c r="AS98" s="474"/>
      <c r="AT98" s="474"/>
      <c r="AU98" s="474"/>
      <c r="AV98" s="236"/>
      <c r="AW98" s="236"/>
      <c r="AX98" s="239"/>
      <c r="AY98" s="239"/>
      <c r="AZ98" s="236"/>
      <c r="BA98" s="236"/>
      <c r="BB98" s="430"/>
      <c r="BC98" s="430"/>
      <c r="BD98" s="430"/>
      <c r="BE98" s="432"/>
      <c r="BF98" s="434"/>
      <c r="BG98" s="434"/>
    </row>
    <row r="99" spans="1:59" ht="128.25">
      <c r="A99" s="475">
        <v>23</v>
      </c>
      <c r="B99" s="472" t="s">
        <v>215</v>
      </c>
      <c r="C99" s="476" t="s">
        <v>308</v>
      </c>
      <c r="D99" s="472" t="s">
        <v>324</v>
      </c>
      <c r="E99" s="471" t="s">
        <v>218</v>
      </c>
      <c r="F99" s="471" t="s">
        <v>310</v>
      </c>
      <c r="G99" s="237" t="s">
        <v>325</v>
      </c>
      <c r="H99" s="237" t="s">
        <v>67</v>
      </c>
      <c r="I99" s="237" t="s">
        <v>194</v>
      </c>
      <c r="J99" s="472" t="s">
        <v>143</v>
      </c>
      <c r="K99" s="474">
        <f>+VLOOKUP(J99,Listados!$K$8:$L$12,2,0)</f>
        <v>2</v>
      </c>
      <c r="L99" s="477" t="s">
        <v>70</v>
      </c>
      <c r="M99" s="474">
        <f>+VLOOKUP(L99,Listados!$K$13:$L$17,2,0)</f>
        <v>2</v>
      </c>
      <c r="N99" s="474" t="str">
        <f>IF(AND(J99&lt;&gt;"",L99&lt;&gt;""),VLOOKUP(J99&amp;L99,Listados!$M$3:$N$27,2,FALSE),"")</f>
        <v>Bajo</v>
      </c>
      <c r="O99" s="262" t="s">
        <v>326</v>
      </c>
      <c r="P99" s="231"/>
      <c r="Q99" s="251"/>
      <c r="R99" s="233"/>
      <c r="S99" s="234" t="str">
        <f t="shared" si="138"/>
        <v>0</v>
      </c>
      <c r="T99" s="233"/>
      <c r="U99" s="234" t="str">
        <f t="shared" si="139"/>
        <v>0</v>
      </c>
      <c r="V99" s="233"/>
      <c r="W99" s="234" t="str">
        <f t="shared" si="140"/>
        <v>0</v>
      </c>
      <c r="X99" s="233"/>
      <c r="Y99" s="234" t="str">
        <f t="shared" si="141"/>
        <v>0</v>
      </c>
      <c r="Z99" s="233"/>
      <c r="AA99" s="234" t="str">
        <f t="shared" si="142"/>
        <v>0</v>
      </c>
      <c r="AB99" s="233"/>
      <c r="AC99" s="234" t="str">
        <f t="shared" si="143"/>
        <v>0</v>
      </c>
      <c r="AD99" s="233"/>
      <c r="AE99" s="234" t="str">
        <f t="shared" si="144"/>
        <v>0</v>
      </c>
      <c r="AF99" s="228" t="str">
        <f t="shared" si="145"/>
        <v/>
      </c>
      <c r="AG99" s="228" t="str">
        <f t="shared" si="146"/>
        <v/>
      </c>
      <c r="AH99" s="235"/>
      <c r="AI99" s="228" t="str">
        <f t="shared" si="147"/>
        <v/>
      </c>
      <c r="AJ99" s="228" t="str">
        <f>IFERROR(VLOOKUP((CONCATENATE(AG99,AI99)),Listados!$U$3:$V$11,2,FALSE),"")</f>
        <v/>
      </c>
      <c r="AK99" s="228" t="str">
        <f t="shared" si="148"/>
        <v/>
      </c>
      <c r="AL99" s="473" t="e">
        <f t="shared" ref="AL99" si="173">AVERAGE(AK99:AK102)</f>
        <v>#DIV/0!</v>
      </c>
      <c r="AM99" s="473" t="e">
        <f t="shared" ref="AM99" si="174">IF(AL99&lt;=50,"Débil",IF(AL99&lt;=99,"Moderado",IF(AL99=100,"fuerte","")))</f>
        <v>#DIV/0!</v>
      </c>
      <c r="AN99" s="473" t="e">
        <f t="shared" ref="AN99" si="175">+IF(AND(Q99="Preventivo",AM99="Fuerte"),2,IF(AND(Q99="Preventivo",AM99="Moderado"),1,0))</f>
        <v>#DIV/0!</v>
      </c>
      <c r="AO99" s="473" t="e">
        <f t="shared" ref="AO99" si="176">+IF(AND(Q99="Detectivo",$AM99="Fuerte"),2,IF(AND(Q99="Detectivo",$AM99="Moderado"),1,IF(AND(Q99="Preventivo",$AM99="Fuerte"),1,0)))</f>
        <v>#DIV/0!</v>
      </c>
      <c r="AP99" s="443" t="e">
        <f t="shared" ref="AP99" si="177">+K99-AN99</f>
        <v>#DIV/0!</v>
      </c>
      <c r="AQ99" s="443" t="e">
        <f t="shared" ref="AQ99" si="178">+M99-AO99</f>
        <v>#DIV/0!</v>
      </c>
      <c r="AR99" s="474" t="e">
        <f>+VLOOKUP(MIN(AP99),Listados!$J$18:$K$24,2,TRUE)</f>
        <v>#DIV/0!</v>
      </c>
      <c r="AS99" s="474" t="e">
        <f>+VLOOKUP(MIN(AQ99),Listados!$J$26:$K$32,2,TRUE)</f>
        <v>#DIV/0!</v>
      </c>
      <c r="AT99" s="474" t="e">
        <f>IF(AND(AR99&lt;&gt;"",AS99&lt;&gt;""),VLOOKUP(AR99&amp;AS99,Listados!$M$3:$N$27,2,FALSE),"")</f>
        <v>#DIV/0!</v>
      </c>
      <c r="AU99" s="474" t="e">
        <f>+VLOOKUP(AT99,Listados!$P$3:$Q$6,2,FALSE)</f>
        <v>#DIV/0!</v>
      </c>
      <c r="AV99" s="236"/>
      <c r="AW99" s="236"/>
      <c r="AX99" s="239"/>
      <c r="AY99" s="263"/>
      <c r="AZ99" s="236"/>
      <c r="BA99" s="236"/>
      <c r="BB99" s="429"/>
      <c r="BC99" s="429"/>
      <c r="BD99" s="429"/>
      <c r="BE99" s="431"/>
      <c r="BF99" s="433"/>
      <c r="BG99" s="433"/>
    </row>
    <row r="100" spans="1:59" ht="114">
      <c r="A100" s="475"/>
      <c r="B100" s="472"/>
      <c r="C100" s="476"/>
      <c r="D100" s="472"/>
      <c r="E100" s="472"/>
      <c r="F100" s="472"/>
      <c r="G100" s="261" t="s">
        <v>327</v>
      </c>
      <c r="H100" s="237" t="s">
        <v>67</v>
      </c>
      <c r="I100" s="237" t="s">
        <v>328</v>
      </c>
      <c r="J100" s="472"/>
      <c r="K100" s="474"/>
      <c r="L100" s="477"/>
      <c r="M100" s="474"/>
      <c r="N100" s="474"/>
      <c r="O100" s="262" t="s">
        <v>329</v>
      </c>
      <c r="P100" s="231"/>
      <c r="Q100" s="251"/>
      <c r="R100" s="233"/>
      <c r="S100" s="234" t="str">
        <f t="shared" si="138"/>
        <v>0</v>
      </c>
      <c r="T100" s="233"/>
      <c r="U100" s="234" t="str">
        <f t="shared" si="139"/>
        <v>0</v>
      </c>
      <c r="V100" s="233"/>
      <c r="W100" s="234" t="str">
        <f t="shared" si="140"/>
        <v>0</v>
      </c>
      <c r="X100" s="233"/>
      <c r="Y100" s="234" t="str">
        <f t="shared" si="141"/>
        <v>0</v>
      </c>
      <c r="Z100" s="233"/>
      <c r="AA100" s="234" t="str">
        <f t="shared" si="142"/>
        <v>0</v>
      </c>
      <c r="AB100" s="233"/>
      <c r="AC100" s="234" t="str">
        <f t="shared" si="143"/>
        <v>0</v>
      </c>
      <c r="AD100" s="233"/>
      <c r="AE100" s="234" t="str">
        <f t="shared" si="144"/>
        <v>0</v>
      </c>
      <c r="AF100" s="228" t="str">
        <f t="shared" si="145"/>
        <v/>
      </c>
      <c r="AG100" s="228" t="str">
        <f t="shared" si="146"/>
        <v/>
      </c>
      <c r="AH100" s="235"/>
      <c r="AI100" s="228" t="str">
        <f t="shared" si="147"/>
        <v/>
      </c>
      <c r="AJ100" s="228" t="str">
        <f>IFERROR(VLOOKUP((CONCATENATE(AG100,AI100)),Listados!$U$3:$V$11,2,FALSE),"")</f>
        <v/>
      </c>
      <c r="AK100" s="228" t="str">
        <f t="shared" si="148"/>
        <v/>
      </c>
      <c r="AL100" s="473"/>
      <c r="AM100" s="473"/>
      <c r="AN100" s="473"/>
      <c r="AO100" s="473"/>
      <c r="AP100" s="424"/>
      <c r="AQ100" s="424"/>
      <c r="AR100" s="474"/>
      <c r="AS100" s="474"/>
      <c r="AT100" s="474"/>
      <c r="AU100" s="474"/>
      <c r="AV100" s="236"/>
      <c r="AW100" s="236"/>
      <c r="AX100" s="236"/>
      <c r="AY100" s="236"/>
      <c r="AZ100" s="236"/>
      <c r="BA100" s="236"/>
      <c r="BB100" s="429"/>
      <c r="BC100" s="429"/>
      <c r="BD100" s="429"/>
      <c r="BE100" s="431"/>
      <c r="BF100" s="433"/>
      <c r="BG100" s="433"/>
    </row>
    <row r="101" spans="1:59" ht="71.25">
      <c r="A101" s="475"/>
      <c r="B101" s="472"/>
      <c r="C101" s="476"/>
      <c r="D101" s="472"/>
      <c r="E101" s="472"/>
      <c r="F101" s="472"/>
      <c r="G101" s="261" t="s">
        <v>330</v>
      </c>
      <c r="H101" s="237" t="s">
        <v>67</v>
      </c>
      <c r="I101" s="237"/>
      <c r="J101" s="472"/>
      <c r="K101" s="474"/>
      <c r="L101" s="477"/>
      <c r="M101" s="474"/>
      <c r="N101" s="474"/>
      <c r="O101" s="248"/>
      <c r="P101" s="238"/>
      <c r="Q101" s="249"/>
      <c r="R101" s="233"/>
      <c r="S101" s="234" t="str">
        <f t="shared" si="138"/>
        <v>0</v>
      </c>
      <c r="T101" s="233"/>
      <c r="U101" s="234" t="str">
        <f t="shared" si="139"/>
        <v>0</v>
      </c>
      <c r="V101" s="233"/>
      <c r="W101" s="234" t="str">
        <f t="shared" si="140"/>
        <v>0</v>
      </c>
      <c r="X101" s="233"/>
      <c r="Y101" s="234" t="str">
        <f t="shared" si="141"/>
        <v>0</v>
      </c>
      <c r="Z101" s="233"/>
      <c r="AA101" s="234" t="str">
        <f t="shared" si="142"/>
        <v>0</v>
      </c>
      <c r="AB101" s="233"/>
      <c r="AC101" s="234" t="str">
        <f t="shared" si="143"/>
        <v>0</v>
      </c>
      <c r="AD101" s="233"/>
      <c r="AE101" s="234" t="str">
        <f t="shared" si="144"/>
        <v>0</v>
      </c>
      <c r="AF101" s="228" t="str">
        <f t="shared" si="145"/>
        <v/>
      </c>
      <c r="AG101" s="228" t="str">
        <f t="shared" si="146"/>
        <v/>
      </c>
      <c r="AH101" s="235"/>
      <c r="AI101" s="228" t="str">
        <f t="shared" si="147"/>
        <v/>
      </c>
      <c r="AJ101" s="228" t="str">
        <f>IFERROR(VLOOKUP((CONCATENATE(AG101,AI101)),Listados!$U$3:$V$11,2,FALSE),"")</f>
        <v/>
      </c>
      <c r="AK101" s="228" t="str">
        <f t="shared" si="148"/>
        <v/>
      </c>
      <c r="AL101" s="473"/>
      <c r="AM101" s="473"/>
      <c r="AN101" s="473"/>
      <c r="AO101" s="473"/>
      <c r="AP101" s="424"/>
      <c r="AQ101" s="424"/>
      <c r="AR101" s="474"/>
      <c r="AS101" s="474"/>
      <c r="AT101" s="474"/>
      <c r="AU101" s="474"/>
      <c r="AV101" s="236"/>
      <c r="AW101" s="236"/>
      <c r="AX101" s="239"/>
      <c r="AY101" s="239"/>
      <c r="AZ101" s="236"/>
      <c r="BA101" s="236"/>
      <c r="BB101" s="429"/>
      <c r="BC101" s="429"/>
      <c r="BD101" s="429"/>
      <c r="BE101" s="431"/>
      <c r="BF101" s="433"/>
      <c r="BG101" s="433"/>
    </row>
    <row r="102" spans="1:59" ht="57.75" thickBot="1">
      <c r="A102" s="475"/>
      <c r="B102" s="472"/>
      <c r="C102" s="476"/>
      <c r="D102" s="472"/>
      <c r="E102" s="472"/>
      <c r="F102" s="472"/>
      <c r="G102" s="261" t="s">
        <v>331</v>
      </c>
      <c r="H102" s="237" t="s">
        <v>121</v>
      </c>
      <c r="I102" s="237"/>
      <c r="J102" s="472"/>
      <c r="K102" s="474"/>
      <c r="L102" s="477"/>
      <c r="M102" s="474"/>
      <c r="N102" s="474"/>
      <c r="O102" s="248"/>
      <c r="P102" s="238"/>
      <c r="Q102" s="249"/>
      <c r="R102" s="233"/>
      <c r="S102" s="234" t="str">
        <f t="shared" si="138"/>
        <v>0</v>
      </c>
      <c r="T102" s="233"/>
      <c r="U102" s="234" t="str">
        <f t="shared" si="139"/>
        <v>0</v>
      </c>
      <c r="V102" s="233"/>
      <c r="W102" s="234" t="str">
        <f t="shared" si="140"/>
        <v>0</v>
      </c>
      <c r="X102" s="233"/>
      <c r="Y102" s="234" t="str">
        <f t="shared" si="141"/>
        <v>0</v>
      </c>
      <c r="Z102" s="233"/>
      <c r="AA102" s="234" t="str">
        <f t="shared" si="142"/>
        <v>0</v>
      </c>
      <c r="AB102" s="233"/>
      <c r="AC102" s="234" t="str">
        <f t="shared" si="143"/>
        <v>0</v>
      </c>
      <c r="AD102" s="233"/>
      <c r="AE102" s="234" t="str">
        <f t="shared" si="144"/>
        <v>0</v>
      </c>
      <c r="AF102" s="228" t="str">
        <f t="shared" si="145"/>
        <v/>
      </c>
      <c r="AG102" s="228" t="str">
        <f t="shared" si="146"/>
        <v/>
      </c>
      <c r="AH102" s="235"/>
      <c r="AI102" s="228" t="str">
        <f t="shared" si="147"/>
        <v/>
      </c>
      <c r="AJ102" s="228" t="str">
        <f>IFERROR(VLOOKUP((CONCATENATE(AG102,AI102)),Listados!$U$3:$V$11,2,FALSE),"")</f>
        <v/>
      </c>
      <c r="AK102" s="228" t="str">
        <f t="shared" si="148"/>
        <v/>
      </c>
      <c r="AL102" s="473"/>
      <c r="AM102" s="473"/>
      <c r="AN102" s="473"/>
      <c r="AO102" s="473"/>
      <c r="AP102" s="444"/>
      <c r="AQ102" s="444"/>
      <c r="AR102" s="474"/>
      <c r="AS102" s="474"/>
      <c r="AT102" s="474"/>
      <c r="AU102" s="474"/>
      <c r="AV102" s="236"/>
      <c r="AW102" s="236"/>
      <c r="AX102" s="239"/>
      <c r="AY102" s="239"/>
      <c r="AZ102" s="236"/>
      <c r="BA102" s="236"/>
      <c r="BB102" s="430"/>
      <c r="BC102" s="430"/>
      <c r="BD102" s="430"/>
      <c r="BE102" s="432"/>
      <c r="BF102" s="434"/>
      <c r="BG102" s="434"/>
    </row>
    <row r="103" spans="1:59">
      <c r="A103" s="475">
        <v>24</v>
      </c>
      <c r="B103" s="472"/>
      <c r="C103" s="476"/>
      <c r="D103" s="472"/>
      <c r="E103" s="471"/>
      <c r="F103" s="471"/>
      <c r="G103" s="237"/>
      <c r="H103" s="237"/>
      <c r="I103" s="237"/>
      <c r="J103" s="472"/>
      <c r="K103" s="474" t="e">
        <f>+VLOOKUP(J103,Listados!$K$8:$L$12,2,0)</f>
        <v>#N/A</v>
      </c>
      <c r="L103" s="477"/>
      <c r="M103" s="474" t="e">
        <f>+VLOOKUP(L103,Listados!$K$13:$L$17,2,0)</f>
        <v>#N/A</v>
      </c>
      <c r="N103" s="474" t="str">
        <f>IF(AND(J103&lt;&gt;"",L103&lt;&gt;""),VLOOKUP(J103&amp;L103,Listados!$M$3:$N$27,2,FALSE),"")</f>
        <v/>
      </c>
      <c r="O103" s="257"/>
      <c r="P103" s="231"/>
      <c r="Q103" s="251"/>
      <c r="R103" s="233"/>
      <c r="S103" s="234" t="str">
        <f t="shared" si="138"/>
        <v>0</v>
      </c>
      <c r="T103" s="233"/>
      <c r="U103" s="234" t="str">
        <f t="shared" si="139"/>
        <v>0</v>
      </c>
      <c r="V103" s="233"/>
      <c r="W103" s="234" t="str">
        <f t="shared" si="140"/>
        <v>0</v>
      </c>
      <c r="X103" s="233"/>
      <c r="Y103" s="234" t="str">
        <f t="shared" si="141"/>
        <v>0</v>
      </c>
      <c r="Z103" s="233"/>
      <c r="AA103" s="234" t="str">
        <f t="shared" si="142"/>
        <v>0</v>
      </c>
      <c r="AB103" s="233"/>
      <c r="AC103" s="234" t="str">
        <f t="shared" si="143"/>
        <v>0</v>
      </c>
      <c r="AD103" s="233"/>
      <c r="AE103" s="234" t="str">
        <f t="shared" si="144"/>
        <v>0</v>
      </c>
      <c r="AF103" s="228" t="str">
        <f t="shared" si="145"/>
        <v/>
      </c>
      <c r="AG103" s="228" t="str">
        <f t="shared" si="146"/>
        <v/>
      </c>
      <c r="AH103" s="235"/>
      <c r="AI103" s="228" t="str">
        <f t="shared" si="147"/>
        <v/>
      </c>
      <c r="AJ103" s="228" t="str">
        <f>IFERROR(VLOOKUP((CONCATENATE(AG103,AI103)),Listados!$U$3:$V$11,2,FALSE),"")</f>
        <v/>
      </c>
      <c r="AK103" s="228" t="str">
        <f t="shared" si="148"/>
        <v/>
      </c>
      <c r="AL103" s="473" t="e">
        <f t="shared" ref="AL103" si="179">AVERAGE(AK103:AK106)</f>
        <v>#DIV/0!</v>
      </c>
      <c r="AM103" s="473" t="e">
        <f t="shared" ref="AM103" si="180">IF(AL103&lt;=50,"Débil",IF(AL103&lt;=99,"Moderado",IF(AL103=100,"fuerte","")))</f>
        <v>#DIV/0!</v>
      </c>
      <c r="AN103" s="473" t="e">
        <f t="shared" ref="AN103" si="181">+IF(AND(Q103="Preventivo",AM103="Fuerte"),2,IF(AND(Q103="Preventivo",AM103="Moderado"),1,0))</f>
        <v>#DIV/0!</v>
      </c>
      <c r="AO103" s="473" t="e">
        <f t="shared" ref="AO103" si="182">+IF(AND(Q103="Detectivo",$AM103="Fuerte"),2,IF(AND(Q103="Detectivo",$AM103="Moderado"),1,IF(AND(Q103="Preventivo",$AM103="Fuerte"),1,0)))</f>
        <v>#DIV/0!</v>
      </c>
      <c r="AP103" s="443" t="e">
        <f t="shared" ref="AP103" si="183">+K103-AN103</f>
        <v>#N/A</v>
      </c>
      <c r="AQ103" s="443" t="e">
        <f t="shared" ref="AQ103" si="184">+M103-AO103</f>
        <v>#N/A</v>
      </c>
      <c r="AR103" s="474" t="e">
        <f>+VLOOKUP(MIN(AP103),Listados!$J$18:$K$24,2,TRUE)</f>
        <v>#N/A</v>
      </c>
      <c r="AS103" s="474" t="e">
        <f>+VLOOKUP(MIN(AQ103),Listados!$J$26:$K$32,2,TRUE)</f>
        <v>#N/A</v>
      </c>
      <c r="AT103" s="474" t="e">
        <f>IF(AND(AR103&lt;&gt;"",AS103&lt;&gt;""),VLOOKUP(AR103&amp;AS103,Listados!$M$3:$N$27,2,FALSE),"")</f>
        <v>#N/A</v>
      </c>
      <c r="AU103" s="474" t="e">
        <f>+VLOOKUP(AT103,Listados!$P$3:$Q$6,2,FALSE)</f>
        <v>#N/A</v>
      </c>
      <c r="AV103" s="236"/>
      <c r="AW103" s="236"/>
      <c r="AX103" s="239"/>
      <c r="AY103" s="263"/>
      <c r="AZ103" s="236"/>
      <c r="BA103" s="236"/>
      <c r="BB103" s="429"/>
      <c r="BC103" s="429"/>
      <c r="BD103" s="429"/>
      <c r="BE103" s="431"/>
      <c r="BF103" s="433"/>
      <c r="BG103" s="433"/>
    </row>
    <row r="104" spans="1:59">
      <c r="A104" s="475"/>
      <c r="B104" s="472"/>
      <c r="C104" s="476"/>
      <c r="D104" s="472"/>
      <c r="E104" s="472"/>
      <c r="F104" s="472"/>
      <c r="G104" s="237"/>
      <c r="H104" s="237"/>
      <c r="I104" s="237"/>
      <c r="J104" s="472"/>
      <c r="K104" s="474"/>
      <c r="L104" s="477"/>
      <c r="M104" s="474"/>
      <c r="N104" s="474"/>
      <c r="O104" s="257"/>
      <c r="P104" s="231"/>
      <c r="Q104" s="251"/>
      <c r="R104" s="233"/>
      <c r="S104" s="234" t="str">
        <f t="shared" si="138"/>
        <v>0</v>
      </c>
      <c r="T104" s="233"/>
      <c r="U104" s="234" t="str">
        <f t="shared" si="139"/>
        <v>0</v>
      </c>
      <c r="V104" s="233"/>
      <c r="W104" s="234" t="str">
        <f t="shared" si="140"/>
        <v>0</v>
      </c>
      <c r="X104" s="233"/>
      <c r="Y104" s="234" t="str">
        <f t="shared" si="141"/>
        <v>0</v>
      </c>
      <c r="Z104" s="233"/>
      <c r="AA104" s="234" t="str">
        <f t="shared" si="142"/>
        <v>0</v>
      </c>
      <c r="AB104" s="233"/>
      <c r="AC104" s="234" t="str">
        <f t="shared" si="143"/>
        <v>0</v>
      </c>
      <c r="AD104" s="233"/>
      <c r="AE104" s="234" t="str">
        <f t="shared" si="144"/>
        <v>0</v>
      </c>
      <c r="AF104" s="228" t="str">
        <f t="shared" si="145"/>
        <v/>
      </c>
      <c r="AG104" s="228" t="str">
        <f t="shared" si="146"/>
        <v/>
      </c>
      <c r="AH104" s="235"/>
      <c r="AI104" s="228" t="str">
        <f t="shared" si="147"/>
        <v/>
      </c>
      <c r="AJ104" s="228" t="str">
        <f>IFERROR(VLOOKUP((CONCATENATE(AG104,AI104)),Listados!$U$3:$V$11,2,FALSE),"")</f>
        <v/>
      </c>
      <c r="AK104" s="228" t="str">
        <f t="shared" si="148"/>
        <v/>
      </c>
      <c r="AL104" s="473"/>
      <c r="AM104" s="473"/>
      <c r="AN104" s="473"/>
      <c r="AO104" s="473"/>
      <c r="AP104" s="424"/>
      <c r="AQ104" s="424"/>
      <c r="AR104" s="474"/>
      <c r="AS104" s="474"/>
      <c r="AT104" s="474"/>
      <c r="AU104" s="474"/>
      <c r="AV104" s="236"/>
      <c r="AW104" s="236"/>
      <c r="AX104" s="236"/>
      <c r="AY104" s="236"/>
      <c r="AZ104" s="236"/>
      <c r="BA104" s="236"/>
      <c r="BB104" s="429"/>
      <c r="BC104" s="429"/>
      <c r="BD104" s="429"/>
      <c r="BE104" s="431"/>
      <c r="BF104" s="433"/>
      <c r="BG104" s="433"/>
    </row>
    <row r="105" spans="1:59">
      <c r="A105" s="475"/>
      <c r="B105" s="472"/>
      <c r="C105" s="476"/>
      <c r="D105" s="472"/>
      <c r="E105" s="472"/>
      <c r="F105" s="472"/>
      <c r="G105" s="237"/>
      <c r="H105" s="237"/>
      <c r="I105" s="237"/>
      <c r="J105" s="472"/>
      <c r="K105" s="474"/>
      <c r="L105" s="477"/>
      <c r="M105" s="474"/>
      <c r="N105" s="474"/>
      <c r="O105" s="248"/>
      <c r="P105" s="238"/>
      <c r="Q105" s="249"/>
      <c r="R105" s="233"/>
      <c r="S105" s="234" t="str">
        <f t="shared" si="138"/>
        <v>0</v>
      </c>
      <c r="T105" s="233"/>
      <c r="U105" s="234" t="str">
        <f t="shared" si="139"/>
        <v>0</v>
      </c>
      <c r="V105" s="233"/>
      <c r="W105" s="234" t="str">
        <f t="shared" si="140"/>
        <v>0</v>
      </c>
      <c r="X105" s="233"/>
      <c r="Y105" s="234" t="str">
        <f t="shared" si="141"/>
        <v>0</v>
      </c>
      <c r="Z105" s="233"/>
      <c r="AA105" s="234" t="str">
        <f t="shared" si="142"/>
        <v>0</v>
      </c>
      <c r="AB105" s="233"/>
      <c r="AC105" s="234" t="str">
        <f t="shared" si="143"/>
        <v>0</v>
      </c>
      <c r="AD105" s="233"/>
      <c r="AE105" s="234" t="str">
        <f t="shared" si="144"/>
        <v>0</v>
      </c>
      <c r="AF105" s="228" t="str">
        <f t="shared" si="145"/>
        <v/>
      </c>
      <c r="AG105" s="228" t="str">
        <f t="shared" si="146"/>
        <v/>
      </c>
      <c r="AH105" s="235"/>
      <c r="AI105" s="228" t="str">
        <f t="shared" si="147"/>
        <v/>
      </c>
      <c r="AJ105" s="228" t="str">
        <f>IFERROR(VLOOKUP((CONCATENATE(AG105,AI105)),Listados!$U$3:$V$11,2,FALSE),"")</f>
        <v/>
      </c>
      <c r="AK105" s="228" t="str">
        <f t="shared" si="148"/>
        <v/>
      </c>
      <c r="AL105" s="473"/>
      <c r="AM105" s="473"/>
      <c r="AN105" s="473"/>
      <c r="AO105" s="473"/>
      <c r="AP105" s="424"/>
      <c r="AQ105" s="424"/>
      <c r="AR105" s="474"/>
      <c r="AS105" s="474"/>
      <c r="AT105" s="474"/>
      <c r="AU105" s="474"/>
      <c r="AV105" s="236"/>
      <c r="AW105" s="236"/>
      <c r="AX105" s="239"/>
      <c r="AY105" s="239"/>
      <c r="AZ105" s="236"/>
      <c r="BA105" s="236"/>
      <c r="BB105" s="429"/>
      <c r="BC105" s="429"/>
      <c r="BD105" s="429"/>
      <c r="BE105" s="431"/>
      <c r="BF105" s="433"/>
      <c r="BG105" s="433"/>
    </row>
    <row r="106" spans="1:59" ht="15.75" thickBot="1">
      <c r="A106" s="475"/>
      <c r="B106" s="472"/>
      <c r="C106" s="476"/>
      <c r="D106" s="472"/>
      <c r="E106" s="472"/>
      <c r="F106" s="472"/>
      <c r="G106" s="237"/>
      <c r="H106" s="237"/>
      <c r="I106" s="237"/>
      <c r="J106" s="472"/>
      <c r="K106" s="474"/>
      <c r="L106" s="477"/>
      <c r="M106" s="474"/>
      <c r="N106" s="474"/>
      <c r="O106" s="248"/>
      <c r="P106" s="238"/>
      <c r="Q106" s="249"/>
      <c r="R106" s="233"/>
      <c r="S106" s="234" t="str">
        <f t="shared" si="138"/>
        <v>0</v>
      </c>
      <c r="T106" s="233"/>
      <c r="U106" s="234" t="str">
        <f t="shared" si="139"/>
        <v>0</v>
      </c>
      <c r="V106" s="233"/>
      <c r="W106" s="234" t="str">
        <f t="shared" si="140"/>
        <v>0</v>
      </c>
      <c r="X106" s="233"/>
      <c r="Y106" s="234" t="str">
        <f t="shared" si="141"/>
        <v>0</v>
      </c>
      <c r="Z106" s="233"/>
      <c r="AA106" s="234" t="str">
        <f t="shared" si="142"/>
        <v>0</v>
      </c>
      <c r="AB106" s="233"/>
      <c r="AC106" s="234" t="str">
        <f t="shared" si="143"/>
        <v>0</v>
      </c>
      <c r="AD106" s="233"/>
      <c r="AE106" s="234" t="str">
        <f t="shared" si="144"/>
        <v>0</v>
      </c>
      <c r="AF106" s="228" t="str">
        <f t="shared" si="145"/>
        <v/>
      </c>
      <c r="AG106" s="228" t="str">
        <f t="shared" si="146"/>
        <v/>
      </c>
      <c r="AH106" s="235"/>
      <c r="AI106" s="228" t="str">
        <f t="shared" si="147"/>
        <v/>
      </c>
      <c r="AJ106" s="228" t="str">
        <f>IFERROR(VLOOKUP((CONCATENATE(AG106,AI106)),Listados!$U$3:$V$11,2,FALSE),"")</f>
        <v/>
      </c>
      <c r="AK106" s="228" t="str">
        <f t="shared" si="148"/>
        <v/>
      </c>
      <c r="AL106" s="473"/>
      <c r="AM106" s="473"/>
      <c r="AN106" s="473"/>
      <c r="AO106" s="473"/>
      <c r="AP106" s="444"/>
      <c r="AQ106" s="444"/>
      <c r="AR106" s="474"/>
      <c r="AS106" s="474"/>
      <c r="AT106" s="474"/>
      <c r="AU106" s="474"/>
      <c r="AV106" s="236"/>
      <c r="AW106" s="236"/>
      <c r="AX106" s="239"/>
      <c r="AY106" s="239"/>
      <c r="AZ106" s="236"/>
      <c r="BA106" s="236"/>
      <c r="BB106" s="430"/>
      <c r="BC106" s="430"/>
      <c r="BD106" s="430"/>
      <c r="BE106" s="432"/>
      <c r="BF106" s="434"/>
      <c r="BG106" s="434"/>
    </row>
    <row r="107" spans="1:59">
      <c r="A107" s="475">
        <v>25</v>
      </c>
      <c r="B107" s="472"/>
      <c r="C107" s="476"/>
      <c r="D107" s="472"/>
      <c r="E107" s="471"/>
      <c r="F107" s="471"/>
      <c r="G107" s="237"/>
      <c r="H107" s="237"/>
      <c r="I107" s="237"/>
      <c r="J107" s="472"/>
      <c r="K107" s="474" t="e">
        <f>+VLOOKUP(J107,Listados!$K$8:$L$12,2,0)</f>
        <v>#N/A</v>
      </c>
      <c r="L107" s="477"/>
      <c r="M107" s="474" t="e">
        <f>+VLOOKUP(L107,Listados!$K$13:$L$17,2,0)</f>
        <v>#N/A</v>
      </c>
      <c r="N107" s="474" t="str">
        <f>IF(AND(J107&lt;&gt;"",L107&lt;&gt;""),VLOOKUP(J107&amp;L107,Listados!$M$3:$N$27,2,FALSE),"")</f>
        <v/>
      </c>
      <c r="O107" s="257"/>
      <c r="P107" s="231"/>
      <c r="Q107" s="251"/>
      <c r="R107" s="233"/>
      <c r="S107" s="234" t="str">
        <f t="shared" si="138"/>
        <v>0</v>
      </c>
      <c r="T107" s="233"/>
      <c r="U107" s="234" t="str">
        <f t="shared" si="139"/>
        <v>0</v>
      </c>
      <c r="V107" s="233"/>
      <c r="W107" s="234" t="str">
        <f t="shared" si="140"/>
        <v>0</v>
      </c>
      <c r="X107" s="233"/>
      <c r="Y107" s="234" t="str">
        <f t="shared" si="141"/>
        <v>0</v>
      </c>
      <c r="Z107" s="233"/>
      <c r="AA107" s="234" t="str">
        <f t="shared" si="142"/>
        <v>0</v>
      </c>
      <c r="AB107" s="233"/>
      <c r="AC107" s="234" t="str">
        <f t="shared" si="143"/>
        <v>0</v>
      </c>
      <c r="AD107" s="233"/>
      <c r="AE107" s="234" t="str">
        <f t="shared" si="144"/>
        <v>0</v>
      </c>
      <c r="AF107" s="228" t="str">
        <f t="shared" si="145"/>
        <v/>
      </c>
      <c r="AG107" s="228" t="str">
        <f t="shared" si="146"/>
        <v/>
      </c>
      <c r="AH107" s="235"/>
      <c r="AI107" s="228" t="str">
        <f t="shared" si="147"/>
        <v/>
      </c>
      <c r="AJ107" s="228" t="str">
        <f>IFERROR(VLOOKUP((CONCATENATE(AG107,AI107)),Listados!$U$3:$V$11,2,FALSE),"")</f>
        <v/>
      </c>
      <c r="AK107" s="228" t="str">
        <f t="shared" si="148"/>
        <v/>
      </c>
      <c r="AL107" s="473" t="e">
        <f t="shared" ref="AL107" si="185">AVERAGE(AK107:AK110)</f>
        <v>#DIV/0!</v>
      </c>
      <c r="AM107" s="473" t="e">
        <f t="shared" ref="AM107" si="186">IF(AL107&lt;=50,"Débil",IF(AL107&lt;=99,"Moderado",IF(AL107=100,"fuerte","")))</f>
        <v>#DIV/0!</v>
      </c>
      <c r="AN107" s="473" t="e">
        <f t="shared" ref="AN107" si="187">+IF(AND(Q107="Preventivo",AM107="Fuerte"),2,IF(AND(Q107="Preventivo",AM107="Moderado"),1,0))</f>
        <v>#DIV/0!</v>
      </c>
      <c r="AO107" s="473" t="e">
        <f t="shared" ref="AO107" si="188">+IF(AND(Q107="Detectivo",$AM107="Fuerte"),2,IF(AND(Q107="Detectivo",$AM107="Moderado"),1,IF(AND(Q107="Preventivo",$AM107="Fuerte"),1,0)))</f>
        <v>#DIV/0!</v>
      </c>
      <c r="AP107" s="443" t="e">
        <f t="shared" ref="AP107" si="189">+K107-AN107</f>
        <v>#N/A</v>
      </c>
      <c r="AQ107" s="443" t="e">
        <f t="shared" ref="AQ107" si="190">+M107-AO107</f>
        <v>#N/A</v>
      </c>
      <c r="AR107" s="474" t="e">
        <f>+VLOOKUP(MIN(AP107),Listados!$J$18:$K$24,2,TRUE)</f>
        <v>#N/A</v>
      </c>
      <c r="AS107" s="474" t="e">
        <f>+VLOOKUP(MIN(AQ107),Listados!$J$26:$K$32,2,TRUE)</f>
        <v>#N/A</v>
      </c>
      <c r="AT107" s="474" t="e">
        <f>IF(AND(AR107&lt;&gt;"",AS107&lt;&gt;""),VLOOKUP(AR107&amp;AS107,Listados!$M$3:$N$27,2,FALSE),"")</f>
        <v>#N/A</v>
      </c>
      <c r="AU107" s="474" t="e">
        <f>+VLOOKUP(AT107,Listados!$P$3:$Q$6,2,FALSE)</f>
        <v>#N/A</v>
      </c>
      <c r="AV107" s="236"/>
      <c r="AW107" s="236"/>
      <c r="AX107" s="239"/>
      <c r="AY107" s="263"/>
      <c r="AZ107" s="236"/>
      <c r="BA107" s="236"/>
      <c r="BB107" s="429"/>
      <c r="BC107" s="429"/>
      <c r="BD107" s="429"/>
      <c r="BE107" s="431"/>
      <c r="BF107" s="433"/>
      <c r="BG107" s="433"/>
    </row>
    <row r="108" spans="1:59">
      <c r="A108" s="475"/>
      <c r="B108" s="472"/>
      <c r="C108" s="476"/>
      <c r="D108" s="472"/>
      <c r="E108" s="472"/>
      <c r="F108" s="472"/>
      <c r="G108" s="237"/>
      <c r="H108" s="237"/>
      <c r="I108" s="237"/>
      <c r="J108" s="472"/>
      <c r="K108" s="474"/>
      <c r="L108" s="477"/>
      <c r="M108" s="474"/>
      <c r="N108" s="474"/>
      <c r="O108" s="257"/>
      <c r="P108" s="231"/>
      <c r="Q108" s="251"/>
      <c r="R108" s="233"/>
      <c r="S108" s="234" t="str">
        <f t="shared" si="138"/>
        <v>0</v>
      </c>
      <c r="T108" s="233"/>
      <c r="U108" s="234" t="str">
        <f t="shared" si="139"/>
        <v>0</v>
      </c>
      <c r="V108" s="233"/>
      <c r="W108" s="234" t="str">
        <f t="shared" si="140"/>
        <v>0</v>
      </c>
      <c r="X108" s="233"/>
      <c r="Y108" s="234" t="str">
        <f t="shared" si="141"/>
        <v>0</v>
      </c>
      <c r="Z108" s="233"/>
      <c r="AA108" s="234" t="str">
        <f t="shared" si="142"/>
        <v>0</v>
      </c>
      <c r="AB108" s="233"/>
      <c r="AC108" s="234" t="str">
        <f t="shared" si="143"/>
        <v>0</v>
      </c>
      <c r="AD108" s="233"/>
      <c r="AE108" s="234" t="str">
        <f t="shared" si="144"/>
        <v>0</v>
      </c>
      <c r="AF108" s="228" t="str">
        <f t="shared" si="145"/>
        <v/>
      </c>
      <c r="AG108" s="228" t="str">
        <f t="shared" si="146"/>
        <v/>
      </c>
      <c r="AH108" s="235"/>
      <c r="AI108" s="228" t="str">
        <f t="shared" si="147"/>
        <v/>
      </c>
      <c r="AJ108" s="228" t="str">
        <f>IFERROR(VLOOKUP((CONCATENATE(AG108,AI108)),Listados!$U$3:$V$11,2,FALSE),"")</f>
        <v/>
      </c>
      <c r="AK108" s="228" t="str">
        <f t="shared" si="148"/>
        <v/>
      </c>
      <c r="AL108" s="473"/>
      <c r="AM108" s="473"/>
      <c r="AN108" s="473"/>
      <c r="AO108" s="473"/>
      <c r="AP108" s="424"/>
      <c r="AQ108" s="424"/>
      <c r="AR108" s="474"/>
      <c r="AS108" s="474"/>
      <c r="AT108" s="474"/>
      <c r="AU108" s="474"/>
      <c r="AV108" s="236"/>
      <c r="AW108" s="236"/>
      <c r="AX108" s="236"/>
      <c r="AY108" s="236"/>
      <c r="AZ108" s="236"/>
      <c r="BA108" s="236"/>
      <c r="BB108" s="429"/>
      <c r="BC108" s="429"/>
      <c r="BD108" s="429"/>
      <c r="BE108" s="431"/>
      <c r="BF108" s="433"/>
      <c r="BG108" s="433"/>
    </row>
    <row r="109" spans="1:59">
      <c r="A109" s="475"/>
      <c r="B109" s="472"/>
      <c r="C109" s="476"/>
      <c r="D109" s="472"/>
      <c r="E109" s="472"/>
      <c r="F109" s="472"/>
      <c r="G109" s="237"/>
      <c r="H109" s="237"/>
      <c r="I109" s="237"/>
      <c r="J109" s="472"/>
      <c r="K109" s="474"/>
      <c r="L109" s="477"/>
      <c r="M109" s="474"/>
      <c r="N109" s="474"/>
      <c r="O109" s="248"/>
      <c r="P109" s="238"/>
      <c r="Q109" s="249"/>
      <c r="R109" s="233"/>
      <c r="S109" s="234" t="str">
        <f t="shared" si="138"/>
        <v>0</v>
      </c>
      <c r="T109" s="233"/>
      <c r="U109" s="234" t="str">
        <f t="shared" si="139"/>
        <v>0</v>
      </c>
      <c r="V109" s="233"/>
      <c r="W109" s="234" t="str">
        <f t="shared" si="140"/>
        <v>0</v>
      </c>
      <c r="X109" s="233"/>
      <c r="Y109" s="234" t="str">
        <f t="shared" si="141"/>
        <v>0</v>
      </c>
      <c r="Z109" s="233"/>
      <c r="AA109" s="234" t="str">
        <f t="shared" si="142"/>
        <v>0</v>
      </c>
      <c r="AB109" s="233"/>
      <c r="AC109" s="234" t="str">
        <f t="shared" si="143"/>
        <v>0</v>
      </c>
      <c r="AD109" s="233"/>
      <c r="AE109" s="234" t="str">
        <f t="shared" si="144"/>
        <v>0</v>
      </c>
      <c r="AF109" s="228" t="str">
        <f t="shared" si="145"/>
        <v/>
      </c>
      <c r="AG109" s="228" t="str">
        <f t="shared" si="146"/>
        <v/>
      </c>
      <c r="AH109" s="235"/>
      <c r="AI109" s="228" t="str">
        <f t="shared" si="147"/>
        <v/>
      </c>
      <c r="AJ109" s="228" t="str">
        <f>IFERROR(VLOOKUP((CONCATENATE(AG109,AI109)),Listados!$U$3:$V$11,2,FALSE),"")</f>
        <v/>
      </c>
      <c r="AK109" s="228" t="str">
        <f t="shared" si="148"/>
        <v/>
      </c>
      <c r="AL109" s="473"/>
      <c r="AM109" s="473"/>
      <c r="AN109" s="473"/>
      <c r="AO109" s="473"/>
      <c r="AP109" s="424"/>
      <c r="AQ109" s="424"/>
      <c r="AR109" s="474"/>
      <c r="AS109" s="474"/>
      <c r="AT109" s="474"/>
      <c r="AU109" s="474"/>
      <c r="AV109" s="236"/>
      <c r="AW109" s="236"/>
      <c r="AX109" s="239"/>
      <c r="AY109" s="239"/>
      <c r="AZ109" s="236"/>
      <c r="BA109" s="236"/>
      <c r="BB109" s="429"/>
      <c r="BC109" s="429"/>
      <c r="BD109" s="429"/>
      <c r="BE109" s="431"/>
      <c r="BF109" s="433"/>
      <c r="BG109" s="433"/>
    </row>
    <row r="110" spans="1:59" ht="15.75" thickBot="1">
      <c r="A110" s="475"/>
      <c r="B110" s="472"/>
      <c r="C110" s="476"/>
      <c r="D110" s="472"/>
      <c r="E110" s="472"/>
      <c r="F110" s="472"/>
      <c r="G110" s="237"/>
      <c r="H110" s="237"/>
      <c r="I110" s="237"/>
      <c r="J110" s="472"/>
      <c r="K110" s="474"/>
      <c r="L110" s="477"/>
      <c r="M110" s="474"/>
      <c r="N110" s="474"/>
      <c r="O110" s="248"/>
      <c r="P110" s="238"/>
      <c r="Q110" s="249"/>
      <c r="R110" s="233"/>
      <c r="S110" s="234" t="str">
        <f t="shared" si="138"/>
        <v>0</v>
      </c>
      <c r="T110" s="233"/>
      <c r="U110" s="234" t="str">
        <f t="shared" si="139"/>
        <v>0</v>
      </c>
      <c r="V110" s="233"/>
      <c r="W110" s="234" t="str">
        <f t="shared" si="140"/>
        <v>0</v>
      </c>
      <c r="X110" s="233"/>
      <c r="Y110" s="234" t="str">
        <f t="shared" si="141"/>
        <v>0</v>
      </c>
      <c r="Z110" s="233"/>
      <c r="AA110" s="234" t="str">
        <f t="shared" si="142"/>
        <v>0</v>
      </c>
      <c r="AB110" s="233"/>
      <c r="AC110" s="234" t="str">
        <f t="shared" si="143"/>
        <v>0</v>
      </c>
      <c r="AD110" s="233"/>
      <c r="AE110" s="234" t="str">
        <f t="shared" si="144"/>
        <v>0</v>
      </c>
      <c r="AF110" s="228" t="str">
        <f t="shared" si="145"/>
        <v/>
      </c>
      <c r="AG110" s="228" t="str">
        <f t="shared" si="146"/>
        <v/>
      </c>
      <c r="AH110" s="235"/>
      <c r="AI110" s="228" t="str">
        <f t="shared" si="147"/>
        <v/>
      </c>
      <c r="AJ110" s="228" t="str">
        <f>IFERROR(VLOOKUP((CONCATENATE(AG110,AI110)),Listados!$U$3:$V$11,2,FALSE),"")</f>
        <v/>
      </c>
      <c r="AK110" s="228" t="str">
        <f t="shared" si="148"/>
        <v/>
      </c>
      <c r="AL110" s="473"/>
      <c r="AM110" s="473"/>
      <c r="AN110" s="473"/>
      <c r="AO110" s="473"/>
      <c r="AP110" s="444"/>
      <c r="AQ110" s="444"/>
      <c r="AR110" s="474"/>
      <c r="AS110" s="474"/>
      <c r="AT110" s="474"/>
      <c r="AU110" s="474"/>
      <c r="AV110" s="236"/>
      <c r="AW110" s="236"/>
      <c r="AX110" s="239"/>
      <c r="AY110" s="239"/>
      <c r="AZ110" s="236"/>
      <c r="BA110" s="236"/>
      <c r="BB110" s="430"/>
      <c r="BC110" s="430"/>
      <c r="BD110" s="430"/>
      <c r="BE110" s="432"/>
      <c r="BF110" s="434"/>
      <c r="BG110" s="434"/>
    </row>
    <row r="111" spans="1:59">
      <c r="A111" s="475">
        <v>26</v>
      </c>
      <c r="B111" s="472"/>
      <c r="C111" s="476"/>
      <c r="D111" s="472"/>
      <c r="E111" s="471"/>
      <c r="F111" s="471"/>
      <c r="G111" s="237"/>
      <c r="H111" s="237"/>
      <c r="I111" s="237"/>
      <c r="J111" s="472"/>
      <c r="K111" s="474" t="e">
        <f>+VLOOKUP(J111,Listados!$K$8:$L$12,2,0)</f>
        <v>#N/A</v>
      </c>
      <c r="L111" s="477"/>
      <c r="M111" s="474" t="e">
        <f>+VLOOKUP(L111,Listados!$K$13:$L$17,2,0)</f>
        <v>#N/A</v>
      </c>
      <c r="N111" s="474" t="str">
        <f>IF(AND(J111&lt;&gt;"",L111&lt;&gt;""),VLOOKUP(J111&amp;L111,Listados!$M$3:$N$27,2,FALSE),"")</f>
        <v/>
      </c>
      <c r="O111" s="257"/>
      <c r="P111" s="231"/>
      <c r="Q111" s="251"/>
      <c r="R111" s="233"/>
      <c r="S111" s="234" t="str">
        <f t="shared" si="138"/>
        <v>0</v>
      </c>
      <c r="T111" s="233"/>
      <c r="U111" s="234" t="str">
        <f t="shared" si="139"/>
        <v>0</v>
      </c>
      <c r="V111" s="233"/>
      <c r="W111" s="234" t="str">
        <f t="shared" si="140"/>
        <v>0</v>
      </c>
      <c r="X111" s="233"/>
      <c r="Y111" s="234" t="str">
        <f t="shared" si="141"/>
        <v>0</v>
      </c>
      <c r="Z111" s="233"/>
      <c r="AA111" s="234" t="str">
        <f t="shared" si="142"/>
        <v>0</v>
      </c>
      <c r="AB111" s="233"/>
      <c r="AC111" s="234" t="str">
        <f t="shared" si="143"/>
        <v>0</v>
      </c>
      <c r="AD111" s="233"/>
      <c r="AE111" s="234" t="str">
        <f t="shared" si="144"/>
        <v>0</v>
      </c>
      <c r="AF111" s="228" t="str">
        <f t="shared" si="145"/>
        <v/>
      </c>
      <c r="AG111" s="228" t="str">
        <f t="shared" si="146"/>
        <v/>
      </c>
      <c r="AH111" s="235"/>
      <c r="AI111" s="228" t="str">
        <f t="shared" si="147"/>
        <v/>
      </c>
      <c r="AJ111" s="228" t="str">
        <f>IFERROR(VLOOKUP((CONCATENATE(AG111,AI111)),Listados!$U$3:$V$11,2,FALSE),"")</f>
        <v/>
      </c>
      <c r="AK111" s="228" t="str">
        <f t="shared" si="148"/>
        <v/>
      </c>
      <c r="AL111" s="473" t="e">
        <f t="shared" ref="AL111" si="191">AVERAGE(AK111:AK114)</f>
        <v>#DIV/0!</v>
      </c>
      <c r="AM111" s="473" t="e">
        <f t="shared" ref="AM111" si="192">IF(AL111&lt;=50,"Débil",IF(AL111&lt;=99,"Moderado",IF(AL111=100,"fuerte","")))</f>
        <v>#DIV/0!</v>
      </c>
      <c r="AN111" s="473" t="e">
        <f t="shared" ref="AN111" si="193">+IF(AND(Q111="Preventivo",AM111="Fuerte"),2,IF(AND(Q111="Preventivo",AM111="Moderado"),1,0))</f>
        <v>#DIV/0!</v>
      </c>
      <c r="AO111" s="473" t="e">
        <f t="shared" ref="AO111" si="194">+IF(AND(Q111="Detectivo",$AM111="Fuerte"),2,IF(AND(Q111="Detectivo",$AM111="Moderado"),1,IF(AND(Q111="Preventivo",$AM111="Fuerte"),1,0)))</f>
        <v>#DIV/0!</v>
      </c>
      <c r="AP111" s="443" t="e">
        <f t="shared" ref="AP111" si="195">+K111-AN111</f>
        <v>#N/A</v>
      </c>
      <c r="AQ111" s="443" t="e">
        <f t="shared" ref="AQ111" si="196">+M111-AO111</f>
        <v>#N/A</v>
      </c>
      <c r="AR111" s="474" t="e">
        <f>+VLOOKUP(MIN(AP111),Listados!$J$18:$K$24,2,TRUE)</f>
        <v>#N/A</v>
      </c>
      <c r="AS111" s="474" t="e">
        <f>+VLOOKUP(MIN(AQ111),Listados!$J$26:$K$32,2,TRUE)</f>
        <v>#N/A</v>
      </c>
      <c r="AT111" s="474" t="e">
        <f>IF(AND(AR111&lt;&gt;"",AS111&lt;&gt;""),VLOOKUP(AR111&amp;AS111,Listados!$M$3:$N$27,2,FALSE),"")</f>
        <v>#N/A</v>
      </c>
      <c r="AU111" s="474" t="e">
        <f>+VLOOKUP(AT111,Listados!$P$3:$Q$6,2,FALSE)</f>
        <v>#N/A</v>
      </c>
      <c r="AV111" s="236"/>
      <c r="AW111" s="236"/>
      <c r="AX111" s="239"/>
      <c r="AY111" s="263"/>
      <c r="AZ111" s="236"/>
      <c r="BA111" s="236"/>
      <c r="BB111" s="429"/>
      <c r="BC111" s="429"/>
      <c r="BD111" s="429"/>
      <c r="BE111" s="431"/>
      <c r="BF111" s="433"/>
      <c r="BG111" s="433"/>
    </row>
    <row r="112" spans="1:59">
      <c r="A112" s="475"/>
      <c r="B112" s="472"/>
      <c r="C112" s="476"/>
      <c r="D112" s="472"/>
      <c r="E112" s="472"/>
      <c r="F112" s="472"/>
      <c r="G112" s="237"/>
      <c r="H112" s="237"/>
      <c r="I112" s="237"/>
      <c r="J112" s="472"/>
      <c r="K112" s="474"/>
      <c r="L112" s="477"/>
      <c r="M112" s="474"/>
      <c r="N112" s="474"/>
      <c r="O112" s="257"/>
      <c r="P112" s="231"/>
      <c r="Q112" s="251"/>
      <c r="R112" s="233"/>
      <c r="S112" s="234" t="str">
        <f t="shared" si="138"/>
        <v>0</v>
      </c>
      <c r="T112" s="233"/>
      <c r="U112" s="234" t="str">
        <f t="shared" si="139"/>
        <v>0</v>
      </c>
      <c r="V112" s="233"/>
      <c r="W112" s="234" t="str">
        <f t="shared" si="140"/>
        <v>0</v>
      </c>
      <c r="X112" s="233"/>
      <c r="Y112" s="234" t="str">
        <f t="shared" si="141"/>
        <v>0</v>
      </c>
      <c r="Z112" s="233"/>
      <c r="AA112" s="234" t="str">
        <f t="shared" si="142"/>
        <v>0</v>
      </c>
      <c r="AB112" s="233"/>
      <c r="AC112" s="234" t="str">
        <f t="shared" si="143"/>
        <v>0</v>
      </c>
      <c r="AD112" s="233"/>
      <c r="AE112" s="234" t="str">
        <f t="shared" si="144"/>
        <v>0</v>
      </c>
      <c r="AF112" s="228" t="str">
        <f t="shared" si="145"/>
        <v/>
      </c>
      <c r="AG112" s="228" t="str">
        <f t="shared" si="146"/>
        <v/>
      </c>
      <c r="AH112" s="235"/>
      <c r="AI112" s="228" t="str">
        <f t="shared" si="147"/>
        <v/>
      </c>
      <c r="AJ112" s="228" t="str">
        <f>IFERROR(VLOOKUP((CONCATENATE(AG112,AI112)),Listados!$U$3:$V$11,2,FALSE),"")</f>
        <v/>
      </c>
      <c r="AK112" s="228" t="str">
        <f t="shared" si="148"/>
        <v/>
      </c>
      <c r="AL112" s="473"/>
      <c r="AM112" s="473"/>
      <c r="AN112" s="473"/>
      <c r="AO112" s="473"/>
      <c r="AP112" s="424"/>
      <c r="AQ112" s="424"/>
      <c r="AR112" s="474"/>
      <c r="AS112" s="474"/>
      <c r="AT112" s="474"/>
      <c r="AU112" s="474"/>
      <c r="AV112" s="236"/>
      <c r="AW112" s="236"/>
      <c r="AX112" s="236"/>
      <c r="AY112" s="236"/>
      <c r="AZ112" s="236"/>
      <c r="BA112" s="236"/>
      <c r="BB112" s="429"/>
      <c r="BC112" s="429"/>
      <c r="BD112" s="429"/>
      <c r="BE112" s="431"/>
      <c r="BF112" s="433"/>
      <c r="BG112" s="433"/>
    </row>
    <row r="113" spans="1:59">
      <c r="A113" s="475"/>
      <c r="B113" s="472"/>
      <c r="C113" s="476"/>
      <c r="D113" s="472"/>
      <c r="E113" s="472"/>
      <c r="F113" s="472"/>
      <c r="G113" s="237"/>
      <c r="H113" s="237"/>
      <c r="I113" s="237"/>
      <c r="J113" s="472"/>
      <c r="K113" s="474"/>
      <c r="L113" s="477"/>
      <c r="M113" s="474"/>
      <c r="N113" s="474"/>
      <c r="O113" s="248"/>
      <c r="P113" s="238"/>
      <c r="Q113" s="249"/>
      <c r="R113" s="233"/>
      <c r="S113" s="234" t="str">
        <f t="shared" si="138"/>
        <v>0</v>
      </c>
      <c r="T113" s="233"/>
      <c r="U113" s="234" t="str">
        <f t="shared" si="139"/>
        <v>0</v>
      </c>
      <c r="V113" s="233"/>
      <c r="W113" s="234" t="str">
        <f t="shared" si="140"/>
        <v>0</v>
      </c>
      <c r="X113" s="233"/>
      <c r="Y113" s="234" t="str">
        <f t="shared" si="141"/>
        <v>0</v>
      </c>
      <c r="Z113" s="233"/>
      <c r="AA113" s="234" t="str">
        <f t="shared" si="142"/>
        <v>0</v>
      </c>
      <c r="AB113" s="233"/>
      <c r="AC113" s="234" t="str">
        <f t="shared" si="143"/>
        <v>0</v>
      </c>
      <c r="AD113" s="233"/>
      <c r="AE113" s="234" t="str">
        <f t="shared" si="144"/>
        <v>0</v>
      </c>
      <c r="AF113" s="228" t="str">
        <f t="shared" si="145"/>
        <v/>
      </c>
      <c r="AG113" s="228" t="str">
        <f t="shared" si="146"/>
        <v/>
      </c>
      <c r="AH113" s="235"/>
      <c r="AI113" s="228" t="str">
        <f t="shared" si="147"/>
        <v/>
      </c>
      <c r="AJ113" s="228" t="str">
        <f>IFERROR(VLOOKUP((CONCATENATE(AG113,AI113)),Listados!$U$3:$V$11,2,FALSE),"")</f>
        <v/>
      </c>
      <c r="AK113" s="228" t="str">
        <f t="shared" si="148"/>
        <v/>
      </c>
      <c r="AL113" s="473"/>
      <c r="AM113" s="473"/>
      <c r="AN113" s="473"/>
      <c r="AO113" s="473"/>
      <c r="AP113" s="424"/>
      <c r="AQ113" s="424"/>
      <c r="AR113" s="474"/>
      <c r="AS113" s="474"/>
      <c r="AT113" s="474"/>
      <c r="AU113" s="474"/>
      <c r="AV113" s="236"/>
      <c r="AW113" s="236"/>
      <c r="AX113" s="239"/>
      <c r="AY113" s="239"/>
      <c r="AZ113" s="236"/>
      <c r="BA113" s="236"/>
      <c r="BB113" s="429"/>
      <c r="BC113" s="429"/>
      <c r="BD113" s="429"/>
      <c r="BE113" s="431"/>
      <c r="BF113" s="433"/>
      <c r="BG113" s="433"/>
    </row>
    <row r="114" spans="1:59" ht="15.75" thickBot="1">
      <c r="A114" s="475"/>
      <c r="B114" s="472"/>
      <c r="C114" s="476"/>
      <c r="D114" s="472"/>
      <c r="E114" s="472"/>
      <c r="F114" s="472"/>
      <c r="G114" s="237"/>
      <c r="H114" s="237"/>
      <c r="I114" s="237"/>
      <c r="J114" s="472"/>
      <c r="K114" s="474"/>
      <c r="L114" s="477"/>
      <c r="M114" s="474"/>
      <c r="N114" s="474"/>
      <c r="O114" s="248"/>
      <c r="P114" s="238"/>
      <c r="Q114" s="249"/>
      <c r="R114" s="233"/>
      <c r="S114" s="234" t="str">
        <f t="shared" si="138"/>
        <v>0</v>
      </c>
      <c r="T114" s="233"/>
      <c r="U114" s="234" t="str">
        <f t="shared" si="139"/>
        <v>0</v>
      </c>
      <c r="V114" s="233"/>
      <c r="W114" s="234" t="str">
        <f t="shared" si="140"/>
        <v>0</v>
      </c>
      <c r="X114" s="233"/>
      <c r="Y114" s="234" t="str">
        <f t="shared" si="141"/>
        <v>0</v>
      </c>
      <c r="Z114" s="233"/>
      <c r="AA114" s="234" t="str">
        <f t="shared" si="142"/>
        <v>0</v>
      </c>
      <c r="AB114" s="233"/>
      <c r="AC114" s="234" t="str">
        <f t="shared" si="143"/>
        <v>0</v>
      </c>
      <c r="AD114" s="233"/>
      <c r="AE114" s="234" t="str">
        <f t="shared" si="144"/>
        <v>0</v>
      </c>
      <c r="AF114" s="228" t="str">
        <f t="shared" si="145"/>
        <v/>
      </c>
      <c r="AG114" s="228" t="str">
        <f t="shared" si="146"/>
        <v/>
      </c>
      <c r="AH114" s="235"/>
      <c r="AI114" s="228" t="str">
        <f t="shared" si="147"/>
        <v/>
      </c>
      <c r="AJ114" s="228" t="str">
        <f>IFERROR(VLOOKUP((CONCATENATE(AG114,AI114)),Listados!$U$3:$V$11,2,FALSE),"")</f>
        <v/>
      </c>
      <c r="AK114" s="228" t="str">
        <f t="shared" si="148"/>
        <v/>
      </c>
      <c r="AL114" s="473"/>
      <c r="AM114" s="473"/>
      <c r="AN114" s="473"/>
      <c r="AO114" s="473"/>
      <c r="AP114" s="444"/>
      <c r="AQ114" s="444"/>
      <c r="AR114" s="474"/>
      <c r="AS114" s="474"/>
      <c r="AT114" s="474"/>
      <c r="AU114" s="474"/>
      <c r="AV114" s="236"/>
      <c r="AW114" s="236"/>
      <c r="AX114" s="239"/>
      <c r="AY114" s="239"/>
      <c r="AZ114" s="236"/>
      <c r="BA114" s="236"/>
      <c r="BB114" s="430"/>
      <c r="BC114" s="430"/>
      <c r="BD114" s="430"/>
      <c r="BE114" s="432"/>
      <c r="BF114" s="434"/>
      <c r="BG114" s="434"/>
    </row>
    <row r="115" spans="1:59">
      <c r="A115" s="475">
        <v>27</v>
      </c>
      <c r="B115" s="472"/>
      <c r="C115" s="476"/>
      <c r="D115" s="472"/>
      <c r="E115" s="471"/>
      <c r="F115" s="471"/>
      <c r="G115" s="237"/>
      <c r="H115" s="237"/>
      <c r="I115" s="237"/>
      <c r="J115" s="472"/>
      <c r="K115" s="474" t="e">
        <f>+VLOOKUP(J115,Listados!$K$8:$L$12,2,0)</f>
        <v>#N/A</v>
      </c>
      <c r="L115" s="477"/>
      <c r="M115" s="474" t="e">
        <f>+VLOOKUP(L115,Listados!$K$13:$L$17,2,0)</f>
        <v>#N/A</v>
      </c>
      <c r="N115" s="474" t="str">
        <f>IF(AND(J115&lt;&gt;"",L115&lt;&gt;""),VLOOKUP(J115&amp;L115,Listados!$M$3:$N$27,2,FALSE),"")</f>
        <v/>
      </c>
      <c r="O115" s="257"/>
      <c r="P115" s="231"/>
      <c r="Q115" s="251"/>
      <c r="R115" s="233"/>
      <c r="S115" s="234" t="str">
        <f t="shared" si="138"/>
        <v>0</v>
      </c>
      <c r="T115" s="233"/>
      <c r="U115" s="234" t="str">
        <f t="shared" si="139"/>
        <v>0</v>
      </c>
      <c r="V115" s="233"/>
      <c r="W115" s="234" t="str">
        <f t="shared" si="140"/>
        <v>0</v>
      </c>
      <c r="X115" s="233"/>
      <c r="Y115" s="234" t="str">
        <f t="shared" si="141"/>
        <v>0</v>
      </c>
      <c r="Z115" s="233"/>
      <c r="AA115" s="234" t="str">
        <f t="shared" si="142"/>
        <v>0</v>
      </c>
      <c r="AB115" s="233"/>
      <c r="AC115" s="234" t="str">
        <f t="shared" si="143"/>
        <v>0</v>
      </c>
      <c r="AD115" s="233"/>
      <c r="AE115" s="234" t="str">
        <f t="shared" si="144"/>
        <v>0</v>
      </c>
      <c r="AF115" s="228" t="str">
        <f t="shared" si="145"/>
        <v/>
      </c>
      <c r="AG115" s="228" t="str">
        <f t="shared" si="146"/>
        <v/>
      </c>
      <c r="AH115" s="235"/>
      <c r="AI115" s="228" t="str">
        <f t="shared" si="147"/>
        <v/>
      </c>
      <c r="AJ115" s="228" t="str">
        <f>IFERROR(VLOOKUP((CONCATENATE(AG115,AI115)),Listados!$U$3:$V$11,2,FALSE),"")</f>
        <v/>
      </c>
      <c r="AK115" s="228" t="str">
        <f t="shared" si="148"/>
        <v/>
      </c>
      <c r="AL115" s="473" t="e">
        <f t="shared" ref="AL115" si="197">AVERAGE(AK115:AK118)</f>
        <v>#DIV/0!</v>
      </c>
      <c r="AM115" s="473" t="e">
        <f t="shared" ref="AM115" si="198">IF(AL115&lt;=50,"Débil",IF(AL115&lt;=99,"Moderado",IF(AL115=100,"fuerte","")))</f>
        <v>#DIV/0!</v>
      </c>
      <c r="AN115" s="473" t="e">
        <f t="shared" ref="AN115" si="199">+IF(AND(Q115="Preventivo",AM115="Fuerte"),2,IF(AND(Q115="Preventivo",AM115="Moderado"),1,0))</f>
        <v>#DIV/0!</v>
      </c>
      <c r="AO115" s="473" t="e">
        <f t="shared" ref="AO115" si="200">+IF(AND(Q115="Detectivo",$AM115="Fuerte"),2,IF(AND(Q115="Detectivo",$AM115="Moderado"),1,IF(AND(Q115="Preventivo",$AM115="Fuerte"),1,0)))</f>
        <v>#DIV/0!</v>
      </c>
      <c r="AP115" s="443" t="e">
        <f t="shared" ref="AP115" si="201">+K115-AN115</f>
        <v>#N/A</v>
      </c>
      <c r="AQ115" s="443" t="e">
        <f t="shared" ref="AQ115" si="202">+M115-AO115</f>
        <v>#N/A</v>
      </c>
      <c r="AR115" s="474" t="e">
        <f>+VLOOKUP(MIN(AP115),Listados!$J$18:$K$24,2,TRUE)</f>
        <v>#N/A</v>
      </c>
      <c r="AS115" s="474" t="e">
        <f>+VLOOKUP(MIN(AQ115),Listados!$J$26:$K$32,2,TRUE)</f>
        <v>#N/A</v>
      </c>
      <c r="AT115" s="474" t="e">
        <f>IF(AND(AR115&lt;&gt;"",AS115&lt;&gt;""),VLOOKUP(AR115&amp;AS115,Listados!$M$3:$N$27,2,FALSE),"")</f>
        <v>#N/A</v>
      </c>
      <c r="AU115" s="474" t="e">
        <f>+VLOOKUP(AT115,Listados!$P$3:$Q$6,2,FALSE)</f>
        <v>#N/A</v>
      </c>
      <c r="AV115" s="236"/>
      <c r="AW115" s="236"/>
      <c r="AX115" s="239"/>
      <c r="AY115" s="263"/>
      <c r="AZ115" s="236"/>
      <c r="BA115" s="236"/>
      <c r="BB115" s="429"/>
      <c r="BC115" s="429"/>
      <c r="BD115" s="429"/>
      <c r="BE115" s="431"/>
      <c r="BF115" s="433"/>
      <c r="BG115" s="433"/>
    </row>
    <row r="116" spans="1:59">
      <c r="A116" s="475"/>
      <c r="B116" s="472"/>
      <c r="C116" s="476"/>
      <c r="D116" s="472"/>
      <c r="E116" s="472"/>
      <c r="F116" s="472"/>
      <c r="G116" s="237"/>
      <c r="H116" s="237"/>
      <c r="I116" s="237"/>
      <c r="J116" s="472"/>
      <c r="K116" s="474"/>
      <c r="L116" s="477"/>
      <c r="M116" s="474"/>
      <c r="N116" s="474"/>
      <c r="O116" s="257"/>
      <c r="P116" s="231"/>
      <c r="Q116" s="251"/>
      <c r="R116" s="233"/>
      <c r="S116" s="234" t="str">
        <f t="shared" si="138"/>
        <v>0</v>
      </c>
      <c r="T116" s="233"/>
      <c r="U116" s="234" t="str">
        <f t="shared" si="139"/>
        <v>0</v>
      </c>
      <c r="V116" s="233"/>
      <c r="W116" s="234" t="str">
        <f t="shared" si="140"/>
        <v>0</v>
      </c>
      <c r="X116" s="233"/>
      <c r="Y116" s="234" t="str">
        <f t="shared" si="141"/>
        <v>0</v>
      </c>
      <c r="Z116" s="233"/>
      <c r="AA116" s="234" t="str">
        <f t="shared" si="142"/>
        <v>0</v>
      </c>
      <c r="AB116" s="233"/>
      <c r="AC116" s="234" t="str">
        <f t="shared" si="143"/>
        <v>0</v>
      </c>
      <c r="AD116" s="233"/>
      <c r="AE116" s="234" t="str">
        <f t="shared" si="144"/>
        <v>0</v>
      </c>
      <c r="AF116" s="228" t="str">
        <f t="shared" si="145"/>
        <v/>
      </c>
      <c r="AG116" s="228" t="str">
        <f t="shared" si="146"/>
        <v/>
      </c>
      <c r="AH116" s="235"/>
      <c r="AI116" s="228" t="str">
        <f t="shared" si="147"/>
        <v/>
      </c>
      <c r="AJ116" s="228" t="str">
        <f>IFERROR(VLOOKUP((CONCATENATE(AG116,AI116)),Listados!$U$3:$V$11,2,FALSE),"")</f>
        <v/>
      </c>
      <c r="AK116" s="228" t="str">
        <f t="shared" si="148"/>
        <v/>
      </c>
      <c r="AL116" s="473"/>
      <c r="AM116" s="473"/>
      <c r="AN116" s="473"/>
      <c r="AO116" s="473"/>
      <c r="AP116" s="424"/>
      <c r="AQ116" s="424"/>
      <c r="AR116" s="474"/>
      <c r="AS116" s="474"/>
      <c r="AT116" s="474"/>
      <c r="AU116" s="474"/>
      <c r="AV116" s="236"/>
      <c r="AW116" s="236"/>
      <c r="AX116" s="236"/>
      <c r="AY116" s="236"/>
      <c r="AZ116" s="236"/>
      <c r="BA116" s="236"/>
      <c r="BB116" s="429"/>
      <c r="BC116" s="429"/>
      <c r="BD116" s="429"/>
      <c r="BE116" s="431"/>
      <c r="BF116" s="433"/>
      <c r="BG116" s="433"/>
    </row>
    <row r="117" spans="1:59">
      <c r="A117" s="475"/>
      <c r="B117" s="472"/>
      <c r="C117" s="476"/>
      <c r="D117" s="472"/>
      <c r="E117" s="472"/>
      <c r="F117" s="472"/>
      <c r="G117" s="237"/>
      <c r="H117" s="237"/>
      <c r="I117" s="237"/>
      <c r="J117" s="472"/>
      <c r="K117" s="474"/>
      <c r="L117" s="477"/>
      <c r="M117" s="474"/>
      <c r="N117" s="474"/>
      <c r="O117" s="248"/>
      <c r="P117" s="238"/>
      <c r="Q117" s="249"/>
      <c r="R117" s="233"/>
      <c r="S117" s="234" t="str">
        <f t="shared" si="138"/>
        <v>0</v>
      </c>
      <c r="T117" s="233"/>
      <c r="U117" s="234" t="str">
        <f t="shared" si="139"/>
        <v>0</v>
      </c>
      <c r="V117" s="233"/>
      <c r="W117" s="234" t="str">
        <f t="shared" si="140"/>
        <v>0</v>
      </c>
      <c r="X117" s="233"/>
      <c r="Y117" s="234" t="str">
        <f t="shared" si="141"/>
        <v>0</v>
      </c>
      <c r="Z117" s="233"/>
      <c r="AA117" s="234" t="str">
        <f t="shared" si="142"/>
        <v>0</v>
      </c>
      <c r="AB117" s="233"/>
      <c r="AC117" s="234" t="str">
        <f t="shared" si="143"/>
        <v>0</v>
      </c>
      <c r="AD117" s="233"/>
      <c r="AE117" s="234" t="str">
        <f t="shared" si="144"/>
        <v>0</v>
      </c>
      <c r="AF117" s="228" t="str">
        <f t="shared" si="145"/>
        <v/>
      </c>
      <c r="AG117" s="228" t="str">
        <f t="shared" si="146"/>
        <v/>
      </c>
      <c r="AH117" s="235"/>
      <c r="AI117" s="228" t="str">
        <f t="shared" si="147"/>
        <v/>
      </c>
      <c r="AJ117" s="228" t="str">
        <f>IFERROR(VLOOKUP((CONCATENATE(AG117,AI117)),Listados!$U$3:$V$11,2,FALSE),"")</f>
        <v/>
      </c>
      <c r="AK117" s="228" t="str">
        <f t="shared" si="148"/>
        <v/>
      </c>
      <c r="AL117" s="473"/>
      <c r="AM117" s="473"/>
      <c r="AN117" s="473"/>
      <c r="AO117" s="473"/>
      <c r="AP117" s="424"/>
      <c r="AQ117" s="424"/>
      <c r="AR117" s="474"/>
      <c r="AS117" s="474"/>
      <c r="AT117" s="474"/>
      <c r="AU117" s="474"/>
      <c r="AV117" s="236"/>
      <c r="AW117" s="236"/>
      <c r="AX117" s="239"/>
      <c r="AY117" s="239"/>
      <c r="AZ117" s="236"/>
      <c r="BA117" s="236"/>
      <c r="BB117" s="429"/>
      <c r="BC117" s="429"/>
      <c r="BD117" s="429"/>
      <c r="BE117" s="431"/>
      <c r="BF117" s="433"/>
      <c r="BG117" s="433"/>
    </row>
    <row r="118" spans="1:59" ht="15.75" thickBot="1">
      <c r="A118" s="475"/>
      <c r="B118" s="472"/>
      <c r="C118" s="476"/>
      <c r="D118" s="472"/>
      <c r="E118" s="472"/>
      <c r="F118" s="472"/>
      <c r="G118" s="237"/>
      <c r="H118" s="237"/>
      <c r="I118" s="237"/>
      <c r="J118" s="472"/>
      <c r="K118" s="474"/>
      <c r="L118" s="477"/>
      <c r="M118" s="474"/>
      <c r="N118" s="474"/>
      <c r="O118" s="248"/>
      <c r="P118" s="238"/>
      <c r="Q118" s="249"/>
      <c r="R118" s="233"/>
      <c r="S118" s="234" t="str">
        <f t="shared" si="138"/>
        <v>0</v>
      </c>
      <c r="T118" s="233"/>
      <c r="U118" s="234" t="str">
        <f t="shared" si="139"/>
        <v>0</v>
      </c>
      <c r="V118" s="233"/>
      <c r="W118" s="234" t="str">
        <f t="shared" si="140"/>
        <v>0</v>
      </c>
      <c r="X118" s="233"/>
      <c r="Y118" s="234" t="str">
        <f t="shared" si="141"/>
        <v>0</v>
      </c>
      <c r="Z118" s="233"/>
      <c r="AA118" s="234" t="str">
        <f t="shared" si="142"/>
        <v>0</v>
      </c>
      <c r="AB118" s="233"/>
      <c r="AC118" s="234" t="str">
        <f t="shared" si="143"/>
        <v>0</v>
      </c>
      <c r="AD118" s="233"/>
      <c r="AE118" s="234" t="str">
        <f t="shared" si="144"/>
        <v>0</v>
      </c>
      <c r="AF118" s="228" t="str">
        <f t="shared" si="145"/>
        <v/>
      </c>
      <c r="AG118" s="228" t="str">
        <f t="shared" si="146"/>
        <v/>
      </c>
      <c r="AH118" s="235"/>
      <c r="AI118" s="228" t="str">
        <f t="shared" si="147"/>
        <v/>
      </c>
      <c r="AJ118" s="228" t="str">
        <f>IFERROR(VLOOKUP((CONCATENATE(AG118,AI118)),Listados!$U$3:$V$11,2,FALSE),"")</f>
        <v/>
      </c>
      <c r="AK118" s="228" t="str">
        <f t="shared" si="148"/>
        <v/>
      </c>
      <c r="AL118" s="473"/>
      <c r="AM118" s="473"/>
      <c r="AN118" s="473"/>
      <c r="AO118" s="473"/>
      <c r="AP118" s="444"/>
      <c r="AQ118" s="444"/>
      <c r="AR118" s="474"/>
      <c r="AS118" s="474"/>
      <c r="AT118" s="474"/>
      <c r="AU118" s="474"/>
      <c r="AV118" s="236"/>
      <c r="AW118" s="236"/>
      <c r="AX118" s="239"/>
      <c r="AY118" s="239"/>
      <c r="AZ118" s="236"/>
      <c r="BA118" s="236"/>
      <c r="BB118" s="430"/>
      <c r="BC118" s="430"/>
      <c r="BD118" s="430"/>
      <c r="BE118" s="432"/>
      <c r="BF118" s="434"/>
      <c r="BG118" s="434"/>
    </row>
    <row r="119" spans="1:59">
      <c r="A119" s="475">
        <v>28</v>
      </c>
      <c r="B119" s="472"/>
      <c r="C119" s="476"/>
      <c r="D119" s="472"/>
      <c r="E119" s="471"/>
      <c r="F119" s="471"/>
      <c r="G119" s="237"/>
      <c r="H119" s="237"/>
      <c r="I119" s="237"/>
      <c r="J119" s="472"/>
      <c r="K119" s="474" t="e">
        <f>+VLOOKUP(J119,Listados!$K$8:$L$12,2,0)</f>
        <v>#N/A</v>
      </c>
      <c r="L119" s="477"/>
      <c r="M119" s="474" t="e">
        <f>+VLOOKUP(L119,Listados!$K$13:$L$17,2,0)</f>
        <v>#N/A</v>
      </c>
      <c r="N119" s="474" t="str">
        <f>IF(AND(J119&lt;&gt;"",L119&lt;&gt;""),VLOOKUP(J119&amp;L119,Listados!$M$3:$N$27,2,FALSE),"")</f>
        <v/>
      </c>
      <c r="O119" s="257"/>
      <c r="P119" s="231"/>
      <c r="Q119" s="251"/>
      <c r="R119" s="233"/>
      <c r="S119" s="234" t="str">
        <f t="shared" si="138"/>
        <v>0</v>
      </c>
      <c r="T119" s="233"/>
      <c r="U119" s="234" t="str">
        <f t="shared" si="139"/>
        <v>0</v>
      </c>
      <c r="V119" s="233"/>
      <c r="W119" s="234" t="str">
        <f t="shared" si="140"/>
        <v>0</v>
      </c>
      <c r="X119" s="233"/>
      <c r="Y119" s="234" t="str">
        <f t="shared" si="141"/>
        <v>0</v>
      </c>
      <c r="Z119" s="233"/>
      <c r="AA119" s="234" t="str">
        <f t="shared" si="142"/>
        <v>0</v>
      </c>
      <c r="AB119" s="233"/>
      <c r="AC119" s="234" t="str">
        <f t="shared" si="143"/>
        <v>0</v>
      </c>
      <c r="AD119" s="233"/>
      <c r="AE119" s="234" t="str">
        <f t="shared" si="144"/>
        <v>0</v>
      </c>
      <c r="AF119" s="228" t="str">
        <f t="shared" si="145"/>
        <v/>
      </c>
      <c r="AG119" s="228" t="str">
        <f t="shared" si="146"/>
        <v/>
      </c>
      <c r="AH119" s="235"/>
      <c r="AI119" s="228" t="str">
        <f t="shared" si="147"/>
        <v/>
      </c>
      <c r="AJ119" s="228" t="str">
        <f>IFERROR(VLOOKUP((CONCATENATE(AG119,AI119)),Listados!$U$3:$V$11,2,FALSE),"")</f>
        <v/>
      </c>
      <c r="AK119" s="228" t="str">
        <f t="shared" si="148"/>
        <v/>
      </c>
      <c r="AL119" s="473" t="e">
        <f t="shared" ref="AL119" si="203">AVERAGE(AK119:AK122)</f>
        <v>#DIV/0!</v>
      </c>
      <c r="AM119" s="473" t="e">
        <f t="shared" ref="AM119" si="204">IF(AL119&lt;=50,"Débil",IF(AL119&lt;=99,"Moderado",IF(AL119=100,"fuerte","")))</f>
        <v>#DIV/0!</v>
      </c>
      <c r="AN119" s="473" t="e">
        <f t="shared" ref="AN119" si="205">+IF(AND(Q119="Preventivo",AM119="Fuerte"),2,IF(AND(Q119="Preventivo",AM119="Moderado"),1,0))</f>
        <v>#DIV/0!</v>
      </c>
      <c r="AO119" s="473" t="e">
        <f t="shared" ref="AO119" si="206">+IF(AND(Q119="Detectivo",$AM119="Fuerte"),2,IF(AND(Q119="Detectivo",$AM119="Moderado"),1,IF(AND(Q119="Preventivo",$AM119="Fuerte"),1,0)))</f>
        <v>#DIV/0!</v>
      </c>
      <c r="AP119" s="443" t="e">
        <f t="shared" ref="AP119" si="207">+K119-AN119</f>
        <v>#N/A</v>
      </c>
      <c r="AQ119" s="443" t="e">
        <f t="shared" ref="AQ119" si="208">+M119-AO119</f>
        <v>#N/A</v>
      </c>
      <c r="AR119" s="474" t="e">
        <f>+VLOOKUP(MIN(AP119),Listados!$J$18:$K$24,2,TRUE)</f>
        <v>#N/A</v>
      </c>
      <c r="AS119" s="474" t="e">
        <f>+VLOOKUP(MIN(AQ119),Listados!$J$26:$K$32,2,TRUE)</f>
        <v>#N/A</v>
      </c>
      <c r="AT119" s="474" t="e">
        <f>IF(AND(AR119&lt;&gt;"",AS119&lt;&gt;""),VLOOKUP(AR119&amp;AS119,Listados!$M$3:$N$27,2,FALSE),"")</f>
        <v>#N/A</v>
      </c>
      <c r="AU119" s="474" t="e">
        <f>+VLOOKUP(AT119,Listados!$P$3:$Q$6,2,FALSE)</f>
        <v>#N/A</v>
      </c>
      <c r="AV119" s="236"/>
      <c r="AW119" s="236"/>
      <c r="AX119" s="239"/>
      <c r="AY119" s="263"/>
      <c r="AZ119" s="236"/>
      <c r="BA119" s="236"/>
      <c r="BB119" s="429"/>
      <c r="BC119" s="429"/>
      <c r="BD119" s="429"/>
      <c r="BE119" s="431"/>
      <c r="BF119" s="433"/>
      <c r="BG119" s="433"/>
    </row>
    <row r="120" spans="1:59">
      <c r="A120" s="475"/>
      <c r="B120" s="472"/>
      <c r="C120" s="476"/>
      <c r="D120" s="472"/>
      <c r="E120" s="472"/>
      <c r="F120" s="472"/>
      <c r="G120" s="237"/>
      <c r="H120" s="237"/>
      <c r="I120" s="237"/>
      <c r="J120" s="472"/>
      <c r="K120" s="474"/>
      <c r="L120" s="477"/>
      <c r="M120" s="474"/>
      <c r="N120" s="474"/>
      <c r="O120" s="257"/>
      <c r="P120" s="231"/>
      <c r="Q120" s="251"/>
      <c r="R120" s="233"/>
      <c r="S120" s="234" t="str">
        <f t="shared" si="138"/>
        <v>0</v>
      </c>
      <c r="T120" s="233"/>
      <c r="U120" s="234" t="str">
        <f t="shared" si="139"/>
        <v>0</v>
      </c>
      <c r="V120" s="233"/>
      <c r="W120" s="234" t="str">
        <f t="shared" si="140"/>
        <v>0</v>
      </c>
      <c r="X120" s="233"/>
      <c r="Y120" s="234" t="str">
        <f t="shared" si="141"/>
        <v>0</v>
      </c>
      <c r="Z120" s="233"/>
      <c r="AA120" s="234" t="str">
        <f t="shared" si="142"/>
        <v>0</v>
      </c>
      <c r="AB120" s="233"/>
      <c r="AC120" s="234" t="str">
        <f t="shared" si="143"/>
        <v>0</v>
      </c>
      <c r="AD120" s="233"/>
      <c r="AE120" s="234" t="str">
        <f t="shared" si="144"/>
        <v>0</v>
      </c>
      <c r="AF120" s="228" t="str">
        <f t="shared" si="145"/>
        <v/>
      </c>
      <c r="AG120" s="228" t="str">
        <f t="shared" si="146"/>
        <v/>
      </c>
      <c r="AH120" s="235"/>
      <c r="AI120" s="228" t="str">
        <f t="shared" si="147"/>
        <v/>
      </c>
      <c r="AJ120" s="228" t="str">
        <f>IFERROR(VLOOKUP((CONCATENATE(AG120,AI120)),Listados!$U$3:$V$11,2,FALSE),"")</f>
        <v/>
      </c>
      <c r="AK120" s="228" t="str">
        <f t="shared" si="148"/>
        <v/>
      </c>
      <c r="AL120" s="473"/>
      <c r="AM120" s="473"/>
      <c r="AN120" s="473"/>
      <c r="AO120" s="473"/>
      <c r="AP120" s="424"/>
      <c r="AQ120" s="424"/>
      <c r="AR120" s="474"/>
      <c r="AS120" s="474"/>
      <c r="AT120" s="474"/>
      <c r="AU120" s="474"/>
      <c r="AV120" s="236"/>
      <c r="AW120" s="236"/>
      <c r="AX120" s="236"/>
      <c r="AY120" s="236"/>
      <c r="AZ120" s="236"/>
      <c r="BA120" s="236"/>
      <c r="BB120" s="429"/>
      <c r="BC120" s="429"/>
      <c r="BD120" s="429"/>
      <c r="BE120" s="431"/>
      <c r="BF120" s="433"/>
      <c r="BG120" s="433"/>
    </row>
    <row r="121" spans="1:59">
      <c r="A121" s="475"/>
      <c r="B121" s="472"/>
      <c r="C121" s="476"/>
      <c r="D121" s="472"/>
      <c r="E121" s="472"/>
      <c r="F121" s="472"/>
      <c r="G121" s="237"/>
      <c r="H121" s="237"/>
      <c r="I121" s="237"/>
      <c r="J121" s="472"/>
      <c r="K121" s="474"/>
      <c r="L121" s="477"/>
      <c r="M121" s="474"/>
      <c r="N121" s="474"/>
      <c r="O121" s="248"/>
      <c r="P121" s="238"/>
      <c r="Q121" s="249"/>
      <c r="R121" s="233"/>
      <c r="S121" s="234" t="str">
        <f t="shared" si="138"/>
        <v>0</v>
      </c>
      <c r="T121" s="233"/>
      <c r="U121" s="234" t="str">
        <f t="shared" si="139"/>
        <v>0</v>
      </c>
      <c r="V121" s="233"/>
      <c r="W121" s="234" t="str">
        <f t="shared" si="140"/>
        <v>0</v>
      </c>
      <c r="X121" s="233"/>
      <c r="Y121" s="234" t="str">
        <f t="shared" si="141"/>
        <v>0</v>
      </c>
      <c r="Z121" s="233"/>
      <c r="AA121" s="234" t="str">
        <f t="shared" si="142"/>
        <v>0</v>
      </c>
      <c r="AB121" s="233"/>
      <c r="AC121" s="234" t="str">
        <f t="shared" si="143"/>
        <v>0</v>
      </c>
      <c r="AD121" s="233"/>
      <c r="AE121" s="234" t="str">
        <f t="shared" si="144"/>
        <v>0</v>
      </c>
      <c r="AF121" s="228" t="str">
        <f t="shared" si="145"/>
        <v/>
      </c>
      <c r="AG121" s="228" t="str">
        <f t="shared" si="146"/>
        <v/>
      </c>
      <c r="AH121" s="235"/>
      <c r="AI121" s="228" t="str">
        <f t="shared" si="147"/>
        <v/>
      </c>
      <c r="AJ121" s="228" t="str">
        <f>IFERROR(VLOOKUP((CONCATENATE(AG121,AI121)),Listados!$U$3:$V$11,2,FALSE),"")</f>
        <v/>
      </c>
      <c r="AK121" s="228" t="str">
        <f t="shared" si="148"/>
        <v/>
      </c>
      <c r="AL121" s="473"/>
      <c r="AM121" s="473"/>
      <c r="AN121" s="473"/>
      <c r="AO121" s="473"/>
      <c r="AP121" s="424"/>
      <c r="AQ121" s="424"/>
      <c r="AR121" s="474"/>
      <c r="AS121" s="474"/>
      <c r="AT121" s="474"/>
      <c r="AU121" s="474"/>
      <c r="AV121" s="236"/>
      <c r="AW121" s="236"/>
      <c r="AX121" s="239"/>
      <c r="AY121" s="239"/>
      <c r="AZ121" s="236"/>
      <c r="BA121" s="236"/>
      <c r="BB121" s="429"/>
      <c r="BC121" s="429"/>
      <c r="BD121" s="429"/>
      <c r="BE121" s="431"/>
      <c r="BF121" s="433"/>
      <c r="BG121" s="433"/>
    </row>
    <row r="122" spans="1:59" ht="15.75" thickBot="1">
      <c r="A122" s="475"/>
      <c r="B122" s="472"/>
      <c r="C122" s="476"/>
      <c r="D122" s="472"/>
      <c r="E122" s="472"/>
      <c r="F122" s="472"/>
      <c r="G122" s="237"/>
      <c r="H122" s="237"/>
      <c r="I122" s="237"/>
      <c r="J122" s="472"/>
      <c r="K122" s="474"/>
      <c r="L122" s="477"/>
      <c r="M122" s="474"/>
      <c r="N122" s="474"/>
      <c r="O122" s="248"/>
      <c r="P122" s="238"/>
      <c r="Q122" s="249"/>
      <c r="R122" s="233"/>
      <c r="S122" s="234" t="str">
        <f t="shared" si="138"/>
        <v>0</v>
      </c>
      <c r="T122" s="233"/>
      <c r="U122" s="234" t="str">
        <f t="shared" si="139"/>
        <v>0</v>
      </c>
      <c r="V122" s="233"/>
      <c r="W122" s="234" t="str">
        <f t="shared" si="140"/>
        <v>0</v>
      </c>
      <c r="X122" s="233"/>
      <c r="Y122" s="234" t="str">
        <f t="shared" si="141"/>
        <v>0</v>
      </c>
      <c r="Z122" s="233"/>
      <c r="AA122" s="234" t="str">
        <f t="shared" si="142"/>
        <v>0</v>
      </c>
      <c r="AB122" s="233"/>
      <c r="AC122" s="234" t="str">
        <f t="shared" si="143"/>
        <v>0</v>
      </c>
      <c r="AD122" s="233"/>
      <c r="AE122" s="234" t="str">
        <f t="shared" si="144"/>
        <v>0</v>
      </c>
      <c r="AF122" s="228" t="str">
        <f t="shared" si="145"/>
        <v/>
      </c>
      <c r="AG122" s="228" t="str">
        <f t="shared" si="146"/>
        <v/>
      </c>
      <c r="AH122" s="235"/>
      <c r="AI122" s="228" t="str">
        <f t="shared" si="147"/>
        <v/>
      </c>
      <c r="AJ122" s="228" t="str">
        <f>IFERROR(VLOOKUP((CONCATENATE(AG122,AI122)),Listados!$U$3:$V$11,2,FALSE),"")</f>
        <v/>
      </c>
      <c r="AK122" s="228" t="str">
        <f t="shared" si="148"/>
        <v/>
      </c>
      <c r="AL122" s="473"/>
      <c r="AM122" s="473"/>
      <c r="AN122" s="473"/>
      <c r="AO122" s="473"/>
      <c r="AP122" s="444"/>
      <c r="AQ122" s="444"/>
      <c r="AR122" s="474"/>
      <c r="AS122" s="474"/>
      <c r="AT122" s="474"/>
      <c r="AU122" s="474"/>
      <c r="AV122" s="236"/>
      <c r="AW122" s="236"/>
      <c r="AX122" s="239"/>
      <c r="AY122" s="239"/>
      <c r="AZ122" s="236"/>
      <c r="BA122" s="236"/>
      <c r="BB122" s="430"/>
      <c r="BC122" s="430"/>
      <c r="BD122" s="430"/>
      <c r="BE122" s="432"/>
      <c r="BF122" s="434"/>
      <c r="BG122" s="434"/>
    </row>
    <row r="123" spans="1:59">
      <c r="A123" s="475">
        <v>29</v>
      </c>
      <c r="B123" s="472"/>
      <c r="C123" s="476"/>
      <c r="D123" s="472"/>
      <c r="E123" s="471"/>
      <c r="F123" s="471"/>
      <c r="G123" s="237"/>
      <c r="H123" s="237"/>
      <c r="I123" s="237"/>
      <c r="J123" s="472"/>
      <c r="K123" s="474" t="e">
        <f>+VLOOKUP(J123,Listados!$K$8:$L$12,2,0)</f>
        <v>#N/A</v>
      </c>
      <c r="L123" s="477"/>
      <c r="M123" s="474" t="e">
        <f>+VLOOKUP(L123,Listados!$K$13:$L$17,2,0)</f>
        <v>#N/A</v>
      </c>
      <c r="N123" s="474" t="str">
        <f>IF(AND(J123&lt;&gt;"",L123&lt;&gt;""),VLOOKUP(J123&amp;L123,Listados!$M$3:$N$27,2,FALSE),"")</f>
        <v/>
      </c>
      <c r="O123" s="257"/>
      <c r="P123" s="231"/>
      <c r="Q123" s="251"/>
      <c r="R123" s="233"/>
      <c r="S123" s="234" t="str">
        <f t="shared" si="138"/>
        <v>0</v>
      </c>
      <c r="T123" s="233"/>
      <c r="U123" s="234" t="str">
        <f t="shared" si="139"/>
        <v>0</v>
      </c>
      <c r="V123" s="233"/>
      <c r="W123" s="234" t="str">
        <f t="shared" si="140"/>
        <v>0</v>
      </c>
      <c r="X123" s="233"/>
      <c r="Y123" s="234" t="str">
        <f t="shared" si="141"/>
        <v>0</v>
      </c>
      <c r="Z123" s="233"/>
      <c r="AA123" s="234" t="str">
        <f t="shared" si="142"/>
        <v>0</v>
      </c>
      <c r="AB123" s="233"/>
      <c r="AC123" s="234" t="str">
        <f t="shared" si="143"/>
        <v>0</v>
      </c>
      <c r="AD123" s="233"/>
      <c r="AE123" s="234" t="str">
        <f t="shared" si="144"/>
        <v>0</v>
      </c>
      <c r="AF123" s="228" t="str">
        <f t="shared" si="145"/>
        <v/>
      </c>
      <c r="AG123" s="228" t="str">
        <f t="shared" si="146"/>
        <v/>
      </c>
      <c r="AH123" s="235"/>
      <c r="AI123" s="228" t="str">
        <f t="shared" si="147"/>
        <v/>
      </c>
      <c r="AJ123" s="228" t="str">
        <f>IFERROR(VLOOKUP((CONCATENATE(AG123,AI123)),Listados!$U$3:$V$11,2,FALSE),"")</f>
        <v/>
      </c>
      <c r="AK123" s="228" t="str">
        <f t="shared" si="148"/>
        <v/>
      </c>
      <c r="AL123" s="473" t="e">
        <f t="shared" ref="AL123" si="209">AVERAGE(AK123:AK126)</f>
        <v>#DIV/0!</v>
      </c>
      <c r="AM123" s="473" t="e">
        <f t="shared" ref="AM123" si="210">IF(AL123&lt;=50,"Débil",IF(AL123&lt;=99,"Moderado",IF(AL123=100,"fuerte","")))</f>
        <v>#DIV/0!</v>
      </c>
      <c r="AN123" s="473" t="e">
        <f t="shared" ref="AN123" si="211">+IF(AND(Q123="Preventivo",AM123="Fuerte"),2,IF(AND(Q123="Preventivo",AM123="Moderado"),1,0))</f>
        <v>#DIV/0!</v>
      </c>
      <c r="AO123" s="473" t="e">
        <f t="shared" ref="AO123" si="212">+IF(AND(Q123="Detectivo",$AM123="Fuerte"),2,IF(AND(Q123="Detectivo",$AM123="Moderado"),1,IF(AND(Q123="Preventivo",$AM123="Fuerte"),1,0)))</f>
        <v>#DIV/0!</v>
      </c>
      <c r="AP123" s="443" t="e">
        <f t="shared" ref="AP123" si="213">+K123-AN123</f>
        <v>#N/A</v>
      </c>
      <c r="AQ123" s="443" t="e">
        <f t="shared" ref="AQ123" si="214">+M123-AO123</f>
        <v>#N/A</v>
      </c>
      <c r="AR123" s="474" t="e">
        <f>+VLOOKUP(MIN(AP123),Listados!$J$18:$K$24,2,TRUE)</f>
        <v>#N/A</v>
      </c>
      <c r="AS123" s="474" t="e">
        <f>+VLOOKUP(MIN(AQ123),Listados!$J$26:$K$32,2,TRUE)</f>
        <v>#N/A</v>
      </c>
      <c r="AT123" s="474" t="e">
        <f>IF(AND(AR123&lt;&gt;"",AS123&lt;&gt;""),VLOOKUP(AR123&amp;AS123,Listados!$M$3:$N$27,2,FALSE),"")</f>
        <v>#N/A</v>
      </c>
      <c r="AU123" s="474" t="e">
        <f>+VLOOKUP(AT123,Listados!$P$3:$Q$6,2,FALSE)</f>
        <v>#N/A</v>
      </c>
      <c r="AV123" s="236"/>
      <c r="AW123" s="236"/>
      <c r="AX123" s="239"/>
      <c r="AY123" s="263"/>
      <c r="AZ123" s="236"/>
      <c r="BA123" s="236"/>
      <c r="BB123" s="429"/>
      <c r="BC123" s="429"/>
      <c r="BD123" s="429"/>
      <c r="BE123" s="431"/>
      <c r="BF123" s="433"/>
      <c r="BG123" s="433"/>
    </row>
    <row r="124" spans="1:59">
      <c r="A124" s="475"/>
      <c r="B124" s="472"/>
      <c r="C124" s="476"/>
      <c r="D124" s="472"/>
      <c r="E124" s="472"/>
      <c r="F124" s="472"/>
      <c r="G124" s="237"/>
      <c r="H124" s="237"/>
      <c r="I124" s="237"/>
      <c r="J124" s="472"/>
      <c r="K124" s="474"/>
      <c r="L124" s="477"/>
      <c r="M124" s="474"/>
      <c r="N124" s="474"/>
      <c r="O124" s="257"/>
      <c r="P124" s="231"/>
      <c r="Q124" s="251"/>
      <c r="R124" s="233"/>
      <c r="S124" s="234" t="str">
        <f t="shared" si="138"/>
        <v>0</v>
      </c>
      <c r="T124" s="233"/>
      <c r="U124" s="234" t="str">
        <f t="shared" si="139"/>
        <v>0</v>
      </c>
      <c r="V124" s="233"/>
      <c r="W124" s="234" t="str">
        <f t="shared" si="140"/>
        <v>0</v>
      </c>
      <c r="X124" s="233"/>
      <c r="Y124" s="234" t="str">
        <f t="shared" si="141"/>
        <v>0</v>
      </c>
      <c r="Z124" s="233"/>
      <c r="AA124" s="234" t="str">
        <f t="shared" si="142"/>
        <v>0</v>
      </c>
      <c r="AB124" s="233"/>
      <c r="AC124" s="234" t="str">
        <f t="shared" si="143"/>
        <v>0</v>
      </c>
      <c r="AD124" s="233"/>
      <c r="AE124" s="234" t="str">
        <f t="shared" si="144"/>
        <v>0</v>
      </c>
      <c r="AF124" s="228" t="str">
        <f t="shared" si="145"/>
        <v/>
      </c>
      <c r="AG124" s="228" t="str">
        <f t="shared" si="146"/>
        <v/>
      </c>
      <c r="AH124" s="235"/>
      <c r="AI124" s="228" t="str">
        <f t="shared" si="147"/>
        <v/>
      </c>
      <c r="AJ124" s="228" t="str">
        <f>IFERROR(VLOOKUP((CONCATENATE(AG124,AI124)),Listados!$U$3:$V$11,2,FALSE),"")</f>
        <v/>
      </c>
      <c r="AK124" s="228" t="str">
        <f t="shared" si="148"/>
        <v/>
      </c>
      <c r="AL124" s="473"/>
      <c r="AM124" s="473"/>
      <c r="AN124" s="473"/>
      <c r="AO124" s="473"/>
      <c r="AP124" s="424"/>
      <c r="AQ124" s="424"/>
      <c r="AR124" s="474"/>
      <c r="AS124" s="474"/>
      <c r="AT124" s="474"/>
      <c r="AU124" s="474"/>
      <c r="AV124" s="236"/>
      <c r="AW124" s="236"/>
      <c r="AX124" s="236"/>
      <c r="AY124" s="236"/>
      <c r="AZ124" s="236"/>
      <c r="BA124" s="236"/>
      <c r="BB124" s="429"/>
      <c r="BC124" s="429"/>
      <c r="BD124" s="429"/>
      <c r="BE124" s="431"/>
      <c r="BF124" s="433"/>
      <c r="BG124" s="433"/>
    </row>
    <row r="125" spans="1:59">
      <c r="A125" s="475"/>
      <c r="B125" s="472"/>
      <c r="C125" s="476"/>
      <c r="D125" s="472"/>
      <c r="E125" s="472"/>
      <c r="F125" s="472"/>
      <c r="G125" s="237"/>
      <c r="H125" s="237"/>
      <c r="I125" s="237"/>
      <c r="J125" s="472"/>
      <c r="K125" s="474"/>
      <c r="L125" s="477"/>
      <c r="M125" s="474"/>
      <c r="N125" s="474"/>
      <c r="O125" s="248"/>
      <c r="P125" s="238"/>
      <c r="Q125" s="249"/>
      <c r="R125" s="233"/>
      <c r="S125" s="234" t="str">
        <f t="shared" si="138"/>
        <v>0</v>
      </c>
      <c r="T125" s="233"/>
      <c r="U125" s="234" t="str">
        <f t="shared" si="139"/>
        <v>0</v>
      </c>
      <c r="V125" s="233"/>
      <c r="W125" s="234" t="str">
        <f t="shared" si="140"/>
        <v>0</v>
      </c>
      <c r="X125" s="233"/>
      <c r="Y125" s="234" t="str">
        <f t="shared" si="141"/>
        <v>0</v>
      </c>
      <c r="Z125" s="233"/>
      <c r="AA125" s="234" t="str">
        <f t="shared" si="142"/>
        <v>0</v>
      </c>
      <c r="AB125" s="233"/>
      <c r="AC125" s="234" t="str">
        <f t="shared" si="143"/>
        <v>0</v>
      </c>
      <c r="AD125" s="233"/>
      <c r="AE125" s="234" t="str">
        <f t="shared" si="144"/>
        <v>0</v>
      </c>
      <c r="AF125" s="228" t="str">
        <f t="shared" si="145"/>
        <v/>
      </c>
      <c r="AG125" s="228" t="str">
        <f t="shared" si="146"/>
        <v/>
      </c>
      <c r="AH125" s="235"/>
      <c r="AI125" s="228" t="str">
        <f t="shared" si="147"/>
        <v/>
      </c>
      <c r="AJ125" s="228" t="str">
        <f>IFERROR(VLOOKUP((CONCATENATE(AG125,AI125)),Listados!$U$3:$V$11,2,FALSE),"")</f>
        <v/>
      </c>
      <c r="AK125" s="228" t="str">
        <f t="shared" si="148"/>
        <v/>
      </c>
      <c r="AL125" s="473"/>
      <c r="AM125" s="473"/>
      <c r="AN125" s="473"/>
      <c r="AO125" s="473"/>
      <c r="AP125" s="424"/>
      <c r="AQ125" s="424"/>
      <c r="AR125" s="474"/>
      <c r="AS125" s="474"/>
      <c r="AT125" s="474"/>
      <c r="AU125" s="474"/>
      <c r="AV125" s="236"/>
      <c r="AW125" s="236"/>
      <c r="AX125" s="239"/>
      <c r="AY125" s="239"/>
      <c r="AZ125" s="236"/>
      <c r="BA125" s="236"/>
      <c r="BB125" s="429"/>
      <c r="BC125" s="429"/>
      <c r="BD125" s="429"/>
      <c r="BE125" s="431"/>
      <c r="BF125" s="433"/>
      <c r="BG125" s="433"/>
    </row>
    <row r="126" spans="1:59" ht="15.75" thickBot="1">
      <c r="A126" s="475"/>
      <c r="B126" s="472"/>
      <c r="C126" s="476"/>
      <c r="D126" s="472"/>
      <c r="E126" s="472"/>
      <c r="F126" s="472"/>
      <c r="G126" s="237"/>
      <c r="H126" s="237"/>
      <c r="I126" s="237"/>
      <c r="J126" s="472"/>
      <c r="K126" s="474"/>
      <c r="L126" s="477"/>
      <c r="M126" s="474"/>
      <c r="N126" s="474"/>
      <c r="O126" s="248"/>
      <c r="P126" s="238"/>
      <c r="Q126" s="249"/>
      <c r="R126" s="233"/>
      <c r="S126" s="234" t="str">
        <f t="shared" si="138"/>
        <v>0</v>
      </c>
      <c r="T126" s="233"/>
      <c r="U126" s="234" t="str">
        <f t="shared" si="139"/>
        <v>0</v>
      </c>
      <c r="V126" s="233"/>
      <c r="W126" s="234" t="str">
        <f t="shared" si="140"/>
        <v>0</v>
      </c>
      <c r="X126" s="233"/>
      <c r="Y126" s="234" t="str">
        <f t="shared" si="141"/>
        <v>0</v>
      </c>
      <c r="Z126" s="233"/>
      <c r="AA126" s="234" t="str">
        <f t="shared" si="142"/>
        <v>0</v>
      </c>
      <c r="AB126" s="233"/>
      <c r="AC126" s="234" t="str">
        <f t="shared" si="143"/>
        <v>0</v>
      </c>
      <c r="AD126" s="233"/>
      <c r="AE126" s="234" t="str">
        <f t="shared" si="144"/>
        <v>0</v>
      </c>
      <c r="AF126" s="228" t="str">
        <f t="shared" si="145"/>
        <v/>
      </c>
      <c r="AG126" s="228" t="str">
        <f t="shared" si="146"/>
        <v/>
      </c>
      <c r="AH126" s="235"/>
      <c r="AI126" s="228" t="str">
        <f t="shared" si="147"/>
        <v/>
      </c>
      <c r="AJ126" s="228" t="str">
        <f>IFERROR(VLOOKUP((CONCATENATE(AG126,AI126)),Listados!$U$3:$V$11,2,FALSE),"")</f>
        <v/>
      </c>
      <c r="AK126" s="228" t="str">
        <f t="shared" si="148"/>
        <v/>
      </c>
      <c r="AL126" s="473"/>
      <c r="AM126" s="473"/>
      <c r="AN126" s="473"/>
      <c r="AO126" s="473"/>
      <c r="AP126" s="444"/>
      <c r="AQ126" s="444"/>
      <c r="AR126" s="474"/>
      <c r="AS126" s="474"/>
      <c r="AT126" s="474"/>
      <c r="AU126" s="474"/>
      <c r="AV126" s="236"/>
      <c r="AW126" s="236"/>
      <c r="AX126" s="239"/>
      <c r="AY126" s="239"/>
      <c r="AZ126" s="236"/>
      <c r="BA126" s="236"/>
      <c r="BB126" s="430"/>
      <c r="BC126" s="430"/>
      <c r="BD126" s="430"/>
      <c r="BE126" s="432"/>
      <c r="BF126" s="434"/>
      <c r="BG126" s="434"/>
    </row>
    <row r="127" spans="1:59">
      <c r="A127" s="475">
        <v>30</v>
      </c>
      <c r="B127" s="472"/>
      <c r="C127" s="476"/>
      <c r="D127" s="472"/>
      <c r="E127" s="471"/>
      <c r="F127" s="471"/>
      <c r="G127" s="237"/>
      <c r="H127" s="237"/>
      <c r="I127" s="237"/>
      <c r="J127" s="472"/>
      <c r="K127" s="474" t="e">
        <f>+VLOOKUP(J127,Listados!$K$8:$L$12,2,0)</f>
        <v>#N/A</v>
      </c>
      <c r="L127" s="477"/>
      <c r="M127" s="474" t="e">
        <f>+VLOOKUP(L127,Listados!$K$13:$L$17,2,0)</f>
        <v>#N/A</v>
      </c>
      <c r="N127" s="474" t="str">
        <f>IF(AND(J127&lt;&gt;"",L127&lt;&gt;""),VLOOKUP(J127&amp;L127,Listados!$M$3:$N$27,2,FALSE),"")</f>
        <v/>
      </c>
      <c r="O127" s="257"/>
      <c r="P127" s="231"/>
      <c r="Q127" s="251"/>
      <c r="R127" s="233"/>
      <c r="S127" s="234" t="str">
        <f t="shared" si="138"/>
        <v>0</v>
      </c>
      <c r="T127" s="233"/>
      <c r="U127" s="234" t="str">
        <f t="shared" si="139"/>
        <v>0</v>
      </c>
      <c r="V127" s="233"/>
      <c r="W127" s="234" t="str">
        <f t="shared" si="140"/>
        <v>0</v>
      </c>
      <c r="X127" s="233"/>
      <c r="Y127" s="234" t="str">
        <f t="shared" si="141"/>
        <v>0</v>
      </c>
      <c r="Z127" s="233"/>
      <c r="AA127" s="234" t="str">
        <f t="shared" si="142"/>
        <v>0</v>
      </c>
      <c r="AB127" s="233"/>
      <c r="AC127" s="234" t="str">
        <f t="shared" si="143"/>
        <v>0</v>
      </c>
      <c r="AD127" s="233"/>
      <c r="AE127" s="234" t="str">
        <f t="shared" si="144"/>
        <v>0</v>
      </c>
      <c r="AF127" s="228" t="str">
        <f t="shared" si="145"/>
        <v/>
      </c>
      <c r="AG127" s="228" t="str">
        <f t="shared" si="146"/>
        <v/>
      </c>
      <c r="AH127" s="235"/>
      <c r="AI127" s="228" t="str">
        <f t="shared" si="147"/>
        <v/>
      </c>
      <c r="AJ127" s="228" t="str">
        <f>IFERROR(VLOOKUP((CONCATENATE(AG127,AI127)),Listados!$U$3:$V$11,2,FALSE),"")</f>
        <v/>
      </c>
      <c r="AK127" s="228" t="str">
        <f t="shared" si="148"/>
        <v/>
      </c>
      <c r="AL127" s="473" t="e">
        <f t="shared" ref="AL127" si="215">AVERAGE(AK127:AK130)</f>
        <v>#DIV/0!</v>
      </c>
      <c r="AM127" s="473" t="e">
        <f t="shared" ref="AM127" si="216">IF(AL127&lt;=50,"Débil",IF(AL127&lt;=99,"Moderado",IF(AL127=100,"fuerte","")))</f>
        <v>#DIV/0!</v>
      </c>
      <c r="AN127" s="473" t="e">
        <f t="shared" ref="AN127" si="217">+IF(AND(Q127="Preventivo",AM127="Fuerte"),2,IF(AND(Q127="Preventivo",AM127="Moderado"),1,0))</f>
        <v>#DIV/0!</v>
      </c>
      <c r="AO127" s="473" t="e">
        <f t="shared" ref="AO127" si="218">+IF(AND(Q127="Detectivo",$AM127="Fuerte"),2,IF(AND(Q127="Detectivo",$AM127="Moderado"),1,IF(AND(Q127="Preventivo",$AM127="Fuerte"),1,0)))</f>
        <v>#DIV/0!</v>
      </c>
      <c r="AP127" s="443" t="e">
        <f t="shared" ref="AP127" si="219">+K127-AN127</f>
        <v>#N/A</v>
      </c>
      <c r="AQ127" s="443" t="e">
        <f t="shared" ref="AQ127" si="220">+M127-AO127</f>
        <v>#N/A</v>
      </c>
      <c r="AR127" s="474" t="e">
        <f>+VLOOKUP(MIN(AP127),Listados!$J$18:$K$24,2,TRUE)</f>
        <v>#N/A</v>
      </c>
      <c r="AS127" s="474" t="e">
        <f>+VLOOKUP(MIN(AQ127),Listados!$J$26:$K$32,2,TRUE)</f>
        <v>#N/A</v>
      </c>
      <c r="AT127" s="474" t="e">
        <f>IF(AND(AR127&lt;&gt;"",AS127&lt;&gt;""),VLOOKUP(AR127&amp;AS127,Listados!$M$3:$N$27,2,FALSE),"")</f>
        <v>#N/A</v>
      </c>
      <c r="AU127" s="474" t="e">
        <f>+VLOOKUP(AT127,Listados!$P$3:$Q$6,2,FALSE)</f>
        <v>#N/A</v>
      </c>
      <c r="AV127" s="236"/>
      <c r="AW127" s="236"/>
      <c r="AX127" s="239"/>
      <c r="AY127" s="263"/>
      <c r="AZ127" s="236"/>
      <c r="BA127" s="236"/>
      <c r="BB127" s="429"/>
      <c r="BC127" s="429"/>
      <c r="BD127" s="429"/>
      <c r="BE127" s="431"/>
      <c r="BF127" s="433"/>
      <c r="BG127" s="433"/>
    </row>
    <row r="128" spans="1:59">
      <c r="A128" s="475"/>
      <c r="B128" s="472"/>
      <c r="C128" s="476"/>
      <c r="D128" s="472"/>
      <c r="E128" s="472"/>
      <c r="F128" s="472"/>
      <c r="G128" s="237"/>
      <c r="H128" s="237"/>
      <c r="I128" s="237"/>
      <c r="J128" s="472"/>
      <c r="K128" s="474"/>
      <c r="L128" s="477"/>
      <c r="M128" s="474"/>
      <c r="N128" s="474"/>
      <c r="O128" s="257"/>
      <c r="P128" s="231"/>
      <c r="Q128" s="251"/>
      <c r="R128" s="233"/>
      <c r="S128" s="234" t="str">
        <f t="shared" si="138"/>
        <v>0</v>
      </c>
      <c r="T128" s="233"/>
      <c r="U128" s="234" t="str">
        <f t="shared" si="139"/>
        <v>0</v>
      </c>
      <c r="V128" s="233"/>
      <c r="W128" s="234" t="str">
        <f t="shared" si="140"/>
        <v>0</v>
      </c>
      <c r="X128" s="233"/>
      <c r="Y128" s="234" t="str">
        <f t="shared" si="141"/>
        <v>0</v>
      </c>
      <c r="Z128" s="233"/>
      <c r="AA128" s="234" t="str">
        <f t="shared" si="142"/>
        <v>0</v>
      </c>
      <c r="AB128" s="233"/>
      <c r="AC128" s="234" t="str">
        <f t="shared" si="143"/>
        <v>0</v>
      </c>
      <c r="AD128" s="233"/>
      <c r="AE128" s="234" t="str">
        <f t="shared" si="144"/>
        <v>0</v>
      </c>
      <c r="AF128" s="228" t="str">
        <f t="shared" si="145"/>
        <v/>
      </c>
      <c r="AG128" s="228" t="str">
        <f t="shared" si="146"/>
        <v/>
      </c>
      <c r="AH128" s="235"/>
      <c r="AI128" s="228" t="str">
        <f t="shared" si="147"/>
        <v/>
      </c>
      <c r="AJ128" s="228" t="str">
        <f>IFERROR(VLOOKUP((CONCATENATE(AG128,AI128)),Listados!$U$3:$V$11,2,FALSE),"")</f>
        <v/>
      </c>
      <c r="AK128" s="228" t="str">
        <f t="shared" si="148"/>
        <v/>
      </c>
      <c r="AL128" s="473"/>
      <c r="AM128" s="473"/>
      <c r="AN128" s="473"/>
      <c r="AO128" s="473"/>
      <c r="AP128" s="424"/>
      <c r="AQ128" s="424"/>
      <c r="AR128" s="474"/>
      <c r="AS128" s="474"/>
      <c r="AT128" s="474"/>
      <c r="AU128" s="474"/>
      <c r="AV128" s="236"/>
      <c r="AW128" s="236"/>
      <c r="AX128" s="236"/>
      <c r="AY128" s="236"/>
      <c r="AZ128" s="236"/>
      <c r="BA128" s="236"/>
      <c r="BB128" s="429"/>
      <c r="BC128" s="429"/>
      <c r="BD128" s="429"/>
      <c r="BE128" s="431"/>
      <c r="BF128" s="433"/>
      <c r="BG128" s="433"/>
    </row>
    <row r="129" spans="1:59">
      <c r="A129" s="475"/>
      <c r="B129" s="472"/>
      <c r="C129" s="476"/>
      <c r="D129" s="472"/>
      <c r="E129" s="472"/>
      <c r="F129" s="472"/>
      <c r="G129" s="237"/>
      <c r="H129" s="237"/>
      <c r="I129" s="237"/>
      <c r="J129" s="472"/>
      <c r="K129" s="474"/>
      <c r="L129" s="477"/>
      <c r="M129" s="474"/>
      <c r="N129" s="474"/>
      <c r="O129" s="248"/>
      <c r="P129" s="238"/>
      <c r="Q129" s="249"/>
      <c r="R129" s="233"/>
      <c r="S129" s="234" t="str">
        <f t="shared" si="138"/>
        <v>0</v>
      </c>
      <c r="T129" s="233"/>
      <c r="U129" s="234" t="str">
        <f t="shared" si="139"/>
        <v>0</v>
      </c>
      <c r="V129" s="233"/>
      <c r="W129" s="234" t="str">
        <f t="shared" si="140"/>
        <v>0</v>
      </c>
      <c r="X129" s="233"/>
      <c r="Y129" s="234" t="str">
        <f t="shared" si="141"/>
        <v>0</v>
      </c>
      <c r="Z129" s="233"/>
      <c r="AA129" s="234" t="str">
        <f t="shared" si="142"/>
        <v>0</v>
      </c>
      <c r="AB129" s="233"/>
      <c r="AC129" s="234" t="str">
        <f t="shared" si="143"/>
        <v>0</v>
      </c>
      <c r="AD129" s="233"/>
      <c r="AE129" s="234" t="str">
        <f t="shared" si="144"/>
        <v>0</v>
      </c>
      <c r="AF129" s="228" t="str">
        <f t="shared" si="145"/>
        <v/>
      </c>
      <c r="AG129" s="228" t="str">
        <f t="shared" si="146"/>
        <v/>
      </c>
      <c r="AH129" s="235"/>
      <c r="AI129" s="228" t="str">
        <f t="shared" si="147"/>
        <v/>
      </c>
      <c r="AJ129" s="228" t="str">
        <f>IFERROR(VLOOKUP((CONCATENATE(AG129,AI129)),Listados!$U$3:$V$11,2,FALSE),"")</f>
        <v/>
      </c>
      <c r="AK129" s="228" t="str">
        <f t="shared" si="148"/>
        <v/>
      </c>
      <c r="AL129" s="473"/>
      <c r="AM129" s="473"/>
      <c r="AN129" s="473"/>
      <c r="AO129" s="473"/>
      <c r="AP129" s="424"/>
      <c r="AQ129" s="424"/>
      <c r="AR129" s="474"/>
      <c r="AS129" s="474"/>
      <c r="AT129" s="474"/>
      <c r="AU129" s="474"/>
      <c r="AV129" s="236"/>
      <c r="AW129" s="236"/>
      <c r="AX129" s="239"/>
      <c r="AY129" s="239"/>
      <c r="AZ129" s="236"/>
      <c r="BA129" s="236"/>
      <c r="BB129" s="429"/>
      <c r="BC129" s="429"/>
      <c r="BD129" s="429"/>
      <c r="BE129" s="431"/>
      <c r="BF129" s="433"/>
      <c r="BG129" s="433"/>
    </row>
    <row r="130" spans="1:59" ht="15.75" thickBot="1">
      <c r="A130" s="475"/>
      <c r="B130" s="472"/>
      <c r="C130" s="476"/>
      <c r="D130" s="472"/>
      <c r="E130" s="472"/>
      <c r="F130" s="472"/>
      <c r="G130" s="237"/>
      <c r="H130" s="237"/>
      <c r="I130" s="237"/>
      <c r="J130" s="472"/>
      <c r="K130" s="474"/>
      <c r="L130" s="477"/>
      <c r="M130" s="474"/>
      <c r="N130" s="474"/>
      <c r="O130" s="248"/>
      <c r="P130" s="238"/>
      <c r="Q130" s="249"/>
      <c r="R130" s="233"/>
      <c r="S130" s="234" t="str">
        <f t="shared" si="138"/>
        <v>0</v>
      </c>
      <c r="T130" s="233"/>
      <c r="U130" s="234" t="str">
        <f t="shared" si="139"/>
        <v>0</v>
      </c>
      <c r="V130" s="233"/>
      <c r="W130" s="234" t="str">
        <f t="shared" si="140"/>
        <v>0</v>
      </c>
      <c r="X130" s="233"/>
      <c r="Y130" s="234" t="str">
        <f t="shared" si="141"/>
        <v>0</v>
      </c>
      <c r="Z130" s="233"/>
      <c r="AA130" s="234" t="str">
        <f t="shared" si="142"/>
        <v>0</v>
      </c>
      <c r="AB130" s="233"/>
      <c r="AC130" s="234" t="str">
        <f t="shared" si="143"/>
        <v>0</v>
      </c>
      <c r="AD130" s="233"/>
      <c r="AE130" s="234" t="str">
        <f t="shared" si="144"/>
        <v>0</v>
      </c>
      <c r="AF130" s="228" t="str">
        <f t="shared" si="145"/>
        <v/>
      </c>
      <c r="AG130" s="228" t="str">
        <f t="shared" si="146"/>
        <v/>
      </c>
      <c r="AH130" s="235"/>
      <c r="AI130" s="228" t="str">
        <f t="shared" si="147"/>
        <v/>
      </c>
      <c r="AJ130" s="228" t="str">
        <f>IFERROR(VLOOKUP((CONCATENATE(AG130,AI130)),Listados!$U$3:$V$11,2,FALSE),"")</f>
        <v/>
      </c>
      <c r="AK130" s="228" t="str">
        <f t="shared" si="148"/>
        <v/>
      </c>
      <c r="AL130" s="473"/>
      <c r="AM130" s="473"/>
      <c r="AN130" s="473"/>
      <c r="AO130" s="473"/>
      <c r="AP130" s="444"/>
      <c r="AQ130" s="444"/>
      <c r="AR130" s="474"/>
      <c r="AS130" s="474"/>
      <c r="AT130" s="474"/>
      <c r="AU130" s="474"/>
      <c r="AV130" s="236"/>
      <c r="AW130" s="236"/>
      <c r="AX130" s="239"/>
      <c r="AY130" s="239"/>
      <c r="AZ130" s="236"/>
      <c r="BA130" s="236"/>
      <c r="BB130" s="430"/>
      <c r="BC130" s="430"/>
      <c r="BD130" s="430"/>
      <c r="BE130" s="432"/>
      <c r="BF130" s="434"/>
      <c r="BG130" s="434"/>
    </row>
    <row r="131" spans="1:59">
      <c r="A131" s="475">
        <v>31</v>
      </c>
      <c r="B131" s="472"/>
      <c r="C131" s="476"/>
      <c r="D131" s="472"/>
      <c r="E131" s="471"/>
      <c r="F131" s="471"/>
      <c r="G131" s="237"/>
      <c r="H131" s="237"/>
      <c r="I131" s="237"/>
      <c r="J131" s="472"/>
      <c r="K131" s="474" t="e">
        <f>+VLOOKUP(J131,Listados!$K$8:$L$12,2,0)</f>
        <v>#N/A</v>
      </c>
      <c r="L131" s="477"/>
      <c r="M131" s="474" t="e">
        <f>+VLOOKUP(L131,Listados!$K$13:$L$17,2,0)</f>
        <v>#N/A</v>
      </c>
      <c r="N131" s="474" t="str">
        <f>IF(AND(J131&lt;&gt;"",L131&lt;&gt;""),VLOOKUP(J131&amp;L131,Listados!$M$3:$N$27,2,FALSE),"")</f>
        <v/>
      </c>
      <c r="O131" s="257"/>
      <c r="P131" s="231"/>
      <c r="Q131" s="251"/>
      <c r="R131" s="233"/>
      <c r="S131" s="234" t="str">
        <f t="shared" si="138"/>
        <v>0</v>
      </c>
      <c r="T131" s="233"/>
      <c r="U131" s="234" t="str">
        <f t="shared" si="139"/>
        <v>0</v>
      </c>
      <c r="V131" s="233"/>
      <c r="W131" s="234" t="str">
        <f t="shared" si="140"/>
        <v>0</v>
      </c>
      <c r="X131" s="233"/>
      <c r="Y131" s="234" t="str">
        <f t="shared" si="141"/>
        <v>0</v>
      </c>
      <c r="Z131" s="233"/>
      <c r="AA131" s="234" t="str">
        <f t="shared" si="142"/>
        <v>0</v>
      </c>
      <c r="AB131" s="233"/>
      <c r="AC131" s="234" t="str">
        <f t="shared" si="143"/>
        <v>0</v>
      </c>
      <c r="AD131" s="233"/>
      <c r="AE131" s="234" t="str">
        <f t="shared" si="144"/>
        <v>0</v>
      </c>
      <c r="AF131" s="228" t="str">
        <f t="shared" si="145"/>
        <v/>
      </c>
      <c r="AG131" s="228" t="str">
        <f t="shared" si="146"/>
        <v/>
      </c>
      <c r="AH131" s="235"/>
      <c r="AI131" s="228" t="str">
        <f t="shared" si="147"/>
        <v/>
      </c>
      <c r="AJ131" s="228" t="str">
        <f>IFERROR(VLOOKUP((CONCATENATE(AG131,AI131)),Listados!$U$3:$V$11,2,FALSE),"")</f>
        <v/>
      </c>
      <c r="AK131" s="228" t="str">
        <f t="shared" si="148"/>
        <v/>
      </c>
      <c r="AL131" s="473" t="e">
        <f t="shared" ref="AL131" si="221">AVERAGE(AK131:AK134)</f>
        <v>#DIV/0!</v>
      </c>
      <c r="AM131" s="473" t="e">
        <f t="shared" ref="AM131" si="222">IF(AL131&lt;=50,"Débil",IF(AL131&lt;=99,"Moderado",IF(AL131=100,"fuerte","")))</f>
        <v>#DIV/0!</v>
      </c>
      <c r="AN131" s="473" t="e">
        <f t="shared" ref="AN131" si="223">+IF(AND(Q131="Preventivo",AM131="Fuerte"),2,IF(AND(Q131="Preventivo",AM131="Moderado"),1,0))</f>
        <v>#DIV/0!</v>
      </c>
      <c r="AO131" s="473" t="e">
        <f t="shared" ref="AO131" si="224">+IF(AND(Q131="Detectivo",$AM131="Fuerte"),2,IF(AND(Q131="Detectivo",$AM131="Moderado"),1,IF(AND(Q131="Preventivo",$AM131="Fuerte"),1,0)))</f>
        <v>#DIV/0!</v>
      </c>
      <c r="AP131" s="443" t="e">
        <f t="shared" ref="AP131" si="225">+K131-AN131</f>
        <v>#N/A</v>
      </c>
      <c r="AQ131" s="443" t="e">
        <f t="shared" ref="AQ131" si="226">+M131-AO131</f>
        <v>#N/A</v>
      </c>
      <c r="AR131" s="474" t="e">
        <f>+VLOOKUP(MIN(AP131),Listados!$J$18:$K$24,2,TRUE)</f>
        <v>#N/A</v>
      </c>
      <c r="AS131" s="474" t="e">
        <f>+VLOOKUP(MIN(AQ131),Listados!$J$26:$K$32,2,TRUE)</f>
        <v>#N/A</v>
      </c>
      <c r="AT131" s="474" t="e">
        <f>IF(AND(AR131&lt;&gt;"",AS131&lt;&gt;""),VLOOKUP(AR131&amp;AS131,Listados!$M$3:$N$27,2,FALSE),"")</f>
        <v>#N/A</v>
      </c>
      <c r="AU131" s="474" t="e">
        <f>+VLOOKUP(AT131,Listados!$P$3:$Q$6,2,FALSE)</f>
        <v>#N/A</v>
      </c>
      <c r="AV131" s="236"/>
      <c r="AW131" s="236"/>
      <c r="AX131" s="239"/>
      <c r="AY131" s="263"/>
      <c r="AZ131" s="236"/>
      <c r="BA131" s="236"/>
      <c r="BB131" s="429"/>
      <c r="BC131" s="429"/>
      <c r="BD131" s="429"/>
      <c r="BE131" s="431"/>
      <c r="BF131" s="433"/>
      <c r="BG131" s="433"/>
    </row>
    <row r="132" spans="1:59">
      <c r="A132" s="475"/>
      <c r="B132" s="472"/>
      <c r="C132" s="476"/>
      <c r="D132" s="472"/>
      <c r="E132" s="472"/>
      <c r="F132" s="472"/>
      <c r="G132" s="237"/>
      <c r="H132" s="237"/>
      <c r="I132" s="237"/>
      <c r="J132" s="472"/>
      <c r="K132" s="474"/>
      <c r="L132" s="477"/>
      <c r="M132" s="474"/>
      <c r="N132" s="474"/>
      <c r="O132" s="257"/>
      <c r="P132" s="231"/>
      <c r="Q132" s="251"/>
      <c r="R132" s="233"/>
      <c r="S132" s="234" t="str">
        <f t="shared" si="138"/>
        <v>0</v>
      </c>
      <c r="T132" s="233"/>
      <c r="U132" s="234" t="str">
        <f t="shared" si="139"/>
        <v>0</v>
      </c>
      <c r="V132" s="233"/>
      <c r="W132" s="234" t="str">
        <f t="shared" si="140"/>
        <v>0</v>
      </c>
      <c r="X132" s="233"/>
      <c r="Y132" s="234" t="str">
        <f t="shared" si="141"/>
        <v>0</v>
      </c>
      <c r="Z132" s="233"/>
      <c r="AA132" s="234" t="str">
        <f t="shared" si="142"/>
        <v>0</v>
      </c>
      <c r="AB132" s="233"/>
      <c r="AC132" s="234" t="str">
        <f t="shared" si="143"/>
        <v>0</v>
      </c>
      <c r="AD132" s="233"/>
      <c r="AE132" s="234" t="str">
        <f t="shared" si="144"/>
        <v>0</v>
      </c>
      <c r="AF132" s="228" t="str">
        <f t="shared" si="145"/>
        <v/>
      </c>
      <c r="AG132" s="228" t="str">
        <f t="shared" si="146"/>
        <v/>
      </c>
      <c r="AH132" s="235"/>
      <c r="AI132" s="228" t="str">
        <f t="shared" si="147"/>
        <v/>
      </c>
      <c r="AJ132" s="228" t="str">
        <f>IFERROR(VLOOKUP((CONCATENATE(AG132,AI132)),Listados!$U$3:$V$11,2,FALSE),"")</f>
        <v/>
      </c>
      <c r="AK132" s="228" t="str">
        <f t="shared" si="148"/>
        <v/>
      </c>
      <c r="AL132" s="473"/>
      <c r="AM132" s="473"/>
      <c r="AN132" s="473"/>
      <c r="AO132" s="473"/>
      <c r="AP132" s="424"/>
      <c r="AQ132" s="424"/>
      <c r="AR132" s="474"/>
      <c r="AS132" s="474"/>
      <c r="AT132" s="474"/>
      <c r="AU132" s="474"/>
      <c r="AV132" s="236"/>
      <c r="AW132" s="236"/>
      <c r="AX132" s="236"/>
      <c r="AY132" s="236"/>
      <c r="AZ132" s="236"/>
      <c r="BA132" s="236"/>
      <c r="BB132" s="429"/>
      <c r="BC132" s="429"/>
      <c r="BD132" s="429"/>
      <c r="BE132" s="431"/>
      <c r="BF132" s="433"/>
      <c r="BG132" s="433"/>
    </row>
    <row r="133" spans="1:59">
      <c r="A133" s="475"/>
      <c r="B133" s="472"/>
      <c r="C133" s="476"/>
      <c r="D133" s="472"/>
      <c r="E133" s="472"/>
      <c r="F133" s="472"/>
      <c r="G133" s="237"/>
      <c r="H133" s="237"/>
      <c r="I133" s="237"/>
      <c r="J133" s="472"/>
      <c r="K133" s="474"/>
      <c r="L133" s="477"/>
      <c r="M133" s="474"/>
      <c r="N133" s="474"/>
      <c r="O133" s="248"/>
      <c r="P133" s="238"/>
      <c r="Q133" s="249"/>
      <c r="R133" s="233"/>
      <c r="S133" s="234" t="str">
        <f t="shared" si="138"/>
        <v>0</v>
      </c>
      <c r="T133" s="233"/>
      <c r="U133" s="234" t="str">
        <f t="shared" si="139"/>
        <v>0</v>
      </c>
      <c r="V133" s="233"/>
      <c r="W133" s="234" t="str">
        <f t="shared" si="140"/>
        <v>0</v>
      </c>
      <c r="X133" s="233"/>
      <c r="Y133" s="234" t="str">
        <f t="shared" si="141"/>
        <v>0</v>
      </c>
      <c r="Z133" s="233"/>
      <c r="AA133" s="234" t="str">
        <f t="shared" si="142"/>
        <v>0</v>
      </c>
      <c r="AB133" s="233"/>
      <c r="AC133" s="234" t="str">
        <f t="shared" si="143"/>
        <v>0</v>
      </c>
      <c r="AD133" s="233"/>
      <c r="AE133" s="234" t="str">
        <f t="shared" si="144"/>
        <v>0</v>
      </c>
      <c r="AF133" s="228" t="str">
        <f t="shared" si="145"/>
        <v/>
      </c>
      <c r="AG133" s="228" t="str">
        <f t="shared" si="146"/>
        <v/>
      </c>
      <c r="AH133" s="235"/>
      <c r="AI133" s="228" t="str">
        <f t="shared" si="147"/>
        <v/>
      </c>
      <c r="AJ133" s="228" t="str">
        <f>IFERROR(VLOOKUP((CONCATENATE(AG133,AI133)),Listados!$U$3:$V$11,2,FALSE),"")</f>
        <v/>
      </c>
      <c r="AK133" s="228" t="str">
        <f t="shared" si="148"/>
        <v/>
      </c>
      <c r="AL133" s="473"/>
      <c r="AM133" s="473"/>
      <c r="AN133" s="473"/>
      <c r="AO133" s="473"/>
      <c r="AP133" s="424"/>
      <c r="AQ133" s="424"/>
      <c r="AR133" s="474"/>
      <c r="AS133" s="474"/>
      <c r="AT133" s="474"/>
      <c r="AU133" s="474"/>
      <c r="AV133" s="236"/>
      <c r="AW133" s="236"/>
      <c r="AX133" s="239"/>
      <c r="AY133" s="239"/>
      <c r="AZ133" s="236"/>
      <c r="BA133" s="236"/>
      <c r="BB133" s="429"/>
      <c r="BC133" s="429"/>
      <c r="BD133" s="429"/>
      <c r="BE133" s="431"/>
      <c r="BF133" s="433"/>
      <c r="BG133" s="433"/>
    </row>
    <row r="134" spans="1:59" ht="15.75" thickBot="1">
      <c r="A134" s="475"/>
      <c r="B134" s="472"/>
      <c r="C134" s="476"/>
      <c r="D134" s="472"/>
      <c r="E134" s="472"/>
      <c r="F134" s="472"/>
      <c r="G134" s="237"/>
      <c r="H134" s="237"/>
      <c r="I134" s="237"/>
      <c r="J134" s="472"/>
      <c r="K134" s="474"/>
      <c r="L134" s="477"/>
      <c r="M134" s="474"/>
      <c r="N134" s="474"/>
      <c r="O134" s="248"/>
      <c r="P134" s="238"/>
      <c r="Q134" s="249"/>
      <c r="R134" s="233"/>
      <c r="S134" s="234" t="str">
        <f t="shared" si="138"/>
        <v>0</v>
      </c>
      <c r="T134" s="233"/>
      <c r="U134" s="234" t="str">
        <f t="shared" si="139"/>
        <v>0</v>
      </c>
      <c r="V134" s="233"/>
      <c r="W134" s="234" t="str">
        <f t="shared" si="140"/>
        <v>0</v>
      </c>
      <c r="X134" s="233"/>
      <c r="Y134" s="234" t="str">
        <f t="shared" si="141"/>
        <v>0</v>
      </c>
      <c r="Z134" s="233"/>
      <c r="AA134" s="234" t="str">
        <f t="shared" si="142"/>
        <v>0</v>
      </c>
      <c r="AB134" s="233"/>
      <c r="AC134" s="234" t="str">
        <f t="shared" si="143"/>
        <v>0</v>
      </c>
      <c r="AD134" s="233"/>
      <c r="AE134" s="234" t="str">
        <f t="shared" si="144"/>
        <v>0</v>
      </c>
      <c r="AF134" s="228" t="str">
        <f t="shared" si="145"/>
        <v/>
      </c>
      <c r="AG134" s="228" t="str">
        <f t="shared" si="146"/>
        <v/>
      </c>
      <c r="AH134" s="235"/>
      <c r="AI134" s="228" t="str">
        <f t="shared" si="147"/>
        <v/>
      </c>
      <c r="AJ134" s="228" t="str">
        <f>IFERROR(VLOOKUP((CONCATENATE(AG134,AI134)),Listados!$U$3:$V$11,2,FALSE),"")</f>
        <v/>
      </c>
      <c r="AK134" s="228" t="str">
        <f t="shared" si="148"/>
        <v/>
      </c>
      <c r="AL134" s="473"/>
      <c r="AM134" s="473"/>
      <c r="AN134" s="473"/>
      <c r="AO134" s="473"/>
      <c r="AP134" s="444"/>
      <c r="AQ134" s="444"/>
      <c r="AR134" s="474"/>
      <c r="AS134" s="474"/>
      <c r="AT134" s="474"/>
      <c r="AU134" s="474"/>
      <c r="AV134" s="236"/>
      <c r="AW134" s="236"/>
      <c r="AX134" s="239"/>
      <c r="AY134" s="239"/>
      <c r="AZ134" s="236"/>
      <c r="BA134" s="236"/>
      <c r="BB134" s="430"/>
      <c r="BC134" s="430"/>
      <c r="BD134" s="430"/>
      <c r="BE134" s="432"/>
      <c r="BF134" s="434"/>
      <c r="BG134" s="434"/>
    </row>
    <row r="135" spans="1:59">
      <c r="A135" s="475">
        <v>32</v>
      </c>
      <c r="B135" s="472"/>
      <c r="C135" s="476"/>
      <c r="D135" s="472"/>
      <c r="E135" s="471"/>
      <c r="F135" s="471"/>
      <c r="G135" s="237"/>
      <c r="H135" s="237"/>
      <c r="I135" s="237"/>
      <c r="J135" s="472"/>
      <c r="K135" s="474" t="e">
        <f>+VLOOKUP(J135,Listados!$K$8:$L$12,2,0)</f>
        <v>#N/A</v>
      </c>
      <c r="L135" s="477"/>
      <c r="M135" s="474" t="e">
        <f>+VLOOKUP(L135,Listados!$K$13:$L$17,2,0)</f>
        <v>#N/A</v>
      </c>
      <c r="N135" s="474" t="str">
        <f>IF(AND(J135&lt;&gt;"",L135&lt;&gt;""),VLOOKUP(J135&amp;L135,Listados!$M$3:$N$27,2,FALSE),"")</f>
        <v/>
      </c>
      <c r="O135" s="257"/>
      <c r="P135" s="231"/>
      <c r="Q135" s="251"/>
      <c r="R135" s="233"/>
      <c r="S135" s="234" t="str">
        <f t="shared" si="138"/>
        <v>0</v>
      </c>
      <c r="T135" s="233"/>
      <c r="U135" s="234" t="str">
        <f t="shared" si="139"/>
        <v>0</v>
      </c>
      <c r="V135" s="233"/>
      <c r="W135" s="234" t="str">
        <f t="shared" si="140"/>
        <v>0</v>
      </c>
      <c r="X135" s="233"/>
      <c r="Y135" s="234" t="str">
        <f t="shared" si="141"/>
        <v>0</v>
      </c>
      <c r="Z135" s="233"/>
      <c r="AA135" s="234" t="str">
        <f t="shared" si="142"/>
        <v>0</v>
      </c>
      <c r="AB135" s="233"/>
      <c r="AC135" s="234" t="str">
        <f t="shared" si="143"/>
        <v>0</v>
      </c>
      <c r="AD135" s="233"/>
      <c r="AE135" s="234" t="str">
        <f t="shared" si="144"/>
        <v>0</v>
      </c>
      <c r="AF135" s="228" t="str">
        <f t="shared" si="145"/>
        <v/>
      </c>
      <c r="AG135" s="228" t="str">
        <f t="shared" si="146"/>
        <v/>
      </c>
      <c r="AH135" s="235"/>
      <c r="AI135" s="228" t="str">
        <f t="shared" si="147"/>
        <v/>
      </c>
      <c r="AJ135" s="228" t="str">
        <f>IFERROR(VLOOKUP((CONCATENATE(AG135,AI135)),Listados!$U$3:$V$11,2,FALSE),"")</f>
        <v/>
      </c>
      <c r="AK135" s="228" t="str">
        <f t="shared" si="148"/>
        <v/>
      </c>
      <c r="AL135" s="473" t="e">
        <f t="shared" ref="AL135" si="227">AVERAGE(AK135:AK138)</f>
        <v>#DIV/0!</v>
      </c>
      <c r="AM135" s="473" t="e">
        <f t="shared" ref="AM135" si="228">IF(AL135&lt;=50,"Débil",IF(AL135&lt;=99,"Moderado",IF(AL135=100,"fuerte","")))</f>
        <v>#DIV/0!</v>
      </c>
      <c r="AN135" s="473" t="e">
        <f t="shared" ref="AN135" si="229">+IF(AND(Q135="Preventivo",AM135="Fuerte"),2,IF(AND(Q135="Preventivo",AM135="Moderado"),1,0))</f>
        <v>#DIV/0!</v>
      </c>
      <c r="AO135" s="473" t="e">
        <f t="shared" ref="AO135" si="230">+IF(AND(Q135="Detectivo",$AM135="Fuerte"),2,IF(AND(Q135="Detectivo",$AM135="Moderado"),1,IF(AND(Q135="Preventivo",$AM135="Fuerte"),1,0)))</f>
        <v>#DIV/0!</v>
      </c>
      <c r="AP135" s="443" t="e">
        <f t="shared" ref="AP135" si="231">+K135-AN135</f>
        <v>#N/A</v>
      </c>
      <c r="AQ135" s="443" t="e">
        <f t="shared" ref="AQ135" si="232">+M135-AO135</f>
        <v>#N/A</v>
      </c>
      <c r="AR135" s="474" t="e">
        <f>+VLOOKUP(MIN(AP135),Listados!$J$18:$K$24,2,TRUE)</f>
        <v>#N/A</v>
      </c>
      <c r="AS135" s="474" t="e">
        <f>+VLOOKUP(MIN(AQ135),Listados!$J$26:$K$32,2,TRUE)</f>
        <v>#N/A</v>
      </c>
      <c r="AT135" s="474" t="e">
        <f>IF(AND(AR135&lt;&gt;"",AS135&lt;&gt;""),VLOOKUP(AR135&amp;AS135,Listados!$M$3:$N$27,2,FALSE),"")</f>
        <v>#N/A</v>
      </c>
      <c r="AU135" s="474" t="e">
        <f>+VLOOKUP(AT135,Listados!$P$3:$Q$6,2,FALSE)</f>
        <v>#N/A</v>
      </c>
      <c r="AV135" s="236"/>
      <c r="AW135" s="236"/>
      <c r="AX135" s="239"/>
      <c r="AY135" s="263"/>
      <c r="AZ135" s="236"/>
      <c r="BA135" s="236"/>
      <c r="BB135" s="429"/>
      <c r="BC135" s="429"/>
      <c r="BD135" s="429"/>
      <c r="BE135" s="431"/>
      <c r="BF135" s="433"/>
      <c r="BG135" s="433"/>
    </row>
    <row r="136" spans="1:59">
      <c r="A136" s="475"/>
      <c r="B136" s="472"/>
      <c r="C136" s="476"/>
      <c r="D136" s="472"/>
      <c r="E136" s="472"/>
      <c r="F136" s="472"/>
      <c r="G136" s="237"/>
      <c r="H136" s="237"/>
      <c r="I136" s="237"/>
      <c r="J136" s="472"/>
      <c r="K136" s="474"/>
      <c r="L136" s="477"/>
      <c r="M136" s="474"/>
      <c r="N136" s="474"/>
      <c r="O136" s="257"/>
      <c r="P136" s="231"/>
      <c r="Q136" s="251"/>
      <c r="R136" s="233"/>
      <c r="S136" s="234" t="str">
        <f t="shared" si="138"/>
        <v>0</v>
      </c>
      <c r="T136" s="233"/>
      <c r="U136" s="234" t="str">
        <f t="shared" si="139"/>
        <v>0</v>
      </c>
      <c r="V136" s="233"/>
      <c r="W136" s="234" t="str">
        <f t="shared" si="140"/>
        <v>0</v>
      </c>
      <c r="X136" s="233"/>
      <c r="Y136" s="234" t="str">
        <f t="shared" si="141"/>
        <v>0</v>
      </c>
      <c r="Z136" s="233"/>
      <c r="AA136" s="234" t="str">
        <f t="shared" si="142"/>
        <v>0</v>
      </c>
      <c r="AB136" s="233"/>
      <c r="AC136" s="234" t="str">
        <f t="shared" si="143"/>
        <v>0</v>
      </c>
      <c r="AD136" s="233"/>
      <c r="AE136" s="234" t="str">
        <f t="shared" si="144"/>
        <v>0</v>
      </c>
      <c r="AF136" s="228" t="str">
        <f t="shared" si="145"/>
        <v/>
      </c>
      <c r="AG136" s="228" t="str">
        <f t="shared" si="146"/>
        <v/>
      </c>
      <c r="AH136" s="235"/>
      <c r="AI136" s="228" t="str">
        <f t="shared" si="147"/>
        <v/>
      </c>
      <c r="AJ136" s="228" t="str">
        <f>IFERROR(VLOOKUP((CONCATENATE(AG136,AI136)),Listados!$U$3:$V$11,2,FALSE),"")</f>
        <v/>
      </c>
      <c r="AK136" s="228" t="str">
        <f t="shared" si="148"/>
        <v/>
      </c>
      <c r="AL136" s="473"/>
      <c r="AM136" s="473"/>
      <c r="AN136" s="473"/>
      <c r="AO136" s="473"/>
      <c r="AP136" s="424"/>
      <c r="AQ136" s="424"/>
      <c r="AR136" s="474"/>
      <c r="AS136" s="474"/>
      <c r="AT136" s="474"/>
      <c r="AU136" s="474"/>
      <c r="AV136" s="236"/>
      <c r="AW136" s="236"/>
      <c r="AX136" s="236"/>
      <c r="AY136" s="236"/>
      <c r="AZ136" s="236"/>
      <c r="BA136" s="236"/>
      <c r="BB136" s="429"/>
      <c r="BC136" s="429"/>
      <c r="BD136" s="429"/>
      <c r="BE136" s="431"/>
      <c r="BF136" s="433"/>
      <c r="BG136" s="433"/>
    </row>
    <row r="137" spans="1:59">
      <c r="A137" s="475"/>
      <c r="B137" s="472"/>
      <c r="C137" s="476"/>
      <c r="D137" s="472"/>
      <c r="E137" s="472"/>
      <c r="F137" s="472"/>
      <c r="G137" s="237"/>
      <c r="H137" s="237"/>
      <c r="I137" s="237"/>
      <c r="J137" s="472"/>
      <c r="K137" s="474"/>
      <c r="L137" s="477"/>
      <c r="M137" s="474"/>
      <c r="N137" s="474"/>
      <c r="O137" s="248"/>
      <c r="P137" s="238"/>
      <c r="Q137" s="249"/>
      <c r="R137" s="233"/>
      <c r="S137" s="234" t="str">
        <f t="shared" si="138"/>
        <v>0</v>
      </c>
      <c r="T137" s="233"/>
      <c r="U137" s="234" t="str">
        <f t="shared" si="139"/>
        <v>0</v>
      </c>
      <c r="V137" s="233"/>
      <c r="W137" s="234" t="str">
        <f t="shared" si="140"/>
        <v>0</v>
      </c>
      <c r="X137" s="233"/>
      <c r="Y137" s="234" t="str">
        <f t="shared" si="141"/>
        <v>0</v>
      </c>
      <c r="Z137" s="233"/>
      <c r="AA137" s="234" t="str">
        <f t="shared" si="142"/>
        <v>0</v>
      </c>
      <c r="AB137" s="233"/>
      <c r="AC137" s="234" t="str">
        <f t="shared" si="143"/>
        <v>0</v>
      </c>
      <c r="AD137" s="233"/>
      <c r="AE137" s="234" t="str">
        <f t="shared" si="144"/>
        <v>0</v>
      </c>
      <c r="AF137" s="228" t="str">
        <f t="shared" si="145"/>
        <v/>
      </c>
      <c r="AG137" s="228" t="str">
        <f t="shared" si="146"/>
        <v/>
      </c>
      <c r="AH137" s="235"/>
      <c r="AI137" s="228" t="str">
        <f t="shared" si="147"/>
        <v/>
      </c>
      <c r="AJ137" s="228" t="str">
        <f>IFERROR(VLOOKUP((CONCATENATE(AG137,AI137)),Listados!$U$3:$V$11,2,FALSE),"")</f>
        <v/>
      </c>
      <c r="AK137" s="228" t="str">
        <f t="shared" si="148"/>
        <v/>
      </c>
      <c r="AL137" s="473"/>
      <c r="AM137" s="473"/>
      <c r="AN137" s="473"/>
      <c r="AO137" s="473"/>
      <c r="AP137" s="424"/>
      <c r="AQ137" s="424"/>
      <c r="AR137" s="474"/>
      <c r="AS137" s="474"/>
      <c r="AT137" s="474"/>
      <c r="AU137" s="474"/>
      <c r="AV137" s="236"/>
      <c r="AW137" s="236"/>
      <c r="AX137" s="239"/>
      <c r="AY137" s="239"/>
      <c r="AZ137" s="236"/>
      <c r="BA137" s="236"/>
      <c r="BB137" s="429"/>
      <c r="BC137" s="429"/>
      <c r="BD137" s="429"/>
      <c r="BE137" s="431"/>
      <c r="BF137" s="433"/>
      <c r="BG137" s="433"/>
    </row>
    <row r="138" spans="1:59" ht="15.75" thickBot="1">
      <c r="A138" s="475"/>
      <c r="B138" s="472"/>
      <c r="C138" s="476"/>
      <c r="D138" s="472"/>
      <c r="E138" s="472"/>
      <c r="F138" s="472"/>
      <c r="G138" s="237"/>
      <c r="H138" s="237"/>
      <c r="I138" s="237"/>
      <c r="J138" s="472"/>
      <c r="K138" s="474"/>
      <c r="L138" s="477"/>
      <c r="M138" s="474"/>
      <c r="N138" s="474"/>
      <c r="O138" s="248"/>
      <c r="P138" s="238"/>
      <c r="Q138" s="249"/>
      <c r="R138" s="233"/>
      <c r="S138" s="234" t="str">
        <f t="shared" si="138"/>
        <v>0</v>
      </c>
      <c r="T138" s="233"/>
      <c r="U138" s="234" t="str">
        <f t="shared" si="139"/>
        <v>0</v>
      </c>
      <c r="V138" s="233"/>
      <c r="W138" s="234" t="str">
        <f t="shared" si="140"/>
        <v>0</v>
      </c>
      <c r="X138" s="233"/>
      <c r="Y138" s="234" t="str">
        <f t="shared" si="141"/>
        <v>0</v>
      </c>
      <c r="Z138" s="233"/>
      <c r="AA138" s="234" t="str">
        <f t="shared" si="142"/>
        <v>0</v>
      </c>
      <c r="AB138" s="233"/>
      <c r="AC138" s="234" t="str">
        <f t="shared" si="143"/>
        <v>0</v>
      </c>
      <c r="AD138" s="233"/>
      <c r="AE138" s="234" t="str">
        <f t="shared" si="144"/>
        <v>0</v>
      </c>
      <c r="AF138" s="228" t="str">
        <f t="shared" si="145"/>
        <v/>
      </c>
      <c r="AG138" s="228" t="str">
        <f t="shared" si="146"/>
        <v/>
      </c>
      <c r="AH138" s="235"/>
      <c r="AI138" s="228" t="str">
        <f t="shared" si="147"/>
        <v/>
      </c>
      <c r="AJ138" s="228" t="str">
        <f>IFERROR(VLOOKUP((CONCATENATE(AG138,AI138)),Listados!$U$3:$V$11,2,FALSE),"")</f>
        <v/>
      </c>
      <c r="AK138" s="228" t="str">
        <f t="shared" si="148"/>
        <v/>
      </c>
      <c r="AL138" s="473"/>
      <c r="AM138" s="473"/>
      <c r="AN138" s="473"/>
      <c r="AO138" s="473"/>
      <c r="AP138" s="444"/>
      <c r="AQ138" s="444"/>
      <c r="AR138" s="474"/>
      <c r="AS138" s="474"/>
      <c r="AT138" s="474"/>
      <c r="AU138" s="474"/>
      <c r="AV138" s="236"/>
      <c r="AW138" s="236"/>
      <c r="AX138" s="239"/>
      <c r="AY138" s="239"/>
      <c r="AZ138" s="236"/>
      <c r="BA138" s="236"/>
      <c r="BB138" s="430"/>
      <c r="BC138" s="430"/>
      <c r="BD138" s="430"/>
      <c r="BE138" s="432"/>
      <c r="BF138" s="434"/>
      <c r="BG138" s="434"/>
    </row>
    <row r="139" spans="1:59">
      <c r="A139" s="475">
        <v>33</v>
      </c>
      <c r="B139" s="472"/>
      <c r="C139" s="476"/>
      <c r="D139" s="472"/>
      <c r="E139" s="471"/>
      <c r="F139" s="471"/>
      <c r="G139" s="237"/>
      <c r="H139" s="237"/>
      <c r="I139" s="237"/>
      <c r="J139" s="472"/>
      <c r="K139" s="474" t="e">
        <f>+VLOOKUP(J139,Listados!$K$8:$L$12,2,0)</f>
        <v>#N/A</v>
      </c>
      <c r="L139" s="477"/>
      <c r="M139" s="474" t="e">
        <f>+VLOOKUP(L139,Listados!$K$13:$L$17,2,0)</f>
        <v>#N/A</v>
      </c>
      <c r="N139" s="474" t="str">
        <f>IF(AND(J139&lt;&gt;"",L139&lt;&gt;""),VLOOKUP(J139&amp;L139,Listados!$M$3:$N$27,2,FALSE),"")</f>
        <v/>
      </c>
      <c r="O139" s="257"/>
      <c r="P139" s="231"/>
      <c r="Q139" s="251"/>
      <c r="R139" s="233"/>
      <c r="S139" s="234" t="str">
        <f t="shared" si="138"/>
        <v>0</v>
      </c>
      <c r="T139" s="233"/>
      <c r="U139" s="234" t="str">
        <f t="shared" si="139"/>
        <v>0</v>
      </c>
      <c r="V139" s="233"/>
      <c r="W139" s="234" t="str">
        <f t="shared" si="140"/>
        <v>0</v>
      </c>
      <c r="X139" s="233"/>
      <c r="Y139" s="234" t="str">
        <f t="shared" si="141"/>
        <v>0</v>
      </c>
      <c r="Z139" s="233"/>
      <c r="AA139" s="234" t="str">
        <f t="shared" si="142"/>
        <v>0</v>
      </c>
      <c r="AB139" s="233"/>
      <c r="AC139" s="234" t="str">
        <f t="shared" si="143"/>
        <v>0</v>
      </c>
      <c r="AD139" s="233"/>
      <c r="AE139" s="234" t="str">
        <f t="shared" si="144"/>
        <v>0</v>
      </c>
      <c r="AF139" s="228" t="str">
        <f t="shared" si="145"/>
        <v/>
      </c>
      <c r="AG139" s="228" t="str">
        <f t="shared" si="146"/>
        <v/>
      </c>
      <c r="AH139" s="235"/>
      <c r="AI139" s="228" t="str">
        <f t="shared" si="147"/>
        <v/>
      </c>
      <c r="AJ139" s="228" t="str">
        <f>IFERROR(VLOOKUP((CONCATENATE(AG139,AI139)),Listados!$U$3:$V$11,2,FALSE),"")</f>
        <v/>
      </c>
      <c r="AK139" s="228" t="str">
        <f t="shared" si="148"/>
        <v/>
      </c>
      <c r="AL139" s="473" t="e">
        <f t="shared" ref="AL139" si="233">AVERAGE(AK139:AK142)</f>
        <v>#DIV/0!</v>
      </c>
      <c r="AM139" s="473" t="e">
        <f t="shared" ref="AM139" si="234">IF(AL139&lt;=50,"Débil",IF(AL139&lt;=99,"Moderado",IF(AL139=100,"fuerte","")))</f>
        <v>#DIV/0!</v>
      </c>
      <c r="AN139" s="473" t="e">
        <f t="shared" ref="AN139" si="235">+IF(AND(Q139="Preventivo",AM139="Fuerte"),2,IF(AND(Q139="Preventivo",AM139="Moderado"),1,0))</f>
        <v>#DIV/0!</v>
      </c>
      <c r="AO139" s="473" t="e">
        <f t="shared" ref="AO139" si="236">+IF(AND(Q139="Detectivo",$AM139="Fuerte"),2,IF(AND(Q139="Detectivo",$AM139="Moderado"),1,IF(AND(Q139="Preventivo",$AM139="Fuerte"),1,0)))</f>
        <v>#DIV/0!</v>
      </c>
      <c r="AP139" s="443" t="e">
        <f t="shared" ref="AP139" si="237">+K139-AN139</f>
        <v>#N/A</v>
      </c>
      <c r="AQ139" s="443" t="e">
        <f t="shared" ref="AQ139" si="238">+M139-AO139</f>
        <v>#N/A</v>
      </c>
      <c r="AR139" s="474" t="e">
        <f>+VLOOKUP(MIN(AP139),Listados!$J$18:$K$24,2,TRUE)</f>
        <v>#N/A</v>
      </c>
      <c r="AS139" s="474" t="e">
        <f>+VLOOKUP(MIN(AQ139),Listados!$J$26:$K$32,2,TRUE)</f>
        <v>#N/A</v>
      </c>
      <c r="AT139" s="474" t="e">
        <f>IF(AND(AR139&lt;&gt;"",AS139&lt;&gt;""),VLOOKUP(AR139&amp;AS139,Listados!$M$3:$N$27,2,FALSE),"")</f>
        <v>#N/A</v>
      </c>
      <c r="AU139" s="474" t="e">
        <f>+VLOOKUP(AT139,Listados!$P$3:$Q$6,2,FALSE)</f>
        <v>#N/A</v>
      </c>
      <c r="AV139" s="236"/>
      <c r="AW139" s="236"/>
      <c r="AX139" s="239"/>
      <c r="AY139" s="263"/>
      <c r="AZ139" s="236"/>
      <c r="BA139" s="236"/>
      <c r="BB139" s="429"/>
      <c r="BC139" s="429"/>
      <c r="BD139" s="429"/>
      <c r="BE139" s="431"/>
      <c r="BF139" s="433"/>
      <c r="BG139" s="433"/>
    </row>
    <row r="140" spans="1:59">
      <c r="A140" s="475"/>
      <c r="B140" s="472"/>
      <c r="C140" s="476"/>
      <c r="D140" s="472"/>
      <c r="E140" s="472"/>
      <c r="F140" s="472"/>
      <c r="G140" s="237"/>
      <c r="H140" s="237"/>
      <c r="I140" s="237"/>
      <c r="J140" s="472"/>
      <c r="K140" s="474"/>
      <c r="L140" s="477"/>
      <c r="M140" s="474"/>
      <c r="N140" s="474"/>
      <c r="O140" s="257"/>
      <c r="P140" s="231"/>
      <c r="Q140" s="251"/>
      <c r="R140" s="233"/>
      <c r="S140" s="234" t="str">
        <f t="shared" si="138"/>
        <v>0</v>
      </c>
      <c r="T140" s="233"/>
      <c r="U140" s="234" t="str">
        <f t="shared" si="139"/>
        <v>0</v>
      </c>
      <c r="V140" s="233"/>
      <c r="W140" s="234" t="str">
        <f t="shared" si="140"/>
        <v>0</v>
      </c>
      <c r="X140" s="233"/>
      <c r="Y140" s="234" t="str">
        <f t="shared" si="141"/>
        <v>0</v>
      </c>
      <c r="Z140" s="233"/>
      <c r="AA140" s="234" t="str">
        <f t="shared" si="142"/>
        <v>0</v>
      </c>
      <c r="AB140" s="233"/>
      <c r="AC140" s="234" t="str">
        <f t="shared" si="143"/>
        <v>0</v>
      </c>
      <c r="AD140" s="233"/>
      <c r="AE140" s="234" t="str">
        <f t="shared" si="144"/>
        <v>0</v>
      </c>
      <c r="AF140" s="228" t="str">
        <f t="shared" si="145"/>
        <v/>
      </c>
      <c r="AG140" s="228" t="str">
        <f t="shared" si="146"/>
        <v/>
      </c>
      <c r="AH140" s="235"/>
      <c r="AI140" s="228" t="str">
        <f t="shared" si="147"/>
        <v/>
      </c>
      <c r="AJ140" s="228" t="str">
        <f>IFERROR(VLOOKUP((CONCATENATE(AG140,AI140)),Listados!$U$3:$V$11,2,FALSE),"")</f>
        <v/>
      </c>
      <c r="AK140" s="228" t="str">
        <f t="shared" si="148"/>
        <v/>
      </c>
      <c r="AL140" s="473"/>
      <c r="AM140" s="473"/>
      <c r="AN140" s="473"/>
      <c r="AO140" s="473"/>
      <c r="AP140" s="424"/>
      <c r="AQ140" s="424"/>
      <c r="AR140" s="474"/>
      <c r="AS140" s="474"/>
      <c r="AT140" s="474"/>
      <c r="AU140" s="474"/>
      <c r="AV140" s="236"/>
      <c r="AW140" s="236"/>
      <c r="AX140" s="236"/>
      <c r="AY140" s="236"/>
      <c r="AZ140" s="236"/>
      <c r="BA140" s="236"/>
      <c r="BB140" s="429"/>
      <c r="BC140" s="429"/>
      <c r="BD140" s="429"/>
      <c r="BE140" s="431"/>
      <c r="BF140" s="433"/>
      <c r="BG140" s="433"/>
    </row>
    <row r="141" spans="1:59">
      <c r="A141" s="475"/>
      <c r="B141" s="472"/>
      <c r="C141" s="476"/>
      <c r="D141" s="472"/>
      <c r="E141" s="472"/>
      <c r="F141" s="472"/>
      <c r="G141" s="237"/>
      <c r="H141" s="237"/>
      <c r="I141" s="237"/>
      <c r="J141" s="472"/>
      <c r="K141" s="474"/>
      <c r="L141" s="477"/>
      <c r="M141" s="474"/>
      <c r="N141" s="474"/>
      <c r="O141" s="248"/>
      <c r="P141" s="238"/>
      <c r="Q141" s="249"/>
      <c r="R141" s="233"/>
      <c r="S141" s="234" t="str">
        <f t="shared" si="138"/>
        <v>0</v>
      </c>
      <c r="T141" s="233"/>
      <c r="U141" s="234" t="str">
        <f t="shared" si="139"/>
        <v>0</v>
      </c>
      <c r="V141" s="233"/>
      <c r="W141" s="234" t="str">
        <f t="shared" si="140"/>
        <v>0</v>
      </c>
      <c r="X141" s="233"/>
      <c r="Y141" s="234" t="str">
        <f t="shared" si="141"/>
        <v>0</v>
      </c>
      <c r="Z141" s="233"/>
      <c r="AA141" s="234" t="str">
        <f t="shared" si="142"/>
        <v>0</v>
      </c>
      <c r="AB141" s="233"/>
      <c r="AC141" s="234" t="str">
        <f t="shared" si="143"/>
        <v>0</v>
      </c>
      <c r="AD141" s="233"/>
      <c r="AE141" s="234" t="str">
        <f t="shared" si="144"/>
        <v>0</v>
      </c>
      <c r="AF141" s="228" t="str">
        <f t="shared" si="145"/>
        <v/>
      </c>
      <c r="AG141" s="228" t="str">
        <f t="shared" si="146"/>
        <v/>
      </c>
      <c r="AH141" s="235"/>
      <c r="AI141" s="228" t="str">
        <f t="shared" si="147"/>
        <v/>
      </c>
      <c r="AJ141" s="228" t="str">
        <f>IFERROR(VLOOKUP((CONCATENATE(AG141,AI141)),Listados!$U$3:$V$11,2,FALSE),"")</f>
        <v/>
      </c>
      <c r="AK141" s="228" t="str">
        <f t="shared" si="148"/>
        <v/>
      </c>
      <c r="AL141" s="473"/>
      <c r="AM141" s="473"/>
      <c r="AN141" s="473"/>
      <c r="AO141" s="473"/>
      <c r="AP141" s="424"/>
      <c r="AQ141" s="424"/>
      <c r="AR141" s="474"/>
      <c r="AS141" s="474"/>
      <c r="AT141" s="474"/>
      <c r="AU141" s="474"/>
      <c r="AV141" s="236"/>
      <c r="AW141" s="236"/>
      <c r="AX141" s="239"/>
      <c r="AY141" s="239"/>
      <c r="AZ141" s="236"/>
      <c r="BA141" s="236"/>
      <c r="BB141" s="429"/>
      <c r="BC141" s="429"/>
      <c r="BD141" s="429"/>
      <c r="BE141" s="431"/>
      <c r="BF141" s="433"/>
      <c r="BG141" s="433"/>
    </row>
    <row r="142" spans="1:59" ht="15.75" thickBot="1">
      <c r="A142" s="475"/>
      <c r="B142" s="472"/>
      <c r="C142" s="476"/>
      <c r="D142" s="472"/>
      <c r="E142" s="472"/>
      <c r="F142" s="472"/>
      <c r="G142" s="237"/>
      <c r="H142" s="237"/>
      <c r="I142" s="237"/>
      <c r="J142" s="472"/>
      <c r="K142" s="474"/>
      <c r="L142" s="477"/>
      <c r="M142" s="474"/>
      <c r="N142" s="474"/>
      <c r="O142" s="248"/>
      <c r="P142" s="238"/>
      <c r="Q142" s="249"/>
      <c r="R142" s="233"/>
      <c r="S142" s="234" t="str">
        <f t="shared" si="138"/>
        <v>0</v>
      </c>
      <c r="T142" s="233"/>
      <c r="U142" s="234" t="str">
        <f t="shared" si="139"/>
        <v>0</v>
      </c>
      <c r="V142" s="233"/>
      <c r="W142" s="234" t="str">
        <f t="shared" si="140"/>
        <v>0</v>
      </c>
      <c r="X142" s="233"/>
      <c r="Y142" s="234" t="str">
        <f t="shared" si="141"/>
        <v>0</v>
      </c>
      <c r="Z142" s="233"/>
      <c r="AA142" s="234" t="str">
        <f t="shared" si="142"/>
        <v>0</v>
      </c>
      <c r="AB142" s="233"/>
      <c r="AC142" s="234" t="str">
        <f t="shared" si="143"/>
        <v>0</v>
      </c>
      <c r="AD142" s="233"/>
      <c r="AE142" s="234" t="str">
        <f t="shared" si="144"/>
        <v>0</v>
      </c>
      <c r="AF142" s="228" t="str">
        <f t="shared" si="145"/>
        <v/>
      </c>
      <c r="AG142" s="228" t="str">
        <f t="shared" si="146"/>
        <v/>
      </c>
      <c r="AH142" s="235"/>
      <c r="AI142" s="228" t="str">
        <f t="shared" si="147"/>
        <v/>
      </c>
      <c r="AJ142" s="228" t="str">
        <f>IFERROR(VLOOKUP((CONCATENATE(AG142,AI142)),Listados!$U$3:$V$11,2,FALSE),"")</f>
        <v/>
      </c>
      <c r="AK142" s="228" t="str">
        <f t="shared" si="148"/>
        <v/>
      </c>
      <c r="AL142" s="473"/>
      <c r="AM142" s="473"/>
      <c r="AN142" s="473"/>
      <c r="AO142" s="473"/>
      <c r="AP142" s="444"/>
      <c r="AQ142" s="444"/>
      <c r="AR142" s="474"/>
      <c r="AS142" s="474"/>
      <c r="AT142" s="474"/>
      <c r="AU142" s="474"/>
      <c r="AV142" s="236"/>
      <c r="AW142" s="236"/>
      <c r="AX142" s="239"/>
      <c r="AY142" s="239"/>
      <c r="AZ142" s="236"/>
      <c r="BA142" s="236"/>
      <c r="BB142" s="430"/>
      <c r="BC142" s="430"/>
      <c r="BD142" s="430"/>
      <c r="BE142" s="432"/>
      <c r="BF142" s="434"/>
      <c r="BG142" s="434"/>
    </row>
    <row r="143" spans="1:59">
      <c r="A143" s="475">
        <v>34</v>
      </c>
      <c r="B143" s="472"/>
      <c r="C143" s="476"/>
      <c r="D143" s="472"/>
      <c r="E143" s="471"/>
      <c r="F143" s="471"/>
      <c r="G143" s="237"/>
      <c r="H143" s="237"/>
      <c r="I143" s="237"/>
      <c r="J143" s="472"/>
      <c r="K143" s="474" t="e">
        <f>+VLOOKUP(J143,Listados!$K$8:$L$12,2,0)</f>
        <v>#N/A</v>
      </c>
      <c r="L143" s="477"/>
      <c r="M143" s="474" t="e">
        <f>+VLOOKUP(L143,Listados!$K$13:$L$17,2,0)</f>
        <v>#N/A</v>
      </c>
      <c r="N143" s="474" t="str">
        <f>IF(AND(J143&lt;&gt;"",L143&lt;&gt;""),VLOOKUP(J143&amp;L143,Listados!$M$3:$N$27,2,FALSE),"")</f>
        <v/>
      </c>
      <c r="O143" s="257"/>
      <c r="P143" s="231"/>
      <c r="Q143" s="251"/>
      <c r="R143" s="233"/>
      <c r="S143" s="234" t="str">
        <f t="shared" si="138"/>
        <v>0</v>
      </c>
      <c r="T143" s="233"/>
      <c r="U143" s="234" t="str">
        <f t="shared" si="139"/>
        <v>0</v>
      </c>
      <c r="V143" s="233"/>
      <c r="W143" s="234" t="str">
        <f t="shared" si="140"/>
        <v>0</v>
      </c>
      <c r="X143" s="233"/>
      <c r="Y143" s="234" t="str">
        <f t="shared" si="141"/>
        <v>0</v>
      </c>
      <c r="Z143" s="233"/>
      <c r="AA143" s="234" t="str">
        <f t="shared" si="142"/>
        <v>0</v>
      </c>
      <c r="AB143" s="233"/>
      <c r="AC143" s="234" t="str">
        <f t="shared" si="143"/>
        <v>0</v>
      </c>
      <c r="AD143" s="233"/>
      <c r="AE143" s="234" t="str">
        <f t="shared" si="144"/>
        <v>0</v>
      </c>
      <c r="AF143" s="228" t="str">
        <f t="shared" si="145"/>
        <v/>
      </c>
      <c r="AG143" s="228" t="str">
        <f t="shared" si="146"/>
        <v/>
      </c>
      <c r="AH143" s="235"/>
      <c r="AI143" s="228" t="str">
        <f t="shared" si="147"/>
        <v/>
      </c>
      <c r="AJ143" s="228" t="str">
        <f>IFERROR(VLOOKUP((CONCATENATE(AG143,AI143)),Listados!$U$3:$V$11,2,FALSE),"")</f>
        <v/>
      </c>
      <c r="AK143" s="228" t="str">
        <f t="shared" si="148"/>
        <v/>
      </c>
      <c r="AL143" s="473" t="e">
        <f t="shared" ref="AL143" si="239">AVERAGE(AK143:AK146)</f>
        <v>#DIV/0!</v>
      </c>
      <c r="AM143" s="473" t="e">
        <f t="shared" ref="AM143" si="240">IF(AL143&lt;=50,"Débil",IF(AL143&lt;=99,"Moderado",IF(AL143=100,"fuerte","")))</f>
        <v>#DIV/0!</v>
      </c>
      <c r="AN143" s="473" t="e">
        <f t="shared" ref="AN143" si="241">+IF(AND(Q143="Preventivo",AM143="Fuerte"),2,IF(AND(Q143="Preventivo",AM143="Moderado"),1,0))</f>
        <v>#DIV/0!</v>
      </c>
      <c r="AO143" s="473" t="e">
        <f t="shared" ref="AO143" si="242">+IF(AND(Q143="Detectivo",$AM143="Fuerte"),2,IF(AND(Q143="Detectivo",$AM143="Moderado"),1,IF(AND(Q143="Preventivo",$AM143="Fuerte"),1,0)))</f>
        <v>#DIV/0!</v>
      </c>
      <c r="AP143" s="443" t="e">
        <f t="shared" ref="AP143" si="243">+K143-AN143</f>
        <v>#N/A</v>
      </c>
      <c r="AQ143" s="443" t="e">
        <f t="shared" ref="AQ143" si="244">+M143-AO143</f>
        <v>#N/A</v>
      </c>
      <c r="AR143" s="474" t="e">
        <f>+VLOOKUP(MIN(AP143),Listados!$J$18:$K$24,2,TRUE)</f>
        <v>#N/A</v>
      </c>
      <c r="AS143" s="474" t="e">
        <f>+VLOOKUP(MIN(AQ143),Listados!$J$26:$K$32,2,TRUE)</f>
        <v>#N/A</v>
      </c>
      <c r="AT143" s="474" t="e">
        <f>IF(AND(AR143&lt;&gt;"",AS143&lt;&gt;""),VLOOKUP(AR143&amp;AS143,Listados!$M$3:$N$27,2,FALSE),"")</f>
        <v>#N/A</v>
      </c>
      <c r="AU143" s="474" t="e">
        <f>+VLOOKUP(AT143,Listados!$P$3:$Q$6,2,FALSE)</f>
        <v>#N/A</v>
      </c>
      <c r="AV143" s="236"/>
      <c r="AW143" s="236"/>
      <c r="AX143" s="239"/>
      <c r="AY143" s="263"/>
      <c r="AZ143" s="236"/>
      <c r="BA143" s="236"/>
      <c r="BB143" s="429"/>
      <c r="BC143" s="429"/>
      <c r="BD143" s="429"/>
      <c r="BE143" s="431"/>
      <c r="BF143" s="433"/>
      <c r="BG143" s="433"/>
    </row>
    <row r="144" spans="1:59">
      <c r="A144" s="475"/>
      <c r="B144" s="472"/>
      <c r="C144" s="476"/>
      <c r="D144" s="472"/>
      <c r="E144" s="472"/>
      <c r="F144" s="472"/>
      <c r="G144" s="237"/>
      <c r="H144" s="237"/>
      <c r="I144" s="237"/>
      <c r="J144" s="472"/>
      <c r="K144" s="474"/>
      <c r="L144" s="477"/>
      <c r="M144" s="474"/>
      <c r="N144" s="474"/>
      <c r="O144" s="257"/>
      <c r="P144" s="231"/>
      <c r="Q144" s="251"/>
      <c r="R144" s="233"/>
      <c r="S144" s="234" t="str">
        <f t="shared" ref="S144:S207" si="245">+IF(R144="si",15,"0")</f>
        <v>0</v>
      </c>
      <c r="T144" s="233"/>
      <c r="U144" s="234" t="str">
        <f t="shared" ref="U144:U207" si="246">+IF(T144="si",15,"0")</f>
        <v>0</v>
      </c>
      <c r="V144" s="233"/>
      <c r="W144" s="234" t="str">
        <f t="shared" ref="W144:W207" si="247">+IF(V144="si",15,"0")</f>
        <v>0</v>
      </c>
      <c r="X144" s="233"/>
      <c r="Y144" s="234" t="str">
        <f t="shared" ref="Y144:Y207" si="248">+IF(X144="Preventivo",15,IF(X144="Detectivo",10,"0"))</f>
        <v>0</v>
      </c>
      <c r="Z144" s="233"/>
      <c r="AA144" s="234" t="str">
        <f t="shared" ref="AA144:AA207" si="249">+IF(Z144="si",15,"0")</f>
        <v>0</v>
      </c>
      <c r="AB144" s="233"/>
      <c r="AC144" s="234" t="str">
        <f t="shared" ref="AC144:AC207" si="250">+IF(AB144="si",15,"0")</f>
        <v>0</v>
      </c>
      <c r="AD144" s="233"/>
      <c r="AE144" s="234" t="str">
        <f t="shared" ref="AE144:AE207" si="251">+IF(AD144="Completa",10,IF(AD144="Incompleta",5,"0"))</f>
        <v>0</v>
      </c>
      <c r="AF144" s="228" t="str">
        <f t="shared" ref="AF144:AF207" si="252">IF((SUM(S144,U144,W144,Y144,AA144,AC144,AE144)=0),"",(SUM(S144,U144,W144,Y144,AA144,AC144,AE144)))</f>
        <v/>
      </c>
      <c r="AG144" s="228" t="str">
        <f t="shared" ref="AG144:AG207" si="253">IF(AF144&lt;=85,"Débil",IF(AF144&lt;=95,"Moderado",IF(AF144=100,"Fuerte","")))</f>
        <v/>
      </c>
      <c r="AH144" s="235"/>
      <c r="AI144" s="228" t="str">
        <f t="shared" ref="AI144:AI207" si="254">+IF(AH144="siempre","Fuerte",IF(AH144="Algunas veces","Moderado",IF(AH144="No se ejecuta","Débil","")))</f>
        <v/>
      </c>
      <c r="AJ144" s="228" t="str">
        <f>IFERROR(VLOOKUP((CONCATENATE(AG144,AI144)),Listados!$U$3:$V$11,2,FALSE),"")</f>
        <v/>
      </c>
      <c r="AK144" s="228" t="str">
        <f t="shared" ref="AK144:AK207" si="255">IF(AJ144="","",IF(AJ144="Débil", 0, IF(AJ144="Moderado",50,100)))</f>
        <v/>
      </c>
      <c r="AL144" s="473"/>
      <c r="AM144" s="473"/>
      <c r="AN144" s="473"/>
      <c r="AO144" s="473"/>
      <c r="AP144" s="424"/>
      <c r="AQ144" s="424"/>
      <c r="AR144" s="474"/>
      <c r="AS144" s="474"/>
      <c r="AT144" s="474"/>
      <c r="AU144" s="474"/>
      <c r="AV144" s="236"/>
      <c r="AW144" s="236"/>
      <c r="AX144" s="236"/>
      <c r="AY144" s="236"/>
      <c r="AZ144" s="236"/>
      <c r="BA144" s="236"/>
      <c r="BB144" s="429"/>
      <c r="BC144" s="429"/>
      <c r="BD144" s="429"/>
      <c r="BE144" s="431"/>
      <c r="BF144" s="433"/>
      <c r="BG144" s="433"/>
    </row>
    <row r="145" spans="1:59">
      <c r="A145" s="475"/>
      <c r="B145" s="472"/>
      <c r="C145" s="476"/>
      <c r="D145" s="472"/>
      <c r="E145" s="472"/>
      <c r="F145" s="472"/>
      <c r="G145" s="237"/>
      <c r="H145" s="237"/>
      <c r="I145" s="237"/>
      <c r="J145" s="472"/>
      <c r="K145" s="474"/>
      <c r="L145" s="477"/>
      <c r="M145" s="474"/>
      <c r="N145" s="474"/>
      <c r="O145" s="248"/>
      <c r="P145" s="238"/>
      <c r="Q145" s="249"/>
      <c r="R145" s="233"/>
      <c r="S145" s="234" t="str">
        <f t="shared" si="245"/>
        <v>0</v>
      </c>
      <c r="T145" s="233"/>
      <c r="U145" s="234" t="str">
        <f t="shared" si="246"/>
        <v>0</v>
      </c>
      <c r="V145" s="233"/>
      <c r="W145" s="234" t="str">
        <f t="shared" si="247"/>
        <v>0</v>
      </c>
      <c r="X145" s="233"/>
      <c r="Y145" s="234" t="str">
        <f t="shared" si="248"/>
        <v>0</v>
      </c>
      <c r="Z145" s="233"/>
      <c r="AA145" s="234" t="str">
        <f t="shared" si="249"/>
        <v>0</v>
      </c>
      <c r="AB145" s="233"/>
      <c r="AC145" s="234" t="str">
        <f t="shared" si="250"/>
        <v>0</v>
      </c>
      <c r="AD145" s="233"/>
      <c r="AE145" s="234" t="str">
        <f t="shared" si="251"/>
        <v>0</v>
      </c>
      <c r="AF145" s="228" t="str">
        <f t="shared" si="252"/>
        <v/>
      </c>
      <c r="AG145" s="228" t="str">
        <f t="shared" si="253"/>
        <v/>
      </c>
      <c r="AH145" s="235"/>
      <c r="AI145" s="228" t="str">
        <f t="shared" si="254"/>
        <v/>
      </c>
      <c r="AJ145" s="228" t="str">
        <f>IFERROR(VLOOKUP((CONCATENATE(AG145,AI145)),Listados!$U$3:$V$11,2,FALSE),"")</f>
        <v/>
      </c>
      <c r="AK145" s="228" t="str">
        <f t="shared" si="255"/>
        <v/>
      </c>
      <c r="AL145" s="473"/>
      <c r="AM145" s="473"/>
      <c r="AN145" s="473"/>
      <c r="AO145" s="473"/>
      <c r="AP145" s="424"/>
      <c r="AQ145" s="424"/>
      <c r="AR145" s="474"/>
      <c r="AS145" s="474"/>
      <c r="AT145" s="474"/>
      <c r="AU145" s="474"/>
      <c r="AV145" s="236"/>
      <c r="AW145" s="236"/>
      <c r="AX145" s="239"/>
      <c r="AY145" s="239"/>
      <c r="AZ145" s="236"/>
      <c r="BA145" s="236"/>
      <c r="BB145" s="429"/>
      <c r="BC145" s="429"/>
      <c r="BD145" s="429"/>
      <c r="BE145" s="431"/>
      <c r="BF145" s="433"/>
      <c r="BG145" s="433"/>
    </row>
    <row r="146" spans="1:59" ht="15.75" thickBot="1">
      <c r="A146" s="475"/>
      <c r="B146" s="472"/>
      <c r="C146" s="476"/>
      <c r="D146" s="472"/>
      <c r="E146" s="472"/>
      <c r="F146" s="472"/>
      <c r="G146" s="237"/>
      <c r="H146" s="237"/>
      <c r="I146" s="237"/>
      <c r="J146" s="472"/>
      <c r="K146" s="474"/>
      <c r="L146" s="477"/>
      <c r="M146" s="474"/>
      <c r="N146" s="474"/>
      <c r="O146" s="248"/>
      <c r="P146" s="238"/>
      <c r="Q146" s="249"/>
      <c r="R146" s="233"/>
      <c r="S146" s="234" t="str">
        <f t="shared" si="245"/>
        <v>0</v>
      </c>
      <c r="T146" s="233"/>
      <c r="U146" s="234" t="str">
        <f t="shared" si="246"/>
        <v>0</v>
      </c>
      <c r="V146" s="233"/>
      <c r="W146" s="234" t="str">
        <f t="shared" si="247"/>
        <v>0</v>
      </c>
      <c r="X146" s="233"/>
      <c r="Y146" s="234" t="str">
        <f t="shared" si="248"/>
        <v>0</v>
      </c>
      <c r="Z146" s="233"/>
      <c r="AA146" s="234" t="str">
        <f t="shared" si="249"/>
        <v>0</v>
      </c>
      <c r="AB146" s="233"/>
      <c r="AC146" s="234" t="str">
        <f t="shared" si="250"/>
        <v>0</v>
      </c>
      <c r="AD146" s="233"/>
      <c r="AE146" s="234" t="str">
        <f t="shared" si="251"/>
        <v>0</v>
      </c>
      <c r="AF146" s="228" t="str">
        <f t="shared" si="252"/>
        <v/>
      </c>
      <c r="AG146" s="228" t="str">
        <f t="shared" si="253"/>
        <v/>
      </c>
      <c r="AH146" s="235"/>
      <c r="AI146" s="228" t="str">
        <f t="shared" si="254"/>
        <v/>
      </c>
      <c r="AJ146" s="228" t="str">
        <f>IFERROR(VLOOKUP((CONCATENATE(AG146,AI146)),Listados!$U$3:$V$11,2,FALSE),"")</f>
        <v/>
      </c>
      <c r="AK146" s="228" t="str">
        <f t="shared" si="255"/>
        <v/>
      </c>
      <c r="AL146" s="473"/>
      <c r="AM146" s="473"/>
      <c r="AN146" s="473"/>
      <c r="AO146" s="473"/>
      <c r="AP146" s="444"/>
      <c r="AQ146" s="444"/>
      <c r="AR146" s="474"/>
      <c r="AS146" s="474"/>
      <c r="AT146" s="474"/>
      <c r="AU146" s="474"/>
      <c r="AV146" s="236"/>
      <c r="AW146" s="236"/>
      <c r="AX146" s="239"/>
      <c r="AY146" s="239"/>
      <c r="AZ146" s="236"/>
      <c r="BA146" s="236"/>
      <c r="BB146" s="430"/>
      <c r="BC146" s="430"/>
      <c r="BD146" s="430"/>
      <c r="BE146" s="432"/>
      <c r="BF146" s="434"/>
      <c r="BG146" s="434"/>
    </row>
    <row r="147" spans="1:59">
      <c r="A147" s="475">
        <v>35</v>
      </c>
      <c r="B147" s="472"/>
      <c r="C147" s="476"/>
      <c r="D147" s="472"/>
      <c r="E147" s="471"/>
      <c r="F147" s="471"/>
      <c r="G147" s="237"/>
      <c r="H147" s="237"/>
      <c r="I147" s="237"/>
      <c r="J147" s="472"/>
      <c r="K147" s="474" t="e">
        <f>+VLOOKUP(J147,Listados!$K$8:$L$12,2,0)</f>
        <v>#N/A</v>
      </c>
      <c r="L147" s="477"/>
      <c r="M147" s="474" t="e">
        <f>+VLOOKUP(L147,Listados!$K$13:$L$17,2,0)</f>
        <v>#N/A</v>
      </c>
      <c r="N147" s="474" t="str">
        <f>IF(AND(J147&lt;&gt;"",L147&lt;&gt;""),VLOOKUP(J147&amp;L147,Listados!$M$3:$N$27,2,FALSE),"")</f>
        <v/>
      </c>
      <c r="O147" s="257"/>
      <c r="P147" s="231"/>
      <c r="Q147" s="251"/>
      <c r="R147" s="233"/>
      <c r="S147" s="234" t="str">
        <f t="shared" si="245"/>
        <v>0</v>
      </c>
      <c r="T147" s="233"/>
      <c r="U147" s="234" t="str">
        <f t="shared" si="246"/>
        <v>0</v>
      </c>
      <c r="V147" s="233"/>
      <c r="W147" s="234" t="str">
        <f t="shared" si="247"/>
        <v>0</v>
      </c>
      <c r="X147" s="233"/>
      <c r="Y147" s="234" t="str">
        <f t="shared" si="248"/>
        <v>0</v>
      </c>
      <c r="Z147" s="233"/>
      <c r="AA147" s="234" t="str">
        <f t="shared" si="249"/>
        <v>0</v>
      </c>
      <c r="AB147" s="233"/>
      <c r="AC147" s="234" t="str">
        <f t="shared" si="250"/>
        <v>0</v>
      </c>
      <c r="AD147" s="233"/>
      <c r="AE147" s="234" t="str">
        <f t="shared" si="251"/>
        <v>0</v>
      </c>
      <c r="AF147" s="228" t="str">
        <f t="shared" si="252"/>
        <v/>
      </c>
      <c r="AG147" s="228" t="str">
        <f t="shared" si="253"/>
        <v/>
      </c>
      <c r="AH147" s="235"/>
      <c r="AI147" s="228" t="str">
        <f t="shared" si="254"/>
        <v/>
      </c>
      <c r="AJ147" s="228" t="str">
        <f>IFERROR(VLOOKUP((CONCATENATE(AG147,AI147)),Listados!$U$3:$V$11,2,FALSE),"")</f>
        <v/>
      </c>
      <c r="AK147" s="228" t="str">
        <f t="shared" si="255"/>
        <v/>
      </c>
      <c r="AL147" s="473" t="e">
        <f t="shared" ref="AL147" si="256">AVERAGE(AK147:AK150)</f>
        <v>#DIV/0!</v>
      </c>
      <c r="AM147" s="473" t="e">
        <f t="shared" ref="AM147" si="257">IF(AL147&lt;=50,"Débil",IF(AL147&lt;=99,"Moderado",IF(AL147=100,"fuerte","")))</f>
        <v>#DIV/0!</v>
      </c>
      <c r="AN147" s="473" t="e">
        <f t="shared" ref="AN147" si="258">+IF(AND(Q147="Preventivo",AM147="Fuerte"),2,IF(AND(Q147="Preventivo",AM147="Moderado"),1,0))</f>
        <v>#DIV/0!</v>
      </c>
      <c r="AO147" s="473" t="e">
        <f t="shared" ref="AO147" si="259">+IF(AND(Q147="Detectivo",$AM147="Fuerte"),2,IF(AND(Q147="Detectivo",$AM147="Moderado"),1,IF(AND(Q147="Preventivo",$AM147="Fuerte"),1,0)))</f>
        <v>#DIV/0!</v>
      </c>
      <c r="AP147" s="443" t="e">
        <f t="shared" ref="AP147" si="260">+K147-AN147</f>
        <v>#N/A</v>
      </c>
      <c r="AQ147" s="443" t="e">
        <f t="shared" ref="AQ147" si="261">+M147-AO147</f>
        <v>#N/A</v>
      </c>
      <c r="AR147" s="474" t="e">
        <f>+VLOOKUP(MIN(AP147),Listados!$J$18:$K$24,2,TRUE)</f>
        <v>#N/A</v>
      </c>
      <c r="AS147" s="474" t="e">
        <f>+VLOOKUP(MIN(AQ147),Listados!$J$26:$K$32,2,TRUE)</f>
        <v>#N/A</v>
      </c>
      <c r="AT147" s="474" t="e">
        <f>IF(AND(AR147&lt;&gt;"",AS147&lt;&gt;""),VLOOKUP(AR147&amp;AS147,Listados!$M$3:$N$27,2,FALSE),"")</f>
        <v>#N/A</v>
      </c>
      <c r="AU147" s="474" t="e">
        <f>+VLOOKUP(AT147,Listados!$P$3:$Q$6,2,FALSE)</f>
        <v>#N/A</v>
      </c>
      <c r="AV147" s="236"/>
      <c r="AW147" s="236"/>
      <c r="AX147" s="239"/>
      <c r="AY147" s="263"/>
      <c r="AZ147" s="236"/>
      <c r="BA147" s="236"/>
      <c r="BB147" s="429"/>
      <c r="BC147" s="429"/>
      <c r="BD147" s="429"/>
      <c r="BE147" s="431"/>
      <c r="BF147" s="433"/>
      <c r="BG147" s="433"/>
    </row>
    <row r="148" spans="1:59">
      <c r="A148" s="475"/>
      <c r="B148" s="472"/>
      <c r="C148" s="476"/>
      <c r="D148" s="472"/>
      <c r="E148" s="472"/>
      <c r="F148" s="472"/>
      <c r="G148" s="237"/>
      <c r="H148" s="237"/>
      <c r="I148" s="237"/>
      <c r="J148" s="472"/>
      <c r="K148" s="474"/>
      <c r="L148" s="477"/>
      <c r="M148" s="474"/>
      <c r="N148" s="474"/>
      <c r="O148" s="257"/>
      <c r="P148" s="231"/>
      <c r="Q148" s="251"/>
      <c r="R148" s="233"/>
      <c r="S148" s="234" t="str">
        <f t="shared" si="245"/>
        <v>0</v>
      </c>
      <c r="T148" s="233"/>
      <c r="U148" s="234" t="str">
        <f t="shared" si="246"/>
        <v>0</v>
      </c>
      <c r="V148" s="233"/>
      <c r="W148" s="234" t="str">
        <f t="shared" si="247"/>
        <v>0</v>
      </c>
      <c r="X148" s="233"/>
      <c r="Y148" s="234" t="str">
        <f t="shared" si="248"/>
        <v>0</v>
      </c>
      <c r="Z148" s="233"/>
      <c r="AA148" s="234" t="str">
        <f t="shared" si="249"/>
        <v>0</v>
      </c>
      <c r="AB148" s="233"/>
      <c r="AC148" s="234" t="str">
        <f t="shared" si="250"/>
        <v>0</v>
      </c>
      <c r="AD148" s="233"/>
      <c r="AE148" s="234" t="str">
        <f t="shared" si="251"/>
        <v>0</v>
      </c>
      <c r="AF148" s="228" t="str">
        <f t="shared" si="252"/>
        <v/>
      </c>
      <c r="AG148" s="228" t="str">
        <f t="shared" si="253"/>
        <v/>
      </c>
      <c r="AH148" s="235"/>
      <c r="AI148" s="228" t="str">
        <f t="shared" si="254"/>
        <v/>
      </c>
      <c r="AJ148" s="228" t="str">
        <f>IFERROR(VLOOKUP((CONCATENATE(AG148,AI148)),Listados!$U$3:$V$11,2,FALSE),"")</f>
        <v/>
      </c>
      <c r="AK148" s="228" t="str">
        <f t="shared" si="255"/>
        <v/>
      </c>
      <c r="AL148" s="473"/>
      <c r="AM148" s="473"/>
      <c r="AN148" s="473"/>
      <c r="AO148" s="473"/>
      <c r="AP148" s="424"/>
      <c r="AQ148" s="424"/>
      <c r="AR148" s="474"/>
      <c r="AS148" s="474"/>
      <c r="AT148" s="474"/>
      <c r="AU148" s="474"/>
      <c r="AV148" s="236"/>
      <c r="AW148" s="236"/>
      <c r="AX148" s="236"/>
      <c r="AY148" s="236"/>
      <c r="AZ148" s="236"/>
      <c r="BA148" s="236"/>
      <c r="BB148" s="429"/>
      <c r="BC148" s="429"/>
      <c r="BD148" s="429"/>
      <c r="BE148" s="431"/>
      <c r="BF148" s="433"/>
      <c r="BG148" s="433"/>
    </row>
    <row r="149" spans="1:59">
      <c r="A149" s="475"/>
      <c r="B149" s="472"/>
      <c r="C149" s="476"/>
      <c r="D149" s="472"/>
      <c r="E149" s="472"/>
      <c r="F149" s="472"/>
      <c r="G149" s="237"/>
      <c r="H149" s="237"/>
      <c r="I149" s="237"/>
      <c r="J149" s="472"/>
      <c r="K149" s="474"/>
      <c r="L149" s="477"/>
      <c r="M149" s="474"/>
      <c r="N149" s="474"/>
      <c r="O149" s="248"/>
      <c r="P149" s="238"/>
      <c r="Q149" s="249"/>
      <c r="R149" s="233"/>
      <c r="S149" s="234" t="str">
        <f t="shared" si="245"/>
        <v>0</v>
      </c>
      <c r="T149" s="233"/>
      <c r="U149" s="234" t="str">
        <f t="shared" si="246"/>
        <v>0</v>
      </c>
      <c r="V149" s="233"/>
      <c r="W149" s="234" t="str">
        <f t="shared" si="247"/>
        <v>0</v>
      </c>
      <c r="X149" s="233"/>
      <c r="Y149" s="234" t="str">
        <f t="shared" si="248"/>
        <v>0</v>
      </c>
      <c r="Z149" s="233"/>
      <c r="AA149" s="234" t="str">
        <f t="shared" si="249"/>
        <v>0</v>
      </c>
      <c r="AB149" s="233"/>
      <c r="AC149" s="234" t="str">
        <f t="shared" si="250"/>
        <v>0</v>
      </c>
      <c r="AD149" s="233"/>
      <c r="AE149" s="234" t="str">
        <f t="shared" si="251"/>
        <v>0</v>
      </c>
      <c r="AF149" s="228" t="str">
        <f t="shared" si="252"/>
        <v/>
      </c>
      <c r="AG149" s="228" t="str">
        <f t="shared" si="253"/>
        <v/>
      </c>
      <c r="AH149" s="235"/>
      <c r="AI149" s="228" t="str">
        <f t="shared" si="254"/>
        <v/>
      </c>
      <c r="AJ149" s="228" t="str">
        <f>IFERROR(VLOOKUP((CONCATENATE(AG149,AI149)),Listados!$U$3:$V$11,2,FALSE),"")</f>
        <v/>
      </c>
      <c r="AK149" s="228" t="str">
        <f t="shared" si="255"/>
        <v/>
      </c>
      <c r="AL149" s="473"/>
      <c r="AM149" s="473"/>
      <c r="AN149" s="473"/>
      <c r="AO149" s="473"/>
      <c r="AP149" s="424"/>
      <c r="AQ149" s="424"/>
      <c r="AR149" s="474"/>
      <c r="AS149" s="474"/>
      <c r="AT149" s="474"/>
      <c r="AU149" s="474"/>
      <c r="AV149" s="236"/>
      <c r="AW149" s="236"/>
      <c r="AX149" s="239"/>
      <c r="AY149" s="239"/>
      <c r="AZ149" s="236"/>
      <c r="BA149" s="236"/>
      <c r="BB149" s="429"/>
      <c r="BC149" s="429"/>
      <c r="BD149" s="429"/>
      <c r="BE149" s="431"/>
      <c r="BF149" s="433"/>
      <c r="BG149" s="433"/>
    </row>
    <row r="150" spans="1:59" ht="15.75" thickBot="1">
      <c r="A150" s="475"/>
      <c r="B150" s="472"/>
      <c r="C150" s="476"/>
      <c r="D150" s="472"/>
      <c r="E150" s="472"/>
      <c r="F150" s="472"/>
      <c r="G150" s="237"/>
      <c r="H150" s="237"/>
      <c r="I150" s="237"/>
      <c r="J150" s="472"/>
      <c r="K150" s="474"/>
      <c r="L150" s="477"/>
      <c r="M150" s="474"/>
      <c r="N150" s="474"/>
      <c r="O150" s="248"/>
      <c r="P150" s="238"/>
      <c r="Q150" s="249"/>
      <c r="R150" s="233"/>
      <c r="S150" s="234" t="str">
        <f t="shared" si="245"/>
        <v>0</v>
      </c>
      <c r="T150" s="233"/>
      <c r="U150" s="234" t="str">
        <f t="shared" si="246"/>
        <v>0</v>
      </c>
      <c r="V150" s="233"/>
      <c r="W150" s="234" t="str">
        <f t="shared" si="247"/>
        <v>0</v>
      </c>
      <c r="X150" s="233"/>
      <c r="Y150" s="234" t="str">
        <f t="shared" si="248"/>
        <v>0</v>
      </c>
      <c r="Z150" s="233"/>
      <c r="AA150" s="234" t="str">
        <f t="shared" si="249"/>
        <v>0</v>
      </c>
      <c r="AB150" s="233"/>
      <c r="AC150" s="234" t="str">
        <f t="shared" si="250"/>
        <v>0</v>
      </c>
      <c r="AD150" s="233"/>
      <c r="AE150" s="234" t="str">
        <f t="shared" si="251"/>
        <v>0</v>
      </c>
      <c r="AF150" s="228" t="str">
        <f t="shared" si="252"/>
        <v/>
      </c>
      <c r="AG150" s="228" t="str">
        <f t="shared" si="253"/>
        <v/>
      </c>
      <c r="AH150" s="235"/>
      <c r="AI150" s="228" t="str">
        <f t="shared" si="254"/>
        <v/>
      </c>
      <c r="AJ150" s="228" t="str">
        <f>IFERROR(VLOOKUP((CONCATENATE(AG150,AI150)),Listados!$U$3:$V$11,2,FALSE),"")</f>
        <v/>
      </c>
      <c r="AK150" s="228" t="str">
        <f t="shared" si="255"/>
        <v/>
      </c>
      <c r="AL150" s="473"/>
      <c r="AM150" s="473"/>
      <c r="AN150" s="473"/>
      <c r="AO150" s="473"/>
      <c r="AP150" s="444"/>
      <c r="AQ150" s="444"/>
      <c r="AR150" s="474"/>
      <c r="AS150" s="474"/>
      <c r="AT150" s="474"/>
      <c r="AU150" s="474"/>
      <c r="AV150" s="236"/>
      <c r="AW150" s="236"/>
      <c r="AX150" s="239"/>
      <c r="AY150" s="239"/>
      <c r="AZ150" s="236"/>
      <c r="BA150" s="236"/>
      <c r="BB150" s="430"/>
      <c r="BC150" s="430"/>
      <c r="BD150" s="430"/>
      <c r="BE150" s="432"/>
      <c r="BF150" s="434"/>
      <c r="BG150" s="434"/>
    </row>
    <row r="151" spans="1:59">
      <c r="A151" s="475">
        <v>36</v>
      </c>
      <c r="B151" s="472"/>
      <c r="C151" s="476"/>
      <c r="D151" s="472"/>
      <c r="E151" s="471"/>
      <c r="F151" s="471"/>
      <c r="G151" s="237"/>
      <c r="H151" s="237"/>
      <c r="I151" s="237"/>
      <c r="J151" s="472"/>
      <c r="K151" s="474" t="e">
        <f>+VLOOKUP(J151,Listados!$K$8:$L$12,2,0)</f>
        <v>#N/A</v>
      </c>
      <c r="L151" s="477"/>
      <c r="M151" s="474" t="e">
        <f>+VLOOKUP(L151,Listados!$K$13:$L$17,2,0)</f>
        <v>#N/A</v>
      </c>
      <c r="N151" s="474" t="str">
        <f>IF(AND(J151&lt;&gt;"",L151&lt;&gt;""),VLOOKUP(J151&amp;L151,Listados!$M$3:$N$27,2,FALSE),"")</f>
        <v/>
      </c>
      <c r="O151" s="257"/>
      <c r="P151" s="231"/>
      <c r="Q151" s="251"/>
      <c r="R151" s="233"/>
      <c r="S151" s="234" t="str">
        <f t="shared" si="245"/>
        <v>0</v>
      </c>
      <c r="T151" s="233"/>
      <c r="U151" s="234" t="str">
        <f t="shared" si="246"/>
        <v>0</v>
      </c>
      <c r="V151" s="233"/>
      <c r="W151" s="234" t="str">
        <f t="shared" si="247"/>
        <v>0</v>
      </c>
      <c r="X151" s="233"/>
      <c r="Y151" s="234" t="str">
        <f t="shared" si="248"/>
        <v>0</v>
      </c>
      <c r="Z151" s="233"/>
      <c r="AA151" s="234" t="str">
        <f t="shared" si="249"/>
        <v>0</v>
      </c>
      <c r="AB151" s="233"/>
      <c r="AC151" s="234" t="str">
        <f t="shared" si="250"/>
        <v>0</v>
      </c>
      <c r="AD151" s="233"/>
      <c r="AE151" s="234" t="str">
        <f t="shared" si="251"/>
        <v>0</v>
      </c>
      <c r="AF151" s="228" t="str">
        <f t="shared" si="252"/>
        <v/>
      </c>
      <c r="AG151" s="228" t="str">
        <f t="shared" si="253"/>
        <v/>
      </c>
      <c r="AH151" s="235"/>
      <c r="AI151" s="228" t="str">
        <f t="shared" si="254"/>
        <v/>
      </c>
      <c r="AJ151" s="228" t="str">
        <f>IFERROR(VLOOKUP((CONCATENATE(AG151,AI151)),Listados!$U$3:$V$11,2,FALSE),"")</f>
        <v/>
      </c>
      <c r="AK151" s="228" t="str">
        <f t="shared" si="255"/>
        <v/>
      </c>
      <c r="AL151" s="473" t="e">
        <f t="shared" ref="AL151" si="262">AVERAGE(AK151:AK154)</f>
        <v>#DIV/0!</v>
      </c>
      <c r="AM151" s="473" t="e">
        <f t="shared" ref="AM151" si="263">IF(AL151&lt;=50,"Débil",IF(AL151&lt;=99,"Moderado",IF(AL151=100,"fuerte","")))</f>
        <v>#DIV/0!</v>
      </c>
      <c r="AN151" s="473" t="e">
        <f t="shared" ref="AN151" si="264">+IF(AND(Q151="Preventivo",AM151="Fuerte"),2,IF(AND(Q151="Preventivo",AM151="Moderado"),1,0))</f>
        <v>#DIV/0!</v>
      </c>
      <c r="AO151" s="473" t="e">
        <f t="shared" ref="AO151" si="265">+IF(AND(Q151="Detectivo",$AM151="Fuerte"),2,IF(AND(Q151="Detectivo",$AM151="Moderado"),1,IF(AND(Q151="Preventivo",$AM151="Fuerte"),1,0)))</f>
        <v>#DIV/0!</v>
      </c>
      <c r="AP151" s="443" t="e">
        <f t="shared" ref="AP151" si="266">+K151-AN151</f>
        <v>#N/A</v>
      </c>
      <c r="AQ151" s="443" t="e">
        <f t="shared" ref="AQ151" si="267">+M151-AO151</f>
        <v>#N/A</v>
      </c>
      <c r="AR151" s="474" t="e">
        <f>+VLOOKUP(MIN(AP151),Listados!$J$18:$K$24,2,TRUE)</f>
        <v>#N/A</v>
      </c>
      <c r="AS151" s="474" t="e">
        <f>+VLOOKUP(MIN(AQ151),Listados!$J$26:$K$32,2,TRUE)</f>
        <v>#N/A</v>
      </c>
      <c r="AT151" s="474" t="e">
        <f>IF(AND(AR151&lt;&gt;"",AS151&lt;&gt;""),VLOOKUP(AR151&amp;AS151,Listados!$M$3:$N$27,2,FALSE),"")</f>
        <v>#N/A</v>
      </c>
      <c r="AU151" s="474" t="e">
        <f>+VLOOKUP(AT151,Listados!$P$3:$Q$6,2,FALSE)</f>
        <v>#N/A</v>
      </c>
      <c r="AV151" s="236"/>
      <c r="AW151" s="236"/>
      <c r="AX151" s="239"/>
      <c r="AY151" s="263"/>
      <c r="AZ151" s="236"/>
      <c r="BA151" s="236"/>
      <c r="BB151" s="429"/>
      <c r="BC151" s="429"/>
      <c r="BD151" s="429"/>
      <c r="BE151" s="431"/>
      <c r="BF151" s="433"/>
      <c r="BG151" s="433"/>
    </row>
    <row r="152" spans="1:59">
      <c r="A152" s="475"/>
      <c r="B152" s="472"/>
      <c r="C152" s="476"/>
      <c r="D152" s="472"/>
      <c r="E152" s="472"/>
      <c r="F152" s="472"/>
      <c r="G152" s="237"/>
      <c r="H152" s="237"/>
      <c r="I152" s="237"/>
      <c r="J152" s="472"/>
      <c r="K152" s="474"/>
      <c r="L152" s="477"/>
      <c r="M152" s="474"/>
      <c r="N152" s="474"/>
      <c r="O152" s="257"/>
      <c r="P152" s="231"/>
      <c r="Q152" s="251"/>
      <c r="R152" s="233"/>
      <c r="S152" s="234" t="str">
        <f t="shared" si="245"/>
        <v>0</v>
      </c>
      <c r="T152" s="233"/>
      <c r="U152" s="234" t="str">
        <f t="shared" si="246"/>
        <v>0</v>
      </c>
      <c r="V152" s="233"/>
      <c r="W152" s="234" t="str">
        <f t="shared" si="247"/>
        <v>0</v>
      </c>
      <c r="X152" s="233"/>
      <c r="Y152" s="234" t="str">
        <f t="shared" si="248"/>
        <v>0</v>
      </c>
      <c r="Z152" s="233"/>
      <c r="AA152" s="234" t="str">
        <f t="shared" si="249"/>
        <v>0</v>
      </c>
      <c r="AB152" s="233"/>
      <c r="AC152" s="234" t="str">
        <f t="shared" si="250"/>
        <v>0</v>
      </c>
      <c r="AD152" s="233"/>
      <c r="AE152" s="234" t="str">
        <f t="shared" si="251"/>
        <v>0</v>
      </c>
      <c r="AF152" s="228" t="str">
        <f t="shared" si="252"/>
        <v/>
      </c>
      <c r="AG152" s="228" t="str">
        <f t="shared" si="253"/>
        <v/>
      </c>
      <c r="AH152" s="235"/>
      <c r="AI152" s="228" t="str">
        <f t="shared" si="254"/>
        <v/>
      </c>
      <c r="AJ152" s="228" t="str">
        <f>IFERROR(VLOOKUP((CONCATENATE(AG152,AI152)),Listados!$U$3:$V$11,2,FALSE),"")</f>
        <v/>
      </c>
      <c r="AK152" s="228" t="str">
        <f t="shared" si="255"/>
        <v/>
      </c>
      <c r="AL152" s="473"/>
      <c r="AM152" s="473"/>
      <c r="AN152" s="473"/>
      <c r="AO152" s="473"/>
      <c r="AP152" s="424"/>
      <c r="AQ152" s="424"/>
      <c r="AR152" s="474"/>
      <c r="AS152" s="474"/>
      <c r="AT152" s="474"/>
      <c r="AU152" s="474"/>
      <c r="AV152" s="236"/>
      <c r="AW152" s="236"/>
      <c r="AX152" s="236"/>
      <c r="AY152" s="236"/>
      <c r="AZ152" s="236"/>
      <c r="BA152" s="236"/>
      <c r="BB152" s="429"/>
      <c r="BC152" s="429"/>
      <c r="BD152" s="429"/>
      <c r="BE152" s="431"/>
      <c r="BF152" s="433"/>
      <c r="BG152" s="433"/>
    </row>
    <row r="153" spans="1:59">
      <c r="A153" s="475"/>
      <c r="B153" s="472"/>
      <c r="C153" s="476"/>
      <c r="D153" s="472"/>
      <c r="E153" s="472"/>
      <c r="F153" s="472"/>
      <c r="G153" s="237"/>
      <c r="H153" s="237"/>
      <c r="I153" s="237"/>
      <c r="J153" s="472"/>
      <c r="K153" s="474"/>
      <c r="L153" s="477"/>
      <c r="M153" s="474"/>
      <c r="N153" s="474"/>
      <c r="O153" s="248"/>
      <c r="P153" s="238"/>
      <c r="Q153" s="249"/>
      <c r="R153" s="233"/>
      <c r="S153" s="234" t="str">
        <f t="shared" si="245"/>
        <v>0</v>
      </c>
      <c r="T153" s="233"/>
      <c r="U153" s="234" t="str">
        <f t="shared" si="246"/>
        <v>0</v>
      </c>
      <c r="V153" s="233"/>
      <c r="W153" s="234" t="str">
        <f t="shared" si="247"/>
        <v>0</v>
      </c>
      <c r="X153" s="233"/>
      <c r="Y153" s="234" t="str">
        <f t="shared" si="248"/>
        <v>0</v>
      </c>
      <c r="Z153" s="233"/>
      <c r="AA153" s="234" t="str">
        <f t="shared" si="249"/>
        <v>0</v>
      </c>
      <c r="AB153" s="233"/>
      <c r="AC153" s="234" t="str">
        <f t="shared" si="250"/>
        <v>0</v>
      </c>
      <c r="AD153" s="233"/>
      <c r="AE153" s="234" t="str">
        <f t="shared" si="251"/>
        <v>0</v>
      </c>
      <c r="AF153" s="228" t="str">
        <f t="shared" si="252"/>
        <v/>
      </c>
      <c r="AG153" s="228" t="str">
        <f t="shared" si="253"/>
        <v/>
      </c>
      <c r="AH153" s="235"/>
      <c r="AI153" s="228" t="str">
        <f t="shared" si="254"/>
        <v/>
      </c>
      <c r="AJ153" s="228" t="str">
        <f>IFERROR(VLOOKUP((CONCATENATE(AG153,AI153)),Listados!$U$3:$V$11,2,FALSE),"")</f>
        <v/>
      </c>
      <c r="AK153" s="228" t="str">
        <f t="shared" si="255"/>
        <v/>
      </c>
      <c r="AL153" s="473"/>
      <c r="AM153" s="473"/>
      <c r="AN153" s="473"/>
      <c r="AO153" s="473"/>
      <c r="AP153" s="424"/>
      <c r="AQ153" s="424"/>
      <c r="AR153" s="474"/>
      <c r="AS153" s="474"/>
      <c r="AT153" s="474"/>
      <c r="AU153" s="474"/>
      <c r="AV153" s="236"/>
      <c r="AW153" s="236"/>
      <c r="AX153" s="239"/>
      <c r="AY153" s="239"/>
      <c r="AZ153" s="236"/>
      <c r="BA153" s="236"/>
      <c r="BB153" s="429"/>
      <c r="BC153" s="429"/>
      <c r="BD153" s="429"/>
      <c r="BE153" s="431"/>
      <c r="BF153" s="433"/>
      <c r="BG153" s="433"/>
    </row>
    <row r="154" spans="1:59" ht="15.75" thickBot="1">
      <c r="A154" s="475"/>
      <c r="B154" s="472"/>
      <c r="C154" s="476"/>
      <c r="D154" s="472"/>
      <c r="E154" s="472"/>
      <c r="F154" s="472"/>
      <c r="G154" s="237"/>
      <c r="H154" s="237"/>
      <c r="I154" s="237"/>
      <c r="J154" s="472"/>
      <c r="K154" s="474"/>
      <c r="L154" s="477"/>
      <c r="M154" s="474"/>
      <c r="N154" s="474"/>
      <c r="O154" s="248"/>
      <c r="P154" s="238"/>
      <c r="Q154" s="249"/>
      <c r="R154" s="233"/>
      <c r="S154" s="234" t="str">
        <f t="shared" si="245"/>
        <v>0</v>
      </c>
      <c r="T154" s="233"/>
      <c r="U154" s="234" t="str">
        <f t="shared" si="246"/>
        <v>0</v>
      </c>
      <c r="V154" s="233"/>
      <c r="W154" s="234" t="str">
        <f t="shared" si="247"/>
        <v>0</v>
      </c>
      <c r="X154" s="233"/>
      <c r="Y154" s="234" t="str">
        <f t="shared" si="248"/>
        <v>0</v>
      </c>
      <c r="Z154" s="233"/>
      <c r="AA154" s="234" t="str">
        <f t="shared" si="249"/>
        <v>0</v>
      </c>
      <c r="AB154" s="233"/>
      <c r="AC154" s="234" t="str">
        <f t="shared" si="250"/>
        <v>0</v>
      </c>
      <c r="AD154" s="233"/>
      <c r="AE154" s="234" t="str">
        <f t="shared" si="251"/>
        <v>0</v>
      </c>
      <c r="AF154" s="228" t="str">
        <f t="shared" si="252"/>
        <v/>
      </c>
      <c r="AG154" s="228" t="str">
        <f t="shared" si="253"/>
        <v/>
      </c>
      <c r="AH154" s="235"/>
      <c r="AI154" s="228" t="str">
        <f t="shared" si="254"/>
        <v/>
      </c>
      <c r="AJ154" s="228" t="str">
        <f>IFERROR(VLOOKUP((CONCATENATE(AG154,AI154)),Listados!$U$3:$V$11,2,FALSE),"")</f>
        <v/>
      </c>
      <c r="AK154" s="228" t="str">
        <f t="shared" si="255"/>
        <v/>
      </c>
      <c r="AL154" s="473"/>
      <c r="AM154" s="473"/>
      <c r="AN154" s="473"/>
      <c r="AO154" s="473"/>
      <c r="AP154" s="444"/>
      <c r="AQ154" s="444"/>
      <c r="AR154" s="474"/>
      <c r="AS154" s="474"/>
      <c r="AT154" s="474"/>
      <c r="AU154" s="474"/>
      <c r="AV154" s="236"/>
      <c r="AW154" s="236"/>
      <c r="AX154" s="239"/>
      <c r="AY154" s="239"/>
      <c r="AZ154" s="236"/>
      <c r="BA154" s="236"/>
      <c r="BB154" s="430"/>
      <c r="BC154" s="430"/>
      <c r="BD154" s="430"/>
      <c r="BE154" s="432"/>
      <c r="BF154" s="434"/>
      <c r="BG154" s="434"/>
    </row>
    <row r="155" spans="1:59">
      <c r="A155" s="475">
        <v>37</v>
      </c>
      <c r="B155" s="472"/>
      <c r="C155" s="476"/>
      <c r="D155" s="472"/>
      <c r="E155" s="471"/>
      <c r="F155" s="471"/>
      <c r="G155" s="237"/>
      <c r="H155" s="237"/>
      <c r="I155" s="237"/>
      <c r="J155" s="472"/>
      <c r="K155" s="474" t="e">
        <f>+VLOOKUP(J155,Listados!$K$8:$L$12,2,0)</f>
        <v>#N/A</v>
      </c>
      <c r="L155" s="477"/>
      <c r="M155" s="474" t="e">
        <f>+VLOOKUP(L155,Listados!$K$13:$L$17,2,0)</f>
        <v>#N/A</v>
      </c>
      <c r="N155" s="474" t="str">
        <f>IF(AND(J155&lt;&gt;"",L155&lt;&gt;""),VLOOKUP(J155&amp;L155,Listados!$M$3:$N$27,2,FALSE),"")</f>
        <v/>
      </c>
      <c r="O155" s="257"/>
      <c r="P155" s="231"/>
      <c r="Q155" s="251"/>
      <c r="R155" s="233"/>
      <c r="S155" s="234" t="str">
        <f t="shared" si="245"/>
        <v>0</v>
      </c>
      <c r="T155" s="233"/>
      <c r="U155" s="234" t="str">
        <f t="shared" si="246"/>
        <v>0</v>
      </c>
      <c r="V155" s="233"/>
      <c r="W155" s="234" t="str">
        <f t="shared" si="247"/>
        <v>0</v>
      </c>
      <c r="X155" s="233"/>
      <c r="Y155" s="234" t="str">
        <f t="shared" si="248"/>
        <v>0</v>
      </c>
      <c r="Z155" s="233"/>
      <c r="AA155" s="234" t="str">
        <f t="shared" si="249"/>
        <v>0</v>
      </c>
      <c r="AB155" s="233"/>
      <c r="AC155" s="234" t="str">
        <f t="shared" si="250"/>
        <v>0</v>
      </c>
      <c r="AD155" s="233"/>
      <c r="AE155" s="234" t="str">
        <f t="shared" si="251"/>
        <v>0</v>
      </c>
      <c r="AF155" s="228" t="str">
        <f t="shared" si="252"/>
        <v/>
      </c>
      <c r="AG155" s="228" t="str">
        <f t="shared" si="253"/>
        <v/>
      </c>
      <c r="AH155" s="235"/>
      <c r="AI155" s="228" t="str">
        <f t="shared" si="254"/>
        <v/>
      </c>
      <c r="AJ155" s="228" t="str">
        <f>IFERROR(VLOOKUP((CONCATENATE(AG155,AI155)),Listados!$U$3:$V$11,2,FALSE),"")</f>
        <v/>
      </c>
      <c r="AK155" s="228" t="str">
        <f t="shared" si="255"/>
        <v/>
      </c>
      <c r="AL155" s="473" t="e">
        <f t="shared" ref="AL155" si="268">AVERAGE(AK155:AK158)</f>
        <v>#DIV/0!</v>
      </c>
      <c r="AM155" s="473" t="e">
        <f t="shared" ref="AM155" si="269">IF(AL155&lt;=50,"Débil",IF(AL155&lt;=99,"Moderado",IF(AL155=100,"fuerte","")))</f>
        <v>#DIV/0!</v>
      </c>
      <c r="AN155" s="473" t="e">
        <f t="shared" ref="AN155" si="270">+IF(AND(Q155="Preventivo",AM155="Fuerte"),2,IF(AND(Q155="Preventivo",AM155="Moderado"),1,0))</f>
        <v>#DIV/0!</v>
      </c>
      <c r="AO155" s="473" t="e">
        <f t="shared" ref="AO155" si="271">+IF(AND(Q155="Detectivo",$AM155="Fuerte"),2,IF(AND(Q155="Detectivo",$AM155="Moderado"),1,IF(AND(Q155="Preventivo",$AM155="Fuerte"),1,0)))</f>
        <v>#DIV/0!</v>
      </c>
      <c r="AP155" s="443" t="e">
        <f t="shared" ref="AP155" si="272">+K155-AN155</f>
        <v>#N/A</v>
      </c>
      <c r="AQ155" s="443" t="e">
        <f t="shared" ref="AQ155" si="273">+M155-AO155</f>
        <v>#N/A</v>
      </c>
      <c r="AR155" s="474" t="e">
        <f>+VLOOKUP(MIN(AP155),Listados!$J$18:$K$24,2,TRUE)</f>
        <v>#N/A</v>
      </c>
      <c r="AS155" s="474" t="e">
        <f>+VLOOKUP(MIN(AQ155),Listados!$J$26:$K$32,2,TRUE)</f>
        <v>#N/A</v>
      </c>
      <c r="AT155" s="474" t="e">
        <f>IF(AND(AR155&lt;&gt;"",AS155&lt;&gt;""),VLOOKUP(AR155&amp;AS155,Listados!$M$3:$N$27,2,FALSE),"")</f>
        <v>#N/A</v>
      </c>
      <c r="AU155" s="474" t="e">
        <f>+VLOOKUP(AT155,Listados!$P$3:$Q$6,2,FALSE)</f>
        <v>#N/A</v>
      </c>
      <c r="AV155" s="236"/>
      <c r="AW155" s="236"/>
      <c r="AX155" s="239"/>
      <c r="AY155" s="263"/>
      <c r="AZ155" s="236"/>
      <c r="BA155" s="236"/>
      <c r="BB155" s="429"/>
      <c r="BC155" s="429"/>
      <c r="BD155" s="429"/>
      <c r="BE155" s="431"/>
      <c r="BF155" s="433"/>
      <c r="BG155" s="433"/>
    </row>
    <row r="156" spans="1:59">
      <c r="A156" s="475"/>
      <c r="B156" s="472"/>
      <c r="C156" s="476"/>
      <c r="D156" s="472"/>
      <c r="E156" s="472"/>
      <c r="F156" s="472"/>
      <c r="G156" s="237"/>
      <c r="H156" s="237"/>
      <c r="I156" s="237"/>
      <c r="J156" s="472"/>
      <c r="K156" s="474"/>
      <c r="L156" s="477"/>
      <c r="M156" s="474"/>
      <c r="N156" s="474"/>
      <c r="O156" s="257"/>
      <c r="P156" s="231"/>
      <c r="Q156" s="251"/>
      <c r="R156" s="233"/>
      <c r="S156" s="234" t="str">
        <f t="shared" si="245"/>
        <v>0</v>
      </c>
      <c r="T156" s="233"/>
      <c r="U156" s="234" t="str">
        <f t="shared" si="246"/>
        <v>0</v>
      </c>
      <c r="V156" s="233"/>
      <c r="W156" s="234" t="str">
        <f t="shared" si="247"/>
        <v>0</v>
      </c>
      <c r="X156" s="233"/>
      <c r="Y156" s="234" t="str">
        <f t="shared" si="248"/>
        <v>0</v>
      </c>
      <c r="Z156" s="233"/>
      <c r="AA156" s="234" t="str">
        <f t="shared" si="249"/>
        <v>0</v>
      </c>
      <c r="AB156" s="233"/>
      <c r="AC156" s="234" t="str">
        <f t="shared" si="250"/>
        <v>0</v>
      </c>
      <c r="AD156" s="233"/>
      <c r="AE156" s="234" t="str">
        <f t="shared" si="251"/>
        <v>0</v>
      </c>
      <c r="AF156" s="228" t="str">
        <f t="shared" si="252"/>
        <v/>
      </c>
      <c r="AG156" s="228" t="str">
        <f t="shared" si="253"/>
        <v/>
      </c>
      <c r="AH156" s="235"/>
      <c r="AI156" s="228" t="str">
        <f t="shared" si="254"/>
        <v/>
      </c>
      <c r="AJ156" s="228" t="str">
        <f>IFERROR(VLOOKUP((CONCATENATE(AG156,AI156)),Listados!$U$3:$V$11,2,FALSE),"")</f>
        <v/>
      </c>
      <c r="AK156" s="228" t="str">
        <f t="shared" si="255"/>
        <v/>
      </c>
      <c r="AL156" s="473"/>
      <c r="AM156" s="473"/>
      <c r="AN156" s="473"/>
      <c r="AO156" s="473"/>
      <c r="AP156" s="424"/>
      <c r="AQ156" s="424"/>
      <c r="AR156" s="474"/>
      <c r="AS156" s="474"/>
      <c r="AT156" s="474"/>
      <c r="AU156" s="474"/>
      <c r="AV156" s="236"/>
      <c r="AW156" s="236"/>
      <c r="AX156" s="236"/>
      <c r="AY156" s="236"/>
      <c r="AZ156" s="236"/>
      <c r="BA156" s="236"/>
      <c r="BB156" s="429"/>
      <c r="BC156" s="429"/>
      <c r="BD156" s="429"/>
      <c r="BE156" s="431"/>
      <c r="BF156" s="433"/>
      <c r="BG156" s="433"/>
    </row>
    <row r="157" spans="1:59">
      <c r="A157" s="475"/>
      <c r="B157" s="472"/>
      <c r="C157" s="476"/>
      <c r="D157" s="472"/>
      <c r="E157" s="472"/>
      <c r="F157" s="472"/>
      <c r="G157" s="237"/>
      <c r="H157" s="237"/>
      <c r="I157" s="237"/>
      <c r="J157" s="472"/>
      <c r="K157" s="474"/>
      <c r="L157" s="477"/>
      <c r="M157" s="474"/>
      <c r="N157" s="474"/>
      <c r="O157" s="248"/>
      <c r="P157" s="238"/>
      <c r="Q157" s="249"/>
      <c r="R157" s="233"/>
      <c r="S157" s="234" t="str">
        <f t="shared" si="245"/>
        <v>0</v>
      </c>
      <c r="T157" s="233"/>
      <c r="U157" s="234" t="str">
        <f t="shared" si="246"/>
        <v>0</v>
      </c>
      <c r="V157" s="233"/>
      <c r="W157" s="234" t="str">
        <f t="shared" si="247"/>
        <v>0</v>
      </c>
      <c r="X157" s="233"/>
      <c r="Y157" s="234" t="str">
        <f t="shared" si="248"/>
        <v>0</v>
      </c>
      <c r="Z157" s="233"/>
      <c r="AA157" s="234" t="str">
        <f t="shared" si="249"/>
        <v>0</v>
      </c>
      <c r="AB157" s="233"/>
      <c r="AC157" s="234" t="str">
        <f t="shared" si="250"/>
        <v>0</v>
      </c>
      <c r="AD157" s="233"/>
      <c r="AE157" s="234" t="str">
        <f t="shared" si="251"/>
        <v>0</v>
      </c>
      <c r="AF157" s="228" t="str">
        <f t="shared" si="252"/>
        <v/>
      </c>
      <c r="AG157" s="228" t="str">
        <f t="shared" si="253"/>
        <v/>
      </c>
      <c r="AH157" s="235"/>
      <c r="AI157" s="228" t="str">
        <f t="shared" si="254"/>
        <v/>
      </c>
      <c r="AJ157" s="228" t="str">
        <f>IFERROR(VLOOKUP((CONCATENATE(AG157,AI157)),Listados!$U$3:$V$11,2,FALSE),"")</f>
        <v/>
      </c>
      <c r="AK157" s="228" t="str">
        <f t="shared" si="255"/>
        <v/>
      </c>
      <c r="AL157" s="473"/>
      <c r="AM157" s="473"/>
      <c r="AN157" s="473"/>
      <c r="AO157" s="473"/>
      <c r="AP157" s="424"/>
      <c r="AQ157" s="424"/>
      <c r="AR157" s="474"/>
      <c r="AS157" s="474"/>
      <c r="AT157" s="474"/>
      <c r="AU157" s="474"/>
      <c r="AV157" s="236"/>
      <c r="AW157" s="236"/>
      <c r="AX157" s="239"/>
      <c r="AY157" s="239"/>
      <c r="AZ157" s="236"/>
      <c r="BA157" s="236"/>
      <c r="BB157" s="429"/>
      <c r="BC157" s="429"/>
      <c r="BD157" s="429"/>
      <c r="BE157" s="431"/>
      <c r="BF157" s="433"/>
      <c r="BG157" s="433"/>
    </row>
    <row r="158" spans="1:59" ht="15.75" thickBot="1">
      <c r="A158" s="475"/>
      <c r="B158" s="472"/>
      <c r="C158" s="476"/>
      <c r="D158" s="472"/>
      <c r="E158" s="472"/>
      <c r="F158" s="472"/>
      <c r="G158" s="237"/>
      <c r="H158" s="237"/>
      <c r="I158" s="237"/>
      <c r="J158" s="472"/>
      <c r="K158" s="474"/>
      <c r="L158" s="477"/>
      <c r="M158" s="474"/>
      <c r="N158" s="474"/>
      <c r="O158" s="248"/>
      <c r="P158" s="238"/>
      <c r="Q158" s="249"/>
      <c r="R158" s="233"/>
      <c r="S158" s="234" t="str">
        <f t="shared" si="245"/>
        <v>0</v>
      </c>
      <c r="T158" s="233"/>
      <c r="U158" s="234" t="str">
        <f t="shared" si="246"/>
        <v>0</v>
      </c>
      <c r="V158" s="233"/>
      <c r="W158" s="234" t="str">
        <f t="shared" si="247"/>
        <v>0</v>
      </c>
      <c r="X158" s="233"/>
      <c r="Y158" s="234" t="str">
        <f t="shared" si="248"/>
        <v>0</v>
      </c>
      <c r="Z158" s="233"/>
      <c r="AA158" s="234" t="str">
        <f t="shared" si="249"/>
        <v>0</v>
      </c>
      <c r="AB158" s="233"/>
      <c r="AC158" s="234" t="str">
        <f t="shared" si="250"/>
        <v>0</v>
      </c>
      <c r="AD158" s="233"/>
      <c r="AE158" s="234" t="str">
        <f t="shared" si="251"/>
        <v>0</v>
      </c>
      <c r="AF158" s="228" t="str">
        <f t="shared" si="252"/>
        <v/>
      </c>
      <c r="AG158" s="228" t="str">
        <f t="shared" si="253"/>
        <v/>
      </c>
      <c r="AH158" s="235"/>
      <c r="AI158" s="228" t="str">
        <f t="shared" si="254"/>
        <v/>
      </c>
      <c r="AJ158" s="228" t="str">
        <f>IFERROR(VLOOKUP((CONCATENATE(AG158,AI158)),Listados!$U$3:$V$11,2,FALSE),"")</f>
        <v/>
      </c>
      <c r="AK158" s="228" t="str">
        <f t="shared" si="255"/>
        <v/>
      </c>
      <c r="AL158" s="473"/>
      <c r="AM158" s="473"/>
      <c r="AN158" s="473"/>
      <c r="AO158" s="473"/>
      <c r="AP158" s="444"/>
      <c r="AQ158" s="444"/>
      <c r="AR158" s="474"/>
      <c r="AS158" s="474"/>
      <c r="AT158" s="474"/>
      <c r="AU158" s="474"/>
      <c r="AV158" s="236"/>
      <c r="AW158" s="236"/>
      <c r="AX158" s="239"/>
      <c r="AY158" s="239"/>
      <c r="AZ158" s="236"/>
      <c r="BA158" s="236"/>
      <c r="BB158" s="430"/>
      <c r="BC158" s="430"/>
      <c r="BD158" s="430"/>
      <c r="BE158" s="432"/>
      <c r="BF158" s="434"/>
      <c r="BG158" s="434"/>
    </row>
    <row r="159" spans="1:59">
      <c r="A159" s="475">
        <v>38</v>
      </c>
      <c r="B159" s="472"/>
      <c r="C159" s="476"/>
      <c r="D159" s="472"/>
      <c r="E159" s="471"/>
      <c r="F159" s="471"/>
      <c r="G159" s="237"/>
      <c r="H159" s="237"/>
      <c r="I159" s="237"/>
      <c r="J159" s="472"/>
      <c r="K159" s="474" t="e">
        <f>+VLOOKUP(J159,Listados!$K$8:$L$12,2,0)</f>
        <v>#N/A</v>
      </c>
      <c r="L159" s="477"/>
      <c r="M159" s="474" t="e">
        <f>+VLOOKUP(L159,Listados!$K$13:$L$17,2,0)</f>
        <v>#N/A</v>
      </c>
      <c r="N159" s="474" t="str">
        <f>IF(AND(J159&lt;&gt;"",L159&lt;&gt;""),VLOOKUP(J159&amp;L159,Listados!$M$3:$N$27,2,FALSE),"")</f>
        <v/>
      </c>
      <c r="O159" s="257"/>
      <c r="P159" s="231"/>
      <c r="Q159" s="251"/>
      <c r="R159" s="233"/>
      <c r="S159" s="234" t="str">
        <f t="shared" si="245"/>
        <v>0</v>
      </c>
      <c r="T159" s="233"/>
      <c r="U159" s="234" t="str">
        <f t="shared" si="246"/>
        <v>0</v>
      </c>
      <c r="V159" s="233"/>
      <c r="W159" s="234" t="str">
        <f t="shared" si="247"/>
        <v>0</v>
      </c>
      <c r="X159" s="233"/>
      <c r="Y159" s="234" t="str">
        <f t="shared" si="248"/>
        <v>0</v>
      </c>
      <c r="Z159" s="233"/>
      <c r="AA159" s="234" t="str">
        <f t="shared" si="249"/>
        <v>0</v>
      </c>
      <c r="AB159" s="233"/>
      <c r="AC159" s="234" t="str">
        <f t="shared" si="250"/>
        <v>0</v>
      </c>
      <c r="AD159" s="233"/>
      <c r="AE159" s="234" t="str">
        <f t="shared" si="251"/>
        <v>0</v>
      </c>
      <c r="AF159" s="228" t="str">
        <f t="shared" si="252"/>
        <v/>
      </c>
      <c r="AG159" s="228" t="str">
        <f t="shared" si="253"/>
        <v/>
      </c>
      <c r="AH159" s="235"/>
      <c r="AI159" s="228" t="str">
        <f t="shared" si="254"/>
        <v/>
      </c>
      <c r="AJ159" s="228" t="str">
        <f>IFERROR(VLOOKUP((CONCATENATE(AG159,AI159)),Listados!$U$3:$V$11,2,FALSE),"")</f>
        <v/>
      </c>
      <c r="AK159" s="228" t="str">
        <f t="shared" si="255"/>
        <v/>
      </c>
      <c r="AL159" s="473" t="e">
        <f t="shared" ref="AL159" si="274">AVERAGE(AK159:AK162)</f>
        <v>#DIV/0!</v>
      </c>
      <c r="AM159" s="473" t="e">
        <f t="shared" ref="AM159" si="275">IF(AL159&lt;=50,"Débil",IF(AL159&lt;=99,"Moderado",IF(AL159=100,"fuerte","")))</f>
        <v>#DIV/0!</v>
      </c>
      <c r="AN159" s="473" t="e">
        <f t="shared" ref="AN159" si="276">+IF(AND(Q159="Preventivo",AM159="Fuerte"),2,IF(AND(Q159="Preventivo",AM159="Moderado"),1,0))</f>
        <v>#DIV/0!</v>
      </c>
      <c r="AO159" s="473" t="e">
        <f t="shared" ref="AO159" si="277">+IF(AND(Q159="Detectivo",$AM159="Fuerte"),2,IF(AND(Q159="Detectivo",$AM159="Moderado"),1,IF(AND(Q159="Preventivo",$AM159="Fuerte"),1,0)))</f>
        <v>#DIV/0!</v>
      </c>
      <c r="AP159" s="443" t="e">
        <f t="shared" ref="AP159" si="278">+K159-AN159</f>
        <v>#N/A</v>
      </c>
      <c r="AQ159" s="443" t="e">
        <f t="shared" ref="AQ159" si="279">+M159-AO159</f>
        <v>#N/A</v>
      </c>
      <c r="AR159" s="474" t="e">
        <f>+VLOOKUP(MIN(AP159),Listados!$J$18:$K$24,2,TRUE)</f>
        <v>#N/A</v>
      </c>
      <c r="AS159" s="474" t="e">
        <f>+VLOOKUP(MIN(AQ159),Listados!$J$26:$K$32,2,TRUE)</f>
        <v>#N/A</v>
      </c>
      <c r="AT159" s="474" t="e">
        <f>IF(AND(AR159&lt;&gt;"",AS159&lt;&gt;""),VLOOKUP(AR159&amp;AS159,Listados!$M$3:$N$27,2,FALSE),"")</f>
        <v>#N/A</v>
      </c>
      <c r="AU159" s="474" t="e">
        <f>+VLOOKUP(AT159,Listados!$P$3:$Q$6,2,FALSE)</f>
        <v>#N/A</v>
      </c>
      <c r="AV159" s="236"/>
      <c r="AW159" s="236"/>
      <c r="AX159" s="239"/>
      <c r="AY159" s="263"/>
      <c r="AZ159" s="236"/>
      <c r="BA159" s="236"/>
      <c r="BB159" s="429"/>
      <c r="BC159" s="429"/>
      <c r="BD159" s="429"/>
      <c r="BE159" s="431"/>
      <c r="BF159" s="433"/>
      <c r="BG159" s="433"/>
    </row>
    <row r="160" spans="1:59">
      <c r="A160" s="475"/>
      <c r="B160" s="472"/>
      <c r="C160" s="476"/>
      <c r="D160" s="472"/>
      <c r="E160" s="472"/>
      <c r="F160" s="472"/>
      <c r="G160" s="237"/>
      <c r="H160" s="237"/>
      <c r="I160" s="237"/>
      <c r="J160" s="472"/>
      <c r="K160" s="474"/>
      <c r="L160" s="477"/>
      <c r="M160" s="474"/>
      <c r="N160" s="474"/>
      <c r="O160" s="257"/>
      <c r="P160" s="231"/>
      <c r="Q160" s="251"/>
      <c r="R160" s="233"/>
      <c r="S160" s="234" t="str">
        <f t="shared" si="245"/>
        <v>0</v>
      </c>
      <c r="T160" s="233"/>
      <c r="U160" s="234" t="str">
        <f t="shared" si="246"/>
        <v>0</v>
      </c>
      <c r="V160" s="233"/>
      <c r="W160" s="234" t="str">
        <f t="shared" si="247"/>
        <v>0</v>
      </c>
      <c r="X160" s="233"/>
      <c r="Y160" s="234" t="str">
        <f t="shared" si="248"/>
        <v>0</v>
      </c>
      <c r="Z160" s="233"/>
      <c r="AA160" s="234" t="str">
        <f t="shared" si="249"/>
        <v>0</v>
      </c>
      <c r="AB160" s="233"/>
      <c r="AC160" s="234" t="str">
        <f t="shared" si="250"/>
        <v>0</v>
      </c>
      <c r="AD160" s="233"/>
      <c r="AE160" s="234" t="str">
        <f t="shared" si="251"/>
        <v>0</v>
      </c>
      <c r="AF160" s="228" t="str">
        <f t="shared" si="252"/>
        <v/>
      </c>
      <c r="AG160" s="228" t="str">
        <f t="shared" si="253"/>
        <v/>
      </c>
      <c r="AH160" s="235"/>
      <c r="AI160" s="228" t="str">
        <f t="shared" si="254"/>
        <v/>
      </c>
      <c r="AJ160" s="228" t="str">
        <f>IFERROR(VLOOKUP((CONCATENATE(AG160,AI160)),Listados!$U$3:$V$11,2,FALSE),"")</f>
        <v/>
      </c>
      <c r="AK160" s="228" t="str">
        <f t="shared" si="255"/>
        <v/>
      </c>
      <c r="AL160" s="473"/>
      <c r="AM160" s="473"/>
      <c r="AN160" s="473"/>
      <c r="AO160" s="473"/>
      <c r="AP160" s="424"/>
      <c r="AQ160" s="424"/>
      <c r="AR160" s="474"/>
      <c r="AS160" s="474"/>
      <c r="AT160" s="474"/>
      <c r="AU160" s="474"/>
      <c r="AV160" s="236"/>
      <c r="AW160" s="236"/>
      <c r="AX160" s="236"/>
      <c r="AY160" s="236"/>
      <c r="AZ160" s="236"/>
      <c r="BA160" s="236"/>
      <c r="BB160" s="429"/>
      <c r="BC160" s="429"/>
      <c r="BD160" s="429"/>
      <c r="BE160" s="431"/>
      <c r="BF160" s="433"/>
      <c r="BG160" s="433"/>
    </row>
    <row r="161" spans="1:59">
      <c r="A161" s="475"/>
      <c r="B161" s="472"/>
      <c r="C161" s="476"/>
      <c r="D161" s="472"/>
      <c r="E161" s="472"/>
      <c r="F161" s="472"/>
      <c r="G161" s="237"/>
      <c r="H161" s="237"/>
      <c r="I161" s="237"/>
      <c r="J161" s="472"/>
      <c r="K161" s="474"/>
      <c r="L161" s="477"/>
      <c r="M161" s="474"/>
      <c r="N161" s="474"/>
      <c r="O161" s="248"/>
      <c r="P161" s="238"/>
      <c r="Q161" s="249"/>
      <c r="R161" s="233"/>
      <c r="S161" s="234" t="str">
        <f t="shared" si="245"/>
        <v>0</v>
      </c>
      <c r="T161" s="233"/>
      <c r="U161" s="234" t="str">
        <f t="shared" si="246"/>
        <v>0</v>
      </c>
      <c r="V161" s="233"/>
      <c r="W161" s="234" t="str">
        <f t="shared" si="247"/>
        <v>0</v>
      </c>
      <c r="X161" s="233"/>
      <c r="Y161" s="234" t="str">
        <f t="shared" si="248"/>
        <v>0</v>
      </c>
      <c r="Z161" s="233"/>
      <c r="AA161" s="234" t="str">
        <f t="shared" si="249"/>
        <v>0</v>
      </c>
      <c r="AB161" s="233"/>
      <c r="AC161" s="234" t="str">
        <f t="shared" si="250"/>
        <v>0</v>
      </c>
      <c r="AD161" s="233"/>
      <c r="AE161" s="234" t="str">
        <f t="shared" si="251"/>
        <v>0</v>
      </c>
      <c r="AF161" s="228" t="str">
        <f t="shared" si="252"/>
        <v/>
      </c>
      <c r="AG161" s="228" t="str">
        <f t="shared" si="253"/>
        <v/>
      </c>
      <c r="AH161" s="235"/>
      <c r="AI161" s="228" t="str">
        <f t="shared" si="254"/>
        <v/>
      </c>
      <c r="AJ161" s="228" t="str">
        <f>IFERROR(VLOOKUP((CONCATENATE(AG161,AI161)),Listados!$U$3:$V$11,2,FALSE),"")</f>
        <v/>
      </c>
      <c r="AK161" s="228" t="str">
        <f t="shared" si="255"/>
        <v/>
      </c>
      <c r="AL161" s="473"/>
      <c r="AM161" s="473"/>
      <c r="AN161" s="473"/>
      <c r="AO161" s="473"/>
      <c r="AP161" s="424"/>
      <c r="AQ161" s="424"/>
      <c r="AR161" s="474"/>
      <c r="AS161" s="474"/>
      <c r="AT161" s="474"/>
      <c r="AU161" s="474"/>
      <c r="AV161" s="236"/>
      <c r="AW161" s="236"/>
      <c r="AX161" s="239"/>
      <c r="AY161" s="239"/>
      <c r="AZ161" s="236"/>
      <c r="BA161" s="236"/>
      <c r="BB161" s="429"/>
      <c r="BC161" s="429"/>
      <c r="BD161" s="429"/>
      <c r="BE161" s="431"/>
      <c r="BF161" s="433"/>
      <c r="BG161" s="433"/>
    </row>
    <row r="162" spans="1:59" ht="15.75" thickBot="1">
      <c r="A162" s="475"/>
      <c r="B162" s="472"/>
      <c r="C162" s="476"/>
      <c r="D162" s="472"/>
      <c r="E162" s="472"/>
      <c r="F162" s="472"/>
      <c r="G162" s="237"/>
      <c r="H162" s="237"/>
      <c r="I162" s="237"/>
      <c r="J162" s="472"/>
      <c r="K162" s="474"/>
      <c r="L162" s="477"/>
      <c r="M162" s="474"/>
      <c r="N162" s="474"/>
      <c r="O162" s="248"/>
      <c r="P162" s="238"/>
      <c r="Q162" s="249"/>
      <c r="R162" s="233"/>
      <c r="S162" s="234" t="str">
        <f t="shared" si="245"/>
        <v>0</v>
      </c>
      <c r="T162" s="233"/>
      <c r="U162" s="234" t="str">
        <f t="shared" si="246"/>
        <v>0</v>
      </c>
      <c r="V162" s="233"/>
      <c r="W162" s="234" t="str">
        <f t="shared" si="247"/>
        <v>0</v>
      </c>
      <c r="X162" s="233"/>
      <c r="Y162" s="234" t="str">
        <f t="shared" si="248"/>
        <v>0</v>
      </c>
      <c r="Z162" s="233"/>
      <c r="AA162" s="234" t="str">
        <f t="shared" si="249"/>
        <v>0</v>
      </c>
      <c r="AB162" s="233"/>
      <c r="AC162" s="234" t="str">
        <f t="shared" si="250"/>
        <v>0</v>
      </c>
      <c r="AD162" s="233"/>
      <c r="AE162" s="234" t="str">
        <f t="shared" si="251"/>
        <v>0</v>
      </c>
      <c r="AF162" s="228" t="str">
        <f t="shared" si="252"/>
        <v/>
      </c>
      <c r="AG162" s="228" t="str">
        <f t="shared" si="253"/>
        <v/>
      </c>
      <c r="AH162" s="235"/>
      <c r="AI162" s="228" t="str">
        <f t="shared" si="254"/>
        <v/>
      </c>
      <c r="AJ162" s="228" t="str">
        <f>IFERROR(VLOOKUP((CONCATENATE(AG162,AI162)),Listados!$U$3:$V$11,2,FALSE),"")</f>
        <v/>
      </c>
      <c r="AK162" s="228" t="str">
        <f t="shared" si="255"/>
        <v/>
      </c>
      <c r="AL162" s="473"/>
      <c r="AM162" s="473"/>
      <c r="AN162" s="473"/>
      <c r="AO162" s="473"/>
      <c r="AP162" s="444"/>
      <c r="AQ162" s="444"/>
      <c r="AR162" s="474"/>
      <c r="AS162" s="474"/>
      <c r="AT162" s="474"/>
      <c r="AU162" s="474"/>
      <c r="AV162" s="236"/>
      <c r="AW162" s="236"/>
      <c r="AX162" s="239"/>
      <c r="AY162" s="239"/>
      <c r="AZ162" s="236"/>
      <c r="BA162" s="236"/>
      <c r="BB162" s="430"/>
      <c r="BC162" s="430"/>
      <c r="BD162" s="430"/>
      <c r="BE162" s="432"/>
      <c r="BF162" s="434"/>
      <c r="BG162" s="434"/>
    </row>
    <row r="163" spans="1:59">
      <c r="A163" s="475">
        <v>39</v>
      </c>
      <c r="B163" s="472"/>
      <c r="C163" s="476"/>
      <c r="D163" s="472"/>
      <c r="E163" s="471"/>
      <c r="F163" s="471"/>
      <c r="G163" s="237"/>
      <c r="H163" s="237"/>
      <c r="I163" s="237"/>
      <c r="J163" s="472"/>
      <c r="K163" s="474" t="e">
        <f>+VLOOKUP(J163,Listados!$K$8:$L$12,2,0)</f>
        <v>#N/A</v>
      </c>
      <c r="L163" s="477"/>
      <c r="M163" s="474" t="e">
        <f>+VLOOKUP(L163,Listados!$K$13:$L$17,2,0)</f>
        <v>#N/A</v>
      </c>
      <c r="N163" s="474" t="str">
        <f>IF(AND(J163&lt;&gt;"",L163&lt;&gt;""),VLOOKUP(J163&amp;L163,Listados!$M$3:$N$27,2,FALSE),"")</f>
        <v/>
      </c>
      <c r="O163" s="257"/>
      <c r="P163" s="231"/>
      <c r="Q163" s="251"/>
      <c r="R163" s="233"/>
      <c r="S163" s="234" t="str">
        <f t="shared" si="245"/>
        <v>0</v>
      </c>
      <c r="T163" s="233"/>
      <c r="U163" s="234" t="str">
        <f t="shared" si="246"/>
        <v>0</v>
      </c>
      <c r="V163" s="233"/>
      <c r="W163" s="234" t="str">
        <f t="shared" si="247"/>
        <v>0</v>
      </c>
      <c r="X163" s="233"/>
      <c r="Y163" s="234" t="str">
        <f t="shared" si="248"/>
        <v>0</v>
      </c>
      <c r="Z163" s="233"/>
      <c r="AA163" s="234" t="str">
        <f t="shared" si="249"/>
        <v>0</v>
      </c>
      <c r="AB163" s="233"/>
      <c r="AC163" s="234" t="str">
        <f t="shared" si="250"/>
        <v>0</v>
      </c>
      <c r="AD163" s="233"/>
      <c r="AE163" s="234" t="str">
        <f t="shared" si="251"/>
        <v>0</v>
      </c>
      <c r="AF163" s="228" t="str">
        <f t="shared" si="252"/>
        <v/>
      </c>
      <c r="AG163" s="228" t="str">
        <f t="shared" si="253"/>
        <v/>
      </c>
      <c r="AH163" s="235"/>
      <c r="AI163" s="228" t="str">
        <f t="shared" si="254"/>
        <v/>
      </c>
      <c r="AJ163" s="228" t="str">
        <f>IFERROR(VLOOKUP((CONCATENATE(AG163,AI163)),Listados!$U$3:$V$11,2,FALSE),"")</f>
        <v/>
      </c>
      <c r="AK163" s="228" t="str">
        <f t="shared" si="255"/>
        <v/>
      </c>
      <c r="AL163" s="473" t="e">
        <f t="shared" ref="AL163" si="280">AVERAGE(AK163:AK166)</f>
        <v>#DIV/0!</v>
      </c>
      <c r="AM163" s="473" t="e">
        <f t="shared" ref="AM163" si="281">IF(AL163&lt;=50,"Débil",IF(AL163&lt;=99,"Moderado",IF(AL163=100,"fuerte","")))</f>
        <v>#DIV/0!</v>
      </c>
      <c r="AN163" s="473" t="e">
        <f t="shared" ref="AN163" si="282">+IF(AND(Q163="Preventivo",AM163="Fuerte"),2,IF(AND(Q163="Preventivo",AM163="Moderado"),1,0))</f>
        <v>#DIV/0!</v>
      </c>
      <c r="AO163" s="473" t="e">
        <f t="shared" ref="AO163" si="283">+IF(AND(Q163="Detectivo",$AM163="Fuerte"),2,IF(AND(Q163="Detectivo",$AM163="Moderado"),1,IF(AND(Q163="Preventivo",$AM163="Fuerte"),1,0)))</f>
        <v>#DIV/0!</v>
      </c>
      <c r="AP163" s="443" t="e">
        <f t="shared" ref="AP163" si="284">+K163-AN163</f>
        <v>#N/A</v>
      </c>
      <c r="AQ163" s="443" t="e">
        <f t="shared" ref="AQ163" si="285">+M163-AO163</f>
        <v>#N/A</v>
      </c>
      <c r="AR163" s="474" t="e">
        <f>+VLOOKUP(MIN(AP163),Listados!$J$18:$K$24,2,TRUE)</f>
        <v>#N/A</v>
      </c>
      <c r="AS163" s="474" t="e">
        <f>+VLOOKUP(MIN(AQ163),Listados!$J$26:$K$32,2,TRUE)</f>
        <v>#N/A</v>
      </c>
      <c r="AT163" s="474" t="e">
        <f>IF(AND(AR163&lt;&gt;"",AS163&lt;&gt;""),VLOOKUP(AR163&amp;AS163,Listados!$M$3:$N$27,2,FALSE),"")</f>
        <v>#N/A</v>
      </c>
      <c r="AU163" s="474" t="e">
        <f>+VLOOKUP(AT163,Listados!$P$3:$Q$6,2,FALSE)</f>
        <v>#N/A</v>
      </c>
      <c r="AV163" s="236"/>
      <c r="AW163" s="236"/>
      <c r="AX163" s="239"/>
      <c r="AY163" s="263"/>
      <c r="AZ163" s="236"/>
      <c r="BA163" s="236"/>
      <c r="BB163" s="429"/>
      <c r="BC163" s="429"/>
      <c r="BD163" s="429"/>
      <c r="BE163" s="431"/>
      <c r="BF163" s="433"/>
      <c r="BG163" s="433"/>
    </row>
    <row r="164" spans="1:59">
      <c r="A164" s="475"/>
      <c r="B164" s="472"/>
      <c r="C164" s="476"/>
      <c r="D164" s="472"/>
      <c r="E164" s="472"/>
      <c r="F164" s="472"/>
      <c r="G164" s="237"/>
      <c r="H164" s="237"/>
      <c r="I164" s="237"/>
      <c r="J164" s="472"/>
      <c r="K164" s="474"/>
      <c r="L164" s="477"/>
      <c r="M164" s="474"/>
      <c r="N164" s="474"/>
      <c r="O164" s="257"/>
      <c r="P164" s="231"/>
      <c r="Q164" s="251"/>
      <c r="R164" s="233"/>
      <c r="S164" s="234" t="str">
        <f t="shared" si="245"/>
        <v>0</v>
      </c>
      <c r="T164" s="233"/>
      <c r="U164" s="234" t="str">
        <f t="shared" si="246"/>
        <v>0</v>
      </c>
      <c r="V164" s="233"/>
      <c r="W164" s="234" t="str">
        <f t="shared" si="247"/>
        <v>0</v>
      </c>
      <c r="X164" s="233"/>
      <c r="Y164" s="234" t="str">
        <f t="shared" si="248"/>
        <v>0</v>
      </c>
      <c r="Z164" s="233"/>
      <c r="AA164" s="234" t="str">
        <f t="shared" si="249"/>
        <v>0</v>
      </c>
      <c r="AB164" s="233"/>
      <c r="AC164" s="234" t="str">
        <f t="shared" si="250"/>
        <v>0</v>
      </c>
      <c r="AD164" s="233"/>
      <c r="AE164" s="234" t="str">
        <f t="shared" si="251"/>
        <v>0</v>
      </c>
      <c r="AF164" s="228" t="str">
        <f t="shared" si="252"/>
        <v/>
      </c>
      <c r="AG164" s="228" t="str">
        <f t="shared" si="253"/>
        <v/>
      </c>
      <c r="AH164" s="235"/>
      <c r="AI164" s="228" t="str">
        <f t="shared" si="254"/>
        <v/>
      </c>
      <c r="AJ164" s="228" t="str">
        <f>IFERROR(VLOOKUP((CONCATENATE(AG164,AI164)),Listados!$U$3:$V$11,2,FALSE),"")</f>
        <v/>
      </c>
      <c r="AK164" s="228" t="str">
        <f t="shared" si="255"/>
        <v/>
      </c>
      <c r="AL164" s="473"/>
      <c r="AM164" s="473"/>
      <c r="AN164" s="473"/>
      <c r="AO164" s="473"/>
      <c r="AP164" s="424"/>
      <c r="AQ164" s="424"/>
      <c r="AR164" s="474"/>
      <c r="AS164" s="474"/>
      <c r="AT164" s="474"/>
      <c r="AU164" s="474"/>
      <c r="AV164" s="236"/>
      <c r="AW164" s="236"/>
      <c r="AX164" s="236"/>
      <c r="AY164" s="236"/>
      <c r="AZ164" s="236"/>
      <c r="BA164" s="236"/>
      <c r="BB164" s="429"/>
      <c r="BC164" s="429"/>
      <c r="BD164" s="429"/>
      <c r="BE164" s="431"/>
      <c r="BF164" s="433"/>
      <c r="BG164" s="433"/>
    </row>
    <row r="165" spans="1:59">
      <c r="A165" s="475"/>
      <c r="B165" s="472"/>
      <c r="C165" s="476"/>
      <c r="D165" s="472"/>
      <c r="E165" s="472"/>
      <c r="F165" s="472"/>
      <c r="G165" s="237"/>
      <c r="H165" s="237"/>
      <c r="I165" s="237"/>
      <c r="J165" s="472"/>
      <c r="K165" s="474"/>
      <c r="L165" s="477"/>
      <c r="M165" s="474"/>
      <c r="N165" s="474"/>
      <c r="O165" s="248"/>
      <c r="P165" s="238"/>
      <c r="Q165" s="249"/>
      <c r="R165" s="233"/>
      <c r="S165" s="234" t="str">
        <f t="shared" si="245"/>
        <v>0</v>
      </c>
      <c r="T165" s="233"/>
      <c r="U165" s="234" t="str">
        <f t="shared" si="246"/>
        <v>0</v>
      </c>
      <c r="V165" s="233"/>
      <c r="W165" s="234" t="str">
        <f t="shared" si="247"/>
        <v>0</v>
      </c>
      <c r="X165" s="233"/>
      <c r="Y165" s="234" t="str">
        <f t="shared" si="248"/>
        <v>0</v>
      </c>
      <c r="Z165" s="233"/>
      <c r="AA165" s="234" t="str">
        <f t="shared" si="249"/>
        <v>0</v>
      </c>
      <c r="AB165" s="233"/>
      <c r="AC165" s="234" t="str">
        <f t="shared" si="250"/>
        <v>0</v>
      </c>
      <c r="AD165" s="233"/>
      <c r="AE165" s="234" t="str">
        <f t="shared" si="251"/>
        <v>0</v>
      </c>
      <c r="AF165" s="228" t="str">
        <f t="shared" si="252"/>
        <v/>
      </c>
      <c r="AG165" s="228" t="str">
        <f t="shared" si="253"/>
        <v/>
      </c>
      <c r="AH165" s="235"/>
      <c r="AI165" s="228" t="str">
        <f t="shared" si="254"/>
        <v/>
      </c>
      <c r="AJ165" s="228" t="str">
        <f>IFERROR(VLOOKUP((CONCATENATE(AG165,AI165)),Listados!$U$3:$V$11,2,FALSE),"")</f>
        <v/>
      </c>
      <c r="AK165" s="228" t="str">
        <f t="shared" si="255"/>
        <v/>
      </c>
      <c r="AL165" s="473"/>
      <c r="AM165" s="473"/>
      <c r="AN165" s="473"/>
      <c r="AO165" s="473"/>
      <c r="AP165" s="424"/>
      <c r="AQ165" s="424"/>
      <c r="AR165" s="474"/>
      <c r="AS165" s="474"/>
      <c r="AT165" s="474"/>
      <c r="AU165" s="474"/>
      <c r="AV165" s="236"/>
      <c r="AW165" s="236"/>
      <c r="AX165" s="239"/>
      <c r="AY165" s="239"/>
      <c r="AZ165" s="236"/>
      <c r="BA165" s="236"/>
      <c r="BB165" s="429"/>
      <c r="BC165" s="429"/>
      <c r="BD165" s="429"/>
      <c r="BE165" s="431"/>
      <c r="BF165" s="433"/>
      <c r="BG165" s="433"/>
    </row>
    <row r="166" spans="1:59" ht="15.75" thickBot="1">
      <c r="A166" s="475"/>
      <c r="B166" s="472"/>
      <c r="C166" s="476"/>
      <c r="D166" s="472"/>
      <c r="E166" s="472"/>
      <c r="F166" s="472"/>
      <c r="G166" s="237"/>
      <c r="H166" s="237"/>
      <c r="I166" s="237"/>
      <c r="J166" s="472"/>
      <c r="K166" s="474"/>
      <c r="L166" s="477"/>
      <c r="M166" s="474"/>
      <c r="N166" s="474"/>
      <c r="O166" s="248"/>
      <c r="P166" s="238"/>
      <c r="Q166" s="249"/>
      <c r="R166" s="233"/>
      <c r="S166" s="234" t="str">
        <f t="shared" si="245"/>
        <v>0</v>
      </c>
      <c r="T166" s="233"/>
      <c r="U166" s="234" t="str">
        <f t="shared" si="246"/>
        <v>0</v>
      </c>
      <c r="V166" s="233"/>
      <c r="W166" s="234" t="str">
        <f t="shared" si="247"/>
        <v>0</v>
      </c>
      <c r="X166" s="233"/>
      <c r="Y166" s="234" t="str">
        <f t="shared" si="248"/>
        <v>0</v>
      </c>
      <c r="Z166" s="233"/>
      <c r="AA166" s="234" t="str">
        <f t="shared" si="249"/>
        <v>0</v>
      </c>
      <c r="AB166" s="233"/>
      <c r="AC166" s="234" t="str">
        <f t="shared" si="250"/>
        <v>0</v>
      </c>
      <c r="AD166" s="233"/>
      <c r="AE166" s="234" t="str">
        <f t="shared" si="251"/>
        <v>0</v>
      </c>
      <c r="AF166" s="228" t="str">
        <f t="shared" si="252"/>
        <v/>
      </c>
      <c r="AG166" s="228" t="str">
        <f t="shared" si="253"/>
        <v/>
      </c>
      <c r="AH166" s="235"/>
      <c r="AI166" s="228" t="str">
        <f t="shared" si="254"/>
        <v/>
      </c>
      <c r="AJ166" s="228" t="str">
        <f>IFERROR(VLOOKUP((CONCATENATE(AG166,AI166)),Listados!$U$3:$V$11,2,FALSE),"")</f>
        <v/>
      </c>
      <c r="AK166" s="228" t="str">
        <f t="shared" si="255"/>
        <v/>
      </c>
      <c r="AL166" s="473"/>
      <c r="AM166" s="473"/>
      <c r="AN166" s="473"/>
      <c r="AO166" s="473"/>
      <c r="AP166" s="444"/>
      <c r="AQ166" s="444"/>
      <c r="AR166" s="474"/>
      <c r="AS166" s="474"/>
      <c r="AT166" s="474"/>
      <c r="AU166" s="474"/>
      <c r="AV166" s="236"/>
      <c r="AW166" s="236"/>
      <c r="AX166" s="239"/>
      <c r="AY166" s="239"/>
      <c r="AZ166" s="236"/>
      <c r="BA166" s="236"/>
      <c r="BB166" s="430"/>
      <c r="BC166" s="430"/>
      <c r="BD166" s="430"/>
      <c r="BE166" s="432"/>
      <c r="BF166" s="434"/>
      <c r="BG166" s="434"/>
    </row>
    <row r="167" spans="1:59">
      <c r="A167" s="475">
        <v>40</v>
      </c>
      <c r="B167" s="472"/>
      <c r="C167" s="476"/>
      <c r="D167" s="472"/>
      <c r="E167" s="471"/>
      <c r="F167" s="471"/>
      <c r="G167" s="237"/>
      <c r="H167" s="237"/>
      <c r="I167" s="237"/>
      <c r="J167" s="472"/>
      <c r="K167" s="474" t="e">
        <f>+VLOOKUP(J167,Listados!$K$8:$L$12,2,0)</f>
        <v>#N/A</v>
      </c>
      <c r="L167" s="477"/>
      <c r="M167" s="474" t="e">
        <f>+VLOOKUP(L167,Listados!$K$13:$L$17,2,0)</f>
        <v>#N/A</v>
      </c>
      <c r="N167" s="474" t="str">
        <f>IF(AND(J167&lt;&gt;"",L167&lt;&gt;""),VLOOKUP(J167&amp;L167,Listados!$M$3:$N$27,2,FALSE),"")</f>
        <v/>
      </c>
      <c r="O167" s="257"/>
      <c r="P167" s="231"/>
      <c r="Q167" s="251"/>
      <c r="R167" s="233"/>
      <c r="S167" s="234" t="str">
        <f t="shared" si="245"/>
        <v>0</v>
      </c>
      <c r="T167" s="233"/>
      <c r="U167" s="234" t="str">
        <f t="shared" si="246"/>
        <v>0</v>
      </c>
      <c r="V167" s="233"/>
      <c r="W167" s="234" t="str">
        <f t="shared" si="247"/>
        <v>0</v>
      </c>
      <c r="X167" s="233"/>
      <c r="Y167" s="234" t="str">
        <f t="shared" si="248"/>
        <v>0</v>
      </c>
      <c r="Z167" s="233"/>
      <c r="AA167" s="234" t="str">
        <f t="shared" si="249"/>
        <v>0</v>
      </c>
      <c r="AB167" s="233"/>
      <c r="AC167" s="234" t="str">
        <f t="shared" si="250"/>
        <v>0</v>
      </c>
      <c r="AD167" s="233"/>
      <c r="AE167" s="234" t="str">
        <f t="shared" si="251"/>
        <v>0</v>
      </c>
      <c r="AF167" s="228" t="str">
        <f t="shared" si="252"/>
        <v/>
      </c>
      <c r="AG167" s="228" t="str">
        <f t="shared" si="253"/>
        <v/>
      </c>
      <c r="AH167" s="235"/>
      <c r="AI167" s="228" t="str">
        <f t="shared" si="254"/>
        <v/>
      </c>
      <c r="AJ167" s="228" t="str">
        <f>IFERROR(VLOOKUP((CONCATENATE(AG167,AI167)),Listados!$U$3:$V$11,2,FALSE),"")</f>
        <v/>
      </c>
      <c r="AK167" s="228" t="str">
        <f t="shared" si="255"/>
        <v/>
      </c>
      <c r="AL167" s="473" t="e">
        <f t="shared" ref="AL167" si="286">AVERAGE(AK167:AK170)</f>
        <v>#DIV/0!</v>
      </c>
      <c r="AM167" s="473" t="e">
        <f t="shared" ref="AM167" si="287">IF(AL167&lt;=50,"Débil",IF(AL167&lt;=99,"Moderado",IF(AL167=100,"fuerte","")))</f>
        <v>#DIV/0!</v>
      </c>
      <c r="AN167" s="473" t="e">
        <f t="shared" ref="AN167" si="288">+IF(AND(Q167="Preventivo",AM167="Fuerte"),2,IF(AND(Q167="Preventivo",AM167="Moderado"),1,0))</f>
        <v>#DIV/0!</v>
      </c>
      <c r="AO167" s="473" t="e">
        <f t="shared" ref="AO167" si="289">+IF(AND(Q167="Detectivo",$AM167="Fuerte"),2,IF(AND(Q167="Detectivo",$AM167="Moderado"),1,IF(AND(Q167="Preventivo",$AM167="Fuerte"),1,0)))</f>
        <v>#DIV/0!</v>
      </c>
      <c r="AP167" s="443" t="e">
        <f t="shared" ref="AP167" si="290">+K167-AN167</f>
        <v>#N/A</v>
      </c>
      <c r="AQ167" s="443" t="e">
        <f t="shared" ref="AQ167" si="291">+M167-AO167</f>
        <v>#N/A</v>
      </c>
      <c r="AR167" s="474" t="e">
        <f>+VLOOKUP(MIN(AP167),Listados!$J$18:$K$24,2,TRUE)</f>
        <v>#N/A</v>
      </c>
      <c r="AS167" s="474" t="e">
        <f>+VLOOKUP(MIN(AQ167),Listados!$J$26:$K$32,2,TRUE)</f>
        <v>#N/A</v>
      </c>
      <c r="AT167" s="474" t="e">
        <f>IF(AND(AR167&lt;&gt;"",AS167&lt;&gt;""),VLOOKUP(AR167&amp;AS167,Listados!$M$3:$N$27,2,FALSE),"")</f>
        <v>#N/A</v>
      </c>
      <c r="AU167" s="474" t="e">
        <f>+VLOOKUP(AT167,Listados!$P$3:$Q$6,2,FALSE)</f>
        <v>#N/A</v>
      </c>
      <c r="AV167" s="236"/>
      <c r="AW167" s="236"/>
      <c r="AX167" s="239"/>
      <c r="AY167" s="263"/>
      <c r="AZ167" s="236"/>
      <c r="BA167" s="236"/>
      <c r="BB167" s="429"/>
      <c r="BC167" s="429"/>
      <c r="BD167" s="429"/>
      <c r="BE167" s="431"/>
      <c r="BF167" s="433"/>
      <c r="BG167" s="433"/>
    </row>
    <row r="168" spans="1:59">
      <c r="A168" s="475"/>
      <c r="B168" s="472"/>
      <c r="C168" s="476"/>
      <c r="D168" s="472"/>
      <c r="E168" s="472"/>
      <c r="F168" s="472"/>
      <c r="G168" s="237"/>
      <c r="H168" s="237"/>
      <c r="I168" s="237"/>
      <c r="J168" s="472"/>
      <c r="K168" s="474"/>
      <c r="L168" s="477"/>
      <c r="M168" s="474"/>
      <c r="N168" s="474"/>
      <c r="O168" s="257"/>
      <c r="P168" s="231"/>
      <c r="Q168" s="251"/>
      <c r="R168" s="233"/>
      <c r="S168" s="234" t="str">
        <f t="shared" si="245"/>
        <v>0</v>
      </c>
      <c r="T168" s="233"/>
      <c r="U168" s="234" t="str">
        <f t="shared" si="246"/>
        <v>0</v>
      </c>
      <c r="V168" s="233"/>
      <c r="W168" s="234" t="str">
        <f t="shared" si="247"/>
        <v>0</v>
      </c>
      <c r="X168" s="233"/>
      <c r="Y168" s="234" t="str">
        <f t="shared" si="248"/>
        <v>0</v>
      </c>
      <c r="Z168" s="233"/>
      <c r="AA168" s="234" t="str">
        <f t="shared" si="249"/>
        <v>0</v>
      </c>
      <c r="AB168" s="233"/>
      <c r="AC168" s="234" t="str">
        <f t="shared" si="250"/>
        <v>0</v>
      </c>
      <c r="AD168" s="233"/>
      <c r="AE168" s="234" t="str">
        <f t="shared" si="251"/>
        <v>0</v>
      </c>
      <c r="AF168" s="228" t="str">
        <f t="shared" si="252"/>
        <v/>
      </c>
      <c r="AG168" s="228" t="str">
        <f t="shared" si="253"/>
        <v/>
      </c>
      <c r="AH168" s="235"/>
      <c r="AI168" s="228" t="str">
        <f t="shared" si="254"/>
        <v/>
      </c>
      <c r="AJ168" s="228" t="str">
        <f>IFERROR(VLOOKUP((CONCATENATE(AG168,AI168)),Listados!$U$3:$V$11,2,FALSE),"")</f>
        <v/>
      </c>
      <c r="AK168" s="228" t="str">
        <f t="shared" si="255"/>
        <v/>
      </c>
      <c r="AL168" s="473"/>
      <c r="AM168" s="473"/>
      <c r="AN168" s="473"/>
      <c r="AO168" s="473"/>
      <c r="AP168" s="424"/>
      <c r="AQ168" s="424"/>
      <c r="AR168" s="474"/>
      <c r="AS168" s="474"/>
      <c r="AT168" s="474"/>
      <c r="AU168" s="474"/>
      <c r="AV168" s="236"/>
      <c r="AW168" s="236"/>
      <c r="AX168" s="236"/>
      <c r="AY168" s="236"/>
      <c r="AZ168" s="236"/>
      <c r="BA168" s="236"/>
      <c r="BB168" s="429"/>
      <c r="BC168" s="429"/>
      <c r="BD168" s="429"/>
      <c r="BE168" s="431"/>
      <c r="BF168" s="433"/>
      <c r="BG168" s="433"/>
    </row>
    <row r="169" spans="1:59">
      <c r="A169" s="475"/>
      <c r="B169" s="472"/>
      <c r="C169" s="476"/>
      <c r="D169" s="472"/>
      <c r="E169" s="472"/>
      <c r="F169" s="472"/>
      <c r="G169" s="237"/>
      <c r="H169" s="237"/>
      <c r="I169" s="237"/>
      <c r="J169" s="472"/>
      <c r="K169" s="474"/>
      <c r="L169" s="477"/>
      <c r="M169" s="474"/>
      <c r="N169" s="474"/>
      <c r="O169" s="248"/>
      <c r="P169" s="238"/>
      <c r="Q169" s="249"/>
      <c r="R169" s="233"/>
      <c r="S169" s="234" t="str">
        <f t="shared" si="245"/>
        <v>0</v>
      </c>
      <c r="T169" s="233"/>
      <c r="U169" s="234" t="str">
        <f t="shared" si="246"/>
        <v>0</v>
      </c>
      <c r="V169" s="233"/>
      <c r="W169" s="234" t="str">
        <f t="shared" si="247"/>
        <v>0</v>
      </c>
      <c r="X169" s="233"/>
      <c r="Y169" s="234" t="str">
        <f t="shared" si="248"/>
        <v>0</v>
      </c>
      <c r="Z169" s="233"/>
      <c r="AA169" s="234" t="str">
        <f t="shared" si="249"/>
        <v>0</v>
      </c>
      <c r="AB169" s="233"/>
      <c r="AC169" s="234" t="str">
        <f t="shared" si="250"/>
        <v>0</v>
      </c>
      <c r="AD169" s="233"/>
      <c r="AE169" s="234" t="str">
        <f t="shared" si="251"/>
        <v>0</v>
      </c>
      <c r="AF169" s="228" t="str">
        <f t="shared" si="252"/>
        <v/>
      </c>
      <c r="AG169" s="228" t="str">
        <f t="shared" si="253"/>
        <v/>
      </c>
      <c r="AH169" s="235"/>
      <c r="AI169" s="228" t="str">
        <f t="shared" si="254"/>
        <v/>
      </c>
      <c r="AJ169" s="228" t="str">
        <f>IFERROR(VLOOKUP((CONCATENATE(AG169,AI169)),Listados!$U$3:$V$11,2,FALSE),"")</f>
        <v/>
      </c>
      <c r="AK169" s="228" t="str">
        <f t="shared" si="255"/>
        <v/>
      </c>
      <c r="AL169" s="473"/>
      <c r="AM169" s="473"/>
      <c r="AN169" s="473"/>
      <c r="AO169" s="473"/>
      <c r="AP169" s="424"/>
      <c r="AQ169" s="424"/>
      <c r="AR169" s="474"/>
      <c r="AS169" s="474"/>
      <c r="AT169" s="474"/>
      <c r="AU169" s="474"/>
      <c r="AV169" s="236"/>
      <c r="AW169" s="236"/>
      <c r="AX169" s="239"/>
      <c r="AY169" s="239"/>
      <c r="AZ169" s="236"/>
      <c r="BA169" s="236"/>
      <c r="BB169" s="429"/>
      <c r="BC169" s="429"/>
      <c r="BD169" s="429"/>
      <c r="BE169" s="431"/>
      <c r="BF169" s="433"/>
      <c r="BG169" s="433"/>
    </row>
    <row r="170" spans="1:59" ht="15.75" thickBot="1">
      <c r="A170" s="475"/>
      <c r="B170" s="472"/>
      <c r="C170" s="476"/>
      <c r="D170" s="472"/>
      <c r="E170" s="472"/>
      <c r="F170" s="472"/>
      <c r="G170" s="237"/>
      <c r="H170" s="237"/>
      <c r="I170" s="237"/>
      <c r="J170" s="472"/>
      <c r="K170" s="474"/>
      <c r="L170" s="477"/>
      <c r="M170" s="474"/>
      <c r="N170" s="474"/>
      <c r="O170" s="248"/>
      <c r="P170" s="238"/>
      <c r="Q170" s="249"/>
      <c r="R170" s="233"/>
      <c r="S170" s="234" t="str">
        <f t="shared" si="245"/>
        <v>0</v>
      </c>
      <c r="T170" s="233"/>
      <c r="U170" s="234" t="str">
        <f t="shared" si="246"/>
        <v>0</v>
      </c>
      <c r="V170" s="233"/>
      <c r="W170" s="234" t="str">
        <f t="shared" si="247"/>
        <v>0</v>
      </c>
      <c r="X170" s="233"/>
      <c r="Y170" s="234" t="str">
        <f t="shared" si="248"/>
        <v>0</v>
      </c>
      <c r="Z170" s="233"/>
      <c r="AA170" s="234" t="str">
        <f t="shared" si="249"/>
        <v>0</v>
      </c>
      <c r="AB170" s="233"/>
      <c r="AC170" s="234" t="str">
        <f t="shared" si="250"/>
        <v>0</v>
      </c>
      <c r="AD170" s="233"/>
      <c r="AE170" s="234" t="str">
        <f t="shared" si="251"/>
        <v>0</v>
      </c>
      <c r="AF170" s="228" t="str">
        <f t="shared" si="252"/>
        <v/>
      </c>
      <c r="AG170" s="228" t="str">
        <f t="shared" si="253"/>
        <v/>
      </c>
      <c r="AH170" s="235"/>
      <c r="AI170" s="228" t="str">
        <f t="shared" si="254"/>
        <v/>
      </c>
      <c r="AJ170" s="228" t="str">
        <f>IFERROR(VLOOKUP((CONCATENATE(AG170,AI170)),Listados!$U$3:$V$11,2,FALSE),"")</f>
        <v/>
      </c>
      <c r="AK170" s="228" t="str">
        <f t="shared" si="255"/>
        <v/>
      </c>
      <c r="AL170" s="473"/>
      <c r="AM170" s="473"/>
      <c r="AN170" s="473"/>
      <c r="AO170" s="473"/>
      <c r="AP170" s="444"/>
      <c r="AQ170" s="444"/>
      <c r="AR170" s="474"/>
      <c r="AS170" s="474"/>
      <c r="AT170" s="474"/>
      <c r="AU170" s="474"/>
      <c r="AV170" s="236"/>
      <c r="AW170" s="236"/>
      <c r="AX170" s="239"/>
      <c r="AY170" s="239"/>
      <c r="AZ170" s="236"/>
      <c r="BA170" s="236"/>
      <c r="BB170" s="430"/>
      <c r="BC170" s="430"/>
      <c r="BD170" s="430"/>
      <c r="BE170" s="432"/>
      <c r="BF170" s="434"/>
      <c r="BG170" s="434"/>
    </row>
    <row r="171" spans="1:59">
      <c r="A171" s="475">
        <v>41</v>
      </c>
      <c r="B171" s="472"/>
      <c r="C171" s="476"/>
      <c r="D171" s="472"/>
      <c r="E171" s="471"/>
      <c r="F171" s="471"/>
      <c r="G171" s="237"/>
      <c r="H171" s="237"/>
      <c r="I171" s="237"/>
      <c r="J171" s="472"/>
      <c r="K171" s="474" t="e">
        <f>+VLOOKUP(J171,Listados!$K$8:$L$12,2,0)</f>
        <v>#N/A</v>
      </c>
      <c r="L171" s="477"/>
      <c r="M171" s="474" t="e">
        <f>+VLOOKUP(L171,Listados!$K$13:$L$17,2,0)</f>
        <v>#N/A</v>
      </c>
      <c r="N171" s="474" t="str">
        <f>IF(AND(J171&lt;&gt;"",L171&lt;&gt;""),VLOOKUP(J171&amp;L171,Listados!$M$3:$N$27,2,FALSE),"")</f>
        <v/>
      </c>
      <c r="O171" s="257"/>
      <c r="P171" s="231"/>
      <c r="Q171" s="251"/>
      <c r="R171" s="233"/>
      <c r="S171" s="234" t="str">
        <f t="shared" si="245"/>
        <v>0</v>
      </c>
      <c r="T171" s="233"/>
      <c r="U171" s="234" t="str">
        <f t="shared" si="246"/>
        <v>0</v>
      </c>
      <c r="V171" s="233"/>
      <c r="W171" s="234" t="str">
        <f t="shared" si="247"/>
        <v>0</v>
      </c>
      <c r="X171" s="233"/>
      <c r="Y171" s="234" t="str">
        <f t="shared" si="248"/>
        <v>0</v>
      </c>
      <c r="Z171" s="233"/>
      <c r="AA171" s="234" t="str">
        <f t="shared" si="249"/>
        <v>0</v>
      </c>
      <c r="AB171" s="233"/>
      <c r="AC171" s="234" t="str">
        <f t="shared" si="250"/>
        <v>0</v>
      </c>
      <c r="AD171" s="233"/>
      <c r="AE171" s="234" t="str">
        <f t="shared" si="251"/>
        <v>0</v>
      </c>
      <c r="AF171" s="228" t="str">
        <f t="shared" si="252"/>
        <v/>
      </c>
      <c r="AG171" s="228" t="str">
        <f t="shared" si="253"/>
        <v/>
      </c>
      <c r="AH171" s="235"/>
      <c r="AI171" s="228" t="str">
        <f t="shared" si="254"/>
        <v/>
      </c>
      <c r="AJ171" s="228" t="str">
        <f>IFERROR(VLOOKUP((CONCATENATE(AG171,AI171)),Listados!$U$3:$V$11,2,FALSE),"")</f>
        <v/>
      </c>
      <c r="AK171" s="228" t="str">
        <f t="shared" si="255"/>
        <v/>
      </c>
      <c r="AL171" s="473" t="e">
        <f t="shared" ref="AL171" si="292">AVERAGE(AK171:AK174)</f>
        <v>#DIV/0!</v>
      </c>
      <c r="AM171" s="473" t="e">
        <f t="shared" ref="AM171" si="293">IF(AL171&lt;=50,"Débil",IF(AL171&lt;=99,"Moderado",IF(AL171=100,"fuerte","")))</f>
        <v>#DIV/0!</v>
      </c>
      <c r="AN171" s="473" t="e">
        <f t="shared" ref="AN171" si="294">+IF(AND(Q171="Preventivo",AM171="Fuerte"),2,IF(AND(Q171="Preventivo",AM171="Moderado"),1,0))</f>
        <v>#DIV/0!</v>
      </c>
      <c r="AO171" s="473" t="e">
        <f t="shared" ref="AO171" si="295">+IF(AND(Q171="Detectivo",$AM171="Fuerte"),2,IF(AND(Q171="Detectivo",$AM171="Moderado"),1,IF(AND(Q171="Preventivo",$AM171="Fuerte"),1,0)))</f>
        <v>#DIV/0!</v>
      </c>
      <c r="AP171" s="443" t="e">
        <f t="shared" ref="AP171" si="296">+K171-AN171</f>
        <v>#N/A</v>
      </c>
      <c r="AQ171" s="443" t="e">
        <f t="shared" ref="AQ171" si="297">+M171-AO171</f>
        <v>#N/A</v>
      </c>
      <c r="AR171" s="474" t="e">
        <f>+VLOOKUP(MIN(AP171),Listados!$J$18:$K$24,2,TRUE)</f>
        <v>#N/A</v>
      </c>
      <c r="AS171" s="474" t="e">
        <f>+VLOOKUP(MIN(AQ171),Listados!$J$26:$K$32,2,TRUE)</f>
        <v>#N/A</v>
      </c>
      <c r="AT171" s="474" t="e">
        <f>IF(AND(AR171&lt;&gt;"",AS171&lt;&gt;""),VLOOKUP(AR171&amp;AS171,Listados!$M$3:$N$27,2,FALSE),"")</f>
        <v>#N/A</v>
      </c>
      <c r="AU171" s="474" t="e">
        <f>+VLOOKUP(AT171,Listados!$P$3:$Q$6,2,FALSE)</f>
        <v>#N/A</v>
      </c>
      <c r="AV171" s="236"/>
      <c r="AW171" s="236"/>
      <c r="AX171" s="239"/>
      <c r="AY171" s="263"/>
      <c r="AZ171" s="236"/>
      <c r="BA171" s="236"/>
      <c r="BB171" s="429"/>
      <c r="BC171" s="429"/>
      <c r="BD171" s="429"/>
      <c r="BE171" s="431"/>
      <c r="BF171" s="433"/>
      <c r="BG171" s="433"/>
    </row>
    <row r="172" spans="1:59">
      <c r="A172" s="475"/>
      <c r="B172" s="472"/>
      <c r="C172" s="476"/>
      <c r="D172" s="472"/>
      <c r="E172" s="472"/>
      <c r="F172" s="472"/>
      <c r="G172" s="237"/>
      <c r="H172" s="237"/>
      <c r="I172" s="237"/>
      <c r="J172" s="472"/>
      <c r="K172" s="474"/>
      <c r="L172" s="477"/>
      <c r="M172" s="474"/>
      <c r="N172" s="474"/>
      <c r="O172" s="257"/>
      <c r="P172" s="231"/>
      <c r="Q172" s="251"/>
      <c r="R172" s="233"/>
      <c r="S172" s="234" t="str">
        <f t="shared" si="245"/>
        <v>0</v>
      </c>
      <c r="T172" s="233"/>
      <c r="U172" s="234" t="str">
        <f t="shared" si="246"/>
        <v>0</v>
      </c>
      <c r="V172" s="233"/>
      <c r="W172" s="234" t="str">
        <f t="shared" si="247"/>
        <v>0</v>
      </c>
      <c r="X172" s="233"/>
      <c r="Y172" s="234" t="str">
        <f t="shared" si="248"/>
        <v>0</v>
      </c>
      <c r="Z172" s="233"/>
      <c r="AA172" s="234" t="str">
        <f t="shared" si="249"/>
        <v>0</v>
      </c>
      <c r="AB172" s="233"/>
      <c r="AC172" s="234" t="str">
        <f t="shared" si="250"/>
        <v>0</v>
      </c>
      <c r="AD172" s="233"/>
      <c r="AE172" s="234" t="str">
        <f t="shared" si="251"/>
        <v>0</v>
      </c>
      <c r="AF172" s="228" t="str">
        <f t="shared" si="252"/>
        <v/>
      </c>
      <c r="AG172" s="228" t="str">
        <f t="shared" si="253"/>
        <v/>
      </c>
      <c r="AH172" s="235"/>
      <c r="AI172" s="228" t="str">
        <f t="shared" si="254"/>
        <v/>
      </c>
      <c r="AJ172" s="228" t="str">
        <f>IFERROR(VLOOKUP((CONCATENATE(AG172,AI172)),Listados!$U$3:$V$11,2,FALSE),"")</f>
        <v/>
      </c>
      <c r="AK172" s="228" t="str">
        <f t="shared" si="255"/>
        <v/>
      </c>
      <c r="AL172" s="473"/>
      <c r="AM172" s="473"/>
      <c r="AN172" s="473"/>
      <c r="AO172" s="473"/>
      <c r="AP172" s="424"/>
      <c r="AQ172" s="424"/>
      <c r="AR172" s="474"/>
      <c r="AS172" s="474"/>
      <c r="AT172" s="474"/>
      <c r="AU172" s="474"/>
      <c r="AV172" s="236"/>
      <c r="AW172" s="236"/>
      <c r="AX172" s="236"/>
      <c r="AY172" s="236"/>
      <c r="AZ172" s="236"/>
      <c r="BA172" s="236"/>
      <c r="BB172" s="429"/>
      <c r="BC172" s="429"/>
      <c r="BD172" s="429"/>
      <c r="BE172" s="431"/>
      <c r="BF172" s="433"/>
      <c r="BG172" s="433"/>
    </row>
    <row r="173" spans="1:59">
      <c r="A173" s="475"/>
      <c r="B173" s="472"/>
      <c r="C173" s="476"/>
      <c r="D173" s="472"/>
      <c r="E173" s="472"/>
      <c r="F173" s="472"/>
      <c r="G173" s="237"/>
      <c r="H173" s="237"/>
      <c r="I173" s="237"/>
      <c r="J173" s="472"/>
      <c r="K173" s="474"/>
      <c r="L173" s="477"/>
      <c r="M173" s="474"/>
      <c r="N173" s="474"/>
      <c r="O173" s="248"/>
      <c r="P173" s="238"/>
      <c r="Q173" s="249"/>
      <c r="R173" s="233"/>
      <c r="S173" s="234" t="str">
        <f t="shared" si="245"/>
        <v>0</v>
      </c>
      <c r="T173" s="233"/>
      <c r="U173" s="234" t="str">
        <f t="shared" si="246"/>
        <v>0</v>
      </c>
      <c r="V173" s="233"/>
      <c r="W173" s="234" t="str">
        <f t="shared" si="247"/>
        <v>0</v>
      </c>
      <c r="X173" s="233"/>
      <c r="Y173" s="234" t="str">
        <f t="shared" si="248"/>
        <v>0</v>
      </c>
      <c r="Z173" s="233"/>
      <c r="AA173" s="234" t="str">
        <f t="shared" si="249"/>
        <v>0</v>
      </c>
      <c r="AB173" s="233"/>
      <c r="AC173" s="234" t="str">
        <f t="shared" si="250"/>
        <v>0</v>
      </c>
      <c r="AD173" s="233"/>
      <c r="AE173" s="234" t="str">
        <f t="shared" si="251"/>
        <v>0</v>
      </c>
      <c r="AF173" s="228" t="str">
        <f t="shared" si="252"/>
        <v/>
      </c>
      <c r="AG173" s="228" t="str">
        <f t="shared" si="253"/>
        <v/>
      </c>
      <c r="AH173" s="235"/>
      <c r="AI173" s="228" t="str">
        <f t="shared" si="254"/>
        <v/>
      </c>
      <c r="AJ173" s="228" t="str">
        <f>IFERROR(VLOOKUP((CONCATENATE(AG173,AI173)),Listados!$U$3:$V$11,2,FALSE),"")</f>
        <v/>
      </c>
      <c r="AK173" s="228" t="str">
        <f t="shared" si="255"/>
        <v/>
      </c>
      <c r="AL173" s="473"/>
      <c r="AM173" s="473"/>
      <c r="AN173" s="473"/>
      <c r="AO173" s="473"/>
      <c r="AP173" s="424"/>
      <c r="AQ173" s="424"/>
      <c r="AR173" s="474"/>
      <c r="AS173" s="474"/>
      <c r="AT173" s="474"/>
      <c r="AU173" s="474"/>
      <c r="AV173" s="236"/>
      <c r="AW173" s="236"/>
      <c r="AX173" s="239"/>
      <c r="AY173" s="239"/>
      <c r="AZ173" s="236"/>
      <c r="BA173" s="236"/>
      <c r="BB173" s="429"/>
      <c r="BC173" s="429"/>
      <c r="BD173" s="429"/>
      <c r="BE173" s="431"/>
      <c r="BF173" s="433"/>
      <c r="BG173" s="433"/>
    </row>
    <row r="174" spans="1:59" ht="15.75" thickBot="1">
      <c r="A174" s="475"/>
      <c r="B174" s="472"/>
      <c r="C174" s="476"/>
      <c r="D174" s="472"/>
      <c r="E174" s="472"/>
      <c r="F174" s="472"/>
      <c r="G174" s="237"/>
      <c r="H174" s="237"/>
      <c r="I174" s="237"/>
      <c r="J174" s="472"/>
      <c r="K174" s="474"/>
      <c r="L174" s="477"/>
      <c r="M174" s="474"/>
      <c r="N174" s="474"/>
      <c r="O174" s="248"/>
      <c r="P174" s="238"/>
      <c r="Q174" s="249"/>
      <c r="R174" s="233"/>
      <c r="S174" s="234" t="str">
        <f t="shared" si="245"/>
        <v>0</v>
      </c>
      <c r="T174" s="233"/>
      <c r="U174" s="234" t="str">
        <f t="shared" si="246"/>
        <v>0</v>
      </c>
      <c r="V174" s="233"/>
      <c r="W174" s="234" t="str">
        <f t="shared" si="247"/>
        <v>0</v>
      </c>
      <c r="X174" s="233"/>
      <c r="Y174" s="234" t="str">
        <f t="shared" si="248"/>
        <v>0</v>
      </c>
      <c r="Z174" s="233"/>
      <c r="AA174" s="234" t="str">
        <f t="shared" si="249"/>
        <v>0</v>
      </c>
      <c r="AB174" s="233"/>
      <c r="AC174" s="234" t="str">
        <f t="shared" si="250"/>
        <v>0</v>
      </c>
      <c r="AD174" s="233"/>
      <c r="AE174" s="234" t="str">
        <f t="shared" si="251"/>
        <v>0</v>
      </c>
      <c r="AF174" s="228" t="str">
        <f t="shared" si="252"/>
        <v/>
      </c>
      <c r="AG174" s="228" t="str">
        <f t="shared" si="253"/>
        <v/>
      </c>
      <c r="AH174" s="235"/>
      <c r="AI174" s="228" t="str">
        <f t="shared" si="254"/>
        <v/>
      </c>
      <c r="AJ174" s="228" t="str">
        <f>IFERROR(VLOOKUP((CONCATENATE(AG174,AI174)),Listados!$U$3:$V$11,2,FALSE),"")</f>
        <v/>
      </c>
      <c r="AK174" s="228" t="str">
        <f t="shared" si="255"/>
        <v/>
      </c>
      <c r="AL174" s="473"/>
      <c r="AM174" s="473"/>
      <c r="AN174" s="473"/>
      <c r="AO174" s="473"/>
      <c r="AP174" s="444"/>
      <c r="AQ174" s="444"/>
      <c r="AR174" s="474"/>
      <c r="AS174" s="474"/>
      <c r="AT174" s="474"/>
      <c r="AU174" s="474"/>
      <c r="AV174" s="236"/>
      <c r="AW174" s="236"/>
      <c r="AX174" s="239"/>
      <c r="AY174" s="239"/>
      <c r="AZ174" s="236"/>
      <c r="BA174" s="236"/>
      <c r="BB174" s="430"/>
      <c r="BC174" s="430"/>
      <c r="BD174" s="430"/>
      <c r="BE174" s="432"/>
      <c r="BF174" s="434"/>
      <c r="BG174" s="434"/>
    </row>
    <row r="175" spans="1:59">
      <c r="A175" s="475">
        <v>42</v>
      </c>
      <c r="B175" s="472"/>
      <c r="C175" s="476"/>
      <c r="D175" s="472"/>
      <c r="E175" s="471"/>
      <c r="F175" s="471"/>
      <c r="G175" s="237"/>
      <c r="H175" s="237"/>
      <c r="I175" s="237"/>
      <c r="J175" s="472"/>
      <c r="K175" s="474" t="e">
        <f>+VLOOKUP(J175,Listados!$K$8:$L$12,2,0)</f>
        <v>#N/A</v>
      </c>
      <c r="L175" s="477"/>
      <c r="M175" s="474" t="e">
        <f>+VLOOKUP(L175,Listados!$K$13:$L$17,2,0)</f>
        <v>#N/A</v>
      </c>
      <c r="N175" s="474" t="str">
        <f>IF(AND(J175&lt;&gt;"",L175&lt;&gt;""),VLOOKUP(J175&amp;L175,Listados!$M$3:$N$27,2,FALSE),"")</f>
        <v/>
      </c>
      <c r="O175" s="257"/>
      <c r="P175" s="231"/>
      <c r="Q175" s="251"/>
      <c r="R175" s="233"/>
      <c r="S175" s="234" t="str">
        <f t="shared" si="245"/>
        <v>0</v>
      </c>
      <c r="T175" s="233"/>
      <c r="U175" s="234" t="str">
        <f t="shared" si="246"/>
        <v>0</v>
      </c>
      <c r="V175" s="233"/>
      <c r="W175" s="234" t="str">
        <f t="shared" si="247"/>
        <v>0</v>
      </c>
      <c r="X175" s="233"/>
      <c r="Y175" s="234" t="str">
        <f t="shared" si="248"/>
        <v>0</v>
      </c>
      <c r="Z175" s="233"/>
      <c r="AA175" s="234" t="str">
        <f t="shared" si="249"/>
        <v>0</v>
      </c>
      <c r="AB175" s="233"/>
      <c r="AC175" s="234" t="str">
        <f t="shared" si="250"/>
        <v>0</v>
      </c>
      <c r="AD175" s="233"/>
      <c r="AE175" s="234" t="str">
        <f t="shared" si="251"/>
        <v>0</v>
      </c>
      <c r="AF175" s="228" t="str">
        <f t="shared" si="252"/>
        <v/>
      </c>
      <c r="AG175" s="228" t="str">
        <f t="shared" si="253"/>
        <v/>
      </c>
      <c r="AH175" s="235"/>
      <c r="AI175" s="228" t="str">
        <f t="shared" si="254"/>
        <v/>
      </c>
      <c r="AJ175" s="228" t="str">
        <f>IFERROR(VLOOKUP((CONCATENATE(AG175,AI175)),Listados!$U$3:$V$11,2,FALSE),"")</f>
        <v/>
      </c>
      <c r="AK175" s="228" t="str">
        <f t="shared" si="255"/>
        <v/>
      </c>
      <c r="AL175" s="473" t="e">
        <f t="shared" ref="AL175" si="298">AVERAGE(AK175:AK178)</f>
        <v>#DIV/0!</v>
      </c>
      <c r="AM175" s="473" t="e">
        <f t="shared" ref="AM175" si="299">IF(AL175&lt;=50,"Débil",IF(AL175&lt;=99,"Moderado",IF(AL175=100,"fuerte","")))</f>
        <v>#DIV/0!</v>
      </c>
      <c r="AN175" s="473" t="e">
        <f t="shared" ref="AN175" si="300">+IF(AND(Q175="Preventivo",AM175="Fuerte"),2,IF(AND(Q175="Preventivo",AM175="Moderado"),1,0))</f>
        <v>#DIV/0!</v>
      </c>
      <c r="AO175" s="473" t="e">
        <f t="shared" ref="AO175" si="301">+IF(AND(Q175="Detectivo",$AM175="Fuerte"),2,IF(AND(Q175="Detectivo",$AM175="Moderado"),1,IF(AND(Q175="Preventivo",$AM175="Fuerte"),1,0)))</f>
        <v>#DIV/0!</v>
      </c>
      <c r="AP175" s="443" t="e">
        <f t="shared" ref="AP175" si="302">+K175-AN175</f>
        <v>#N/A</v>
      </c>
      <c r="AQ175" s="443" t="e">
        <f t="shared" ref="AQ175" si="303">+M175-AO175</f>
        <v>#N/A</v>
      </c>
      <c r="AR175" s="474" t="e">
        <f>+VLOOKUP(MIN(AP175),Listados!$J$18:$K$24,2,TRUE)</f>
        <v>#N/A</v>
      </c>
      <c r="AS175" s="474" t="e">
        <f>+VLOOKUP(MIN(AQ175),Listados!$J$26:$K$32,2,TRUE)</f>
        <v>#N/A</v>
      </c>
      <c r="AT175" s="474" t="e">
        <f>IF(AND(AR175&lt;&gt;"",AS175&lt;&gt;""),VLOOKUP(AR175&amp;AS175,Listados!$M$3:$N$27,2,FALSE),"")</f>
        <v>#N/A</v>
      </c>
      <c r="AU175" s="474" t="e">
        <f>+VLOOKUP(AT175,Listados!$P$3:$Q$6,2,FALSE)</f>
        <v>#N/A</v>
      </c>
      <c r="AV175" s="236"/>
      <c r="AW175" s="236"/>
      <c r="AX175" s="239"/>
      <c r="AY175" s="263"/>
      <c r="AZ175" s="236"/>
      <c r="BA175" s="236"/>
      <c r="BB175" s="429"/>
      <c r="BC175" s="429"/>
      <c r="BD175" s="429"/>
      <c r="BE175" s="431"/>
      <c r="BF175" s="433"/>
      <c r="BG175" s="433"/>
    </row>
    <row r="176" spans="1:59">
      <c r="A176" s="475"/>
      <c r="B176" s="472"/>
      <c r="C176" s="476"/>
      <c r="D176" s="472"/>
      <c r="E176" s="472"/>
      <c r="F176" s="472"/>
      <c r="G176" s="237"/>
      <c r="H176" s="237"/>
      <c r="I176" s="237"/>
      <c r="J176" s="472"/>
      <c r="K176" s="474"/>
      <c r="L176" s="477"/>
      <c r="M176" s="474"/>
      <c r="N176" s="474"/>
      <c r="O176" s="257"/>
      <c r="P176" s="231"/>
      <c r="Q176" s="251"/>
      <c r="R176" s="233"/>
      <c r="S176" s="234" t="str">
        <f t="shared" si="245"/>
        <v>0</v>
      </c>
      <c r="T176" s="233"/>
      <c r="U176" s="234" t="str">
        <f t="shared" si="246"/>
        <v>0</v>
      </c>
      <c r="V176" s="233"/>
      <c r="W176" s="234" t="str">
        <f t="shared" si="247"/>
        <v>0</v>
      </c>
      <c r="X176" s="233"/>
      <c r="Y176" s="234" t="str">
        <f t="shared" si="248"/>
        <v>0</v>
      </c>
      <c r="Z176" s="233"/>
      <c r="AA176" s="234" t="str">
        <f t="shared" si="249"/>
        <v>0</v>
      </c>
      <c r="AB176" s="233"/>
      <c r="AC176" s="234" t="str">
        <f t="shared" si="250"/>
        <v>0</v>
      </c>
      <c r="AD176" s="233"/>
      <c r="AE176" s="234" t="str">
        <f t="shared" si="251"/>
        <v>0</v>
      </c>
      <c r="AF176" s="228" t="str">
        <f t="shared" si="252"/>
        <v/>
      </c>
      <c r="AG176" s="228" t="str">
        <f t="shared" si="253"/>
        <v/>
      </c>
      <c r="AH176" s="235"/>
      <c r="AI176" s="228" t="str">
        <f t="shared" si="254"/>
        <v/>
      </c>
      <c r="AJ176" s="228" t="str">
        <f>IFERROR(VLOOKUP((CONCATENATE(AG176,AI176)),Listados!$U$3:$V$11,2,FALSE),"")</f>
        <v/>
      </c>
      <c r="AK176" s="228" t="str">
        <f t="shared" si="255"/>
        <v/>
      </c>
      <c r="AL176" s="473"/>
      <c r="AM176" s="473"/>
      <c r="AN176" s="473"/>
      <c r="AO176" s="473"/>
      <c r="AP176" s="424"/>
      <c r="AQ176" s="424"/>
      <c r="AR176" s="474"/>
      <c r="AS176" s="474"/>
      <c r="AT176" s="474"/>
      <c r="AU176" s="474"/>
      <c r="AV176" s="236"/>
      <c r="AW176" s="236"/>
      <c r="AX176" s="236"/>
      <c r="AY176" s="236"/>
      <c r="AZ176" s="236"/>
      <c r="BA176" s="236"/>
      <c r="BB176" s="429"/>
      <c r="BC176" s="429"/>
      <c r="BD176" s="429"/>
      <c r="BE176" s="431"/>
      <c r="BF176" s="433"/>
      <c r="BG176" s="433"/>
    </row>
    <row r="177" spans="1:59">
      <c r="A177" s="475"/>
      <c r="B177" s="472"/>
      <c r="C177" s="476"/>
      <c r="D177" s="472"/>
      <c r="E177" s="472"/>
      <c r="F177" s="472"/>
      <c r="G177" s="237"/>
      <c r="H177" s="237"/>
      <c r="I177" s="237"/>
      <c r="J177" s="472"/>
      <c r="K177" s="474"/>
      <c r="L177" s="477"/>
      <c r="M177" s="474"/>
      <c r="N177" s="474"/>
      <c r="O177" s="248"/>
      <c r="P177" s="238"/>
      <c r="Q177" s="249"/>
      <c r="R177" s="233"/>
      <c r="S177" s="234" t="str">
        <f t="shared" si="245"/>
        <v>0</v>
      </c>
      <c r="T177" s="233"/>
      <c r="U177" s="234" t="str">
        <f t="shared" si="246"/>
        <v>0</v>
      </c>
      <c r="V177" s="233"/>
      <c r="W177" s="234" t="str">
        <f t="shared" si="247"/>
        <v>0</v>
      </c>
      <c r="X177" s="233"/>
      <c r="Y177" s="234" t="str">
        <f t="shared" si="248"/>
        <v>0</v>
      </c>
      <c r="Z177" s="233"/>
      <c r="AA177" s="234" t="str">
        <f t="shared" si="249"/>
        <v>0</v>
      </c>
      <c r="AB177" s="233"/>
      <c r="AC177" s="234" t="str">
        <f t="shared" si="250"/>
        <v>0</v>
      </c>
      <c r="AD177" s="233"/>
      <c r="AE177" s="234" t="str">
        <f t="shared" si="251"/>
        <v>0</v>
      </c>
      <c r="AF177" s="228" t="str">
        <f t="shared" si="252"/>
        <v/>
      </c>
      <c r="AG177" s="228" t="str">
        <f t="shared" si="253"/>
        <v/>
      </c>
      <c r="AH177" s="235"/>
      <c r="AI177" s="228" t="str">
        <f t="shared" si="254"/>
        <v/>
      </c>
      <c r="AJ177" s="228" t="str">
        <f>IFERROR(VLOOKUP((CONCATENATE(AG177,AI177)),Listados!$U$3:$V$11,2,FALSE),"")</f>
        <v/>
      </c>
      <c r="AK177" s="228" t="str">
        <f t="shared" si="255"/>
        <v/>
      </c>
      <c r="AL177" s="473"/>
      <c r="AM177" s="473"/>
      <c r="AN177" s="473"/>
      <c r="AO177" s="473"/>
      <c r="AP177" s="424"/>
      <c r="AQ177" s="424"/>
      <c r="AR177" s="474"/>
      <c r="AS177" s="474"/>
      <c r="AT177" s="474"/>
      <c r="AU177" s="474"/>
      <c r="AV177" s="236"/>
      <c r="AW177" s="236"/>
      <c r="AX177" s="239"/>
      <c r="AY177" s="239"/>
      <c r="AZ177" s="236"/>
      <c r="BA177" s="236"/>
      <c r="BB177" s="429"/>
      <c r="BC177" s="429"/>
      <c r="BD177" s="429"/>
      <c r="BE177" s="431"/>
      <c r="BF177" s="433"/>
      <c r="BG177" s="433"/>
    </row>
    <row r="178" spans="1:59" ht="15.75" thickBot="1">
      <c r="A178" s="475"/>
      <c r="B178" s="472"/>
      <c r="C178" s="476"/>
      <c r="D178" s="472"/>
      <c r="E178" s="472"/>
      <c r="F178" s="472"/>
      <c r="G178" s="237"/>
      <c r="H178" s="237"/>
      <c r="I178" s="237"/>
      <c r="J178" s="472"/>
      <c r="K178" s="474"/>
      <c r="L178" s="477"/>
      <c r="M178" s="474"/>
      <c r="N178" s="474"/>
      <c r="O178" s="248"/>
      <c r="P178" s="238"/>
      <c r="Q178" s="249"/>
      <c r="R178" s="233"/>
      <c r="S178" s="234" t="str">
        <f t="shared" si="245"/>
        <v>0</v>
      </c>
      <c r="T178" s="233"/>
      <c r="U178" s="234" t="str">
        <f t="shared" si="246"/>
        <v>0</v>
      </c>
      <c r="V178" s="233"/>
      <c r="W178" s="234" t="str">
        <f t="shared" si="247"/>
        <v>0</v>
      </c>
      <c r="X178" s="233"/>
      <c r="Y178" s="234" t="str">
        <f t="shared" si="248"/>
        <v>0</v>
      </c>
      <c r="Z178" s="233"/>
      <c r="AA178" s="234" t="str">
        <f t="shared" si="249"/>
        <v>0</v>
      </c>
      <c r="AB178" s="233"/>
      <c r="AC178" s="234" t="str">
        <f t="shared" si="250"/>
        <v>0</v>
      </c>
      <c r="AD178" s="233"/>
      <c r="AE178" s="234" t="str">
        <f t="shared" si="251"/>
        <v>0</v>
      </c>
      <c r="AF178" s="228" t="str">
        <f t="shared" si="252"/>
        <v/>
      </c>
      <c r="AG178" s="228" t="str">
        <f t="shared" si="253"/>
        <v/>
      </c>
      <c r="AH178" s="235"/>
      <c r="AI178" s="228" t="str">
        <f t="shared" si="254"/>
        <v/>
      </c>
      <c r="AJ178" s="228" t="str">
        <f>IFERROR(VLOOKUP((CONCATENATE(AG178,AI178)),Listados!$U$3:$V$11,2,FALSE),"")</f>
        <v/>
      </c>
      <c r="AK178" s="228" t="str">
        <f t="shared" si="255"/>
        <v/>
      </c>
      <c r="AL178" s="473"/>
      <c r="AM178" s="473"/>
      <c r="AN178" s="473"/>
      <c r="AO178" s="473"/>
      <c r="AP178" s="444"/>
      <c r="AQ178" s="444"/>
      <c r="AR178" s="474"/>
      <c r="AS178" s="474"/>
      <c r="AT178" s="474"/>
      <c r="AU178" s="474"/>
      <c r="AV178" s="236"/>
      <c r="AW178" s="236"/>
      <c r="AX178" s="239"/>
      <c r="AY178" s="239"/>
      <c r="AZ178" s="236"/>
      <c r="BA178" s="236"/>
      <c r="BB178" s="430"/>
      <c r="BC178" s="430"/>
      <c r="BD178" s="430"/>
      <c r="BE178" s="432"/>
      <c r="BF178" s="434"/>
      <c r="BG178" s="434"/>
    </row>
    <row r="179" spans="1:59">
      <c r="A179" s="475">
        <v>43</v>
      </c>
      <c r="B179" s="472"/>
      <c r="C179" s="476"/>
      <c r="D179" s="472"/>
      <c r="E179" s="471"/>
      <c r="F179" s="471"/>
      <c r="G179" s="237"/>
      <c r="H179" s="237"/>
      <c r="I179" s="237"/>
      <c r="J179" s="472"/>
      <c r="K179" s="474" t="e">
        <f>+VLOOKUP(J179,Listados!$K$8:$L$12,2,0)</f>
        <v>#N/A</v>
      </c>
      <c r="L179" s="477"/>
      <c r="M179" s="474" t="e">
        <f>+VLOOKUP(L179,Listados!$K$13:$L$17,2,0)</f>
        <v>#N/A</v>
      </c>
      <c r="N179" s="474" t="str">
        <f>IF(AND(J179&lt;&gt;"",L179&lt;&gt;""),VLOOKUP(J179&amp;L179,Listados!$M$3:$N$27,2,FALSE),"")</f>
        <v/>
      </c>
      <c r="O179" s="257"/>
      <c r="P179" s="231"/>
      <c r="Q179" s="251"/>
      <c r="R179" s="233"/>
      <c r="S179" s="234" t="str">
        <f t="shared" si="245"/>
        <v>0</v>
      </c>
      <c r="T179" s="233"/>
      <c r="U179" s="234" t="str">
        <f t="shared" si="246"/>
        <v>0</v>
      </c>
      <c r="V179" s="233"/>
      <c r="W179" s="234" t="str">
        <f t="shared" si="247"/>
        <v>0</v>
      </c>
      <c r="X179" s="233"/>
      <c r="Y179" s="234" t="str">
        <f t="shared" si="248"/>
        <v>0</v>
      </c>
      <c r="Z179" s="233"/>
      <c r="AA179" s="234" t="str">
        <f t="shared" si="249"/>
        <v>0</v>
      </c>
      <c r="AB179" s="233"/>
      <c r="AC179" s="234" t="str">
        <f t="shared" si="250"/>
        <v>0</v>
      </c>
      <c r="AD179" s="233"/>
      <c r="AE179" s="234" t="str">
        <f t="shared" si="251"/>
        <v>0</v>
      </c>
      <c r="AF179" s="228" t="str">
        <f t="shared" si="252"/>
        <v/>
      </c>
      <c r="AG179" s="228" t="str">
        <f t="shared" si="253"/>
        <v/>
      </c>
      <c r="AH179" s="235"/>
      <c r="AI179" s="228" t="str">
        <f t="shared" si="254"/>
        <v/>
      </c>
      <c r="AJ179" s="228" t="str">
        <f>IFERROR(VLOOKUP((CONCATENATE(AG179,AI179)),Listados!$U$3:$V$11,2,FALSE),"")</f>
        <v/>
      </c>
      <c r="AK179" s="228" t="str">
        <f t="shared" si="255"/>
        <v/>
      </c>
      <c r="AL179" s="473" t="e">
        <f t="shared" ref="AL179" si="304">AVERAGE(AK179:AK182)</f>
        <v>#DIV/0!</v>
      </c>
      <c r="AM179" s="473" t="e">
        <f t="shared" ref="AM179" si="305">IF(AL179&lt;=50,"Débil",IF(AL179&lt;=99,"Moderado",IF(AL179=100,"fuerte","")))</f>
        <v>#DIV/0!</v>
      </c>
      <c r="AN179" s="473" t="e">
        <f t="shared" ref="AN179" si="306">+IF(AND(Q179="Preventivo",AM179="Fuerte"),2,IF(AND(Q179="Preventivo",AM179="Moderado"),1,0))</f>
        <v>#DIV/0!</v>
      </c>
      <c r="AO179" s="473" t="e">
        <f t="shared" ref="AO179" si="307">+IF(AND(Q179="Detectivo",$AM179="Fuerte"),2,IF(AND(Q179="Detectivo",$AM179="Moderado"),1,IF(AND(Q179="Preventivo",$AM179="Fuerte"),1,0)))</f>
        <v>#DIV/0!</v>
      </c>
      <c r="AP179" s="443" t="e">
        <f t="shared" ref="AP179" si="308">+K179-AN179</f>
        <v>#N/A</v>
      </c>
      <c r="AQ179" s="443" t="e">
        <f t="shared" ref="AQ179" si="309">+M179-AO179</f>
        <v>#N/A</v>
      </c>
      <c r="AR179" s="474" t="e">
        <f>+VLOOKUP(MIN(AP179),Listados!$J$18:$K$24,2,TRUE)</f>
        <v>#N/A</v>
      </c>
      <c r="AS179" s="474" t="e">
        <f>+VLOOKUP(MIN(AQ179),Listados!$J$26:$K$32,2,TRUE)</f>
        <v>#N/A</v>
      </c>
      <c r="AT179" s="474" t="e">
        <f>IF(AND(AR179&lt;&gt;"",AS179&lt;&gt;""),VLOOKUP(AR179&amp;AS179,Listados!$M$3:$N$27,2,FALSE),"")</f>
        <v>#N/A</v>
      </c>
      <c r="AU179" s="474" t="e">
        <f>+VLOOKUP(AT179,Listados!$P$3:$Q$6,2,FALSE)</f>
        <v>#N/A</v>
      </c>
      <c r="AV179" s="236"/>
      <c r="AW179" s="236"/>
      <c r="AX179" s="239"/>
      <c r="AY179" s="263"/>
      <c r="AZ179" s="236"/>
      <c r="BA179" s="236"/>
      <c r="BB179" s="429"/>
      <c r="BC179" s="429"/>
      <c r="BD179" s="429"/>
      <c r="BE179" s="431"/>
      <c r="BF179" s="433"/>
      <c r="BG179" s="433"/>
    </row>
    <row r="180" spans="1:59">
      <c r="A180" s="475"/>
      <c r="B180" s="472"/>
      <c r="C180" s="476"/>
      <c r="D180" s="472"/>
      <c r="E180" s="472"/>
      <c r="F180" s="472"/>
      <c r="G180" s="237"/>
      <c r="H180" s="237"/>
      <c r="I180" s="237"/>
      <c r="J180" s="472"/>
      <c r="K180" s="474"/>
      <c r="L180" s="477"/>
      <c r="M180" s="474"/>
      <c r="N180" s="474"/>
      <c r="O180" s="257"/>
      <c r="P180" s="231"/>
      <c r="Q180" s="251"/>
      <c r="R180" s="233"/>
      <c r="S180" s="234" t="str">
        <f t="shared" si="245"/>
        <v>0</v>
      </c>
      <c r="T180" s="233"/>
      <c r="U180" s="234" t="str">
        <f t="shared" si="246"/>
        <v>0</v>
      </c>
      <c r="V180" s="233"/>
      <c r="W180" s="234" t="str">
        <f t="shared" si="247"/>
        <v>0</v>
      </c>
      <c r="X180" s="233"/>
      <c r="Y180" s="234" t="str">
        <f t="shared" si="248"/>
        <v>0</v>
      </c>
      <c r="Z180" s="233"/>
      <c r="AA180" s="234" t="str">
        <f t="shared" si="249"/>
        <v>0</v>
      </c>
      <c r="AB180" s="233"/>
      <c r="AC180" s="234" t="str">
        <f t="shared" si="250"/>
        <v>0</v>
      </c>
      <c r="AD180" s="233"/>
      <c r="AE180" s="234" t="str">
        <f t="shared" si="251"/>
        <v>0</v>
      </c>
      <c r="AF180" s="228" t="str">
        <f t="shared" si="252"/>
        <v/>
      </c>
      <c r="AG180" s="228" t="str">
        <f t="shared" si="253"/>
        <v/>
      </c>
      <c r="AH180" s="235"/>
      <c r="AI180" s="228" t="str">
        <f t="shared" si="254"/>
        <v/>
      </c>
      <c r="AJ180" s="228" t="str">
        <f>IFERROR(VLOOKUP((CONCATENATE(AG180,AI180)),Listados!$U$3:$V$11,2,FALSE),"")</f>
        <v/>
      </c>
      <c r="AK180" s="228" t="str">
        <f t="shared" si="255"/>
        <v/>
      </c>
      <c r="AL180" s="473"/>
      <c r="AM180" s="473"/>
      <c r="AN180" s="473"/>
      <c r="AO180" s="473"/>
      <c r="AP180" s="424"/>
      <c r="AQ180" s="424"/>
      <c r="AR180" s="474"/>
      <c r="AS180" s="474"/>
      <c r="AT180" s="474"/>
      <c r="AU180" s="474"/>
      <c r="AV180" s="236"/>
      <c r="AW180" s="236"/>
      <c r="AX180" s="236"/>
      <c r="AY180" s="236"/>
      <c r="AZ180" s="236"/>
      <c r="BA180" s="236"/>
      <c r="BB180" s="429"/>
      <c r="BC180" s="429"/>
      <c r="BD180" s="429"/>
      <c r="BE180" s="431"/>
      <c r="BF180" s="433"/>
      <c r="BG180" s="433"/>
    </row>
    <row r="181" spans="1:59">
      <c r="A181" s="475"/>
      <c r="B181" s="472"/>
      <c r="C181" s="476"/>
      <c r="D181" s="472"/>
      <c r="E181" s="472"/>
      <c r="F181" s="472"/>
      <c r="G181" s="237"/>
      <c r="H181" s="237"/>
      <c r="I181" s="237"/>
      <c r="J181" s="472"/>
      <c r="K181" s="474"/>
      <c r="L181" s="477"/>
      <c r="M181" s="474"/>
      <c r="N181" s="474"/>
      <c r="O181" s="248"/>
      <c r="P181" s="238"/>
      <c r="Q181" s="249"/>
      <c r="R181" s="233"/>
      <c r="S181" s="234" t="str">
        <f t="shared" si="245"/>
        <v>0</v>
      </c>
      <c r="T181" s="233"/>
      <c r="U181" s="234" t="str">
        <f t="shared" si="246"/>
        <v>0</v>
      </c>
      <c r="V181" s="233"/>
      <c r="W181" s="234" t="str">
        <f t="shared" si="247"/>
        <v>0</v>
      </c>
      <c r="X181" s="233"/>
      <c r="Y181" s="234" t="str">
        <f t="shared" si="248"/>
        <v>0</v>
      </c>
      <c r="Z181" s="233"/>
      <c r="AA181" s="234" t="str">
        <f t="shared" si="249"/>
        <v>0</v>
      </c>
      <c r="AB181" s="233"/>
      <c r="AC181" s="234" t="str">
        <f t="shared" si="250"/>
        <v>0</v>
      </c>
      <c r="AD181" s="233"/>
      <c r="AE181" s="234" t="str">
        <f t="shared" si="251"/>
        <v>0</v>
      </c>
      <c r="AF181" s="228" t="str">
        <f t="shared" si="252"/>
        <v/>
      </c>
      <c r="AG181" s="228" t="str">
        <f t="shared" si="253"/>
        <v/>
      </c>
      <c r="AH181" s="235"/>
      <c r="AI181" s="228" t="str">
        <f t="shared" si="254"/>
        <v/>
      </c>
      <c r="AJ181" s="228" t="str">
        <f>IFERROR(VLOOKUP((CONCATENATE(AG181,AI181)),Listados!$U$3:$V$11,2,FALSE),"")</f>
        <v/>
      </c>
      <c r="AK181" s="228" t="str">
        <f t="shared" si="255"/>
        <v/>
      </c>
      <c r="AL181" s="473"/>
      <c r="AM181" s="473"/>
      <c r="AN181" s="473"/>
      <c r="AO181" s="473"/>
      <c r="AP181" s="424"/>
      <c r="AQ181" s="424"/>
      <c r="AR181" s="474"/>
      <c r="AS181" s="474"/>
      <c r="AT181" s="474"/>
      <c r="AU181" s="474"/>
      <c r="AV181" s="236"/>
      <c r="AW181" s="236"/>
      <c r="AX181" s="239"/>
      <c r="AY181" s="239"/>
      <c r="AZ181" s="236"/>
      <c r="BA181" s="236"/>
      <c r="BB181" s="429"/>
      <c r="BC181" s="429"/>
      <c r="BD181" s="429"/>
      <c r="BE181" s="431"/>
      <c r="BF181" s="433"/>
      <c r="BG181" s="433"/>
    </row>
    <row r="182" spans="1:59" ht="15.75" thickBot="1">
      <c r="A182" s="475"/>
      <c r="B182" s="472"/>
      <c r="C182" s="476"/>
      <c r="D182" s="472"/>
      <c r="E182" s="472"/>
      <c r="F182" s="472"/>
      <c r="G182" s="237"/>
      <c r="H182" s="237"/>
      <c r="I182" s="237"/>
      <c r="J182" s="472"/>
      <c r="K182" s="474"/>
      <c r="L182" s="477"/>
      <c r="M182" s="474"/>
      <c r="N182" s="474"/>
      <c r="O182" s="248"/>
      <c r="P182" s="238"/>
      <c r="Q182" s="249"/>
      <c r="R182" s="233"/>
      <c r="S182" s="234" t="str">
        <f t="shared" si="245"/>
        <v>0</v>
      </c>
      <c r="T182" s="233"/>
      <c r="U182" s="234" t="str">
        <f t="shared" si="246"/>
        <v>0</v>
      </c>
      <c r="V182" s="233"/>
      <c r="W182" s="234" t="str">
        <f t="shared" si="247"/>
        <v>0</v>
      </c>
      <c r="X182" s="233"/>
      <c r="Y182" s="234" t="str">
        <f t="shared" si="248"/>
        <v>0</v>
      </c>
      <c r="Z182" s="233"/>
      <c r="AA182" s="234" t="str">
        <f t="shared" si="249"/>
        <v>0</v>
      </c>
      <c r="AB182" s="233"/>
      <c r="AC182" s="234" t="str">
        <f t="shared" si="250"/>
        <v>0</v>
      </c>
      <c r="AD182" s="233"/>
      <c r="AE182" s="234" t="str">
        <f t="shared" si="251"/>
        <v>0</v>
      </c>
      <c r="AF182" s="228" t="str">
        <f t="shared" si="252"/>
        <v/>
      </c>
      <c r="AG182" s="228" t="str">
        <f t="shared" si="253"/>
        <v/>
      </c>
      <c r="AH182" s="235"/>
      <c r="AI182" s="228" t="str">
        <f t="shared" si="254"/>
        <v/>
      </c>
      <c r="AJ182" s="228" t="str">
        <f>IFERROR(VLOOKUP((CONCATENATE(AG182,AI182)),Listados!$U$3:$V$11,2,FALSE),"")</f>
        <v/>
      </c>
      <c r="AK182" s="228" t="str">
        <f t="shared" si="255"/>
        <v/>
      </c>
      <c r="AL182" s="473"/>
      <c r="AM182" s="473"/>
      <c r="AN182" s="473"/>
      <c r="AO182" s="473"/>
      <c r="AP182" s="444"/>
      <c r="AQ182" s="444"/>
      <c r="AR182" s="474"/>
      <c r="AS182" s="474"/>
      <c r="AT182" s="474"/>
      <c r="AU182" s="474"/>
      <c r="AV182" s="236"/>
      <c r="AW182" s="236"/>
      <c r="AX182" s="239"/>
      <c r="AY182" s="239"/>
      <c r="AZ182" s="236"/>
      <c r="BA182" s="236"/>
      <c r="BB182" s="430"/>
      <c r="BC182" s="430"/>
      <c r="BD182" s="430"/>
      <c r="BE182" s="432"/>
      <c r="BF182" s="434"/>
      <c r="BG182" s="434"/>
    </row>
    <row r="183" spans="1:59">
      <c r="A183" s="475">
        <v>44</v>
      </c>
      <c r="B183" s="472"/>
      <c r="C183" s="476"/>
      <c r="D183" s="472"/>
      <c r="E183" s="471"/>
      <c r="F183" s="471"/>
      <c r="G183" s="237"/>
      <c r="H183" s="237"/>
      <c r="I183" s="237"/>
      <c r="J183" s="472"/>
      <c r="K183" s="474" t="e">
        <f>+VLOOKUP(J183,Listados!$K$8:$L$12,2,0)</f>
        <v>#N/A</v>
      </c>
      <c r="L183" s="477"/>
      <c r="M183" s="474" t="e">
        <f>+VLOOKUP(L183,Listados!$K$13:$L$17,2,0)</f>
        <v>#N/A</v>
      </c>
      <c r="N183" s="474" t="str">
        <f>IF(AND(J183&lt;&gt;"",L183&lt;&gt;""),VLOOKUP(J183&amp;L183,Listados!$M$3:$N$27,2,FALSE),"")</f>
        <v/>
      </c>
      <c r="O183" s="257"/>
      <c r="P183" s="231"/>
      <c r="Q183" s="251"/>
      <c r="R183" s="233"/>
      <c r="S183" s="234" t="str">
        <f t="shared" si="245"/>
        <v>0</v>
      </c>
      <c r="T183" s="233"/>
      <c r="U183" s="234" t="str">
        <f t="shared" si="246"/>
        <v>0</v>
      </c>
      <c r="V183" s="233"/>
      <c r="W183" s="234" t="str">
        <f t="shared" si="247"/>
        <v>0</v>
      </c>
      <c r="X183" s="233"/>
      <c r="Y183" s="234" t="str">
        <f t="shared" si="248"/>
        <v>0</v>
      </c>
      <c r="Z183" s="233"/>
      <c r="AA183" s="234" t="str">
        <f t="shared" si="249"/>
        <v>0</v>
      </c>
      <c r="AB183" s="233"/>
      <c r="AC183" s="234" t="str">
        <f t="shared" si="250"/>
        <v>0</v>
      </c>
      <c r="AD183" s="233"/>
      <c r="AE183" s="234" t="str">
        <f t="shared" si="251"/>
        <v>0</v>
      </c>
      <c r="AF183" s="228" t="str">
        <f t="shared" si="252"/>
        <v/>
      </c>
      <c r="AG183" s="228" t="str">
        <f t="shared" si="253"/>
        <v/>
      </c>
      <c r="AH183" s="235"/>
      <c r="AI183" s="228" t="str">
        <f t="shared" si="254"/>
        <v/>
      </c>
      <c r="AJ183" s="228" t="str">
        <f>IFERROR(VLOOKUP((CONCATENATE(AG183,AI183)),Listados!$U$3:$V$11,2,FALSE),"")</f>
        <v/>
      </c>
      <c r="AK183" s="228" t="str">
        <f t="shared" si="255"/>
        <v/>
      </c>
      <c r="AL183" s="473" t="e">
        <f t="shared" ref="AL183" si="310">AVERAGE(AK183:AK186)</f>
        <v>#DIV/0!</v>
      </c>
      <c r="AM183" s="473" t="e">
        <f t="shared" ref="AM183" si="311">IF(AL183&lt;=50,"Débil",IF(AL183&lt;=99,"Moderado",IF(AL183=100,"fuerte","")))</f>
        <v>#DIV/0!</v>
      </c>
      <c r="AN183" s="473" t="e">
        <f t="shared" ref="AN183" si="312">+IF(AND(Q183="Preventivo",AM183="Fuerte"),2,IF(AND(Q183="Preventivo",AM183="Moderado"),1,0))</f>
        <v>#DIV/0!</v>
      </c>
      <c r="AO183" s="473" t="e">
        <f t="shared" ref="AO183" si="313">+IF(AND(Q183="Detectivo",$AM183="Fuerte"),2,IF(AND(Q183="Detectivo",$AM183="Moderado"),1,IF(AND(Q183="Preventivo",$AM183="Fuerte"),1,0)))</f>
        <v>#DIV/0!</v>
      </c>
      <c r="AP183" s="443" t="e">
        <f t="shared" ref="AP183" si="314">+K183-AN183</f>
        <v>#N/A</v>
      </c>
      <c r="AQ183" s="443" t="e">
        <f t="shared" ref="AQ183" si="315">+M183-AO183</f>
        <v>#N/A</v>
      </c>
      <c r="AR183" s="474" t="e">
        <f>+VLOOKUP(MIN(AP183),Listados!$J$18:$K$24,2,TRUE)</f>
        <v>#N/A</v>
      </c>
      <c r="AS183" s="474" t="e">
        <f>+VLOOKUP(MIN(AQ183),Listados!$J$26:$K$32,2,TRUE)</f>
        <v>#N/A</v>
      </c>
      <c r="AT183" s="474" t="e">
        <f>IF(AND(AR183&lt;&gt;"",AS183&lt;&gt;""),VLOOKUP(AR183&amp;AS183,Listados!$M$3:$N$27,2,FALSE),"")</f>
        <v>#N/A</v>
      </c>
      <c r="AU183" s="474" t="e">
        <f>+VLOOKUP(AT183,Listados!$P$3:$Q$6,2,FALSE)</f>
        <v>#N/A</v>
      </c>
      <c r="AV183" s="236"/>
      <c r="AW183" s="236"/>
      <c r="AX183" s="239"/>
      <c r="AY183" s="263"/>
      <c r="AZ183" s="236"/>
      <c r="BA183" s="236"/>
      <c r="BB183" s="429"/>
      <c r="BC183" s="429"/>
      <c r="BD183" s="429"/>
      <c r="BE183" s="431"/>
      <c r="BF183" s="433"/>
      <c r="BG183" s="433"/>
    </row>
    <row r="184" spans="1:59">
      <c r="A184" s="475"/>
      <c r="B184" s="472"/>
      <c r="C184" s="476"/>
      <c r="D184" s="472"/>
      <c r="E184" s="472"/>
      <c r="F184" s="472"/>
      <c r="G184" s="237"/>
      <c r="H184" s="237"/>
      <c r="I184" s="237"/>
      <c r="J184" s="472"/>
      <c r="K184" s="474"/>
      <c r="L184" s="477"/>
      <c r="M184" s="474"/>
      <c r="N184" s="474"/>
      <c r="O184" s="257"/>
      <c r="P184" s="231"/>
      <c r="Q184" s="251"/>
      <c r="R184" s="233"/>
      <c r="S184" s="234" t="str">
        <f t="shared" si="245"/>
        <v>0</v>
      </c>
      <c r="T184" s="233"/>
      <c r="U184" s="234" t="str">
        <f t="shared" si="246"/>
        <v>0</v>
      </c>
      <c r="V184" s="233"/>
      <c r="W184" s="234" t="str">
        <f t="shared" si="247"/>
        <v>0</v>
      </c>
      <c r="X184" s="233"/>
      <c r="Y184" s="234" t="str">
        <f t="shared" si="248"/>
        <v>0</v>
      </c>
      <c r="Z184" s="233"/>
      <c r="AA184" s="234" t="str">
        <f t="shared" si="249"/>
        <v>0</v>
      </c>
      <c r="AB184" s="233"/>
      <c r="AC184" s="234" t="str">
        <f t="shared" si="250"/>
        <v>0</v>
      </c>
      <c r="AD184" s="233"/>
      <c r="AE184" s="234" t="str">
        <f t="shared" si="251"/>
        <v>0</v>
      </c>
      <c r="AF184" s="228" t="str">
        <f t="shared" si="252"/>
        <v/>
      </c>
      <c r="AG184" s="228" t="str">
        <f t="shared" si="253"/>
        <v/>
      </c>
      <c r="AH184" s="235"/>
      <c r="AI184" s="228" t="str">
        <f t="shared" si="254"/>
        <v/>
      </c>
      <c r="AJ184" s="228" t="str">
        <f>IFERROR(VLOOKUP((CONCATENATE(AG184,AI184)),Listados!$U$3:$V$11,2,FALSE),"")</f>
        <v/>
      </c>
      <c r="AK184" s="228" t="str">
        <f t="shared" si="255"/>
        <v/>
      </c>
      <c r="AL184" s="473"/>
      <c r="AM184" s="473"/>
      <c r="AN184" s="473"/>
      <c r="AO184" s="473"/>
      <c r="AP184" s="424"/>
      <c r="AQ184" s="424"/>
      <c r="AR184" s="474"/>
      <c r="AS184" s="474"/>
      <c r="AT184" s="474"/>
      <c r="AU184" s="474"/>
      <c r="AV184" s="236"/>
      <c r="AW184" s="236"/>
      <c r="AX184" s="236"/>
      <c r="AY184" s="236"/>
      <c r="AZ184" s="236"/>
      <c r="BA184" s="236"/>
      <c r="BB184" s="429"/>
      <c r="BC184" s="429"/>
      <c r="BD184" s="429"/>
      <c r="BE184" s="431"/>
      <c r="BF184" s="433"/>
      <c r="BG184" s="433"/>
    </row>
    <row r="185" spans="1:59">
      <c r="A185" s="475"/>
      <c r="B185" s="472"/>
      <c r="C185" s="476"/>
      <c r="D185" s="472"/>
      <c r="E185" s="472"/>
      <c r="F185" s="472"/>
      <c r="G185" s="237"/>
      <c r="H185" s="237"/>
      <c r="I185" s="237"/>
      <c r="J185" s="472"/>
      <c r="K185" s="474"/>
      <c r="L185" s="477"/>
      <c r="M185" s="474"/>
      <c r="N185" s="474"/>
      <c r="O185" s="248"/>
      <c r="P185" s="238"/>
      <c r="Q185" s="249"/>
      <c r="R185" s="233"/>
      <c r="S185" s="234" t="str">
        <f t="shared" si="245"/>
        <v>0</v>
      </c>
      <c r="T185" s="233"/>
      <c r="U185" s="234" t="str">
        <f t="shared" si="246"/>
        <v>0</v>
      </c>
      <c r="V185" s="233"/>
      <c r="W185" s="234" t="str">
        <f t="shared" si="247"/>
        <v>0</v>
      </c>
      <c r="X185" s="233"/>
      <c r="Y185" s="234" t="str">
        <f t="shared" si="248"/>
        <v>0</v>
      </c>
      <c r="Z185" s="233"/>
      <c r="AA185" s="234" t="str">
        <f t="shared" si="249"/>
        <v>0</v>
      </c>
      <c r="AB185" s="233"/>
      <c r="AC185" s="234" t="str">
        <f t="shared" si="250"/>
        <v>0</v>
      </c>
      <c r="AD185" s="233"/>
      <c r="AE185" s="234" t="str">
        <f t="shared" si="251"/>
        <v>0</v>
      </c>
      <c r="AF185" s="228" t="str">
        <f t="shared" si="252"/>
        <v/>
      </c>
      <c r="AG185" s="228" t="str">
        <f t="shared" si="253"/>
        <v/>
      </c>
      <c r="AH185" s="235"/>
      <c r="AI185" s="228" t="str">
        <f t="shared" si="254"/>
        <v/>
      </c>
      <c r="AJ185" s="228" t="str">
        <f>IFERROR(VLOOKUP((CONCATENATE(AG185,AI185)),Listados!$U$3:$V$11,2,FALSE),"")</f>
        <v/>
      </c>
      <c r="AK185" s="228" t="str">
        <f t="shared" si="255"/>
        <v/>
      </c>
      <c r="AL185" s="473"/>
      <c r="AM185" s="473"/>
      <c r="AN185" s="473"/>
      <c r="AO185" s="473"/>
      <c r="AP185" s="424"/>
      <c r="AQ185" s="424"/>
      <c r="AR185" s="474"/>
      <c r="AS185" s="474"/>
      <c r="AT185" s="474"/>
      <c r="AU185" s="474"/>
      <c r="AV185" s="236"/>
      <c r="AW185" s="236"/>
      <c r="AX185" s="239"/>
      <c r="AY185" s="239"/>
      <c r="AZ185" s="236"/>
      <c r="BA185" s="236"/>
      <c r="BB185" s="429"/>
      <c r="BC185" s="429"/>
      <c r="BD185" s="429"/>
      <c r="BE185" s="431"/>
      <c r="BF185" s="433"/>
      <c r="BG185" s="433"/>
    </row>
    <row r="186" spans="1:59" ht="15.75" thickBot="1">
      <c r="A186" s="475"/>
      <c r="B186" s="472"/>
      <c r="C186" s="476"/>
      <c r="D186" s="472"/>
      <c r="E186" s="472"/>
      <c r="F186" s="472"/>
      <c r="G186" s="237"/>
      <c r="H186" s="237"/>
      <c r="I186" s="237"/>
      <c r="J186" s="472"/>
      <c r="K186" s="474"/>
      <c r="L186" s="477"/>
      <c r="M186" s="474"/>
      <c r="N186" s="474"/>
      <c r="O186" s="248"/>
      <c r="P186" s="238"/>
      <c r="Q186" s="249"/>
      <c r="R186" s="233"/>
      <c r="S186" s="234" t="str">
        <f t="shared" si="245"/>
        <v>0</v>
      </c>
      <c r="T186" s="233"/>
      <c r="U186" s="234" t="str">
        <f t="shared" si="246"/>
        <v>0</v>
      </c>
      <c r="V186" s="233"/>
      <c r="W186" s="234" t="str">
        <f t="shared" si="247"/>
        <v>0</v>
      </c>
      <c r="X186" s="233"/>
      <c r="Y186" s="234" t="str">
        <f t="shared" si="248"/>
        <v>0</v>
      </c>
      <c r="Z186" s="233"/>
      <c r="AA186" s="234" t="str">
        <f t="shared" si="249"/>
        <v>0</v>
      </c>
      <c r="AB186" s="233"/>
      <c r="AC186" s="234" t="str">
        <f t="shared" si="250"/>
        <v>0</v>
      </c>
      <c r="AD186" s="233"/>
      <c r="AE186" s="234" t="str">
        <f t="shared" si="251"/>
        <v>0</v>
      </c>
      <c r="AF186" s="228" t="str">
        <f t="shared" si="252"/>
        <v/>
      </c>
      <c r="AG186" s="228" t="str">
        <f t="shared" si="253"/>
        <v/>
      </c>
      <c r="AH186" s="235"/>
      <c r="AI186" s="228" t="str">
        <f t="shared" si="254"/>
        <v/>
      </c>
      <c r="AJ186" s="228" t="str">
        <f>IFERROR(VLOOKUP((CONCATENATE(AG186,AI186)),Listados!$U$3:$V$11,2,FALSE),"")</f>
        <v/>
      </c>
      <c r="AK186" s="228" t="str">
        <f t="shared" si="255"/>
        <v/>
      </c>
      <c r="AL186" s="473"/>
      <c r="AM186" s="473"/>
      <c r="AN186" s="473"/>
      <c r="AO186" s="473"/>
      <c r="AP186" s="444"/>
      <c r="AQ186" s="444"/>
      <c r="AR186" s="474"/>
      <c r="AS186" s="474"/>
      <c r="AT186" s="474"/>
      <c r="AU186" s="474"/>
      <c r="AV186" s="236"/>
      <c r="AW186" s="236"/>
      <c r="AX186" s="239"/>
      <c r="AY186" s="239"/>
      <c r="AZ186" s="236"/>
      <c r="BA186" s="236"/>
      <c r="BB186" s="430"/>
      <c r="BC186" s="430"/>
      <c r="BD186" s="430"/>
      <c r="BE186" s="432"/>
      <c r="BF186" s="434"/>
      <c r="BG186" s="434"/>
    </row>
    <row r="187" spans="1:59">
      <c r="A187" s="475">
        <v>45</v>
      </c>
      <c r="B187" s="472"/>
      <c r="C187" s="476"/>
      <c r="D187" s="472"/>
      <c r="E187" s="471"/>
      <c r="F187" s="471"/>
      <c r="G187" s="237"/>
      <c r="H187" s="237"/>
      <c r="I187" s="237"/>
      <c r="J187" s="472"/>
      <c r="K187" s="474" t="e">
        <f>+VLOOKUP(J187,Listados!$K$8:$L$12,2,0)</f>
        <v>#N/A</v>
      </c>
      <c r="L187" s="477"/>
      <c r="M187" s="474" t="e">
        <f>+VLOOKUP(L187,Listados!$K$13:$L$17,2,0)</f>
        <v>#N/A</v>
      </c>
      <c r="N187" s="474" t="str">
        <f>IF(AND(J187&lt;&gt;"",L187&lt;&gt;""),VLOOKUP(J187&amp;L187,Listados!$M$3:$N$27,2,FALSE),"")</f>
        <v/>
      </c>
      <c r="O187" s="257"/>
      <c r="P187" s="231"/>
      <c r="Q187" s="251"/>
      <c r="R187" s="233"/>
      <c r="S187" s="234" t="str">
        <f t="shared" si="245"/>
        <v>0</v>
      </c>
      <c r="T187" s="233"/>
      <c r="U187" s="234" t="str">
        <f t="shared" si="246"/>
        <v>0</v>
      </c>
      <c r="V187" s="233"/>
      <c r="W187" s="234" t="str">
        <f t="shared" si="247"/>
        <v>0</v>
      </c>
      <c r="X187" s="233"/>
      <c r="Y187" s="234" t="str">
        <f t="shared" si="248"/>
        <v>0</v>
      </c>
      <c r="Z187" s="233"/>
      <c r="AA187" s="234" t="str">
        <f t="shared" si="249"/>
        <v>0</v>
      </c>
      <c r="AB187" s="233"/>
      <c r="AC187" s="234" t="str">
        <f t="shared" si="250"/>
        <v>0</v>
      </c>
      <c r="AD187" s="233"/>
      <c r="AE187" s="234" t="str">
        <f t="shared" si="251"/>
        <v>0</v>
      </c>
      <c r="AF187" s="228" t="str">
        <f t="shared" si="252"/>
        <v/>
      </c>
      <c r="AG187" s="228" t="str">
        <f t="shared" si="253"/>
        <v/>
      </c>
      <c r="AH187" s="235"/>
      <c r="AI187" s="228" t="str">
        <f t="shared" si="254"/>
        <v/>
      </c>
      <c r="AJ187" s="228" t="str">
        <f>IFERROR(VLOOKUP((CONCATENATE(AG187,AI187)),Listados!$U$3:$V$11,2,FALSE),"")</f>
        <v/>
      </c>
      <c r="AK187" s="228" t="str">
        <f t="shared" si="255"/>
        <v/>
      </c>
      <c r="AL187" s="473" t="e">
        <f t="shared" ref="AL187" si="316">AVERAGE(AK187:AK190)</f>
        <v>#DIV/0!</v>
      </c>
      <c r="AM187" s="473" t="e">
        <f t="shared" ref="AM187" si="317">IF(AL187&lt;=50,"Débil",IF(AL187&lt;=99,"Moderado",IF(AL187=100,"fuerte","")))</f>
        <v>#DIV/0!</v>
      </c>
      <c r="AN187" s="473" t="e">
        <f t="shared" ref="AN187" si="318">+IF(AND(Q187="Preventivo",AM187="Fuerte"),2,IF(AND(Q187="Preventivo",AM187="Moderado"),1,0))</f>
        <v>#DIV/0!</v>
      </c>
      <c r="AO187" s="473" t="e">
        <f t="shared" ref="AO187" si="319">+IF(AND(Q187="Detectivo",$AM187="Fuerte"),2,IF(AND(Q187="Detectivo",$AM187="Moderado"),1,IF(AND(Q187="Preventivo",$AM187="Fuerte"),1,0)))</f>
        <v>#DIV/0!</v>
      </c>
      <c r="AP187" s="443" t="e">
        <f t="shared" ref="AP187" si="320">+K187-AN187</f>
        <v>#N/A</v>
      </c>
      <c r="AQ187" s="443" t="e">
        <f t="shared" ref="AQ187" si="321">+M187-AO187</f>
        <v>#N/A</v>
      </c>
      <c r="AR187" s="474" t="e">
        <f>+VLOOKUP(MIN(AP187),Listados!$J$18:$K$24,2,TRUE)</f>
        <v>#N/A</v>
      </c>
      <c r="AS187" s="474" t="e">
        <f>+VLOOKUP(MIN(AQ187),Listados!$J$26:$K$32,2,TRUE)</f>
        <v>#N/A</v>
      </c>
      <c r="AT187" s="474" t="e">
        <f>IF(AND(AR187&lt;&gt;"",AS187&lt;&gt;""),VLOOKUP(AR187&amp;AS187,Listados!$M$3:$N$27,2,FALSE),"")</f>
        <v>#N/A</v>
      </c>
      <c r="AU187" s="474" t="e">
        <f>+VLOOKUP(AT187,Listados!$P$3:$Q$6,2,FALSE)</f>
        <v>#N/A</v>
      </c>
      <c r="AV187" s="236"/>
      <c r="AW187" s="236"/>
      <c r="AX187" s="239"/>
      <c r="AY187" s="263"/>
      <c r="AZ187" s="236"/>
      <c r="BA187" s="236"/>
      <c r="BB187" s="429"/>
      <c r="BC187" s="429"/>
      <c r="BD187" s="429"/>
      <c r="BE187" s="431"/>
      <c r="BF187" s="433"/>
      <c r="BG187" s="433"/>
    </row>
    <row r="188" spans="1:59">
      <c r="A188" s="475"/>
      <c r="B188" s="472"/>
      <c r="C188" s="476"/>
      <c r="D188" s="472"/>
      <c r="E188" s="472"/>
      <c r="F188" s="472"/>
      <c r="G188" s="237"/>
      <c r="H188" s="237"/>
      <c r="I188" s="237"/>
      <c r="J188" s="472"/>
      <c r="K188" s="474"/>
      <c r="L188" s="477"/>
      <c r="M188" s="474"/>
      <c r="N188" s="474"/>
      <c r="O188" s="257"/>
      <c r="P188" s="231"/>
      <c r="Q188" s="251"/>
      <c r="R188" s="233"/>
      <c r="S188" s="234" t="str">
        <f t="shared" si="245"/>
        <v>0</v>
      </c>
      <c r="T188" s="233"/>
      <c r="U188" s="234" t="str">
        <f t="shared" si="246"/>
        <v>0</v>
      </c>
      <c r="V188" s="233"/>
      <c r="W188" s="234" t="str">
        <f t="shared" si="247"/>
        <v>0</v>
      </c>
      <c r="X188" s="233"/>
      <c r="Y188" s="234" t="str">
        <f t="shared" si="248"/>
        <v>0</v>
      </c>
      <c r="Z188" s="233"/>
      <c r="AA188" s="234" t="str">
        <f t="shared" si="249"/>
        <v>0</v>
      </c>
      <c r="AB188" s="233"/>
      <c r="AC188" s="234" t="str">
        <f t="shared" si="250"/>
        <v>0</v>
      </c>
      <c r="AD188" s="233"/>
      <c r="AE188" s="234" t="str">
        <f t="shared" si="251"/>
        <v>0</v>
      </c>
      <c r="AF188" s="228" t="str">
        <f t="shared" si="252"/>
        <v/>
      </c>
      <c r="AG188" s="228" t="str">
        <f t="shared" si="253"/>
        <v/>
      </c>
      <c r="AH188" s="235"/>
      <c r="AI188" s="228" t="str">
        <f t="shared" si="254"/>
        <v/>
      </c>
      <c r="AJ188" s="228" t="str">
        <f>IFERROR(VLOOKUP((CONCATENATE(AG188,AI188)),Listados!$U$3:$V$11,2,FALSE),"")</f>
        <v/>
      </c>
      <c r="AK188" s="228" t="str">
        <f t="shared" si="255"/>
        <v/>
      </c>
      <c r="AL188" s="473"/>
      <c r="AM188" s="473"/>
      <c r="AN188" s="473"/>
      <c r="AO188" s="473"/>
      <c r="AP188" s="424"/>
      <c r="AQ188" s="424"/>
      <c r="AR188" s="474"/>
      <c r="AS188" s="474"/>
      <c r="AT188" s="474"/>
      <c r="AU188" s="474"/>
      <c r="AV188" s="236"/>
      <c r="AW188" s="236"/>
      <c r="AX188" s="236"/>
      <c r="AY188" s="236"/>
      <c r="AZ188" s="236"/>
      <c r="BA188" s="236"/>
      <c r="BB188" s="429"/>
      <c r="BC188" s="429"/>
      <c r="BD188" s="429"/>
      <c r="BE188" s="431"/>
      <c r="BF188" s="433"/>
      <c r="BG188" s="433"/>
    </row>
    <row r="189" spans="1:59">
      <c r="A189" s="475"/>
      <c r="B189" s="472"/>
      <c r="C189" s="476"/>
      <c r="D189" s="472"/>
      <c r="E189" s="472"/>
      <c r="F189" s="472"/>
      <c r="G189" s="237"/>
      <c r="H189" s="237"/>
      <c r="I189" s="237"/>
      <c r="J189" s="472"/>
      <c r="K189" s="474"/>
      <c r="L189" s="477"/>
      <c r="M189" s="474"/>
      <c r="N189" s="474"/>
      <c r="O189" s="248"/>
      <c r="P189" s="238"/>
      <c r="Q189" s="249"/>
      <c r="R189" s="233"/>
      <c r="S189" s="234" t="str">
        <f t="shared" si="245"/>
        <v>0</v>
      </c>
      <c r="T189" s="233"/>
      <c r="U189" s="234" t="str">
        <f t="shared" si="246"/>
        <v>0</v>
      </c>
      <c r="V189" s="233"/>
      <c r="W189" s="234" t="str">
        <f t="shared" si="247"/>
        <v>0</v>
      </c>
      <c r="X189" s="233"/>
      <c r="Y189" s="234" t="str">
        <f t="shared" si="248"/>
        <v>0</v>
      </c>
      <c r="Z189" s="233"/>
      <c r="AA189" s="234" t="str">
        <f t="shared" si="249"/>
        <v>0</v>
      </c>
      <c r="AB189" s="233"/>
      <c r="AC189" s="234" t="str">
        <f t="shared" si="250"/>
        <v>0</v>
      </c>
      <c r="AD189" s="233"/>
      <c r="AE189" s="234" t="str">
        <f t="shared" si="251"/>
        <v>0</v>
      </c>
      <c r="AF189" s="228" t="str">
        <f t="shared" si="252"/>
        <v/>
      </c>
      <c r="AG189" s="228" t="str">
        <f t="shared" si="253"/>
        <v/>
      </c>
      <c r="AH189" s="235"/>
      <c r="AI189" s="228" t="str">
        <f t="shared" si="254"/>
        <v/>
      </c>
      <c r="AJ189" s="228" t="str">
        <f>IFERROR(VLOOKUP((CONCATENATE(AG189,AI189)),Listados!$U$3:$V$11,2,FALSE),"")</f>
        <v/>
      </c>
      <c r="AK189" s="228" t="str">
        <f t="shared" si="255"/>
        <v/>
      </c>
      <c r="AL189" s="473"/>
      <c r="AM189" s="473"/>
      <c r="AN189" s="473"/>
      <c r="AO189" s="473"/>
      <c r="AP189" s="424"/>
      <c r="AQ189" s="424"/>
      <c r="AR189" s="474"/>
      <c r="AS189" s="474"/>
      <c r="AT189" s="474"/>
      <c r="AU189" s="474"/>
      <c r="AV189" s="236"/>
      <c r="AW189" s="236"/>
      <c r="AX189" s="239"/>
      <c r="AY189" s="239"/>
      <c r="AZ189" s="236"/>
      <c r="BA189" s="236"/>
      <c r="BB189" s="429"/>
      <c r="BC189" s="429"/>
      <c r="BD189" s="429"/>
      <c r="BE189" s="431"/>
      <c r="BF189" s="433"/>
      <c r="BG189" s="433"/>
    </row>
    <row r="190" spans="1:59" ht="15.75" thickBot="1">
      <c r="A190" s="475"/>
      <c r="B190" s="472"/>
      <c r="C190" s="476"/>
      <c r="D190" s="472"/>
      <c r="E190" s="472"/>
      <c r="F190" s="472"/>
      <c r="G190" s="237"/>
      <c r="H190" s="237"/>
      <c r="I190" s="237"/>
      <c r="J190" s="472"/>
      <c r="K190" s="474"/>
      <c r="L190" s="477"/>
      <c r="M190" s="474"/>
      <c r="N190" s="474"/>
      <c r="O190" s="248"/>
      <c r="P190" s="238"/>
      <c r="Q190" s="249"/>
      <c r="R190" s="233"/>
      <c r="S190" s="234" t="str">
        <f t="shared" si="245"/>
        <v>0</v>
      </c>
      <c r="T190" s="233"/>
      <c r="U190" s="234" t="str">
        <f t="shared" si="246"/>
        <v>0</v>
      </c>
      <c r="V190" s="233"/>
      <c r="W190" s="234" t="str">
        <f t="shared" si="247"/>
        <v>0</v>
      </c>
      <c r="X190" s="233"/>
      <c r="Y190" s="234" t="str">
        <f t="shared" si="248"/>
        <v>0</v>
      </c>
      <c r="Z190" s="233"/>
      <c r="AA190" s="234" t="str">
        <f t="shared" si="249"/>
        <v>0</v>
      </c>
      <c r="AB190" s="233"/>
      <c r="AC190" s="234" t="str">
        <f t="shared" si="250"/>
        <v>0</v>
      </c>
      <c r="AD190" s="233"/>
      <c r="AE190" s="234" t="str">
        <f t="shared" si="251"/>
        <v>0</v>
      </c>
      <c r="AF190" s="228" t="str">
        <f t="shared" si="252"/>
        <v/>
      </c>
      <c r="AG190" s="228" t="str">
        <f t="shared" si="253"/>
        <v/>
      </c>
      <c r="AH190" s="235"/>
      <c r="AI190" s="228" t="str">
        <f t="shared" si="254"/>
        <v/>
      </c>
      <c r="AJ190" s="228" t="str">
        <f>IFERROR(VLOOKUP((CONCATENATE(AG190,AI190)),Listados!$U$3:$V$11,2,FALSE),"")</f>
        <v/>
      </c>
      <c r="AK190" s="228" t="str">
        <f t="shared" si="255"/>
        <v/>
      </c>
      <c r="AL190" s="473"/>
      <c r="AM190" s="473"/>
      <c r="AN190" s="473"/>
      <c r="AO190" s="473"/>
      <c r="AP190" s="444"/>
      <c r="AQ190" s="444"/>
      <c r="AR190" s="474"/>
      <c r="AS190" s="474"/>
      <c r="AT190" s="474"/>
      <c r="AU190" s="474"/>
      <c r="AV190" s="236"/>
      <c r="AW190" s="236"/>
      <c r="AX190" s="239"/>
      <c r="AY190" s="239"/>
      <c r="AZ190" s="236"/>
      <c r="BA190" s="236"/>
      <c r="BB190" s="430"/>
      <c r="BC190" s="430"/>
      <c r="BD190" s="430"/>
      <c r="BE190" s="432"/>
      <c r="BF190" s="434"/>
      <c r="BG190" s="434"/>
    </row>
    <row r="191" spans="1:59">
      <c r="A191" s="475">
        <v>46</v>
      </c>
      <c r="B191" s="472"/>
      <c r="C191" s="476"/>
      <c r="D191" s="472"/>
      <c r="E191" s="471"/>
      <c r="F191" s="471"/>
      <c r="G191" s="237"/>
      <c r="H191" s="237"/>
      <c r="I191" s="237"/>
      <c r="J191" s="472"/>
      <c r="K191" s="474" t="e">
        <f>+VLOOKUP(J191,Listados!$K$8:$L$12,2,0)</f>
        <v>#N/A</v>
      </c>
      <c r="L191" s="477"/>
      <c r="M191" s="474" t="e">
        <f>+VLOOKUP(L191,Listados!$K$13:$L$17,2,0)</f>
        <v>#N/A</v>
      </c>
      <c r="N191" s="474" t="str">
        <f>IF(AND(J191&lt;&gt;"",L191&lt;&gt;""),VLOOKUP(J191&amp;L191,Listados!$M$3:$N$27,2,FALSE),"")</f>
        <v/>
      </c>
      <c r="O191" s="257"/>
      <c r="P191" s="231"/>
      <c r="Q191" s="251"/>
      <c r="R191" s="233"/>
      <c r="S191" s="234" t="str">
        <f t="shared" si="245"/>
        <v>0</v>
      </c>
      <c r="T191" s="233"/>
      <c r="U191" s="234" t="str">
        <f t="shared" si="246"/>
        <v>0</v>
      </c>
      <c r="V191" s="233"/>
      <c r="W191" s="234" t="str">
        <f t="shared" si="247"/>
        <v>0</v>
      </c>
      <c r="X191" s="233"/>
      <c r="Y191" s="234" t="str">
        <f t="shared" si="248"/>
        <v>0</v>
      </c>
      <c r="Z191" s="233"/>
      <c r="AA191" s="234" t="str">
        <f t="shared" si="249"/>
        <v>0</v>
      </c>
      <c r="AB191" s="233"/>
      <c r="AC191" s="234" t="str">
        <f t="shared" si="250"/>
        <v>0</v>
      </c>
      <c r="AD191" s="233"/>
      <c r="AE191" s="234" t="str">
        <f t="shared" si="251"/>
        <v>0</v>
      </c>
      <c r="AF191" s="228" t="str">
        <f t="shared" si="252"/>
        <v/>
      </c>
      <c r="AG191" s="228" t="str">
        <f t="shared" si="253"/>
        <v/>
      </c>
      <c r="AH191" s="235"/>
      <c r="AI191" s="228" t="str">
        <f t="shared" si="254"/>
        <v/>
      </c>
      <c r="AJ191" s="228" t="str">
        <f>IFERROR(VLOOKUP((CONCATENATE(AG191,AI191)),Listados!$U$3:$V$11,2,FALSE),"")</f>
        <v/>
      </c>
      <c r="AK191" s="228" t="str">
        <f t="shared" si="255"/>
        <v/>
      </c>
      <c r="AL191" s="473" t="e">
        <f t="shared" ref="AL191" si="322">AVERAGE(AK191:AK194)</f>
        <v>#DIV/0!</v>
      </c>
      <c r="AM191" s="473" t="e">
        <f t="shared" ref="AM191" si="323">IF(AL191&lt;=50,"Débil",IF(AL191&lt;=99,"Moderado",IF(AL191=100,"fuerte","")))</f>
        <v>#DIV/0!</v>
      </c>
      <c r="AN191" s="473" t="e">
        <f t="shared" ref="AN191" si="324">+IF(AND(Q191="Preventivo",AM191="Fuerte"),2,IF(AND(Q191="Preventivo",AM191="Moderado"),1,0))</f>
        <v>#DIV/0!</v>
      </c>
      <c r="AO191" s="473" t="e">
        <f t="shared" ref="AO191" si="325">+IF(AND(Q191="Detectivo",$AM191="Fuerte"),2,IF(AND(Q191="Detectivo",$AM191="Moderado"),1,IF(AND(Q191="Preventivo",$AM191="Fuerte"),1,0)))</f>
        <v>#DIV/0!</v>
      </c>
      <c r="AP191" s="443" t="e">
        <f t="shared" ref="AP191" si="326">+K191-AN191</f>
        <v>#N/A</v>
      </c>
      <c r="AQ191" s="443" t="e">
        <f t="shared" ref="AQ191" si="327">+M191-AO191</f>
        <v>#N/A</v>
      </c>
      <c r="AR191" s="474" t="e">
        <f>+VLOOKUP(MIN(AP191),Listados!$J$18:$K$24,2,TRUE)</f>
        <v>#N/A</v>
      </c>
      <c r="AS191" s="474" t="e">
        <f>+VLOOKUP(MIN(AQ191),Listados!$J$26:$K$32,2,TRUE)</f>
        <v>#N/A</v>
      </c>
      <c r="AT191" s="474" t="e">
        <f>IF(AND(AR191&lt;&gt;"",AS191&lt;&gt;""),VLOOKUP(AR191&amp;AS191,Listados!$M$3:$N$27,2,FALSE),"")</f>
        <v>#N/A</v>
      </c>
      <c r="AU191" s="474" t="e">
        <f>+VLOOKUP(AT191,Listados!$P$3:$Q$6,2,FALSE)</f>
        <v>#N/A</v>
      </c>
      <c r="AV191" s="236"/>
      <c r="AW191" s="236"/>
      <c r="AX191" s="239"/>
      <c r="AY191" s="263"/>
      <c r="AZ191" s="236"/>
      <c r="BA191" s="236"/>
      <c r="BB191" s="429"/>
      <c r="BC191" s="429"/>
      <c r="BD191" s="429"/>
      <c r="BE191" s="431"/>
      <c r="BF191" s="433"/>
      <c r="BG191" s="433"/>
    </row>
    <row r="192" spans="1:59">
      <c r="A192" s="475"/>
      <c r="B192" s="472"/>
      <c r="C192" s="476"/>
      <c r="D192" s="472"/>
      <c r="E192" s="472"/>
      <c r="F192" s="472"/>
      <c r="G192" s="237"/>
      <c r="H192" s="237"/>
      <c r="I192" s="237"/>
      <c r="J192" s="472"/>
      <c r="K192" s="474"/>
      <c r="L192" s="477"/>
      <c r="M192" s="474"/>
      <c r="N192" s="474"/>
      <c r="O192" s="257"/>
      <c r="P192" s="231"/>
      <c r="Q192" s="251"/>
      <c r="R192" s="233"/>
      <c r="S192" s="234" t="str">
        <f t="shared" si="245"/>
        <v>0</v>
      </c>
      <c r="T192" s="233"/>
      <c r="U192" s="234" t="str">
        <f t="shared" si="246"/>
        <v>0</v>
      </c>
      <c r="V192" s="233"/>
      <c r="W192" s="234" t="str">
        <f t="shared" si="247"/>
        <v>0</v>
      </c>
      <c r="X192" s="233"/>
      <c r="Y192" s="234" t="str">
        <f t="shared" si="248"/>
        <v>0</v>
      </c>
      <c r="Z192" s="233"/>
      <c r="AA192" s="234" t="str">
        <f t="shared" si="249"/>
        <v>0</v>
      </c>
      <c r="AB192" s="233"/>
      <c r="AC192" s="234" t="str">
        <f t="shared" si="250"/>
        <v>0</v>
      </c>
      <c r="AD192" s="233"/>
      <c r="AE192" s="234" t="str">
        <f t="shared" si="251"/>
        <v>0</v>
      </c>
      <c r="AF192" s="228" t="str">
        <f t="shared" si="252"/>
        <v/>
      </c>
      <c r="AG192" s="228" t="str">
        <f t="shared" si="253"/>
        <v/>
      </c>
      <c r="AH192" s="235"/>
      <c r="AI192" s="228" t="str">
        <f t="shared" si="254"/>
        <v/>
      </c>
      <c r="AJ192" s="228" t="str">
        <f>IFERROR(VLOOKUP((CONCATENATE(AG192,AI192)),Listados!$U$3:$V$11,2,FALSE),"")</f>
        <v/>
      </c>
      <c r="AK192" s="228" t="str">
        <f t="shared" si="255"/>
        <v/>
      </c>
      <c r="AL192" s="473"/>
      <c r="AM192" s="473"/>
      <c r="AN192" s="473"/>
      <c r="AO192" s="473"/>
      <c r="AP192" s="424"/>
      <c r="AQ192" s="424"/>
      <c r="AR192" s="474"/>
      <c r="AS192" s="474"/>
      <c r="AT192" s="474"/>
      <c r="AU192" s="474"/>
      <c r="AV192" s="236"/>
      <c r="AW192" s="236"/>
      <c r="AX192" s="236"/>
      <c r="AY192" s="236"/>
      <c r="AZ192" s="236"/>
      <c r="BA192" s="236"/>
      <c r="BB192" s="429"/>
      <c r="BC192" s="429"/>
      <c r="BD192" s="429"/>
      <c r="BE192" s="431"/>
      <c r="BF192" s="433"/>
      <c r="BG192" s="433"/>
    </row>
    <row r="193" spans="1:59">
      <c r="A193" s="475"/>
      <c r="B193" s="472"/>
      <c r="C193" s="476"/>
      <c r="D193" s="472"/>
      <c r="E193" s="472"/>
      <c r="F193" s="472"/>
      <c r="G193" s="237"/>
      <c r="H193" s="237"/>
      <c r="I193" s="237"/>
      <c r="J193" s="472"/>
      <c r="K193" s="474"/>
      <c r="L193" s="477"/>
      <c r="M193" s="474"/>
      <c r="N193" s="474"/>
      <c r="O193" s="248"/>
      <c r="P193" s="238"/>
      <c r="Q193" s="249"/>
      <c r="R193" s="233"/>
      <c r="S193" s="234" t="str">
        <f t="shared" si="245"/>
        <v>0</v>
      </c>
      <c r="T193" s="233"/>
      <c r="U193" s="234" t="str">
        <f t="shared" si="246"/>
        <v>0</v>
      </c>
      <c r="V193" s="233"/>
      <c r="W193" s="234" t="str">
        <f t="shared" si="247"/>
        <v>0</v>
      </c>
      <c r="X193" s="233"/>
      <c r="Y193" s="234" t="str">
        <f t="shared" si="248"/>
        <v>0</v>
      </c>
      <c r="Z193" s="233"/>
      <c r="AA193" s="234" t="str">
        <f t="shared" si="249"/>
        <v>0</v>
      </c>
      <c r="AB193" s="233"/>
      <c r="AC193" s="234" t="str">
        <f t="shared" si="250"/>
        <v>0</v>
      </c>
      <c r="AD193" s="233"/>
      <c r="AE193" s="234" t="str">
        <f t="shared" si="251"/>
        <v>0</v>
      </c>
      <c r="AF193" s="228" t="str">
        <f t="shared" si="252"/>
        <v/>
      </c>
      <c r="AG193" s="228" t="str">
        <f t="shared" si="253"/>
        <v/>
      </c>
      <c r="AH193" s="235"/>
      <c r="AI193" s="228" t="str">
        <f t="shared" si="254"/>
        <v/>
      </c>
      <c r="AJ193" s="228" t="str">
        <f>IFERROR(VLOOKUP((CONCATENATE(AG193,AI193)),Listados!$U$3:$V$11,2,FALSE),"")</f>
        <v/>
      </c>
      <c r="AK193" s="228" t="str">
        <f t="shared" si="255"/>
        <v/>
      </c>
      <c r="AL193" s="473"/>
      <c r="AM193" s="473"/>
      <c r="AN193" s="473"/>
      <c r="AO193" s="473"/>
      <c r="AP193" s="424"/>
      <c r="AQ193" s="424"/>
      <c r="AR193" s="474"/>
      <c r="AS193" s="474"/>
      <c r="AT193" s="474"/>
      <c r="AU193" s="474"/>
      <c r="AV193" s="236"/>
      <c r="AW193" s="236"/>
      <c r="AX193" s="239"/>
      <c r="AY193" s="239"/>
      <c r="AZ193" s="236"/>
      <c r="BA193" s="236"/>
      <c r="BB193" s="429"/>
      <c r="BC193" s="429"/>
      <c r="BD193" s="429"/>
      <c r="BE193" s="431"/>
      <c r="BF193" s="433"/>
      <c r="BG193" s="433"/>
    </row>
    <row r="194" spans="1:59" ht="15.75" thickBot="1">
      <c r="A194" s="475"/>
      <c r="B194" s="472"/>
      <c r="C194" s="476"/>
      <c r="D194" s="472"/>
      <c r="E194" s="472"/>
      <c r="F194" s="472"/>
      <c r="G194" s="237"/>
      <c r="H194" s="237"/>
      <c r="I194" s="237"/>
      <c r="J194" s="472"/>
      <c r="K194" s="474"/>
      <c r="L194" s="477"/>
      <c r="M194" s="474"/>
      <c r="N194" s="474"/>
      <c r="O194" s="248"/>
      <c r="P194" s="238"/>
      <c r="Q194" s="249"/>
      <c r="R194" s="233"/>
      <c r="S194" s="234" t="str">
        <f t="shared" si="245"/>
        <v>0</v>
      </c>
      <c r="T194" s="233"/>
      <c r="U194" s="234" t="str">
        <f t="shared" si="246"/>
        <v>0</v>
      </c>
      <c r="V194" s="233"/>
      <c r="W194" s="234" t="str">
        <f t="shared" si="247"/>
        <v>0</v>
      </c>
      <c r="X194" s="233"/>
      <c r="Y194" s="234" t="str">
        <f t="shared" si="248"/>
        <v>0</v>
      </c>
      <c r="Z194" s="233"/>
      <c r="AA194" s="234" t="str">
        <f t="shared" si="249"/>
        <v>0</v>
      </c>
      <c r="AB194" s="233"/>
      <c r="AC194" s="234" t="str">
        <f t="shared" si="250"/>
        <v>0</v>
      </c>
      <c r="AD194" s="233"/>
      <c r="AE194" s="234" t="str">
        <f t="shared" si="251"/>
        <v>0</v>
      </c>
      <c r="AF194" s="228" t="str">
        <f t="shared" si="252"/>
        <v/>
      </c>
      <c r="AG194" s="228" t="str">
        <f t="shared" si="253"/>
        <v/>
      </c>
      <c r="AH194" s="235"/>
      <c r="AI194" s="228" t="str">
        <f t="shared" si="254"/>
        <v/>
      </c>
      <c r="AJ194" s="228" t="str">
        <f>IFERROR(VLOOKUP((CONCATENATE(AG194,AI194)),Listados!$U$3:$V$11,2,FALSE),"")</f>
        <v/>
      </c>
      <c r="AK194" s="228" t="str">
        <f t="shared" si="255"/>
        <v/>
      </c>
      <c r="AL194" s="473"/>
      <c r="AM194" s="473"/>
      <c r="AN194" s="473"/>
      <c r="AO194" s="473"/>
      <c r="AP194" s="444"/>
      <c r="AQ194" s="444"/>
      <c r="AR194" s="474"/>
      <c r="AS194" s="474"/>
      <c r="AT194" s="474"/>
      <c r="AU194" s="474"/>
      <c r="AV194" s="236"/>
      <c r="AW194" s="236"/>
      <c r="AX194" s="239"/>
      <c r="AY194" s="239"/>
      <c r="AZ194" s="236"/>
      <c r="BA194" s="236"/>
      <c r="BB194" s="430"/>
      <c r="BC194" s="430"/>
      <c r="BD194" s="430"/>
      <c r="BE194" s="432"/>
      <c r="BF194" s="434"/>
      <c r="BG194" s="434"/>
    </row>
    <row r="195" spans="1:59">
      <c r="A195" s="475">
        <v>47</v>
      </c>
      <c r="B195" s="472"/>
      <c r="C195" s="476"/>
      <c r="D195" s="472"/>
      <c r="E195" s="471"/>
      <c r="F195" s="471"/>
      <c r="G195" s="237"/>
      <c r="H195" s="237"/>
      <c r="I195" s="237"/>
      <c r="J195" s="472"/>
      <c r="K195" s="474" t="e">
        <f>+VLOOKUP(J195,Listados!$K$8:$L$12,2,0)</f>
        <v>#N/A</v>
      </c>
      <c r="L195" s="477"/>
      <c r="M195" s="474" t="e">
        <f>+VLOOKUP(L195,Listados!$K$13:$L$17,2,0)</f>
        <v>#N/A</v>
      </c>
      <c r="N195" s="474" t="str">
        <f>IF(AND(J195&lt;&gt;"",L195&lt;&gt;""),VLOOKUP(J195&amp;L195,Listados!$M$3:$N$27,2,FALSE),"")</f>
        <v/>
      </c>
      <c r="O195" s="257"/>
      <c r="P195" s="231"/>
      <c r="Q195" s="251"/>
      <c r="R195" s="233"/>
      <c r="S195" s="234" t="str">
        <f t="shared" si="245"/>
        <v>0</v>
      </c>
      <c r="T195" s="233"/>
      <c r="U195" s="234" t="str">
        <f t="shared" si="246"/>
        <v>0</v>
      </c>
      <c r="V195" s="233"/>
      <c r="W195" s="234" t="str">
        <f t="shared" si="247"/>
        <v>0</v>
      </c>
      <c r="X195" s="233"/>
      <c r="Y195" s="234" t="str">
        <f t="shared" si="248"/>
        <v>0</v>
      </c>
      <c r="Z195" s="233"/>
      <c r="AA195" s="234" t="str">
        <f t="shared" si="249"/>
        <v>0</v>
      </c>
      <c r="AB195" s="233"/>
      <c r="AC195" s="234" t="str">
        <f t="shared" si="250"/>
        <v>0</v>
      </c>
      <c r="AD195" s="233"/>
      <c r="AE195" s="234" t="str">
        <f t="shared" si="251"/>
        <v>0</v>
      </c>
      <c r="AF195" s="228" t="str">
        <f t="shared" si="252"/>
        <v/>
      </c>
      <c r="AG195" s="228" t="str">
        <f t="shared" si="253"/>
        <v/>
      </c>
      <c r="AH195" s="235"/>
      <c r="AI195" s="228" t="str">
        <f t="shared" si="254"/>
        <v/>
      </c>
      <c r="AJ195" s="228" t="str">
        <f>IFERROR(VLOOKUP((CONCATENATE(AG195,AI195)),Listados!$U$3:$V$11,2,FALSE),"")</f>
        <v/>
      </c>
      <c r="AK195" s="228" t="str">
        <f t="shared" si="255"/>
        <v/>
      </c>
      <c r="AL195" s="473" t="e">
        <f t="shared" ref="AL195" si="328">AVERAGE(AK195:AK198)</f>
        <v>#DIV/0!</v>
      </c>
      <c r="AM195" s="473" t="e">
        <f t="shared" ref="AM195" si="329">IF(AL195&lt;=50,"Débil",IF(AL195&lt;=99,"Moderado",IF(AL195=100,"fuerte","")))</f>
        <v>#DIV/0!</v>
      </c>
      <c r="AN195" s="473" t="e">
        <f t="shared" ref="AN195" si="330">+IF(AND(Q195="Preventivo",AM195="Fuerte"),2,IF(AND(Q195="Preventivo",AM195="Moderado"),1,0))</f>
        <v>#DIV/0!</v>
      </c>
      <c r="AO195" s="473" t="e">
        <f t="shared" ref="AO195" si="331">+IF(AND(Q195="Detectivo",$AM195="Fuerte"),2,IF(AND(Q195="Detectivo",$AM195="Moderado"),1,IF(AND(Q195="Preventivo",$AM195="Fuerte"),1,0)))</f>
        <v>#DIV/0!</v>
      </c>
      <c r="AP195" s="443" t="e">
        <f t="shared" ref="AP195" si="332">+K195-AN195</f>
        <v>#N/A</v>
      </c>
      <c r="AQ195" s="443" t="e">
        <f t="shared" ref="AQ195" si="333">+M195-AO195</f>
        <v>#N/A</v>
      </c>
      <c r="AR195" s="474" t="e">
        <f>+VLOOKUP(MIN(AP195),Listados!$J$18:$K$24,2,TRUE)</f>
        <v>#N/A</v>
      </c>
      <c r="AS195" s="474" t="e">
        <f>+VLOOKUP(MIN(AQ195),Listados!$J$26:$K$32,2,TRUE)</f>
        <v>#N/A</v>
      </c>
      <c r="AT195" s="474" t="e">
        <f>IF(AND(AR195&lt;&gt;"",AS195&lt;&gt;""),VLOOKUP(AR195&amp;AS195,Listados!$M$3:$N$27,2,FALSE),"")</f>
        <v>#N/A</v>
      </c>
      <c r="AU195" s="474" t="e">
        <f>+VLOOKUP(AT195,Listados!$P$3:$Q$6,2,FALSE)</f>
        <v>#N/A</v>
      </c>
      <c r="AV195" s="236"/>
      <c r="AW195" s="236"/>
      <c r="AX195" s="239"/>
      <c r="AY195" s="263"/>
      <c r="AZ195" s="236"/>
      <c r="BA195" s="236"/>
      <c r="BB195" s="429"/>
      <c r="BC195" s="429"/>
      <c r="BD195" s="429"/>
      <c r="BE195" s="431"/>
      <c r="BF195" s="433"/>
      <c r="BG195" s="433"/>
    </row>
    <row r="196" spans="1:59">
      <c r="A196" s="475"/>
      <c r="B196" s="472"/>
      <c r="C196" s="476"/>
      <c r="D196" s="472"/>
      <c r="E196" s="472"/>
      <c r="F196" s="472"/>
      <c r="G196" s="237"/>
      <c r="H196" s="237"/>
      <c r="I196" s="237"/>
      <c r="J196" s="472"/>
      <c r="K196" s="474"/>
      <c r="L196" s="477"/>
      <c r="M196" s="474"/>
      <c r="N196" s="474"/>
      <c r="O196" s="257"/>
      <c r="P196" s="231"/>
      <c r="Q196" s="251"/>
      <c r="R196" s="233"/>
      <c r="S196" s="234" t="str">
        <f t="shared" si="245"/>
        <v>0</v>
      </c>
      <c r="T196" s="233"/>
      <c r="U196" s="234" t="str">
        <f t="shared" si="246"/>
        <v>0</v>
      </c>
      <c r="V196" s="233"/>
      <c r="W196" s="234" t="str">
        <f t="shared" si="247"/>
        <v>0</v>
      </c>
      <c r="X196" s="233"/>
      <c r="Y196" s="234" t="str">
        <f t="shared" si="248"/>
        <v>0</v>
      </c>
      <c r="Z196" s="233"/>
      <c r="AA196" s="234" t="str">
        <f t="shared" si="249"/>
        <v>0</v>
      </c>
      <c r="AB196" s="233"/>
      <c r="AC196" s="234" t="str">
        <f t="shared" si="250"/>
        <v>0</v>
      </c>
      <c r="AD196" s="233"/>
      <c r="AE196" s="234" t="str">
        <f t="shared" si="251"/>
        <v>0</v>
      </c>
      <c r="AF196" s="228" t="str">
        <f t="shared" si="252"/>
        <v/>
      </c>
      <c r="AG196" s="228" t="str">
        <f t="shared" si="253"/>
        <v/>
      </c>
      <c r="AH196" s="235"/>
      <c r="AI196" s="228" t="str">
        <f t="shared" si="254"/>
        <v/>
      </c>
      <c r="AJ196" s="228" t="str">
        <f>IFERROR(VLOOKUP((CONCATENATE(AG196,AI196)),Listados!$U$3:$V$11,2,FALSE),"")</f>
        <v/>
      </c>
      <c r="AK196" s="228" t="str">
        <f t="shared" si="255"/>
        <v/>
      </c>
      <c r="AL196" s="473"/>
      <c r="AM196" s="473"/>
      <c r="AN196" s="473"/>
      <c r="AO196" s="473"/>
      <c r="AP196" s="424"/>
      <c r="AQ196" s="424"/>
      <c r="AR196" s="474"/>
      <c r="AS196" s="474"/>
      <c r="AT196" s="474"/>
      <c r="AU196" s="474"/>
      <c r="AV196" s="236"/>
      <c r="AW196" s="236"/>
      <c r="AX196" s="236"/>
      <c r="AY196" s="236"/>
      <c r="AZ196" s="236"/>
      <c r="BA196" s="236"/>
      <c r="BB196" s="429"/>
      <c r="BC196" s="429"/>
      <c r="BD196" s="429"/>
      <c r="BE196" s="431"/>
      <c r="BF196" s="433"/>
      <c r="BG196" s="433"/>
    </row>
    <row r="197" spans="1:59">
      <c r="A197" s="475"/>
      <c r="B197" s="472"/>
      <c r="C197" s="476"/>
      <c r="D197" s="472"/>
      <c r="E197" s="472"/>
      <c r="F197" s="472"/>
      <c r="G197" s="237"/>
      <c r="H197" s="237"/>
      <c r="I197" s="237"/>
      <c r="J197" s="472"/>
      <c r="K197" s="474"/>
      <c r="L197" s="477"/>
      <c r="M197" s="474"/>
      <c r="N197" s="474"/>
      <c r="O197" s="248"/>
      <c r="P197" s="238"/>
      <c r="Q197" s="249"/>
      <c r="R197" s="233"/>
      <c r="S197" s="234" t="str">
        <f t="shared" si="245"/>
        <v>0</v>
      </c>
      <c r="T197" s="233"/>
      <c r="U197" s="234" t="str">
        <f t="shared" si="246"/>
        <v>0</v>
      </c>
      <c r="V197" s="233"/>
      <c r="W197" s="234" t="str">
        <f t="shared" si="247"/>
        <v>0</v>
      </c>
      <c r="X197" s="233"/>
      <c r="Y197" s="234" t="str">
        <f t="shared" si="248"/>
        <v>0</v>
      </c>
      <c r="Z197" s="233"/>
      <c r="AA197" s="234" t="str">
        <f t="shared" si="249"/>
        <v>0</v>
      </c>
      <c r="AB197" s="233"/>
      <c r="AC197" s="234" t="str">
        <f t="shared" si="250"/>
        <v>0</v>
      </c>
      <c r="AD197" s="233"/>
      <c r="AE197" s="234" t="str">
        <f t="shared" si="251"/>
        <v>0</v>
      </c>
      <c r="AF197" s="228" t="str">
        <f t="shared" si="252"/>
        <v/>
      </c>
      <c r="AG197" s="228" t="str">
        <f t="shared" si="253"/>
        <v/>
      </c>
      <c r="AH197" s="235"/>
      <c r="AI197" s="228" t="str">
        <f t="shared" si="254"/>
        <v/>
      </c>
      <c r="AJ197" s="228" t="str">
        <f>IFERROR(VLOOKUP((CONCATENATE(AG197,AI197)),Listados!$U$3:$V$11,2,FALSE),"")</f>
        <v/>
      </c>
      <c r="AK197" s="228" t="str">
        <f t="shared" si="255"/>
        <v/>
      </c>
      <c r="AL197" s="473"/>
      <c r="AM197" s="473"/>
      <c r="AN197" s="473"/>
      <c r="AO197" s="473"/>
      <c r="AP197" s="424"/>
      <c r="AQ197" s="424"/>
      <c r="AR197" s="474"/>
      <c r="AS197" s="474"/>
      <c r="AT197" s="474"/>
      <c r="AU197" s="474"/>
      <c r="AV197" s="236"/>
      <c r="AW197" s="236"/>
      <c r="AX197" s="239"/>
      <c r="AY197" s="239"/>
      <c r="AZ197" s="236"/>
      <c r="BA197" s="236"/>
      <c r="BB197" s="429"/>
      <c r="BC197" s="429"/>
      <c r="BD197" s="429"/>
      <c r="BE197" s="431"/>
      <c r="BF197" s="433"/>
      <c r="BG197" s="433"/>
    </row>
    <row r="198" spans="1:59" ht="15.75" thickBot="1">
      <c r="A198" s="475"/>
      <c r="B198" s="472"/>
      <c r="C198" s="476"/>
      <c r="D198" s="472"/>
      <c r="E198" s="472"/>
      <c r="F198" s="472"/>
      <c r="G198" s="237"/>
      <c r="H198" s="237"/>
      <c r="I198" s="237"/>
      <c r="J198" s="472"/>
      <c r="K198" s="474"/>
      <c r="L198" s="477"/>
      <c r="M198" s="474"/>
      <c r="N198" s="474"/>
      <c r="O198" s="248"/>
      <c r="P198" s="238"/>
      <c r="Q198" s="249"/>
      <c r="R198" s="233"/>
      <c r="S198" s="234" t="str">
        <f t="shared" si="245"/>
        <v>0</v>
      </c>
      <c r="T198" s="233"/>
      <c r="U198" s="234" t="str">
        <f t="shared" si="246"/>
        <v>0</v>
      </c>
      <c r="V198" s="233"/>
      <c r="W198" s="234" t="str">
        <f t="shared" si="247"/>
        <v>0</v>
      </c>
      <c r="X198" s="233"/>
      <c r="Y198" s="234" t="str">
        <f t="shared" si="248"/>
        <v>0</v>
      </c>
      <c r="Z198" s="233"/>
      <c r="AA198" s="234" t="str">
        <f t="shared" si="249"/>
        <v>0</v>
      </c>
      <c r="AB198" s="233"/>
      <c r="AC198" s="234" t="str">
        <f t="shared" si="250"/>
        <v>0</v>
      </c>
      <c r="AD198" s="233"/>
      <c r="AE198" s="234" t="str">
        <f t="shared" si="251"/>
        <v>0</v>
      </c>
      <c r="AF198" s="228" t="str">
        <f t="shared" si="252"/>
        <v/>
      </c>
      <c r="AG198" s="228" t="str">
        <f t="shared" si="253"/>
        <v/>
      </c>
      <c r="AH198" s="235"/>
      <c r="AI198" s="228" t="str">
        <f t="shared" si="254"/>
        <v/>
      </c>
      <c r="AJ198" s="228" t="str">
        <f>IFERROR(VLOOKUP((CONCATENATE(AG198,AI198)),Listados!$U$3:$V$11,2,FALSE),"")</f>
        <v/>
      </c>
      <c r="AK198" s="228" t="str">
        <f t="shared" si="255"/>
        <v/>
      </c>
      <c r="AL198" s="473"/>
      <c r="AM198" s="473"/>
      <c r="AN198" s="473"/>
      <c r="AO198" s="473"/>
      <c r="AP198" s="444"/>
      <c r="AQ198" s="444"/>
      <c r="AR198" s="474"/>
      <c r="AS198" s="474"/>
      <c r="AT198" s="474"/>
      <c r="AU198" s="474"/>
      <c r="AV198" s="236"/>
      <c r="AW198" s="236"/>
      <c r="AX198" s="239"/>
      <c r="AY198" s="239"/>
      <c r="AZ198" s="236"/>
      <c r="BA198" s="236"/>
      <c r="BB198" s="430"/>
      <c r="BC198" s="430"/>
      <c r="BD198" s="430"/>
      <c r="BE198" s="432"/>
      <c r="BF198" s="434"/>
      <c r="BG198" s="434"/>
    </row>
    <row r="199" spans="1:59">
      <c r="A199" s="475">
        <v>48</v>
      </c>
      <c r="B199" s="472"/>
      <c r="C199" s="476"/>
      <c r="D199" s="472"/>
      <c r="E199" s="471"/>
      <c r="F199" s="471"/>
      <c r="G199" s="237"/>
      <c r="H199" s="237"/>
      <c r="I199" s="237"/>
      <c r="J199" s="472"/>
      <c r="K199" s="474" t="e">
        <f>+VLOOKUP(J199,Listados!$K$8:$L$12,2,0)</f>
        <v>#N/A</v>
      </c>
      <c r="L199" s="477"/>
      <c r="M199" s="474" t="e">
        <f>+VLOOKUP(L199,Listados!$K$13:$L$17,2,0)</f>
        <v>#N/A</v>
      </c>
      <c r="N199" s="474" t="str">
        <f>IF(AND(J199&lt;&gt;"",L199&lt;&gt;""),VLOOKUP(J199&amp;L199,Listados!$M$3:$N$27,2,FALSE),"")</f>
        <v/>
      </c>
      <c r="O199" s="257"/>
      <c r="P199" s="231"/>
      <c r="Q199" s="251"/>
      <c r="R199" s="233"/>
      <c r="S199" s="234" t="str">
        <f t="shared" si="245"/>
        <v>0</v>
      </c>
      <c r="T199" s="233"/>
      <c r="U199" s="234" t="str">
        <f t="shared" si="246"/>
        <v>0</v>
      </c>
      <c r="V199" s="233"/>
      <c r="W199" s="234" t="str">
        <f t="shared" si="247"/>
        <v>0</v>
      </c>
      <c r="X199" s="233"/>
      <c r="Y199" s="234" t="str">
        <f t="shared" si="248"/>
        <v>0</v>
      </c>
      <c r="Z199" s="233"/>
      <c r="AA199" s="234" t="str">
        <f t="shared" si="249"/>
        <v>0</v>
      </c>
      <c r="AB199" s="233"/>
      <c r="AC199" s="234" t="str">
        <f t="shared" si="250"/>
        <v>0</v>
      </c>
      <c r="AD199" s="233"/>
      <c r="AE199" s="234" t="str">
        <f t="shared" si="251"/>
        <v>0</v>
      </c>
      <c r="AF199" s="228" t="str">
        <f t="shared" si="252"/>
        <v/>
      </c>
      <c r="AG199" s="228" t="str">
        <f t="shared" si="253"/>
        <v/>
      </c>
      <c r="AH199" s="235"/>
      <c r="AI199" s="228" t="str">
        <f t="shared" si="254"/>
        <v/>
      </c>
      <c r="AJ199" s="228" t="str">
        <f>IFERROR(VLOOKUP((CONCATENATE(AG199,AI199)),Listados!$U$3:$V$11,2,FALSE),"")</f>
        <v/>
      </c>
      <c r="AK199" s="228" t="str">
        <f t="shared" si="255"/>
        <v/>
      </c>
      <c r="AL199" s="473" t="e">
        <f t="shared" ref="AL199" si="334">AVERAGE(AK199:AK202)</f>
        <v>#DIV/0!</v>
      </c>
      <c r="AM199" s="473" t="e">
        <f t="shared" ref="AM199" si="335">IF(AL199&lt;=50,"Débil",IF(AL199&lt;=99,"Moderado",IF(AL199=100,"fuerte","")))</f>
        <v>#DIV/0!</v>
      </c>
      <c r="AN199" s="473" t="e">
        <f t="shared" ref="AN199" si="336">+IF(AND(Q199="Preventivo",AM199="Fuerte"),2,IF(AND(Q199="Preventivo",AM199="Moderado"),1,0))</f>
        <v>#DIV/0!</v>
      </c>
      <c r="AO199" s="473" t="e">
        <f t="shared" ref="AO199" si="337">+IF(AND(Q199="Detectivo",$AM199="Fuerte"),2,IF(AND(Q199="Detectivo",$AM199="Moderado"),1,IF(AND(Q199="Preventivo",$AM199="Fuerte"),1,0)))</f>
        <v>#DIV/0!</v>
      </c>
      <c r="AP199" s="443" t="e">
        <f t="shared" ref="AP199" si="338">+K199-AN199</f>
        <v>#N/A</v>
      </c>
      <c r="AQ199" s="443" t="e">
        <f t="shared" ref="AQ199" si="339">+M199-AO199</f>
        <v>#N/A</v>
      </c>
      <c r="AR199" s="474" t="e">
        <f>+VLOOKUP(MIN(AP199),Listados!$J$18:$K$24,2,TRUE)</f>
        <v>#N/A</v>
      </c>
      <c r="AS199" s="474" t="e">
        <f>+VLOOKUP(MIN(AQ199),Listados!$J$26:$K$32,2,TRUE)</f>
        <v>#N/A</v>
      </c>
      <c r="AT199" s="474" t="e">
        <f>IF(AND(AR199&lt;&gt;"",AS199&lt;&gt;""),VLOOKUP(AR199&amp;AS199,Listados!$M$3:$N$27,2,FALSE),"")</f>
        <v>#N/A</v>
      </c>
      <c r="AU199" s="474" t="e">
        <f>+VLOOKUP(AT199,Listados!$P$3:$Q$6,2,FALSE)</f>
        <v>#N/A</v>
      </c>
      <c r="AV199" s="236"/>
      <c r="AW199" s="236"/>
      <c r="AX199" s="239"/>
      <c r="AY199" s="263"/>
      <c r="AZ199" s="236"/>
      <c r="BA199" s="236"/>
      <c r="BB199" s="429"/>
      <c r="BC199" s="429"/>
      <c r="BD199" s="429"/>
      <c r="BE199" s="431"/>
      <c r="BF199" s="433"/>
      <c r="BG199" s="433"/>
    </row>
    <row r="200" spans="1:59">
      <c r="A200" s="475"/>
      <c r="B200" s="472"/>
      <c r="C200" s="476"/>
      <c r="D200" s="472"/>
      <c r="E200" s="472"/>
      <c r="F200" s="472"/>
      <c r="G200" s="237"/>
      <c r="H200" s="237"/>
      <c r="I200" s="237"/>
      <c r="J200" s="472"/>
      <c r="K200" s="474"/>
      <c r="L200" s="477"/>
      <c r="M200" s="474"/>
      <c r="N200" s="474"/>
      <c r="O200" s="257"/>
      <c r="P200" s="231"/>
      <c r="Q200" s="251"/>
      <c r="R200" s="233"/>
      <c r="S200" s="234" t="str">
        <f t="shared" si="245"/>
        <v>0</v>
      </c>
      <c r="T200" s="233"/>
      <c r="U200" s="234" t="str">
        <f t="shared" si="246"/>
        <v>0</v>
      </c>
      <c r="V200" s="233"/>
      <c r="W200" s="234" t="str">
        <f t="shared" si="247"/>
        <v>0</v>
      </c>
      <c r="X200" s="233"/>
      <c r="Y200" s="234" t="str">
        <f t="shared" si="248"/>
        <v>0</v>
      </c>
      <c r="Z200" s="233"/>
      <c r="AA200" s="234" t="str">
        <f t="shared" si="249"/>
        <v>0</v>
      </c>
      <c r="AB200" s="233"/>
      <c r="AC200" s="234" t="str">
        <f t="shared" si="250"/>
        <v>0</v>
      </c>
      <c r="AD200" s="233"/>
      <c r="AE200" s="234" t="str">
        <f t="shared" si="251"/>
        <v>0</v>
      </c>
      <c r="AF200" s="228" t="str">
        <f t="shared" si="252"/>
        <v/>
      </c>
      <c r="AG200" s="228" t="str">
        <f t="shared" si="253"/>
        <v/>
      </c>
      <c r="AH200" s="235"/>
      <c r="AI200" s="228" t="str">
        <f t="shared" si="254"/>
        <v/>
      </c>
      <c r="AJ200" s="228" t="str">
        <f>IFERROR(VLOOKUP((CONCATENATE(AG200,AI200)),Listados!$U$3:$V$11,2,FALSE),"")</f>
        <v/>
      </c>
      <c r="AK200" s="228" t="str">
        <f t="shared" si="255"/>
        <v/>
      </c>
      <c r="AL200" s="473"/>
      <c r="AM200" s="473"/>
      <c r="AN200" s="473"/>
      <c r="AO200" s="473"/>
      <c r="AP200" s="424"/>
      <c r="AQ200" s="424"/>
      <c r="AR200" s="474"/>
      <c r="AS200" s="474"/>
      <c r="AT200" s="474"/>
      <c r="AU200" s="474"/>
      <c r="AV200" s="236"/>
      <c r="AW200" s="236"/>
      <c r="AX200" s="236"/>
      <c r="AY200" s="236"/>
      <c r="AZ200" s="236"/>
      <c r="BA200" s="236"/>
      <c r="BB200" s="429"/>
      <c r="BC200" s="429"/>
      <c r="BD200" s="429"/>
      <c r="BE200" s="431"/>
      <c r="BF200" s="433"/>
      <c r="BG200" s="433"/>
    </row>
    <row r="201" spans="1:59">
      <c r="A201" s="475"/>
      <c r="B201" s="472"/>
      <c r="C201" s="476"/>
      <c r="D201" s="472"/>
      <c r="E201" s="472"/>
      <c r="F201" s="472"/>
      <c r="G201" s="237"/>
      <c r="H201" s="237"/>
      <c r="I201" s="237"/>
      <c r="J201" s="472"/>
      <c r="K201" s="474"/>
      <c r="L201" s="477"/>
      <c r="M201" s="474"/>
      <c r="N201" s="474"/>
      <c r="O201" s="248"/>
      <c r="P201" s="238"/>
      <c r="Q201" s="249"/>
      <c r="R201" s="233"/>
      <c r="S201" s="234" t="str">
        <f t="shared" si="245"/>
        <v>0</v>
      </c>
      <c r="T201" s="233"/>
      <c r="U201" s="234" t="str">
        <f t="shared" si="246"/>
        <v>0</v>
      </c>
      <c r="V201" s="233"/>
      <c r="W201" s="234" t="str">
        <f t="shared" si="247"/>
        <v>0</v>
      </c>
      <c r="X201" s="233"/>
      <c r="Y201" s="234" t="str">
        <f t="shared" si="248"/>
        <v>0</v>
      </c>
      <c r="Z201" s="233"/>
      <c r="AA201" s="234" t="str">
        <f t="shared" si="249"/>
        <v>0</v>
      </c>
      <c r="AB201" s="233"/>
      <c r="AC201" s="234" t="str">
        <f t="shared" si="250"/>
        <v>0</v>
      </c>
      <c r="AD201" s="233"/>
      <c r="AE201" s="234" t="str">
        <f t="shared" si="251"/>
        <v>0</v>
      </c>
      <c r="AF201" s="228" t="str">
        <f t="shared" si="252"/>
        <v/>
      </c>
      <c r="AG201" s="228" t="str">
        <f t="shared" si="253"/>
        <v/>
      </c>
      <c r="AH201" s="235"/>
      <c r="AI201" s="228" t="str">
        <f t="shared" si="254"/>
        <v/>
      </c>
      <c r="AJ201" s="228" t="str">
        <f>IFERROR(VLOOKUP((CONCATENATE(AG201,AI201)),Listados!$U$3:$V$11,2,FALSE),"")</f>
        <v/>
      </c>
      <c r="AK201" s="228" t="str">
        <f t="shared" si="255"/>
        <v/>
      </c>
      <c r="AL201" s="473"/>
      <c r="AM201" s="473"/>
      <c r="AN201" s="473"/>
      <c r="AO201" s="473"/>
      <c r="AP201" s="424"/>
      <c r="AQ201" s="424"/>
      <c r="AR201" s="474"/>
      <c r="AS201" s="474"/>
      <c r="AT201" s="474"/>
      <c r="AU201" s="474"/>
      <c r="AV201" s="236"/>
      <c r="AW201" s="236"/>
      <c r="AX201" s="239"/>
      <c r="AY201" s="239"/>
      <c r="AZ201" s="236"/>
      <c r="BA201" s="236"/>
      <c r="BB201" s="429"/>
      <c r="BC201" s="429"/>
      <c r="BD201" s="429"/>
      <c r="BE201" s="431"/>
      <c r="BF201" s="433"/>
      <c r="BG201" s="433"/>
    </row>
    <row r="202" spans="1:59" ht="15.75" thickBot="1">
      <c r="A202" s="475"/>
      <c r="B202" s="472"/>
      <c r="C202" s="476"/>
      <c r="D202" s="472"/>
      <c r="E202" s="472"/>
      <c r="F202" s="472"/>
      <c r="G202" s="237"/>
      <c r="H202" s="237"/>
      <c r="I202" s="237"/>
      <c r="J202" s="472"/>
      <c r="K202" s="474"/>
      <c r="L202" s="477"/>
      <c r="M202" s="474"/>
      <c r="N202" s="474"/>
      <c r="O202" s="248"/>
      <c r="P202" s="238"/>
      <c r="Q202" s="249"/>
      <c r="R202" s="233"/>
      <c r="S202" s="234" t="str">
        <f t="shared" si="245"/>
        <v>0</v>
      </c>
      <c r="T202" s="233"/>
      <c r="U202" s="234" t="str">
        <f t="shared" si="246"/>
        <v>0</v>
      </c>
      <c r="V202" s="233"/>
      <c r="W202" s="234" t="str">
        <f t="shared" si="247"/>
        <v>0</v>
      </c>
      <c r="X202" s="233"/>
      <c r="Y202" s="234" t="str">
        <f t="shared" si="248"/>
        <v>0</v>
      </c>
      <c r="Z202" s="233"/>
      <c r="AA202" s="234" t="str">
        <f t="shared" si="249"/>
        <v>0</v>
      </c>
      <c r="AB202" s="233"/>
      <c r="AC202" s="234" t="str">
        <f t="shared" si="250"/>
        <v>0</v>
      </c>
      <c r="AD202" s="233"/>
      <c r="AE202" s="234" t="str">
        <f t="shared" si="251"/>
        <v>0</v>
      </c>
      <c r="AF202" s="228" t="str">
        <f t="shared" si="252"/>
        <v/>
      </c>
      <c r="AG202" s="228" t="str">
        <f t="shared" si="253"/>
        <v/>
      </c>
      <c r="AH202" s="235"/>
      <c r="AI202" s="228" t="str">
        <f t="shared" si="254"/>
        <v/>
      </c>
      <c r="AJ202" s="228" t="str">
        <f>IFERROR(VLOOKUP((CONCATENATE(AG202,AI202)),Listados!$U$3:$V$11,2,FALSE),"")</f>
        <v/>
      </c>
      <c r="AK202" s="228" t="str">
        <f t="shared" si="255"/>
        <v/>
      </c>
      <c r="AL202" s="473"/>
      <c r="AM202" s="473"/>
      <c r="AN202" s="473"/>
      <c r="AO202" s="473"/>
      <c r="AP202" s="444"/>
      <c r="AQ202" s="444"/>
      <c r="AR202" s="474"/>
      <c r="AS202" s="474"/>
      <c r="AT202" s="474"/>
      <c r="AU202" s="474"/>
      <c r="AV202" s="236"/>
      <c r="AW202" s="236"/>
      <c r="AX202" s="239"/>
      <c r="AY202" s="239"/>
      <c r="AZ202" s="236"/>
      <c r="BA202" s="236"/>
      <c r="BB202" s="430"/>
      <c r="BC202" s="430"/>
      <c r="BD202" s="430"/>
      <c r="BE202" s="432"/>
      <c r="BF202" s="434"/>
      <c r="BG202" s="434"/>
    </row>
    <row r="203" spans="1:59">
      <c r="A203" s="475">
        <v>49</v>
      </c>
      <c r="B203" s="472"/>
      <c r="C203" s="476"/>
      <c r="D203" s="472"/>
      <c r="E203" s="471"/>
      <c r="F203" s="471"/>
      <c r="G203" s="237"/>
      <c r="H203" s="237"/>
      <c r="I203" s="237"/>
      <c r="J203" s="472"/>
      <c r="K203" s="474" t="e">
        <f>+VLOOKUP(J203,Listados!$K$8:$L$12,2,0)</f>
        <v>#N/A</v>
      </c>
      <c r="L203" s="477"/>
      <c r="M203" s="474" t="e">
        <f>+VLOOKUP(L203,Listados!$K$13:$L$17,2,0)</f>
        <v>#N/A</v>
      </c>
      <c r="N203" s="474" t="str">
        <f>IF(AND(J203&lt;&gt;"",L203&lt;&gt;""),VLOOKUP(J203&amp;L203,Listados!$M$3:$N$27,2,FALSE),"")</f>
        <v/>
      </c>
      <c r="O203" s="257"/>
      <c r="P203" s="231"/>
      <c r="Q203" s="251"/>
      <c r="R203" s="233"/>
      <c r="S203" s="234" t="str">
        <f t="shared" si="245"/>
        <v>0</v>
      </c>
      <c r="T203" s="233"/>
      <c r="U203" s="234" t="str">
        <f t="shared" si="246"/>
        <v>0</v>
      </c>
      <c r="V203" s="233"/>
      <c r="W203" s="234" t="str">
        <f t="shared" si="247"/>
        <v>0</v>
      </c>
      <c r="X203" s="233"/>
      <c r="Y203" s="234" t="str">
        <f t="shared" si="248"/>
        <v>0</v>
      </c>
      <c r="Z203" s="233"/>
      <c r="AA203" s="234" t="str">
        <f t="shared" si="249"/>
        <v>0</v>
      </c>
      <c r="AB203" s="233"/>
      <c r="AC203" s="234" t="str">
        <f t="shared" si="250"/>
        <v>0</v>
      </c>
      <c r="AD203" s="233"/>
      <c r="AE203" s="234" t="str">
        <f t="shared" si="251"/>
        <v>0</v>
      </c>
      <c r="AF203" s="228" t="str">
        <f t="shared" si="252"/>
        <v/>
      </c>
      <c r="AG203" s="228" t="str">
        <f t="shared" si="253"/>
        <v/>
      </c>
      <c r="AH203" s="235"/>
      <c r="AI203" s="228" t="str">
        <f t="shared" si="254"/>
        <v/>
      </c>
      <c r="AJ203" s="228" t="str">
        <f>IFERROR(VLOOKUP((CONCATENATE(AG203,AI203)),Listados!$U$3:$V$11,2,FALSE),"")</f>
        <v/>
      </c>
      <c r="AK203" s="228" t="str">
        <f t="shared" si="255"/>
        <v/>
      </c>
      <c r="AL203" s="473" t="e">
        <f t="shared" ref="AL203" si="340">AVERAGE(AK203:AK206)</f>
        <v>#DIV/0!</v>
      </c>
      <c r="AM203" s="473" t="e">
        <f t="shared" ref="AM203" si="341">IF(AL203&lt;=50,"Débil",IF(AL203&lt;=99,"Moderado",IF(AL203=100,"fuerte","")))</f>
        <v>#DIV/0!</v>
      </c>
      <c r="AN203" s="473" t="e">
        <f t="shared" ref="AN203" si="342">+IF(AND(Q203="Preventivo",AM203="Fuerte"),2,IF(AND(Q203="Preventivo",AM203="Moderado"),1,0))</f>
        <v>#DIV/0!</v>
      </c>
      <c r="AO203" s="473" t="e">
        <f t="shared" ref="AO203" si="343">+IF(AND(Q203="Detectivo",$AM203="Fuerte"),2,IF(AND(Q203="Detectivo",$AM203="Moderado"),1,IF(AND(Q203="Preventivo",$AM203="Fuerte"),1,0)))</f>
        <v>#DIV/0!</v>
      </c>
      <c r="AP203" s="443" t="e">
        <f t="shared" ref="AP203" si="344">+K203-AN203</f>
        <v>#N/A</v>
      </c>
      <c r="AQ203" s="443" t="e">
        <f t="shared" ref="AQ203" si="345">+M203-AO203</f>
        <v>#N/A</v>
      </c>
      <c r="AR203" s="474" t="e">
        <f>+VLOOKUP(MIN(AP203),Listados!$J$18:$K$24,2,TRUE)</f>
        <v>#N/A</v>
      </c>
      <c r="AS203" s="474" t="e">
        <f>+VLOOKUP(MIN(AQ203),Listados!$J$26:$K$32,2,TRUE)</f>
        <v>#N/A</v>
      </c>
      <c r="AT203" s="474" t="e">
        <f>IF(AND(AR203&lt;&gt;"",AS203&lt;&gt;""),VLOOKUP(AR203&amp;AS203,Listados!$M$3:$N$27,2,FALSE),"")</f>
        <v>#N/A</v>
      </c>
      <c r="AU203" s="474" t="e">
        <f>+VLOOKUP(AT203,Listados!$P$3:$Q$6,2,FALSE)</f>
        <v>#N/A</v>
      </c>
      <c r="AV203" s="236"/>
      <c r="AW203" s="236"/>
      <c r="AX203" s="239"/>
      <c r="AY203" s="263"/>
      <c r="AZ203" s="236"/>
      <c r="BA203" s="236"/>
      <c r="BB203" s="429"/>
      <c r="BC203" s="429"/>
      <c r="BD203" s="429"/>
      <c r="BE203" s="431"/>
      <c r="BF203" s="433"/>
      <c r="BG203" s="433"/>
    </row>
    <row r="204" spans="1:59">
      <c r="A204" s="475"/>
      <c r="B204" s="472"/>
      <c r="C204" s="476"/>
      <c r="D204" s="472"/>
      <c r="E204" s="472"/>
      <c r="F204" s="472"/>
      <c r="G204" s="237"/>
      <c r="H204" s="237"/>
      <c r="I204" s="237"/>
      <c r="J204" s="472"/>
      <c r="K204" s="474"/>
      <c r="L204" s="477"/>
      <c r="M204" s="474"/>
      <c r="N204" s="474"/>
      <c r="O204" s="257"/>
      <c r="P204" s="231"/>
      <c r="Q204" s="251"/>
      <c r="R204" s="233"/>
      <c r="S204" s="234" t="str">
        <f t="shared" si="245"/>
        <v>0</v>
      </c>
      <c r="T204" s="233"/>
      <c r="U204" s="234" t="str">
        <f t="shared" si="246"/>
        <v>0</v>
      </c>
      <c r="V204" s="233"/>
      <c r="W204" s="234" t="str">
        <f t="shared" si="247"/>
        <v>0</v>
      </c>
      <c r="X204" s="233"/>
      <c r="Y204" s="234" t="str">
        <f t="shared" si="248"/>
        <v>0</v>
      </c>
      <c r="Z204" s="233"/>
      <c r="AA204" s="234" t="str">
        <f t="shared" si="249"/>
        <v>0</v>
      </c>
      <c r="AB204" s="233"/>
      <c r="AC204" s="234" t="str">
        <f t="shared" si="250"/>
        <v>0</v>
      </c>
      <c r="AD204" s="233"/>
      <c r="AE204" s="234" t="str">
        <f t="shared" si="251"/>
        <v>0</v>
      </c>
      <c r="AF204" s="228" t="str">
        <f t="shared" si="252"/>
        <v/>
      </c>
      <c r="AG204" s="228" t="str">
        <f t="shared" si="253"/>
        <v/>
      </c>
      <c r="AH204" s="235"/>
      <c r="AI204" s="228" t="str">
        <f t="shared" si="254"/>
        <v/>
      </c>
      <c r="AJ204" s="228" t="str">
        <f>IFERROR(VLOOKUP((CONCATENATE(AG204,AI204)),Listados!$U$3:$V$11,2,FALSE),"")</f>
        <v/>
      </c>
      <c r="AK204" s="228" t="str">
        <f t="shared" si="255"/>
        <v/>
      </c>
      <c r="AL204" s="473"/>
      <c r="AM204" s="473"/>
      <c r="AN204" s="473"/>
      <c r="AO204" s="473"/>
      <c r="AP204" s="424"/>
      <c r="AQ204" s="424"/>
      <c r="AR204" s="474"/>
      <c r="AS204" s="474"/>
      <c r="AT204" s="474"/>
      <c r="AU204" s="474"/>
      <c r="AV204" s="236"/>
      <c r="AW204" s="236"/>
      <c r="AX204" s="236"/>
      <c r="AY204" s="236"/>
      <c r="AZ204" s="236"/>
      <c r="BA204" s="236"/>
      <c r="BB204" s="429"/>
      <c r="BC204" s="429"/>
      <c r="BD204" s="429"/>
      <c r="BE204" s="431"/>
      <c r="BF204" s="433"/>
      <c r="BG204" s="433"/>
    </row>
    <row r="205" spans="1:59">
      <c r="A205" s="475"/>
      <c r="B205" s="472"/>
      <c r="C205" s="476"/>
      <c r="D205" s="472"/>
      <c r="E205" s="472"/>
      <c r="F205" s="472"/>
      <c r="G205" s="237"/>
      <c r="H205" s="237"/>
      <c r="I205" s="237"/>
      <c r="J205" s="472"/>
      <c r="K205" s="474"/>
      <c r="L205" s="477"/>
      <c r="M205" s="474"/>
      <c r="N205" s="474"/>
      <c r="O205" s="248"/>
      <c r="P205" s="238"/>
      <c r="Q205" s="249"/>
      <c r="R205" s="233"/>
      <c r="S205" s="234" t="str">
        <f t="shared" si="245"/>
        <v>0</v>
      </c>
      <c r="T205" s="233"/>
      <c r="U205" s="234" t="str">
        <f t="shared" si="246"/>
        <v>0</v>
      </c>
      <c r="V205" s="233"/>
      <c r="W205" s="234" t="str">
        <f t="shared" si="247"/>
        <v>0</v>
      </c>
      <c r="X205" s="233"/>
      <c r="Y205" s="234" t="str">
        <f t="shared" si="248"/>
        <v>0</v>
      </c>
      <c r="Z205" s="233"/>
      <c r="AA205" s="234" t="str">
        <f t="shared" si="249"/>
        <v>0</v>
      </c>
      <c r="AB205" s="233"/>
      <c r="AC205" s="234" t="str">
        <f t="shared" si="250"/>
        <v>0</v>
      </c>
      <c r="AD205" s="233"/>
      <c r="AE205" s="234" t="str">
        <f t="shared" si="251"/>
        <v>0</v>
      </c>
      <c r="AF205" s="228" t="str">
        <f t="shared" si="252"/>
        <v/>
      </c>
      <c r="AG205" s="228" t="str">
        <f t="shared" si="253"/>
        <v/>
      </c>
      <c r="AH205" s="235"/>
      <c r="AI205" s="228" t="str">
        <f t="shared" si="254"/>
        <v/>
      </c>
      <c r="AJ205" s="228" t="str">
        <f>IFERROR(VLOOKUP((CONCATENATE(AG205,AI205)),Listados!$U$3:$V$11,2,FALSE),"")</f>
        <v/>
      </c>
      <c r="AK205" s="228" t="str">
        <f t="shared" si="255"/>
        <v/>
      </c>
      <c r="AL205" s="473"/>
      <c r="AM205" s="473"/>
      <c r="AN205" s="473"/>
      <c r="AO205" s="473"/>
      <c r="AP205" s="424"/>
      <c r="AQ205" s="424"/>
      <c r="AR205" s="474"/>
      <c r="AS205" s="474"/>
      <c r="AT205" s="474"/>
      <c r="AU205" s="474"/>
      <c r="AV205" s="236"/>
      <c r="AW205" s="236"/>
      <c r="AX205" s="239"/>
      <c r="AY205" s="239"/>
      <c r="AZ205" s="236"/>
      <c r="BA205" s="236"/>
      <c r="BB205" s="429"/>
      <c r="BC205" s="429"/>
      <c r="BD205" s="429"/>
      <c r="BE205" s="431"/>
      <c r="BF205" s="433"/>
      <c r="BG205" s="433"/>
    </row>
    <row r="206" spans="1:59" ht="15.75" thickBot="1">
      <c r="A206" s="475"/>
      <c r="B206" s="472"/>
      <c r="C206" s="476"/>
      <c r="D206" s="472"/>
      <c r="E206" s="472"/>
      <c r="F206" s="472"/>
      <c r="G206" s="237"/>
      <c r="H206" s="237"/>
      <c r="I206" s="237"/>
      <c r="J206" s="472"/>
      <c r="K206" s="474"/>
      <c r="L206" s="477"/>
      <c r="M206" s="474"/>
      <c r="N206" s="474"/>
      <c r="O206" s="248"/>
      <c r="P206" s="238"/>
      <c r="Q206" s="249"/>
      <c r="R206" s="233"/>
      <c r="S206" s="234" t="str">
        <f t="shared" si="245"/>
        <v>0</v>
      </c>
      <c r="T206" s="233"/>
      <c r="U206" s="234" t="str">
        <f t="shared" si="246"/>
        <v>0</v>
      </c>
      <c r="V206" s="233"/>
      <c r="W206" s="234" t="str">
        <f t="shared" si="247"/>
        <v>0</v>
      </c>
      <c r="X206" s="233"/>
      <c r="Y206" s="234" t="str">
        <f t="shared" si="248"/>
        <v>0</v>
      </c>
      <c r="Z206" s="233"/>
      <c r="AA206" s="234" t="str">
        <f t="shared" si="249"/>
        <v>0</v>
      </c>
      <c r="AB206" s="233"/>
      <c r="AC206" s="234" t="str">
        <f t="shared" si="250"/>
        <v>0</v>
      </c>
      <c r="AD206" s="233"/>
      <c r="AE206" s="234" t="str">
        <f t="shared" si="251"/>
        <v>0</v>
      </c>
      <c r="AF206" s="228" t="str">
        <f t="shared" si="252"/>
        <v/>
      </c>
      <c r="AG206" s="228" t="str">
        <f t="shared" si="253"/>
        <v/>
      </c>
      <c r="AH206" s="235"/>
      <c r="AI206" s="228" t="str">
        <f t="shared" si="254"/>
        <v/>
      </c>
      <c r="AJ206" s="228" t="str">
        <f>IFERROR(VLOOKUP((CONCATENATE(AG206,AI206)),Listados!$U$3:$V$11,2,FALSE),"")</f>
        <v/>
      </c>
      <c r="AK206" s="228" t="str">
        <f t="shared" si="255"/>
        <v/>
      </c>
      <c r="AL206" s="473"/>
      <c r="AM206" s="473"/>
      <c r="AN206" s="473"/>
      <c r="AO206" s="473"/>
      <c r="AP206" s="444"/>
      <c r="AQ206" s="444"/>
      <c r="AR206" s="474"/>
      <c r="AS206" s="474"/>
      <c r="AT206" s="474"/>
      <c r="AU206" s="474"/>
      <c r="AV206" s="236"/>
      <c r="AW206" s="236"/>
      <c r="AX206" s="239"/>
      <c r="AY206" s="239"/>
      <c r="AZ206" s="236"/>
      <c r="BA206" s="236"/>
      <c r="BB206" s="430"/>
      <c r="BC206" s="430"/>
      <c r="BD206" s="430"/>
      <c r="BE206" s="432"/>
      <c r="BF206" s="434"/>
      <c r="BG206" s="434"/>
    </row>
    <row r="207" spans="1:59">
      <c r="A207" s="475">
        <v>50</v>
      </c>
      <c r="B207" s="472"/>
      <c r="C207" s="476"/>
      <c r="D207" s="472"/>
      <c r="E207" s="471"/>
      <c r="F207" s="471"/>
      <c r="G207" s="237"/>
      <c r="H207" s="237"/>
      <c r="I207" s="237"/>
      <c r="J207" s="472"/>
      <c r="K207" s="474" t="e">
        <f>+VLOOKUP(J207,Listados!$K$8:$L$12,2,0)</f>
        <v>#N/A</v>
      </c>
      <c r="L207" s="477"/>
      <c r="M207" s="474" t="e">
        <f>+VLOOKUP(L207,Listados!$K$13:$L$17,2,0)</f>
        <v>#N/A</v>
      </c>
      <c r="N207" s="474" t="str">
        <f>IF(AND(J207&lt;&gt;"",L207&lt;&gt;""),VLOOKUP(J207&amp;L207,Listados!$M$3:$N$27,2,FALSE),"")</f>
        <v/>
      </c>
      <c r="O207" s="257"/>
      <c r="P207" s="231"/>
      <c r="Q207" s="251"/>
      <c r="R207" s="233"/>
      <c r="S207" s="234" t="str">
        <f t="shared" si="245"/>
        <v>0</v>
      </c>
      <c r="T207" s="233"/>
      <c r="U207" s="234" t="str">
        <f t="shared" si="246"/>
        <v>0</v>
      </c>
      <c r="V207" s="233"/>
      <c r="W207" s="234" t="str">
        <f t="shared" si="247"/>
        <v>0</v>
      </c>
      <c r="X207" s="233"/>
      <c r="Y207" s="234" t="str">
        <f t="shared" si="248"/>
        <v>0</v>
      </c>
      <c r="Z207" s="233"/>
      <c r="AA207" s="234" t="str">
        <f t="shared" si="249"/>
        <v>0</v>
      </c>
      <c r="AB207" s="233"/>
      <c r="AC207" s="234" t="str">
        <f t="shared" si="250"/>
        <v>0</v>
      </c>
      <c r="AD207" s="233"/>
      <c r="AE207" s="234" t="str">
        <f t="shared" si="251"/>
        <v>0</v>
      </c>
      <c r="AF207" s="228" t="str">
        <f t="shared" si="252"/>
        <v/>
      </c>
      <c r="AG207" s="228" t="str">
        <f t="shared" si="253"/>
        <v/>
      </c>
      <c r="AH207" s="235"/>
      <c r="AI207" s="228" t="str">
        <f t="shared" si="254"/>
        <v/>
      </c>
      <c r="AJ207" s="228" t="str">
        <f>IFERROR(VLOOKUP((CONCATENATE(AG207,AI207)),Listados!$U$3:$V$11,2,FALSE),"")</f>
        <v/>
      </c>
      <c r="AK207" s="228" t="str">
        <f t="shared" si="255"/>
        <v/>
      </c>
      <c r="AL207" s="473" t="e">
        <f t="shared" ref="AL207" si="346">AVERAGE(AK207:AK210)</f>
        <v>#DIV/0!</v>
      </c>
      <c r="AM207" s="473" t="e">
        <f t="shared" ref="AM207" si="347">IF(AL207&lt;=50,"Débil",IF(AL207&lt;=99,"Moderado",IF(AL207=100,"fuerte","")))</f>
        <v>#DIV/0!</v>
      </c>
      <c r="AN207" s="473" t="e">
        <f t="shared" ref="AN207" si="348">+IF(AND(Q207="Preventivo",AM207="Fuerte"),2,IF(AND(Q207="Preventivo",AM207="Moderado"),1,0))</f>
        <v>#DIV/0!</v>
      </c>
      <c r="AO207" s="473" t="e">
        <f t="shared" ref="AO207" si="349">+IF(AND(Q207="Detectivo",$AM207="Fuerte"),2,IF(AND(Q207="Detectivo",$AM207="Moderado"),1,IF(AND(Q207="Preventivo",$AM207="Fuerte"),1,0)))</f>
        <v>#DIV/0!</v>
      </c>
      <c r="AP207" s="443" t="e">
        <f t="shared" ref="AP207" si="350">+K207-AN207</f>
        <v>#N/A</v>
      </c>
      <c r="AQ207" s="443" t="e">
        <f t="shared" ref="AQ207" si="351">+M207-AO207</f>
        <v>#N/A</v>
      </c>
      <c r="AR207" s="474" t="e">
        <f>+VLOOKUP(MIN(AP207),Listados!$J$18:$K$24,2,TRUE)</f>
        <v>#N/A</v>
      </c>
      <c r="AS207" s="474" t="e">
        <f>+VLOOKUP(MIN(AQ207),Listados!$J$26:$K$32,2,TRUE)</f>
        <v>#N/A</v>
      </c>
      <c r="AT207" s="474" t="e">
        <f>IF(AND(AR207&lt;&gt;"",AS207&lt;&gt;""),VLOOKUP(AR207&amp;AS207,Listados!$M$3:$N$27,2,FALSE),"")</f>
        <v>#N/A</v>
      </c>
      <c r="AU207" s="474" t="e">
        <f>+VLOOKUP(AT207,Listados!$P$3:$Q$6,2,FALSE)</f>
        <v>#N/A</v>
      </c>
      <c r="AV207" s="236"/>
      <c r="AW207" s="236"/>
      <c r="AX207" s="239"/>
      <c r="AY207" s="263"/>
      <c r="AZ207" s="236"/>
      <c r="BA207" s="236"/>
      <c r="BB207" s="429"/>
      <c r="BC207" s="429"/>
      <c r="BD207" s="429"/>
      <c r="BE207" s="431"/>
      <c r="BF207" s="433"/>
      <c r="BG207" s="433"/>
    </row>
    <row r="208" spans="1:59">
      <c r="A208" s="475"/>
      <c r="B208" s="472"/>
      <c r="C208" s="476"/>
      <c r="D208" s="472"/>
      <c r="E208" s="472"/>
      <c r="F208" s="472"/>
      <c r="G208" s="237"/>
      <c r="H208" s="237"/>
      <c r="I208" s="237"/>
      <c r="J208" s="472"/>
      <c r="K208" s="474"/>
      <c r="L208" s="477"/>
      <c r="M208" s="474"/>
      <c r="N208" s="474"/>
      <c r="O208" s="257"/>
      <c r="P208" s="231"/>
      <c r="Q208" s="251"/>
      <c r="R208" s="233"/>
      <c r="S208" s="234" t="str">
        <f t="shared" ref="S208:S250" si="352">+IF(R208="si",15,"0")</f>
        <v>0</v>
      </c>
      <c r="T208" s="233"/>
      <c r="U208" s="234" t="str">
        <f t="shared" ref="U208:U250" si="353">+IF(T208="si",15,"0")</f>
        <v>0</v>
      </c>
      <c r="V208" s="233"/>
      <c r="W208" s="234" t="str">
        <f t="shared" ref="W208:W250" si="354">+IF(V208="si",15,"0")</f>
        <v>0</v>
      </c>
      <c r="X208" s="233"/>
      <c r="Y208" s="234" t="str">
        <f t="shared" ref="Y208:Y250" si="355">+IF(X208="Preventivo",15,IF(X208="Detectivo",10,"0"))</f>
        <v>0</v>
      </c>
      <c r="Z208" s="233"/>
      <c r="AA208" s="234" t="str">
        <f t="shared" ref="AA208:AA250" si="356">+IF(Z208="si",15,"0")</f>
        <v>0</v>
      </c>
      <c r="AB208" s="233"/>
      <c r="AC208" s="234" t="str">
        <f t="shared" ref="AC208:AC250" si="357">+IF(AB208="si",15,"0")</f>
        <v>0</v>
      </c>
      <c r="AD208" s="233"/>
      <c r="AE208" s="234" t="str">
        <f t="shared" ref="AE208:AE250" si="358">+IF(AD208="Completa",10,IF(AD208="Incompleta",5,"0"))</f>
        <v>0</v>
      </c>
      <c r="AF208" s="228" t="str">
        <f t="shared" ref="AF208:AF250" si="359">IF((SUM(S208,U208,W208,Y208,AA208,AC208,AE208)=0),"",(SUM(S208,U208,W208,Y208,AA208,AC208,AE208)))</f>
        <v/>
      </c>
      <c r="AG208" s="228" t="str">
        <f t="shared" ref="AG208:AG250" si="360">IF(AF208&lt;=85,"Débil",IF(AF208&lt;=95,"Moderado",IF(AF208=100,"Fuerte","")))</f>
        <v/>
      </c>
      <c r="AH208" s="235"/>
      <c r="AI208" s="228" t="str">
        <f t="shared" ref="AI208:AI250" si="361">+IF(AH208="siempre","Fuerte",IF(AH208="Algunas veces","Moderado",IF(AH208="No se ejecuta","Débil","")))</f>
        <v/>
      </c>
      <c r="AJ208" s="228" t="str">
        <f>IFERROR(VLOOKUP((CONCATENATE(AG208,AI208)),Listados!$U$3:$V$11,2,FALSE),"")</f>
        <v/>
      </c>
      <c r="AK208" s="228" t="str">
        <f t="shared" ref="AK208:AK250" si="362">IF(AJ208="","",IF(AJ208="Débil", 0, IF(AJ208="Moderado",50,100)))</f>
        <v/>
      </c>
      <c r="AL208" s="473"/>
      <c r="AM208" s="473"/>
      <c r="AN208" s="473"/>
      <c r="AO208" s="473"/>
      <c r="AP208" s="424"/>
      <c r="AQ208" s="424"/>
      <c r="AR208" s="474"/>
      <c r="AS208" s="474"/>
      <c r="AT208" s="474"/>
      <c r="AU208" s="474"/>
      <c r="AV208" s="236"/>
      <c r="AW208" s="236"/>
      <c r="AX208" s="236"/>
      <c r="AY208" s="236"/>
      <c r="AZ208" s="236"/>
      <c r="BA208" s="236"/>
      <c r="BB208" s="429"/>
      <c r="BC208" s="429"/>
      <c r="BD208" s="429"/>
      <c r="BE208" s="431"/>
      <c r="BF208" s="433"/>
      <c r="BG208" s="433"/>
    </row>
    <row r="209" spans="1:59">
      <c r="A209" s="475"/>
      <c r="B209" s="472"/>
      <c r="C209" s="476"/>
      <c r="D209" s="472"/>
      <c r="E209" s="472"/>
      <c r="F209" s="472"/>
      <c r="G209" s="237"/>
      <c r="H209" s="237"/>
      <c r="I209" s="237"/>
      <c r="J209" s="472"/>
      <c r="K209" s="474"/>
      <c r="L209" s="477"/>
      <c r="M209" s="474"/>
      <c r="N209" s="474"/>
      <c r="O209" s="248"/>
      <c r="P209" s="238"/>
      <c r="Q209" s="249"/>
      <c r="R209" s="233"/>
      <c r="S209" s="234" t="str">
        <f t="shared" si="352"/>
        <v>0</v>
      </c>
      <c r="T209" s="233"/>
      <c r="U209" s="234" t="str">
        <f t="shared" si="353"/>
        <v>0</v>
      </c>
      <c r="V209" s="233"/>
      <c r="W209" s="234" t="str">
        <f t="shared" si="354"/>
        <v>0</v>
      </c>
      <c r="X209" s="233"/>
      <c r="Y209" s="234" t="str">
        <f t="shared" si="355"/>
        <v>0</v>
      </c>
      <c r="Z209" s="233"/>
      <c r="AA209" s="234" t="str">
        <f t="shared" si="356"/>
        <v>0</v>
      </c>
      <c r="AB209" s="233"/>
      <c r="AC209" s="234" t="str">
        <f t="shared" si="357"/>
        <v>0</v>
      </c>
      <c r="AD209" s="233"/>
      <c r="AE209" s="234" t="str">
        <f t="shared" si="358"/>
        <v>0</v>
      </c>
      <c r="AF209" s="228" t="str">
        <f t="shared" si="359"/>
        <v/>
      </c>
      <c r="AG209" s="228" t="str">
        <f t="shared" si="360"/>
        <v/>
      </c>
      <c r="AH209" s="235"/>
      <c r="AI209" s="228" t="str">
        <f t="shared" si="361"/>
        <v/>
      </c>
      <c r="AJ209" s="228" t="str">
        <f>IFERROR(VLOOKUP((CONCATENATE(AG209,AI209)),Listados!$U$3:$V$11,2,FALSE),"")</f>
        <v/>
      </c>
      <c r="AK209" s="228" t="str">
        <f t="shared" si="362"/>
        <v/>
      </c>
      <c r="AL209" s="473"/>
      <c r="AM209" s="473"/>
      <c r="AN209" s="473"/>
      <c r="AO209" s="473"/>
      <c r="AP209" s="424"/>
      <c r="AQ209" s="424"/>
      <c r="AR209" s="474"/>
      <c r="AS209" s="474"/>
      <c r="AT209" s="474"/>
      <c r="AU209" s="474"/>
      <c r="AV209" s="236"/>
      <c r="AW209" s="236"/>
      <c r="AX209" s="239"/>
      <c r="AY209" s="239"/>
      <c r="AZ209" s="236"/>
      <c r="BA209" s="236"/>
      <c r="BB209" s="429"/>
      <c r="BC209" s="429"/>
      <c r="BD209" s="429"/>
      <c r="BE209" s="431"/>
      <c r="BF209" s="433"/>
      <c r="BG209" s="433"/>
    </row>
    <row r="210" spans="1:59" ht="15.75" thickBot="1">
      <c r="A210" s="475"/>
      <c r="B210" s="472"/>
      <c r="C210" s="476"/>
      <c r="D210" s="472"/>
      <c r="E210" s="472"/>
      <c r="F210" s="472"/>
      <c r="G210" s="237"/>
      <c r="H210" s="237"/>
      <c r="I210" s="237"/>
      <c r="J210" s="472"/>
      <c r="K210" s="474"/>
      <c r="L210" s="477"/>
      <c r="M210" s="474"/>
      <c r="N210" s="474"/>
      <c r="O210" s="248"/>
      <c r="P210" s="238"/>
      <c r="Q210" s="249"/>
      <c r="R210" s="233"/>
      <c r="S210" s="234" t="str">
        <f t="shared" si="352"/>
        <v>0</v>
      </c>
      <c r="T210" s="233"/>
      <c r="U210" s="234" t="str">
        <f t="shared" si="353"/>
        <v>0</v>
      </c>
      <c r="V210" s="233"/>
      <c r="W210" s="234" t="str">
        <f t="shared" si="354"/>
        <v>0</v>
      </c>
      <c r="X210" s="233"/>
      <c r="Y210" s="234" t="str">
        <f t="shared" si="355"/>
        <v>0</v>
      </c>
      <c r="Z210" s="233"/>
      <c r="AA210" s="234" t="str">
        <f t="shared" si="356"/>
        <v>0</v>
      </c>
      <c r="AB210" s="233"/>
      <c r="AC210" s="234" t="str">
        <f t="shared" si="357"/>
        <v>0</v>
      </c>
      <c r="AD210" s="233"/>
      <c r="AE210" s="234" t="str">
        <f t="shared" si="358"/>
        <v>0</v>
      </c>
      <c r="AF210" s="228" t="str">
        <f t="shared" si="359"/>
        <v/>
      </c>
      <c r="AG210" s="228" t="str">
        <f t="shared" si="360"/>
        <v/>
      </c>
      <c r="AH210" s="235"/>
      <c r="AI210" s="228" t="str">
        <f t="shared" si="361"/>
        <v/>
      </c>
      <c r="AJ210" s="228" t="str">
        <f>IFERROR(VLOOKUP((CONCATENATE(AG210,AI210)),Listados!$U$3:$V$11,2,FALSE),"")</f>
        <v/>
      </c>
      <c r="AK210" s="228" t="str">
        <f t="shared" si="362"/>
        <v/>
      </c>
      <c r="AL210" s="473"/>
      <c r="AM210" s="473"/>
      <c r="AN210" s="473"/>
      <c r="AO210" s="473"/>
      <c r="AP210" s="444"/>
      <c r="AQ210" s="444"/>
      <c r="AR210" s="474"/>
      <c r="AS210" s="474"/>
      <c r="AT210" s="474"/>
      <c r="AU210" s="474"/>
      <c r="AV210" s="236"/>
      <c r="AW210" s="236"/>
      <c r="AX210" s="239"/>
      <c r="AY210" s="239"/>
      <c r="AZ210" s="236"/>
      <c r="BA210" s="236"/>
      <c r="BB210" s="430"/>
      <c r="BC210" s="430"/>
      <c r="BD210" s="430"/>
      <c r="BE210" s="432"/>
      <c r="BF210" s="434"/>
      <c r="BG210" s="434"/>
    </row>
    <row r="211" spans="1:59">
      <c r="A211" s="475">
        <v>51</v>
      </c>
      <c r="B211" s="472"/>
      <c r="C211" s="476"/>
      <c r="D211" s="472"/>
      <c r="E211" s="471"/>
      <c r="F211" s="471"/>
      <c r="G211" s="237"/>
      <c r="H211" s="237"/>
      <c r="I211" s="237"/>
      <c r="J211" s="472"/>
      <c r="K211" s="474" t="e">
        <f>+VLOOKUP(J211,Listados!$K$8:$L$12,2,0)</f>
        <v>#N/A</v>
      </c>
      <c r="L211" s="477"/>
      <c r="M211" s="474" t="e">
        <f>+VLOOKUP(L211,Listados!$K$13:$L$17,2,0)</f>
        <v>#N/A</v>
      </c>
      <c r="N211" s="474" t="str">
        <f>IF(AND(J211&lt;&gt;"",L211&lt;&gt;""),VLOOKUP(J211&amp;L211,Listados!$M$3:$N$27,2,FALSE),"")</f>
        <v/>
      </c>
      <c r="O211" s="257"/>
      <c r="P211" s="231"/>
      <c r="Q211" s="251"/>
      <c r="R211" s="233"/>
      <c r="S211" s="234" t="str">
        <f t="shared" si="352"/>
        <v>0</v>
      </c>
      <c r="T211" s="233"/>
      <c r="U211" s="234" t="str">
        <f t="shared" si="353"/>
        <v>0</v>
      </c>
      <c r="V211" s="233"/>
      <c r="W211" s="234" t="str">
        <f t="shared" si="354"/>
        <v>0</v>
      </c>
      <c r="X211" s="233"/>
      <c r="Y211" s="234" t="str">
        <f t="shared" si="355"/>
        <v>0</v>
      </c>
      <c r="Z211" s="233"/>
      <c r="AA211" s="234" t="str">
        <f t="shared" si="356"/>
        <v>0</v>
      </c>
      <c r="AB211" s="233"/>
      <c r="AC211" s="234" t="str">
        <f t="shared" si="357"/>
        <v>0</v>
      </c>
      <c r="AD211" s="233"/>
      <c r="AE211" s="234" t="str">
        <f t="shared" si="358"/>
        <v>0</v>
      </c>
      <c r="AF211" s="228" t="str">
        <f t="shared" si="359"/>
        <v/>
      </c>
      <c r="AG211" s="228" t="str">
        <f t="shared" si="360"/>
        <v/>
      </c>
      <c r="AH211" s="235"/>
      <c r="AI211" s="228" t="str">
        <f t="shared" si="361"/>
        <v/>
      </c>
      <c r="AJ211" s="228" t="str">
        <f>IFERROR(VLOOKUP((CONCATENATE(AG211,AI211)),Listados!$U$3:$V$11,2,FALSE),"")</f>
        <v/>
      </c>
      <c r="AK211" s="228" t="str">
        <f t="shared" si="362"/>
        <v/>
      </c>
      <c r="AL211" s="473" t="e">
        <f t="shared" ref="AL211" si="363">AVERAGE(AK211:AK214)</f>
        <v>#DIV/0!</v>
      </c>
      <c r="AM211" s="473" t="e">
        <f t="shared" ref="AM211" si="364">IF(AL211&lt;=50,"Débil",IF(AL211&lt;=99,"Moderado",IF(AL211=100,"fuerte","")))</f>
        <v>#DIV/0!</v>
      </c>
      <c r="AN211" s="473" t="e">
        <f t="shared" ref="AN211" si="365">+IF(AND(Q211="Preventivo",AM211="Fuerte"),2,IF(AND(Q211="Preventivo",AM211="Moderado"),1,0))</f>
        <v>#DIV/0!</v>
      </c>
      <c r="AO211" s="473" t="e">
        <f t="shared" ref="AO211" si="366">+IF(AND(Q211="Detectivo",$AM211="Fuerte"),2,IF(AND(Q211="Detectivo",$AM211="Moderado"),1,IF(AND(Q211="Preventivo",$AM211="Fuerte"),1,0)))</f>
        <v>#DIV/0!</v>
      </c>
      <c r="AP211" s="443" t="e">
        <f t="shared" ref="AP211" si="367">+K211-AN211</f>
        <v>#N/A</v>
      </c>
      <c r="AQ211" s="443" t="e">
        <f t="shared" ref="AQ211" si="368">+M211-AO211</f>
        <v>#N/A</v>
      </c>
      <c r="AR211" s="474" t="e">
        <f>+VLOOKUP(MIN(AP211),Listados!$J$18:$K$24,2,TRUE)</f>
        <v>#N/A</v>
      </c>
      <c r="AS211" s="474" t="e">
        <f>+VLOOKUP(MIN(AQ211),Listados!$J$26:$K$32,2,TRUE)</f>
        <v>#N/A</v>
      </c>
      <c r="AT211" s="474" t="e">
        <f>IF(AND(AR211&lt;&gt;"",AS211&lt;&gt;""),VLOOKUP(AR211&amp;AS211,Listados!$M$3:$N$27,2,FALSE),"")</f>
        <v>#N/A</v>
      </c>
      <c r="AU211" s="474" t="e">
        <f>+VLOOKUP(AT211,Listados!$P$3:$Q$6,2,FALSE)</f>
        <v>#N/A</v>
      </c>
      <c r="AV211" s="236"/>
      <c r="AW211" s="236"/>
      <c r="AX211" s="239"/>
      <c r="AY211" s="263"/>
      <c r="AZ211" s="236"/>
      <c r="BA211" s="236"/>
      <c r="BB211" s="429"/>
      <c r="BC211" s="429"/>
      <c r="BD211" s="429"/>
      <c r="BE211" s="431"/>
      <c r="BF211" s="433"/>
      <c r="BG211" s="433"/>
    </row>
    <row r="212" spans="1:59">
      <c r="A212" s="475"/>
      <c r="B212" s="472"/>
      <c r="C212" s="476"/>
      <c r="D212" s="472"/>
      <c r="E212" s="472"/>
      <c r="F212" s="472"/>
      <c r="G212" s="237"/>
      <c r="H212" s="237"/>
      <c r="I212" s="237"/>
      <c r="J212" s="472"/>
      <c r="K212" s="474"/>
      <c r="L212" s="477"/>
      <c r="M212" s="474"/>
      <c r="N212" s="474"/>
      <c r="O212" s="257"/>
      <c r="P212" s="231"/>
      <c r="Q212" s="251"/>
      <c r="R212" s="233"/>
      <c r="S212" s="234" t="str">
        <f t="shared" si="352"/>
        <v>0</v>
      </c>
      <c r="T212" s="233"/>
      <c r="U212" s="234" t="str">
        <f t="shared" si="353"/>
        <v>0</v>
      </c>
      <c r="V212" s="233"/>
      <c r="W212" s="234" t="str">
        <f t="shared" si="354"/>
        <v>0</v>
      </c>
      <c r="X212" s="233"/>
      <c r="Y212" s="234" t="str">
        <f t="shared" si="355"/>
        <v>0</v>
      </c>
      <c r="Z212" s="233"/>
      <c r="AA212" s="234" t="str">
        <f t="shared" si="356"/>
        <v>0</v>
      </c>
      <c r="AB212" s="233"/>
      <c r="AC212" s="234" t="str">
        <f t="shared" si="357"/>
        <v>0</v>
      </c>
      <c r="AD212" s="233"/>
      <c r="AE212" s="234" t="str">
        <f t="shared" si="358"/>
        <v>0</v>
      </c>
      <c r="AF212" s="228" t="str">
        <f t="shared" si="359"/>
        <v/>
      </c>
      <c r="AG212" s="228" t="str">
        <f t="shared" si="360"/>
        <v/>
      </c>
      <c r="AH212" s="235"/>
      <c r="AI212" s="228" t="str">
        <f t="shared" si="361"/>
        <v/>
      </c>
      <c r="AJ212" s="228" t="str">
        <f>IFERROR(VLOOKUP((CONCATENATE(AG212,AI212)),Listados!$U$3:$V$11,2,FALSE),"")</f>
        <v/>
      </c>
      <c r="AK212" s="228" t="str">
        <f t="shared" si="362"/>
        <v/>
      </c>
      <c r="AL212" s="473"/>
      <c r="AM212" s="473"/>
      <c r="AN212" s="473"/>
      <c r="AO212" s="473"/>
      <c r="AP212" s="424"/>
      <c r="AQ212" s="424"/>
      <c r="AR212" s="474"/>
      <c r="AS212" s="474"/>
      <c r="AT212" s="474"/>
      <c r="AU212" s="474"/>
      <c r="AV212" s="236"/>
      <c r="AW212" s="236"/>
      <c r="AX212" s="236"/>
      <c r="AY212" s="236"/>
      <c r="AZ212" s="236"/>
      <c r="BA212" s="236"/>
      <c r="BB212" s="429"/>
      <c r="BC212" s="429"/>
      <c r="BD212" s="429"/>
      <c r="BE212" s="431"/>
      <c r="BF212" s="433"/>
      <c r="BG212" s="433"/>
    </row>
    <row r="213" spans="1:59">
      <c r="A213" s="475"/>
      <c r="B213" s="472"/>
      <c r="C213" s="476"/>
      <c r="D213" s="472"/>
      <c r="E213" s="472"/>
      <c r="F213" s="472"/>
      <c r="G213" s="237"/>
      <c r="H213" s="237"/>
      <c r="I213" s="237"/>
      <c r="J213" s="472"/>
      <c r="K213" s="474"/>
      <c r="L213" s="477"/>
      <c r="M213" s="474"/>
      <c r="N213" s="474"/>
      <c r="O213" s="248"/>
      <c r="P213" s="238"/>
      <c r="Q213" s="249"/>
      <c r="R213" s="233"/>
      <c r="S213" s="234" t="str">
        <f t="shared" si="352"/>
        <v>0</v>
      </c>
      <c r="T213" s="233"/>
      <c r="U213" s="234" t="str">
        <f t="shared" si="353"/>
        <v>0</v>
      </c>
      <c r="V213" s="233"/>
      <c r="W213" s="234" t="str">
        <f t="shared" si="354"/>
        <v>0</v>
      </c>
      <c r="X213" s="233"/>
      <c r="Y213" s="234" t="str">
        <f t="shared" si="355"/>
        <v>0</v>
      </c>
      <c r="Z213" s="233"/>
      <c r="AA213" s="234" t="str">
        <f t="shared" si="356"/>
        <v>0</v>
      </c>
      <c r="AB213" s="233"/>
      <c r="AC213" s="234" t="str">
        <f t="shared" si="357"/>
        <v>0</v>
      </c>
      <c r="AD213" s="233"/>
      <c r="AE213" s="234" t="str">
        <f t="shared" si="358"/>
        <v>0</v>
      </c>
      <c r="AF213" s="228" t="str">
        <f t="shared" si="359"/>
        <v/>
      </c>
      <c r="AG213" s="228" t="str">
        <f t="shared" si="360"/>
        <v/>
      </c>
      <c r="AH213" s="235"/>
      <c r="AI213" s="228" t="str">
        <f t="shared" si="361"/>
        <v/>
      </c>
      <c r="AJ213" s="228" t="str">
        <f>IFERROR(VLOOKUP((CONCATENATE(AG213,AI213)),Listados!$U$3:$V$11,2,FALSE),"")</f>
        <v/>
      </c>
      <c r="AK213" s="228" t="str">
        <f t="shared" si="362"/>
        <v/>
      </c>
      <c r="AL213" s="473"/>
      <c r="AM213" s="473"/>
      <c r="AN213" s="473"/>
      <c r="AO213" s="473"/>
      <c r="AP213" s="424"/>
      <c r="AQ213" s="424"/>
      <c r="AR213" s="474"/>
      <c r="AS213" s="474"/>
      <c r="AT213" s="474"/>
      <c r="AU213" s="474"/>
      <c r="AV213" s="236"/>
      <c r="AW213" s="236"/>
      <c r="AX213" s="239"/>
      <c r="AY213" s="239"/>
      <c r="AZ213" s="236"/>
      <c r="BA213" s="236"/>
      <c r="BB213" s="429"/>
      <c r="BC213" s="429"/>
      <c r="BD213" s="429"/>
      <c r="BE213" s="431"/>
      <c r="BF213" s="433"/>
      <c r="BG213" s="433"/>
    </row>
    <row r="214" spans="1:59" ht="15.75" thickBot="1">
      <c r="A214" s="475"/>
      <c r="B214" s="472"/>
      <c r="C214" s="476"/>
      <c r="D214" s="472"/>
      <c r="E214" s="472"/>
      <c r="F214" s="472"/>
      <c r="G214" s="237"/>
      <c r="H214" s="237"/>
      <c r="I214" s="237"/>
      <c r="J214" s="472"/>
      <c r="K214" s="474"/>
      <c r="L214" s="477"/>
      <c r="M214" s="474"/>
      <c r="N214" s="474"/>
      <c r="O214" s="248"/>
      <c r="P214" s="238"/>
      <c r="Q214" s="249"/>
      <c r="R214" s="233"/>
      <c r="S214" s="234" t="str">
        <f t="shared" si="352"/>
        <v>0</v>
      </c>
      <c r="T214" s="233"/>
      <c r="U214" s="234" t="str">
        <f t="shared" si="353"/>
        <v>0</v>
      </c>
      <c r="V214" s="233"/>
      <c r="W214" s="234" t="str">
        <f t="shared" si="354"/>
        <v>0</v>
      </c>
      <c r="X214" s="233"/>
      <c r="Y214" s="234" t="str">
        <f t="shared" si="355"/>
        <v>0</v>
      </c>
      <c r="Z214" s="233"/>
      <c r="AA214" s="234" t="str">
        <f t="shared" si="356"/>
        <v>0</v>
      </c>
      <c r="AB214" s="233"/>
      <c r="AC214" s="234" t="str">
        <f t="shared" si="357"/>
        <v>0</v>
      </c>
      <c r="AD214" s="233"/>
      <c r="AE214" s="234" t="str">
        <f t="shared" si="358"/>
        <v>0</v>
      </c>
      <c r="AF214" s="228" t="str">
        <f t="shared" si="359"/>
        <v/>
      </c>
      <c r="AG214" s="228" t="str">
        <f t="shared" si="360"/>
        <v/>
      </c>
      <c r="AH214" s="235"/>
      <c r="AI214" s="228" t="str">
        <f t="shared" si="361"/>
        <v/>
      </c>
      <c r="AJ214" s="228" t="str">
        <f>IFERROR(VLOOKUP((CONCATENATE(AG214,AI214)),Listados!$U$3:$V$11,2,FALSE),"")</f>
        <v/>
      </c>
      <c r="AK214" s="228" t="str">
        <f t="shared" si="362"/>
        <v/>
      </c>
      <c r="AL214" s="473"/>
      <c r="AM214" s="473"/>
      <c r="AN214" s="473"/>
      <c r="AO214" s="473"/>
      <c r="AP214" s="444"/>
      <c r="AQ214" s="444"/>
      <c r="AR214" s="474"/>
      <c r="AS214" s="474"/>
      <c r="AT214" s="474"/>
      <c r="AU214" s="474"/>
      <c r="AV214" s="236"/>
      <c r="AW214" s="236"/>
      <c r="AX214" s="239"/>
      <c r="AY214" s="239"/>
      <c r="AZ214" s="236"/>
      <c r="BA214" s="236"/>
      <c r="BB214" s="430"/>
      <c r="BC214" s="430"/>
      <c r="BD214" s="430"/>
      <c r="BE214" s="432"/>
      <c r="BF214" s="434"/>
      <c r="BG214" s="434"/>
    </row>
    <row r="215" spans="1:59">
      <c r="A215" s="475">
        <v>52</v>
      </c>
      <c r="B215" s="472"/>
      <c r="C215" s="476"/>
      <c r="D215" s="472"/>
      <c r="E215" s="471"/>
      <c r="F215" s="471"/>
      <c r="G215" s="237"/>
      <c r="H215" s="237"/>
      <c r="I215" s="237"/>
      <c r="J215" s="472"/>
      <c r="K215" s="474" t="e">
        <f>+VLOOKUP(J215,Listados!$K$8:$L$12,2,0)</f>
        <v>#N/A</v>
      </c>
      <c r="L215" s="477"/>
      <c r="M215" s="474" t="e">
        <f>+VLOOKUP(L215,Listados!$K$13:$L$17,2,0)</f>
        <v>#N/A</v>
      </c>
      <c r="N215" s="474" t="str">
        <f>IF(AND(J215&lt;&gt;"",L215&lt;&gt;""),VLOOKUP(J215&amp;L215,Listados!$M$3:$N$27,2,FALSE),"")</f>
        <v/>
      </c>
      <c r="O215" s="257"/>
      <c r="P215" s="231"/>
      <c r="Q215" s="251"/>
      <c r="R215" s="233"/>
      <c r="S215" s="234" t="str">
        <f t="shared" si="352"/>
        <v>0</v>
      </c>
      <c r="T215" s="233"/>
      <c r="U215" s="234" t="str">
        <f t="shared" si="353"/>
        <v>0</v>
      </c>
      <c r="V215" s="233"/>
      <c r="W215" s="234" t="str">
        <f t="shared" si="354"/>
        <v>0</v>
      </c>
      <c r="X215" s="233"/>
      <c r="Y215" s="234" t="str">
        <f t="shared" si="355"/>
        <v>0</v>
      </c>
      <c r="Z215" s="233"/>
      <c r="AA215" s="234" t="str">
        <f t="shared" si="356"/>
        <v>0</v>
      </c>
      <c r="AB215" s="233"/>
      <c r="AC215" s="234" t="str">
        <f t="shared" si="357"/>
        <v>0</v>
      </c>
      <c r="AD215" s="233"/>
      <c r="AE215" s="234" t="str">
        <f t="shared" si="358"/>
        <v>0</v>
      </c>
      <c r="AF215" s="228" t="str">
        <f t="shared" si="359"/>
        <v/>
      </c>
      <c r="AG215" s="228" t="str">
        <f t="shared" si="360"/>
        <v/>
      </c>
      <c r="AH215" s="235"/>
      <c r="AI215" s="228" t="str">
        <f t="shared" si="361"/>
        <v/>
      </c>
      <c r="AJ215" s="228" t="str">
        <f>IFERROR(VLOOKUP((CONCATENATE(AG215,AI215)),Listados!$U$3:$V$11,2,FALSE),"")</f>
        <v/>
      </c>
      <c r="AK215" s="228" t="str">
        <f t="shared" si="362"/>
        <v/>
      </c>
      <c r="AL215" s="473" t="e">
        <f t="shared" ref="AL215" si="369">AVERAGE(AK215:AK218)</f>
        <v>#DIV/0!</v>
      </c>
      <c r="AM215" s="473" t="e">
        <f t="shared" ref="AM215" si="370">IF(AL215&lt;=50,"Débil",IF(AL215&lt;=99,"Moderado",IF(AL215=100,"fuerte","")))</f>
        <v>#DIV/0!</v>
      </c>
      <c r="AN215" s="473" t="e">
        <f t="shared" ref="AN215" si="371">+IF(AND(Q215="Preventivo",AM215="Fuerte"),2,IF(AND(Q215="Preventivo",AM215="Moderado"),1,0))</f>
        <v>#DIV/0!</v>
      </c>
      <c r="AO215" s="473" t="e">
        <f t="shared" ref="AO215" si="372">+IF(AND(Q215="Detectivo",$AM215="Fuerte"),2,IF(AND(Q215="Detectivo",$AM215="Moderado"),1,IF(AND(Q215="Preventivo",$AM215="Fuerte"),1,0)))</f>
        <v>#DIV/0!</v>
      </c>
      <c r="AP215" s="443" t="e">
        <f t="shared" ref="AP215" si="373">+K215-AN215</f>
        <v>#N/A</v>
      </c>
      <c r="AQ215" s="443" t="e">
        <f t="shared" ref="AQ215" si="374">+M215-AO215</f>
        <v>#N/A</v>
      </c>
      <c r="AR215" s="474" t="e">
        <f>+VLOOKUP(MIN(AP215),Listados!$J$18:$K$24,2,TRUE)</f>
        <v>#N/A</v>
      </c>
      <c r="AS215" s="474" t="e">
        <f>+VLOOKUP(MIN(AQ215),Listados!$J$26:$K$32,2,TRUE)</f>
        <v>#N/A</v>
      </c>
      <c r="AT215" s="474" t="e">
        <f>IF(AND(AR215&lt;&gt;"",AS215&lt;&gt;""),VLOOKUP(AR215&amp;AS215,Listados!$M$3:$N$27,2,FALSE),"")</f>
        <v>#N/A</v>
      </c>
      <c r="AU215" s="474" t="e">
        <f>+VLOOKUP(AT215,Listados!$P$3:$Q$6,2,FALSE)</f>
        <v>#N/A</v>
      </c>
      <c r="AV215" s="236"/>
      <c r="AW215" s="236"/>
      <c r="AX215" s="239"/>
      <c r="AY215" s="263"/>
      <c r="AZ215" s="236"/>
      <c r="BA215" s="236"/>
      <c r="BB215" s="429"/>
      <c r="BC215" s="429"/>
      <c r="BD215" s="429"/>
      <c r="BE215" s="431"/>
      <c r="BF215" s="433"/>
      <c r="BG215" s="433"/>
    </row>
    <row r="216" spans="1:59">
      <c r="A216" s="475"/>
      <c r="B216" s="472"/>
      <c r="C216" s="476"/>
      <c r="D216" s="472"/>
      <c r="E216" s="472"/>
      <c r="F216" s="472"/>
      <c r="G216" s="237"/>
      <c r="H216" s="237"/>
      <c r="I216" s="237"/>
      <c r="J216" s="472"/>
      <c r="K216" s="474"/>
      <c r="L216" s="477"/>
      <c r="M216" s="474"/>
      <c r="N216" s="474"/>
      <c r="O216" s="257"/>
      <c r="P216" s="231"/>
      <c r="Q216" s="251"/>
      <c r="R216" s="233"/>
      <c r="S216" s="234" t="str">
        <f t="shared" si="352"/>
        <v>0</v>
      </c>
      <c r="T216" s="233"/>
      <c r="U216" s="234" t="str">
        <f t="shared" si="353"/>
        <v>0</v>
      </c>
      <c r="V216" s="233"/>
      <c r="W216" s="234" t="str">
        <f t="shared" si="354"/>
        <v>0</v>
      </c>
      <c r="X216" s="233"/>
      <c r="Y216" s="234" t="str">
        <f t="shared" si="355"/>
        <v>0</v>
      </c>
      <c r="Z216" s="233"/>
      <c r="AA216" s="234" t="str">
        <f t="shared" si="356"/>
        <v>0</v>
      </c>
      <c r="AB216" s="233"/>
      <c r="AC216" s="234" t="str">
        <f t="shared" si="357"/>
        <v>0</v>
      </c>
      <c r="AD216" s="233"/>
      <c r="AE216" s="234" t="str">
        <f t="shared" si="358"/>
        <v>0</v>
      </c>
      <c r="AF216" s="228" t="str">
        <f t="shared" si="359"/>
        <v/>
      </c>
      <c r="AG216" s="228" t="str">
        <f t="shared" si="360"/>
        <v/>
      </c>
      <c r="AH216" s="235"/>
      <c r="AI216" s="228" t="str">
        <f t="shared" si="361"/>
        <v/>
      </c>
      <c r="AJ216" s="228" t="str">
        <f>IFERROR(VLOOKUP((CONCATENATE(AG216,AI216)),Listados!$U$3:$V$11,2,FALSE),"")</f>
        <v/>
      </c>
      <c r="AK216" s="228" t="str">
        <f t="shared" si="362"/>
        <v/>
      </c>
      <c r="AL216" s="473"/>
      <c r="AM216" s="473"/>
      <c r="AN216" s="473"/>
      <c r="AO216" s="473"/>
      <c r="AP216" s="424"/>
      <c r="AQ216" s="424"/>
      <c r="AR216" s="474"/>
      <c r="AS216" s="474"/>
      <c r="AT216" s="474"/>
      <c r="AU216" s="474"/>
      <c r="AV216" s="236"/>
      <c r="AW216" s="236"/>
      <c r="AX216" s="236"/>
      <c r="AY216" s="236"/>
      <c r="AZ216" s="236"/>
      <c r="BA216" s="236"/>
      <c r="BB216" s="429"/>
      <c r="BC216" s="429"/>
      <c r="BD216" s="429"/>
      <c r="BE216" s="431"/>
      <c r="BF216" s="433"/>
      <c r="BG216" s="433"/>
    </row>
    <row r="217" spans="1:59">
      <c r="A217" s="475"/>
      <c r="B217" s="472"/>
      <c r="C217" s="476"/>
      <c r="D217" s="472"/>
      <c r="E217" s="472"/>
      <c r="F217" s="472"/>
      <c r="G217" s="237"/>
      <c r="H217" s="237"/>
      <c r="I217" s="237"/>
      <c r="J217" s="472"/>
      <c r="K217" s="474"/>
      <c r="L217" s="477"/>
      <c r="M217" s="474"/>
      <c r="N217" s="474"/>
      <c r="O217" s="248"/>
      <c r="P217" s="238"/>
      <c r="Q217" s="249"/>
      <c r="R217" s="233"/>
      <c r="S217" s="234" t="str">
        <f t="shared" si="352"/>
        <v>0</v>
      </c>
      <c r="T217" s="233"/>
      <c r="U217" s="234" t="str">
        <f t="shared" si="353"/>
        <v>0</v>
      </c>
      <c r="V217" s="233"/>
      <c r="W217" s="234" t="str">
        <f t="shared" si="354"/>
        <v>0</v>
      </c>
      <c r="X217" s="233"/>
      <c r="Y217" s="234" t="str">
        <f t="shared" si="355"/>
        <v>0</v>
      </c>
      <c r="Z217" s="233"/>
      <c r="AA217" s="234" t="str">
        <f t="shared" si="356"/>
        <v>0</v>
      </c>
      <c r="AB217" s="233"/>
      <c r="AC217" s="234" t="str">
        <f t="shared" si="357"/>
        <v>0</v>
      </c>
      <c r="AD217" s="233"/>
      <c r="AE217" s="234" t="str">
        <f t="shared" si="358"/>
        <v>0</v>
      </c>
      <c r="AF217" s="228" t="str">
        <f t="shared" si="359"/>
        <v/>
      </c>
      <c r="AG217" s="228" t="str">
        <f t="shared" si="360"/>
        <v/>
      </c>
      <c r="AH217" s="235"/>
      <c r="AI217" s="228" t="str">
        <f t="shared" si="361"/>
        <v/>
      </c>
      <c r="AJ217" s="228" t="str">
        <f>IFERROR(VLOOKUP((CONCATENATE(AG217,AI217)),Listados!$U$3:$V$11,2,FALSE),"")</f>
        <v/>
      </c>
      <c r="AK217" s="228" t="str">
        <f t="shared" si="362"/>
        <v/>
      </c>
      <c r="AL217" s="473"/>
      <c r="AM217" s="473"/>
      <c r="AN217" s="473"/>
      <c r="AO217" s="473"/>
      <c r="AP217" s="424"/>
      <c r="AQ217" s="424"/>
      <c r="AR217" s="474"/>
      <c r="AS217" s="474"/>
      <c r="AT217" s="474"/>
      <c r="AU217" s="474"/>
      <c r="AV217" s="236"/>
      <c r="AW217" s="236"/>
      <c r="AX217" s="239"/>
      <c r="AY217" s="239"/>
      <c r="AZ217" s="236"/>
      <c r="BA217" s="236"/>
      <c r="BB217" s="429"/>
      <c r="BC217" s="429"/>
      <c r="BD217" s="429"/>
      <c r="BE217" s="431"/>
      <c r="BF217" s="433"/>
      <c r="BG217" s="433"/>
    </row>
    <row r="218" spans="1:59" ht="15.75" thickBot="1">
      <c r="A218" s="475"/>
      <c r="B218" s="472"/>
      <c r="C218" s="476"/>
      <c r="D218" s="472"/>
      <c r="E218" s="472"/>
      <c r="F218" s="472"/>
      <c r="G218" s="237"/>
      <c r="H218" s="237"/>
      <c r="I218" s="237"/>
      <c r="J218" s="472"/>
      <c r="K218" s="474"/>
      <c r="L218" s="477"/>
      <c r="M218" s="474"/>
      <c r="N218" s="474"/>
      <c r="O218" s="248"/>
      <c r="P218" s="238"/>
      <c r="Q218" s="249"/>
      <c r="R218" s="233"/>
      <c r="S218" s="234" t="str">
        <f t="shared" si="352"/>
        <v>0</v>
      </c>
      <c r="T218" s="233"/>
      <c r="U218" s="234" t="str">
        <f t="shared" si="353"/>
        <v>0</v>
      </c>
      <c r="V218" s="233"/>
      <c r="W218" s="234" t="str">
        <f t="shared" si="354"/>
        <v>0</v>
      </c>
      <c r="X218" s="233"/>
      <c r="Y218" s="234" t="str">
        <f t="shared" si="355"/>
        <v>0</v>
      </c>
      <c r="Z218" s="233"/>
      <c r="AA218" s="234" t="str">
        <f t="shared" si="356"/>
        <v>0</v>
      </c>
      <c r="AB218" s="233"/>
      <c r="AC218" s="234" t="str">
        <f t="shared" si="357"/>
        <v>0</v>
      </c>
      <c r="AD218" s="233"/>
      <c r="AE218" s="234" t="str">
        <f t="shared" si="358"/>
        <v>0</v>
      </c>
      <c r="AF218" s="228" t="str">
        <f t="shared" si="359"/>
        <v/>
      </c>
      <c r="AG218" s="228" t="str">
        <f t="shared" si="360"/>
        <v/>
      </c>
      <c r="AH218" s="235"/>
      <c r="AI218" s="228" t="str">
        <f t="shared" si="361"/>
        <v/>
      </c>
      <c r="AJ218" s="228" t="str">
        <f>IFERROR(VLOOKUP((CONCATENATE(AG218,AI218)),Listados!$U$3:$V$11,2,FALSE),"")</f>
        <v/>
      </c>
      <c r="AK218" s="228" t="str">
        <f t="shared" si="362"/>
        <v/>
      </c>
      <c r="AL218" s="473"/>
      <c r="AM218" s="473"/>
      <c r="AN218" s="473"/>
      <c r="AO218" s="473"/>
      <c r="AP218" s="444"/>
      <c r="AQ218" s="444"/>
      <c r="AR218" s="474"/>
      <c r="AS218" s="474"/>
      <c r="AT218" s="474"/>
      <c r="AU218" s="474"/>
      <c r="AV218" s="236"/>
      <c r="AW218" s="236"/>
      <c r="AX218" s="239"/>
      <c r="AY218" s="239"/>
      <c r="AZ218" s="236"/>
      <c r="BA218" s="236"/>
      <c r="BB218" s="430"/>
      <c r="BC218" s="430"/>
      <c r="BD218" s="430"/>
      <c r="BE218" s="432"/>
      <c r="BF218" s="434"/>
      <c r="BG218" s="434"/>
    </row>
    <row r="219" spans="1:59">
      <c r="A219" s="475">
        <v>53</v>
      </c>
      <c r="B219" s="472"/>
      <c r="C219" s="476"/>
      <c r="D219" s="472"/>
      <c r="E219" s="471"/>
      <c r="F219" s="471"/>
      <c r="G219" s="237"/>
      <c r="H219" s="237"/>
      <c r="I219" s="237"/>
      <c r="J219" s="472"/>
      <c r="K219" s="474" t="e">
        <f>+VLOOKUP(J219,Listados!$K$8:$L$12,2,0)</f>
        <v>#N/A</v>
      </c>
      <c r="L219" s="477"/>
      <c r="M219" s="474" t="e">
        <f>+VLOOKUP(L219,Listados!$K$13:$L$17,2,0)</f>
        <v>#N/A</v>
      </c>
      <c r="N219" s="474" t="str">
        <f>IF(AND(J219&lt;&gt;"",L219&lt;&gt;""),VLOOKUP(J219&amp;L219,Listados!$M$3:$N$27,2,FALSE),"")</f>
        <v/>
      </c>
      <c r="O219" s="257"/>
      <c r="P219" s="231"/>
      <c r="Q219" s="251"/>
      <c r="R219" s="233"/>
      <c r="S219" s="234" t="str">
        <f t="shared" si="352"/>
        <v>0</v>
      </c>
      <c r="T219" s="233"/>
      <c r="U219" s="234" t="str">
        <f t="shared" si="353"/>
        <v>0</v>
      </c>
      <c r="V219" s="233"/>
      <c r="W219" s="234" t="str">
        <f t="shared" si="354"/>
        <v>0</v>
      </c>
      <c r="X219" s="233"/>
      <c r="Y219" s="234" t="str">
        <f t="shared" si="355"/>
        <v>0</v>
      </c>
      <c r="Z219" s="233"/>
      <c r="AA219" s="234" t="str">
        <f t="shared" si="356"/>
        <v>0</v>
      </c>
      <c r="AB219" s="233"/>
      <c r="AC219" s="234" t="str">
        <f t="shared" si="357"/>
        <v>0</v>
      </c>
      <c r="AD219" s="233"/>
      <c r="AE219" s="234" t="str">
        <f t="shared" si="358"/>
        <v>0</v>
      </c>
      <c r="AF219" s="228" t="str">
        <f t="shared" si="359"/>
        <v/>
      </c>
      <c r="AG219" s="228" t="str">
        <f t="shared" si="360"/>
        <v/>
      </c>
      <c r="AH219" s="235"/>
      <c r="AI219" s="228" t="str">
        <f t="shared" si="361"/>
        <v/>
      </c>
      <c r="AJ219" s="228" t="str">
        <f>IFERROR(VLOOKUP((CONCATENATE(AG219,AI219)),Listados!$U$3:$V$11,2,FALSE),"")</f>
        <v/>
      </c>
      <c r="AK219" s="228" t="str">
        <f t="shared" si="362"/>
        <v/>
      </c>
      <c r="AL219" s="473" t="e">
        <f t="shared" ref="AL219" si="375">AVERAGE(AK219:AK222)</f>
        <v>#DIV/0!</v>
      </c>
      <c r="AM219" s="473" t="e">
        <f t="shared" ref="AM219" si="376">IF(AL219&lt;=50,"Débil",IF(AL219&lt;=99,"Moderado",IF(AL219=100,"fuerte","")))</f>
        <v>#DIV/0!</v>
      </c>
      <c r="AN219" s="473" t="e">
        <f t="shared" ref="AN219" si="377">+IF(AND(Q219="Preventivo",AM219="Fuerte"),2,IF(AND(Q219="Preventivo",AM219="Moderado"),1,0))</f>
        <v>#DIV/0!</v>
      </c>
      <c r="AO219" s="473" t="e">
        <f t="shared" ref="AO219" si="378">+IF(AND(Q219="Detectivo",$AM219="Fuerte"),2,IF(AND(Q219="Detectivo",$AM219="Moderado"),1,IF(AND(Q219="Preventivo",$AM219="Fuerte"),1,0)))</f>
        <v>#DIV/0!</v>
      </c>
      <c r="AP219" s="443" t="e">
        <f t="shared" ref="AP219" si="379">+K219-AN219</f>
        <v>#N/A</v>
      </c>
      <c r="AQ219" s="443" t="e">
        <f t="shared" ref="AQ219" si="380">+M219-AO219</f>
        <v>#N/A</v>
      </c>
      <c r="AR219" s="474" t="e">
        <f>+VLOOKUP(MIN(AP219),Listados!$J$18:$K$24,2,TRUE)</f>
        <v>#N/A</v>
      </c>
      <c r="AS219" s="474" t="e">
        <f>+VLOOKUP(MIN(AQ219),Listados!$J$26:$K$32,2,TRUE)</f>
        <v>#N/A</v>
      </c>
      <c r="AT219" s="474" t="e">
        <f>IF(AND(AR219&lt;&gt;"",AS219&lt;&gt;""),VLOOKUP(AR219&amp;AS219,Listados!$M$3:$N$27,2,FALSE),"")</f>
        <v>#N/A</v>
      </c>
      <c r="AU219" s="474" t="e">
        <f>+VLOOKUP(AT219,Listados!$P$3:$Q$6,2,FALSE)</f>
        <v>#N/A</v>
      </c>
      <c r="AV219" s="236"/>
      <c r="AW219" s="236"/>
      <c r="AX219" s="239"/>
      <c r="AY219" s="263"/>
      <c r="AZ219" s="236"/>
      <c r="BA219" s="236"/>
      <c r="BB219" s="429"/>
      <c r="BC219" s="429"/>
      <c r="BD219" s="429"/>
      <c r="BE219" s="431"/>
      <c r="BF219" s="433"/>
      <c r="BG219" s="433"/>
    </row>
    <row r="220" spans="1:59">
      <c r="A220" s="475"/>
      <c r="B220" s="472"/>
      <c r="C220" s="476"/>
      <c r="D220" s="472"/>
      <c r="E220" s="472"/>
      <c r="F220" s="472"/>
      <c r="G220" s="237"/>
      <c r="H220" s="237"/>
      <c r="I220" s="237"/>
      <c r="J220" s="472"/>
      <c r="K220" s="474"/>
      <c r="L220" s="477"/>
      <c r="M220" s="474"/>
      <c r="N220" s="474"/>
      <c r="O220" s="257"/>
      <c r="P220" s="231"/>
      <c r="Q220" s="251"/>
      <c r="R220" s="233"/>
      <c r="S220" s="234" t="str">
        <f t="shared" si="352"/>
        <v>0</v>
      </c>
      <c r="T220" s="233"/>
      <c r="U220" s="234" t="str">
        <f t="shared" si="353"/>
        <v>0</v>
      </c>
      <c r="V220" s="233"/>
      <c r="W220" s="234" t="str">
        <f t="shared" si="354"/>
        <v>0</v>
      </c>
      <c r="X220" s="233"/>
      <c r="Y220" s="234" t="str">
        <f t="shared" si="355"/>
        <v>0</v>
      </c>
      <c r="Z220" s="233"/>
      <c r="AA220" s="234" t="str">
        <f t="shared" si="356"/>
        <v>0</v>
      </c>
      <c r="AB220" s="233"/>
      <c r="AC220" s="234" t="str">
        <f t="shared" si="357"/>
        <v>0</v>
      </c>
      <c r="AD220" s="233"/>
      <c r="AE220" s="234" t="str">
        <f t="shared" si="358"/>
        <v>0</v>
      </c>
      <c r="AF220" s="228" t="str">
        <f t="shared" si="359"/>
        <v/>
      </c>
      <c r="AG220" s="228" t="str">
        <f t="shared" si="360"/>
        <v/>
      </c>
      <c r="AH220" s="235"/>
      <c r="AI220" s="228" t="str">
        <f t="shared" si="361"/>
        <v/>
      </c>
      <c r="AJ220" s="228" t="str">
        <f>IFERROR(VLOOKUP((CONCATENATE(AG220,AI220)),Listados!$U$3:$V$11,2,FALSE),"")</f>
        <v/>
      </c>
      <c r="AK220" s="228" t="str">
        <f t="shared" si="362"/>
        <v/>
      </c>
      <c r="AL220" s="473"/>
      <c r="AM220" s="473"/>
      <c r="AN220" s="473"/>
      <c r="AO220" s="473"/>
      <c r="AP220" s="424"/>
      <c r="AQ220" s="424"/>
      <c r="AR220" s="474"/>
      <c r="AS220" s="474"/>
      <c r="AT220" s="474"/>
      <c r="AU220" s="474"/>
      <c r="AV220" s="236"/>
      <c r="AW220" s="236"/>
      <c r="AX220" s="236"/>
      <c r="AY220" s="236"/>
      <c r="AZ220" s="236"/>
      <c r="BA220" s="236"/>
      <c r="BB220" s="429"/>
      <c r="BC220" s="429"/>
      <c r="BD220" s="429"/>
      <c r="BE220" s="431"/>
      <c r="BF220" s="433"/>
      <c r="BG220" s="433"/>
    </row>
    <row r="221" spans="1:59">
      <c r="A221" s="475"/>
      <c r="B221" s="472"/>
      <c r="C221" s="476"/>
      <c r="D221" s="472"/>
      <c r="E221" s="472"/>
      <c r="F221" s="472"/>
      <c r="G221" s="237"/>
      <c r="H221" s="237"/>
      <c r="I221" s="237"/>
      <c r="J221" s="472"/>
      <c r="K221" s="474"/>
      <c r="L221" s="477"/>
      <c r="M221" s="474"/>
      <c r="N221" s="474"/>
      <c r="O221" s="248"/>
      <c r="P221" s="238"/>
      <c r="Q221" s="249"/>
      <c r="R221" s="233"/>
      <c r="S221" s="234" t="str">
        <f t="shared" si="352"/>
        <v>0</v>
      </c>
      <c r="T221" s="233"/>
      <c r="U221" s="234" t="str">
        <f t="shared" si="353"/>
        <v>0</v>
      </c>
      <c r="V221" s="233"/>
      <c r="W221" s="234" t="str">
        <f t="shared" si="354"/>
        <v>0</v>
      </c>
      <c r="X221" s="233"/>
      <c r="Y221" s="234" t="str">
        <f t="shared" si="355"/>
        <v>0</v>
      </c>
      <c r="Z221" s="233"/>
      <c r="AA221" s="234" t="str">
        <f t="shared" si="356"/>
        <v>0</v>
      </c>
      <c r="AB221" s="233"/>
      <c r="AC221" s="234" t="str">
        <f t="shared" si="357"/>
        <v>0</v>
      </c>
      <c r="AD221" s="233"/>
      <c r="AE221" s="234" t="str">
        <f t="shared" si="358"/>
        <v>0</v>
      </c>
      <c r="AF221" s="228" t="str">
        <f t="shared" si="359"/>
        <v/>
      </c>
      <c r="AG221" s="228" t="str">
        <f t="shared" si="360"/>
        <v/>
      </c>
      <c r="AH221" s="235"/>
      <c r="AI221" s="228" t="str">
        <f t="shared" si="361"/>
        <v/>
      </c>
      <c r="AJ221" s="228" t="str">
        <f>IFERROR(VLOOKUP((CONCATENATE(AG221,AI221)),Listados!$U$3:$V$11,2,FALSE),"")</f>
        <v/>
      </c>
      <c r="AK221" s="228" t="str">
        <f t="shared" si="362"/>
        <v/>
      </c>
      <c r="AL221" s="473"/>
      <c r="AM221" s="473"/>
      <c r="AN221" s="473"/>
      <c r="AO221" s="473"/>
      <c r="AP221" s="424"/>
      <c r="AQ221" s="424"/>
      <c r="AR221" s="474"/>
      <c r="AS221" s="474"/>
      <c r="AT221" s="474"/>
      <c r="AU221" s="474"/>
      <c r="AV221" s="236"/>
      <c r="AW221" s="236"/>
      <c r="AX221" s="239"/>
      <c r="AY221" s="239"/>
      <c r="AZ221" s="236"/>
      <c r="BA221" s="236"/>
      <c r="BB221" s="429"/>
      <c r="BC221" s="429"/>
      <c r="BD221" s="429"/>
      <c r="BE221" s="431"/>
      <c r="BF221" s="433"/>
      <c r="BG221" s="433"/>
    </row>
    <row r="222" spans="1:59" ht="15.75" thickBot="1">
      <c r="A222" s="475"/>
      <c r="B222" s="472"/>
      <c r="C222" s="476"/>
      <c r="D222" s="472"/>
      <c r="E222" s="472"/>
      <c r="F222" s="472"/>
      <c r="G222" s="237"/>
      <c r="H222" s="237"/>
      <c r="I222" s="237"/>
      <c r="J222" s="472"/>
      <c r="K222" s="474"/>
      <c r="L222" s="477"/>
      <c r="M222" s="474"/>
      <c r="N222" s="474"/>
      <c r="O222" s="248"/>
      <c r="P222" s="238"/>
      <c r="Q222" s="249"/>
      <c r="R222" s="233"/>
      <c r="S222" s="234" t="str">
        <f t="shared" si="352"/>
        <v>0</v>
      </c>
      <c r="T222" s="233"/>
      <c r="U222" s="234" t="str">
        <f t="shared" si="353"/>
        <v>0</v>
      </c>
      <c r="V222" s="233"/>
      <c r="W222" s="234" t="str">
        <f t="shared" si="354"/>
        <v>0</v>
      </c>
      <c r="X222" s="233"/>
      <c r="Y222" s="234" t="str">
        <f t="shared" si="355"/>
        <v>0</v>
      </c>
      <c r="Z222" s="233"/>
      <c r="AA222" s="234" t="str">
        <f t="shared" si="356"/>
        <v>0</v>
      </c>
      <c r="AB222" s="233"/>
      <c r="AC222" s="234" t="str">
        <f t="shared" si="357"/>
        <v>0</v>
      </c>
      <c r="AD222" s="233"/>
      <c r="AE222" s="234" t="str">
        <f t="shared" si="358"/>
        <v>0</v>
      </c>
      <c r="AF222" s="228" t="str">
        <f t="shared" si="359"/>
        <v/>
      </c>
      <c r="AG222" s="228" t="str">
        <f t="shared" si="360"/>
        <v/>
      </c>
      <c r="AH222" s="235"/>
      <c r="AI222" s="228" t="str">
        <f t="shared" si="361"/>
        <v/>
      </c>
      <c r="AJ222" s="228" t="str">
        <f>IFERROR(VLOOKUP((CONCATENATE(AG222,AI222)),Listados!$U$3:$V$11,2,FALSE),"")</f>
        <v/>
      </c>
      <c r="AK222" s="228" t="str">
        <f t="shared" si="362"/>
        <v/>
      </c>
      <c r="AL222" s="473"/>
      <c r="AM222" s="473"/>
      <c r="AN222" s="473"/>
      <c r="AO222" s="473"/>
      <c r="AP222" s="444"/>
      <c r="AQ222" s="444"/>
      <c r="AR222" s="474"/>
      <c r="AS222" s="474"/>
      <c r="AT222" s="474"/>
      <c r="AU222" s="474"/>
      <c r="AV222" s="236"/>
      <c r="AW222" s="236"/>
      <c r="AX222" s="239"/>
      <c r="AY222" s="239"/>
      <c r="AZ222" s="236"/>
      <c r="BA222" s="236"/>
      <c r="BB222" s="430"/>
      <c r="BC222" s="430"/>
      <c r="BD222" s="430"/>
      <c r="BE222" s="432"/>
      <c r="BF222" s="434"/>
      <c r="BG222" s="434"/>
    </row>
    <row r="223" spans="1:59">
      <c r="A223" s="475">
        <v>54</v>
      </c>
      <c r="B223" s="472"/>
      <c r="C223" s="476"/>
      <c r="D223" s="472"/>
      <c r="E223" s="471"/>
      <c r="F223" s="471"/>
      <c r="G223" s="237"/>
      <c r="H223" s="237"/>
      <c r="I223" s="237"/>
      <c r="J223" s="472"/>
      <c r="K223" s="474" t="e">
        <f>+VLOOKUP(J223,Listados!$K$8:$L$12,2,0)</f>
        <v>#N/A</v>
      </c>
      <c r="L223" s="477"/>
      <c r="M223" s="474" t="e">
        <f>+VLOOKUP(L223,Listados!$K$13:$L$17,2,0)</f>
        <v>#N/A</v>
      </c>
      <c r="N223" s="474" t="str">
        <f>IF(AND(J223&lt;&gt;"",L223&lt;&gt;""),VLOOKUP(J223&amp;L223,Listados!$M$3:$N$27,2,FALSE),"")</f>
        <v/>
      </c>
      <c r="O223" s="257"/>
      <c r="P223" s="231"/>
      <c r="Q223" s="251"/>
      <c r="R223" s="233"/>
      <c r="S223" s="234" t="str">
        <f t="shared" si="352"/>
        <v>0</v>
      </c>
      <c r="T223" s="233"/>
      <c r="U223" s="234" t="str">
        <f t="shared" si="353"/>
        <v>0</v>
      </c>
      <c r="V223" s="233"/>
      <c r="W223" s="234" t="str">
        <f t="shared" si="354"/>
        <v>0</v>
      </c>
      <c r="X223" s="233"/>
      <c r="Y223" s="234" t="str">
        <f t="shared" si="355"/>
        <v>0</v>
      </c>
      <c r="Z223" s="233"/>
      <c r="AA223" s="234" t="str">
        <f t="shared" si="356"/>
        <v>0</v>
      </c>
      <c r="AB223" s="233"/>
      <c r="AC223" s="234" t="str">
        <f t="shared" si="357"/>
        <v>0</v>
      </c>
      <c r="AD223" s="233"/>
      <c r="AE223" s="234" t="str">
        <f t="shared" si="358"/>
        <v>0</v>
      </c>
      <c r="AF223" s="228" t="str">
        <f t="shared" si="359"/>
        <v/>
      </c>
      <c r="AG223" s="228" t="str">
        <f t="shared" si="360"/>
        <v/>
      </c>
      <c r="AH223" s="235"/>
      <c r="AI223" s="228" t="str">
        <f t="shared" si="361"/>
        <v/>
      </c>
      <c r="AJ223" s="228" t="str">
        <f>IFERROR(VLOOKUP((CONCATENATE(AG223,AI223)),Listados!$U$3:$V$11,2,FALSE),"")</f>
        <v/>
      </c>
      <c r="AK223" s="228" t="str">
        <f t="shared" si="362"/>
        <v/>
      </c>
      <c r="AL223" s="473" t="e">
        <f t="shared" ref="AL223" si="381">AVERAGE(AK223:AK226)</f>
        <v>#DIV/0!</v>
      </c>
      <c r="AM223" s="473" t="e">
        <f t="shared" ref="AM223" si="382">IF(AL223&lt;=50,"Débil",IF(AL223&lt;=99,"Moderado",IF(AL223=100,"fuerte","")))</f>
        <v>#DIV/0!</v>
      </c>
      <c r="AN223" s="473" t="e">
        <f t="shared" ref="AN223" si="383">+IF(AND(Q223="Preventivo",AM223="Fuerte"),2,IF(AND(Q223="Preventivo",AM223="Moderado"),1,0))</f>
        <v>#DIV/0!</v>
      </c>
      <c r="AO223" s="473" t="e">
        <f t="shared" ref="AO223" si="384">+IF(AND(Q223="Detectivo",$AM223="Fuerte"),2,IF(AND(Q223="Detectivo",$AM223="Moderado"),1,IF(AND(Q223="Preventivo",$AM223="Fuerte"),1,0)))</f>
        <v>#DIV/0!</v>
      </c>
      <c r="AP223" s="443" t="e">
        <f t="shared" ref="AP223" si="385">+K223-AN223</f>
        <v>#N/A</v>
      </c>
      <c r="AQ223" s="443" t="e">
        <f t="shared" ref="AQ223" si="386">+M223-AO223</f>
        <v>#N/A</v>
      </c>
      <c r="AR223" s="474" t="e">
        <f>+VLOOKUP(MIN(AP223),Listados!$J$18:$K$24,2,TRUE)</f>
        <v>#N/A</v>
      </c>
      <c r="AS223" s="474" t="e">
        <f>+VLOOKUP(MIN(AQ223),Listados!$J$26:$K$32,2,TRUE)</f>
        <v>#N/A</v>
      </c>
      <c r="AT223" s="474" t="e">
        <f>IF(AND(AR223&lt;&gt;"",AS223&lt;&gt;""),VLOOKUP(AR223&amp;AS223,Listados!$M$3:$N$27,2,FALSE),"")</f>
        <v>#N/A</v>
      </c>
      <c r="AU223" s="474" t="e">
        <f>+VLOOKUP(AT223,Listados!$P$3:$Q$6,2,FALSE)</f>
        <v>#N/A</v>
      </c>
      <c r="AV223" s="236"/>
      <c r="AW223" s="236"/>
      <c r="AX223" s="239"/>
      <c r="AY223" s="263"/>
      <c r="AZ223" s="236"/>
      <c r="BA223" s="236"/>
      <c r="BB223" s="429"/>
      <c r="BC223" s="429"/>
      <c r="BD223" s="429"/>
      <c r="BE223" s="431"/>
      <c r="BF223" s="433"/>
      <c r="BG223" s="433"/>
    </row>
    <row r="224" spans="1:59">
      <c r="A224" s="475"/>
      <c r="B224" s="472"/>
      <c r="C224" s="476"/>
      <c r="D224" s="472"/>
      <c r="E224" s="472"/>
      <c r="F224" s="472"/>
      <c r="G224" s="237"/>
      <c r="H224" s="237"/>
      <c r="I224" s="237"/>
      <c r="J224" s="472"/>
      <c r="K224" s="474"/>
      <c r="L224" s="477"/>
      <c r="M224" s="474"/>
      <c r="N224" s="474"/>
      <c r="O224" s="257"/>
      <c r="P224" s="231"/>
      <c r="Q224" s="251"/>
      <c r="R224" s="233"/>
      <c r="S224" s="234" t="str">
        <f t="shared" si="352"/>
        <v>0</v>
      </c>
      <c r="T224" s="233"/>
      <c r="U224" s="234" t="str">
        <f t="shared" si="353"/>
        <v>0</v>
      </c>
      <c r="V224" s="233"/>
      <c r="W224" s="234" t="str">
        <f t="shared" si="354"/>
        <v>0</v>
      </c>
      <c r="X224" s="233"/>
      <c r="Y224" s="234" t="str">
        <f t="shared" si="355"/>
        <v>0</v>
      </c>
      <c r="Z224" s="233"/>
      <c r="AA224" s="234" t="str">
        <f t="shared" si="356"/>
        <v>0</v>
      </c>
      <c r="AB224" s="233"/>
      <c r="AC224" s="234" t="str">
        <f t="shared" si="357"/>
        <v>0</v>
      </c>
      <c r="AD224" s="233"/>
      <c r="AE224" s="234" t="str">
        <f t="shared" si="358"/>
        <v>0</v>
      </c>
      <c r="AF224" s="228" t="str">
        <f t="shared" si="359"/>
        <v/>
      </c>
      <c r="AG224" s="228" t="str">
        <f t="shared" si="360"/>
        <v/>
      </c>
      <c r="AH224" s="235"/>
      <c r="AI224" s="228" t="str">
        <f t="shared" si="361"/>
        <v/>
      </c>
      <c r="AJ224" s="228" t="str">
        <f>IFERROR(VLOOKUP((CONCATENATE(AG224,AI224)),Listados!$U$3:$V$11,2,FALSE),"")</f>
        <v/>
      </c>
      <c r="AK224" s="228" t="str">
        <f t="shared" si="362"/>
        <v/>
      </c>
      <c r="AL224" s="473"/>
      <c r="AM224" s="473"/>
      <c r="AN224" s="473"/>
      <c r="AO224" s="473"/>
      <c r="AP224" s="424"/>
      <c r="AQ224" s="424"/>
      <c r="AR224" s="474"/>
      <c r="AS224" s="474"/>
      <c r="AT224" s="474"/>
      <c r="AU224" s="474"/>
      <c r="AV224" s="236"/>
      <c r="AW224" s="236"/>
      <c r="AX224" s="236"/>
      <c r="AY224" s="236"/>
      <c r="AZ224" s="236"/>
      <c r="BA224" s="236"/>
      <c r="BB224" s="429"/>
      <c r="BC224" s="429"/>
      <c r="BD224" s="429"/>
      <c r="BE224" s="431"/>
      <c r="BF224" s="433"/>
      <c r="BG224" s="433"/>
    </row>
    <row r="225" spans="1:59">
      <c r="A225" s="475"/>
      <c r="B225" s="472"/>
      <c r="C225" s="476"/>
      <c r="D225" s="472"/>
      <c r="E225" s="472"/>
      <c r="F225" s="472"/>
      <c r="G225" s="237"/>
      <c r="H225" s="237"/>
      <c r="I225" s="237"/>
      <c r="J225" s="472"/>
      <c r="K225" s="474"/>
      <c r="L225" s="477"/>
      <c r="M225" s="474"/>
      <c r="N225" s="474"/>
      <c r="O225" s="248"/>
      <c r="P225" s="238"/>
      <c r="Q225" s="249"/>
      <c r="R225" s="233"/>
      <c r="S225" s="234" t="str">
        <f t="shared" si="352"/>
        <v>0</v>
      </c>
      <c r="T225" s="233"/>
      <c r="U225" s="234" t="str">
        <f t="shared" si="353"/>
        <v>0</v>
      </c>
      <c r="V225" s="233"/>
      <c r="W225" s="234" t="str">
        <f t="shared" si="354"/>
        <v>0</v>
      </c>
      <c r="X225" s="233"/>
      <c r="Y225" s="234" t="str">
        <f t="shared" si="355"/>
        <v>0</v>
      </c>
      <c r="Z225" s="233"/>
      <c r="AA225" s="234" t="str">
        <f t="shared" si="356"/>
        <v>0</v>
      </c>
      <c r="AB225" s="233"/>
      <c r="AC225" s="234" t="str">
        <f t="shared" si="357"/>
        <v>0</v>
      </c>
      <c r="AD225" s="233"/>
      <c r="AE225" s="234" t="str">
        <f t="shared" si="358"/>
        <v>0</v>
      </c>
      <c r="AF225" s="228" t="str">
        <f t="shared" si="359"/>
        <v/>
      </c>
      <c r="AG225" s="228" t="str">
        <f t="shared" si="360"/>
        <v/>
      </c>
      <c r="AH225" s="235"/>
      <c r="AI225" s="228" t="str">
        <f t="shared" si="361"/>
        <v/>
      </c>
      <c r="AJ225" s="228" t="str">
        <f>IFERROR(VLOOKUP((CONCATENATE(AG225,AI225)),Listados!$U$3:$V$11,2,FALSE),"")</f>
        <v/>
      </c>
      <c r="AK225" s="228" t="str">
        <f t="shared" si="362"/>
        <v/>
      </c>
      <c r="AL225" s="473"/>
      <c r="AM225" s="473"/>
      <c r="AN225" s="473"/>
      <c r="AO225" s="473"/>
      <c r="AP225" s="424"/>
      <c r="AQ225" s="424"/>
      <c r="AR225" s="474"/>
      <c r="AS225" s="474"/>
      <c r="AT225" s="474"/>
      <c r="AU225" s="474"/>
      <c r="AV225" s="236"/>
      <c r="AW225" s="236"/>
      <c r="AX225" s="239"/>
      <c r="AY225" s="239"/>
      <c r="AZ225" s="236"/>
      <c r="BA225" s="236"/>
      <c r="BB225" s="429"/>
      <c r="BC225" s="429"/>
      <c r="BD225" s="429"/>
      <c r="BE225" s="431"/>
      <c r="BF225" s="433"/>
      <c r="BG225" s="433"/>
    </row>
    <row r="226" spans="1:59" ht="15.75" thickBot="1">
      <c r="A226" s="475"/>
      <c r="B226" s="472"/>
      <c r="C226" s="476"/>
      <c r="D226" s="472"/>
      <c r="E226" s="472"/>
      <c r="F226" s="472"/>
      <c r="G226" s="237"/>
      <c r="H226" s="237"/>
      <c r="I226" s="237"/>
      <c r="J226" s="472"/>
      <c r="K226" s="474"/>
      <c r="L226" s="477"/>
      <c r="M226" s="474"/>
      <c r="N226" s="474"/>
      <c r="O226" s="248"/>
      <c r="P226" s="238"/>
      <c r="Q226" s="249"/>
      <c r="R226" s="233"/>
      <c r="S226" s="234" t="str">
        <f t="shared" si="352"/>
        <v>0</v>
      </c>
      <c r="T226" s="233"/>
      <c r="U226" s="234" t="str">
        <f t="shared" si="353"/>
        <v>0</v>
      </c>
      <c r="V226" s="233"/>
      <c r="W226" s="234" t="str">
        <f t="shared" si="354"/>
        <v>0</v>
      </c>
      <c r="X226" s="233"/>
      <c r="Y226" s="234" t="str">
        <f t="shared" si="355"/>
        <v>0</v>
      </c>
      <c r="Z226" s="233"/>
      <c r="AA226" s="234" t="str">
        <f t="shared" si="356"/>
        <v>0</v>
      </c>
      <c r="AB226" s="233"/>
      <c r="AC226" s="234" t="str">
        <f t="shared" si="357"/>
        <v>0</v>
      </c>
      <c r="AD226" s="233"/>
      <c r="AE226" s="234" t="str">
        <f t="shared" si="358"/>
        <v>0</v>
      </c>
      <c r="AF226" s="228" t="str">
        <f t="shared" si="359"/>
        <v/>
      </c>
      <c r="AG226" s="228" t="str">
        <f t="shared" si="360"/>
        <v/>
      </c>
      <c r="AH226" s="235"/>
      <c r="AI226" s="228" t="str">
        <f t="shared" si="361"/>
        <v/>
      </c>
      <c r="AJ226" s="228" t="str">
        <f>IFERROR(VLOOKUP((CONCATENATE(AG226,AI226)),Listados!$U$3:$V$11,2,FALSE),"")</f>
        <v/>
      </c>
      <c r="AK226" s="228" t="str">
        <f t="shared" si="362"/>
        <v/>
      </c>
      <c r="AL226" s="473"/>
      <c r="AM226" s="473"/>
      <c r="AN226" s="473"/>
      <c r="AO226" s="473"/>
      <c r="AP226" s="444"/>
      <c r="AQ226" s="444"/>
      <c r="AR226" s="474"/>
      <c r="AS226" s="474"/>
      <c r="AT226" s="474"/>
      <c r="AU226" s="474"/>
      <c r="AV226" s="236"/>
      <c r="AW226" s="236"/>
      <c r="AX226" s="239"/>
      <c r="AY226" s="239"/>
      <c r="AZ226" s="236"/>
      <c r="BA226" s="236"/>
      <c r="BB226" s="430"/>
      <c r="BC226" s="430"/>
      <c r="BD226" s="430"/>
      <c r="BE226" s="432"/>
      <c r="BF226" s="434"/>
      <c r="BG226" s="434"/>
    </row>
    <row r="227" spans="1:59">
      <c r="A227" s="475">
        <v>55</v>
      </c>
      <c r="B227" s="472"/>
      <c r="C227" s="476"/>
      <c r="D227" s="472"/>
      <c r="E227" s="471"/>
      <c r="F227" s="471"/>
      <c r="G227" s="237"/>
      <c r="H227" s="237"/>
      <c r="I227" s="237"/>
      <c r="J227" s="472"/>
      <c r="K227" s="474" t="e">
        <f>+VLOOKUP(J227,Listados!$K$8:$L$12,2,0)</f>
        <v>#N/A</v>
      </c>
      <c r="L227" s="477"/>
      <c r="M227" s="474" t="e">
        <f>+VLOOKUP(L227,Listados!$K$13:$L$17,2,0)</f>
        <v>#N/A</v>
      </c>
      <c r="N227" s="474" t="str">
        <f>IF(AND(J227&lt;&gt;"",L227&lt;&gt;""),VLOOKUP(J227&amp;L227,Listados!$M$3:$N$27,2,FALSE),"")</f>
        <v/>
      </c>
      <c r="O227" s="257"/>
      <c r="P227" s="231"/>
      <c r="Q227" s="251"/>
      <c r="R227" s="233"/>
      <c r="S227" s="234" t="str">
        <f t="shared" si="352"/>
        <v>0</v>
      </c>
      <c r="T227" s="233"/>
      <c r="U227" s="234" t="str">
        <f t="shared" si="353"/>
        <v>0</v>
      </c>
      <c r="V227" s="233"/>
      <c r="W227" s="234" t="str">
        <f t="shared" si="354"/>
        <v>0</v>
      </c>
      <c r="X227" s="233"/>
      <c r="Y227" s="234" t="str">
        <f t="shared" si="355"/>
        <v>0</v>
      </c>
      <c r="Z227" s="233"/>
      <c r="AA227" s="234" t="str">
        <f t="shared" si="356"/>
        <v>0</v>
      </c>
      <c r="AB227" s="233"/>
      <c r="AC227" s="234" t="str">
        <f t="shared" si="357"/>
        <v>0</v>
      </c>
      <c r="AD227" s="233"/>
      <c r="AE227" s="234" t="str">
        <f t="shared" si="358"/>
        <v>0</v>
      </c>
      <c r="AF227" s="228" t="str">
        <f t="shared" si="359"/>
        <v/>
      </c>
      <c r="AG227" s="228" t="str">
        <f t="shared" si="360"/>
        <v/>
      </c>
      <c r="AH227" s="235"/>
      <c r="AI227" s="228" t="str">
        <f t="shared" si="361"/>
        <v/>
      </c>
      <c r="AJ227" s="228" t="str">
        <f>IFERROR(VLOOKUP((CONCATENATE(AG227,AI227)),Listados!$U$3:$V$11,2,FALSE),"")</f>
        <v/>
      </c>
      <c r="AK227" s="228" t="str">
        <f t="shared" si="362"/>
        <v/>
      </c>
      <c r="AL227" s="473" t="e">
        <f t="shared" ref="AL227" si="387">AVERAGE(AK227:AK230)</f>
        <v>#DIV/0!</v>
      </c>
      <c r="AM227" s="473" t="e">
        <f t="shared" ref="AM227" si="388">IF(AL227&lt;=50,"Débil",IF(AL227&lt;=99,"Moderado",IF(AL227=100,"fuerte","")))</f>
        <v>#DIV/0!</v>
      </c>
      <c r="AN227" s="473" t="e">
        <f t="shared" ref="AN227" si="389">+IF(AND(Q227="Preventivo",AM227="Fuerte"),2,IF(AND(Q227="Preventivo",AM227="Moderado"),1,0))</f>
        <v>#DIV/0!</v>
      </c>
      <c r="AO227" s="473" t="e">
        <f t="shared" ref="AO227" si="390">+IF(AND(Q227="Detectivo",$AM227="Fuerte"),2,IF(AND(Q227="Detectivo",$AM227="Moderado"),1,IF(AND(Q227="Preventivo",$AM227="Fuerte"),1,0)))</f>
        <v>#DIV/0!</v>
      </c>
      <c r="AP227" s="443" t="e">
        <f t="shared" ref="AP227" si="391">+K227-AN227</f>
        <v>#N/A</v>
      </c>
      <c r="AQ227" s="443" t="e">
        <f t="shared" ref="AQ227" si="392">+M227-AO227</f>
        <v>#N/A</v>
      </c>
      <c r="AR227" s="474" t="e">
        <f>+VLOOKUP(MIN(AP227),Listados!$J$18:$K$24,2,TRUE)</f>
        <v>#N/A</v>
      </c>
      <c r="AS227" s="474" t="e">
        <f>+VLOOKUP(MIN(AQ227),Listados!$J$26:$K$32,2,TRUE)</f>
        <v>#N/A</v>
      </c>
      <c r="AT227" s="474" t="e">
        <f>IF(AND(AR227&lt;&gt;"",AS227&lt;&gt;""),VLOOKUP(AR227&amp;AS227,Listados!$M$3:$N$27,2,FALSE),"")</f>
        <v>#N/A</v>
      </c>
      <c r="AU227" s="474" t="e">
        <f>+VLOOKUP(AT227,Listados!$P$3:$Q$6,2,FALSE)</f>
        <v>#N/A</v>
      </c>
      <c r="AV227" s="236"/>
      <c r="AW227" s="236"/>
      <c r="AX227" s="239"/>
      <c r="AY227" s="263"/>
      <c r="AZ227" s="236"/>
      <c r="BA227" s="236"/>
      <c r="BB227" s="429"/>
      <c r="BC227" s="429"/>
      <c r="BD227" s="429"/>
      <c r="BE227" s="431"/>
      <c r="BF227" s="433"/>
      <c r="BG227" s="433"/>
    </row>
    <row r="228" spans="1:59">
      <c r="A228" s="475"/>
      <c r="B228" s="472"/>
      <c r="C228" s="476"/>
      <c r="D228" s="472"/>
      <c r="E228" s="472"/>
      <c r="F228" s="472"/>
      <c r="G228" s="237"/>
      <c r="H228" s="237"/>
      <c r="I228" s="237"/>
      <c r="J228" s="472"/>
      <c r="K228" s="474"/>
      <c r="L228" s="477"/>
      <c r="M228" s="474"/>
      <c r="N228" s="474"/>
      <c r="O228" s="257"/>
      <c r="P228" s="231"/>
      <c r="Q228" s="251"/>
      <c r="R228" s="233"/>
      <c r="S228" s="234" t="str">
        <f t="shared" si="352"/>
        <v>0</v>
      </c>
      <c r="T228" s="233"/>
      <c r="U228" s="234" t="str">
        <f t="shared" si="353"/>
        <v>0</v>
      </c>
      <c r="V228" s="233"/>
      <c r="W228" s="234" t="str">
        <f t="shared" si="354"/>
        <v>0</v>
      </c>
      <c r="X228" s="233"/>
      <c r="Y228" s="234" t="str">
        <f t="shared" si="355"/>
        <v>0</v>
      </c>
      <c r="Z228" s="233"/>
      <c r="AA228" s="234" t="str">
        <f t="shared" si="356"/>
        <v>0</v>
      </c>
      <c r="AB228" s="233"/>
      <c r="AC228" s="234" t="str">
        <f t="shared" si="357"/>
        <v>0</v>
      </c>
      <c r="AD228" s="233"/>
      <c r="AE228" s="234" t="str">
        <f t="shared" si="358"/>
        <v>0</v>
      </c>
      <c r="AF228" s="228" t="str">
        <f t="shared" si="359"/>
        <v/>
      </c>
      <c r="AG228" s="228" t="str">
        <f t="shared" si="360"/>
        <v/>
      </c>
      <c r="AH228" s="235"/>
      <c r="AI228" s="228" t="str">
        <f t="shared" si="361"/>
        <v/>
      </c>
      <c r="AJ228" s="228" t="str">
        <f>IFERROR(VLOOKUP((CONCATENATE(AG228,AI228)),Listados!$U$3:$V$11,2,FALSE),"")</f>
        <v/>
      </c>
      <c r="AK228" s="228" t="str">
        <f t="shared" si="362"/>
        <v/>
      </c>
      <c r="AL228" s="473"/>
      <c r="AM228" s="473"/>
      <c r="AN228" s="473"/>
      <c r="AO228" s="473"/>
      <c r="AP228" s="424"/>
      <c r="AQ228" s="424"/>
      <c r="AR228" s="474"/>
      <c r="AS228" s="474"/>
      <c r="AT228" s="474"/>
      <c r="AU228" s="474"/>
      <c r="AV228" s="236"/>
      <c r="AW228" s="236"/>
      <c r="AX228" s="236"/>
      <c r="AY228" s="236"/>
      <c r="AZ228" s="236"/>
      <c r="BA228" s="236"/>
      <c r="BB228" s="429"/>
      <c r="BC228" s="429"/>
      <c r="BD228" s="429"/>
      <c r="BE228" s="431"/>
      <c r="BF228" s="433"/>
      <c r="BG228" s="433"/>
    </row>
    <row r="229" spans="1:59">
      <c r="A229" s="475"/>
      <c r="B229" s="472"/>
      <c r="C229" s="476"/>
      <c r="D229" s="472"/>
      <c r="E229" s="472"/>
      <c r="F229" s="472"/>
      <c r="G229" s="237"/>
      <c r="H229" s="237"/>
      <c r="I229" s="237"/>
      <c r="J229" s="472"/>
      <c r="K229" s="474"/>
      <c r="L229" s="477"/>
      <c r="M229" s="474"/>
      <c r="N229" s="474"/>
      <c r="O229" s="248"/>
      <c r="P229" s="238"/>
      <c r="Q229" s="249"/>
      <c r="R229" s="233"/>
      <c r="S229" s="234" t="str">
        <f t="shared" si="352"/>
        <v>0</v>
      </c>
      <c r="T229" s="233"/>
      <c r="U229" s="234" t="str">
        <f t="shared" si="353"/>
        <v>0</v>
      </c>
      <c r="V229" s="233"/>
      <c r="W229" s="234" t="str">
        <f t="shared" si="354"/>
        <v>0</v>
      </c>
      <c r="X229" s="233"/>
      <c r="Y229" s="234" t="str">
        <f t="shared" si="355"/>
        <v>0</v>
      </c>
      <c r="Z229" s="233"/>
      <c r="AA229" s="234" t="str">
        <f t="shared" si="356"/>
        <v>0</v>
      </c>
      <c r="AB229" s="233"/>
      <c r="AC229" s="234" t="str">
        <f t="shared" si="357"/>
        <v>0</v>
      </c>
      <c r="AD229" s="233"/>
      <c r="AE229" s="234" t="str">
        <f t="shared" si="358"/>
        <v>0</v>
      </c>
      <c r="AF229" s="228" t="str">
        <f t="shared" si="359"/>
        <v/>
      </c>
      <c r="AG229" s="228" t="str">
        <f t="shared" si="360"/>
        <v/>
      </c>
      <c r="AH229" s="235"/>
      <c r="AI229" s="228" t="str">
        <f t="shared" si="361"/>
        <v/>
      </c>
      <c r="AJ229" s="228" t="str">
        <f>IFERROR(VLOOKUP((CONCATENATE(AG229,AI229)),Listados!$U$3:$V$11,2,FALSE),"")</f>
        <v/>
      </c>
      <c r="AK229" s="228" t="str">
        <f t="shared" si="362"/>
        <v/>
      </c>
      <c r="AL229" s="473"/>
      <c r="AM229" s="473"/>
      <c r="AN229" s="473"/>
      <c r="AO229" s="473"/>
      <c r="AP229" s="424"/>
      <c r="AQ229" s="424"/>
      <c r="AR229" s="474"/>
      <c r="AS229" s="474"/>
      <c r="AT229" s="474"/>
      <c r="AU229" s="474"/>
      <c r="AV229" s="236"/>
      <c r="AW229" s="236"/>
      <c r="AX229" s="239"/>
      <c r="AY229" s="239"/>
      <c r="AZ229" s="236"/>
      <c r="BA229" s="236"/>
      <c r="BB229" s="429"/>
      <c r="BC229" s="429"/>
      <c r="BD229" s="429"/>
      <c r="BE229" s="431"/>
      <c r="BF229" s="433"/>
      <c r="BG229" s="433"/>
    </row>
    <row r="230" spans="1:59" ht="15.75" thickBot="1">
      <c r="A230" s="475"/>
      <c r="B230" s="472"/>
      <c r="C230" s="476"/>
      <c r="D230" s="472"/>
      <c r="E230" s="472"/>
      <c r="F230" s="472"/>
      <c r="G230" s="237"/>
      <c r="H230" s="237"/>
      <c r="I230" s="237"/>
      <c r="J230" s="472"/>
      <c r="K230" s="474"/>
      <c r="L230" s="477"/>
      <c r="M230" s="474"/>
      <c r="N230" s="474"/>
      <c r="O230" s="248"/>
      <c r="P230" s="238"/>
      <c r="Q230" s="249"/>
      <c r="R230" s="233"/>
      <c r="S230" s="234" t="str">
        <f t="shared" si="352"/>
        <v>0</v>
      </c>
      <c r="T230" s="233"/>
      <c r="U230" s="234" t="str">
        <f t="shared" si="353"/>
        <v>0</v>
      </c>
      <c r="V230" s="233"/>
      <c r="W230" s="234" t="str">
        <f t="shared" si="354"/>
        <v>0</v>
      </c>
      <c r="X230" s="233"/>
      <c r="Y230" s="234" t="str">
        <f t="shared" si="355"/>
        <v>0</v>
      </c>
      <c r="Z230" s="233"/>
      <c r="AA230" s="234" t="str">
        <f t="shared" si="356"/>
        <v>0</v>
      </c>
      <c r="AB230" s="233"/>
      <c r="AC230" s="234" t="str">
        <f t="shared" si="357"/>
        <v>0</v>
      </c>
      <c r="AD230" s="233"/>
      <c r="AE230" s="234" t="str">
        <f t="shared" si="358"/>
        <v>0</v>
      </c>
      <c r="AF230" s="228" t="str">
        <f t="shared" si="359"/>
        <v/>
      </c>
      <c r="AG230" s="228" t="str">
        <f t="shared" si="360"/>
        <v/>
      </c>
      <c r="AH230" s="235"/>
      <c r="AI230" s="228" t="str">
        <f t="shared" si="361"/>
        <v/>
      </c>
      <c r="AJ230" s="228" t="str">
        <f>IFERROR(VLOOKUP((CONCATENATE(AG230,AI230)),Listados!$U$3:$V$11,2,FALSE),"")</f>
        <v/>
      </c>
      <c r="AK230" s="228" t="str">
        <f t="shared" si="362"/>
        <v/>
      </c>
      <c r="AL230" s="473"/>
      <c r="AM230" s="473"/>
      <c r="AN230" s="473"/>
      <c r="AO230" s="473"/>
      <c r="AP230" s="444"/>
      <c r="AQ230" s="444"/>
      <c r="AR230" s="474"/>
      <c r="AS230" s="474"/>
      <c r="AT230" s="474"/>
      <c r="AU230" s="474"/>
      <c r="AV230" s="236"/>
      <c r="AW230" s="236"/>
      <c r="AX230" s="239"/>
      <c r="AY230" s="239"/>
      <c r="AZ230" s="236"/>
      <c r="BA230" s="236"/>
      <c r="BB230" s="430"/>
      <c r="BC230" s="430"/>
      <c r="BD230" s="430"/>
      <c r="BE230" s="432"/>
      <c r="BF230" s="434"/>
      <c r="BG230" s="434"/>
    </row>
    <row r="231" spans="1:59">
      <c r="A231" s="475">
        <v>56</v>
      </c>
      <c r="B231" s="472"/>
      <c r="C231" s="476"/>
      <c r="D231" s="472"/>
      <c r="E231" s="471"/>
      <c r="F231" s="471"/>
      <c r="G231" s="237"/>
      <c r="H231" s="237"/>
      <c r="I231" s="237"/>
      <c r="J231" s="472"/>
      <c r="K231" s="474" t="e">
        <f>+VLOOKUP(J231,Listados!$K$8:$L$12,2,0)</f>
        <v>#N/A</v>
      </c>
      <c r="L231" s="477"/>
      <c r="M231" s="474" t="e">
        <f>+VLOOKUP(L231,Listados!$K$13:$L$17,2,0)</f>
        <v>#N/A</v>
      </c>
      <c r="N231" s="474" t="str">
        <f>IF(AND(J231&lt;&gt;"",L231&lt;&gt;""),VLOOKUP(J231&amp;L231,Listados!$M$3:$N$27,2,FALSE),"")</f>
        <v/>
      </c>
      <c r="O231" s="257"/>
      <c r="P231" s="231"/>
      <c r="Q231" s="251"/>
      <c r="R231" s="233"/>
      <c r="S231" s="234" t="str">
        <f t="shared" si="352"/>
        <v>0</v>
      </c>
      <c r="T231" s="233"/>
      <c r="U231" s="234" t="str">
        <f t="shared" si="353"/>
        <v>0</v>
      </c>
      <c r="V231" s="233"/>
      <c r="W231" s="234" t="str">
        <f t="shared" si="354"/>
        <v>0</v>
      </c>
      <c r="X231" s="233"/>
      <c r="Y231" s="234" t="str">
        <f t="shared" si="355"/>
        <v>0</v>
      </c>
      <c r="Z231" s="233"/>
      <c r="AA231" s="234" t="str">
        <f t="shared" si="356"/>
        <v>0</v>
      </c>
      <c r="AB231" s="233"/>
      <c r="AC231" s="234" t="str">
        <f t="shared" si="357"/>
        <v>0</v>
      </c>
      <c r="AD231" s="233"/>
      <c r="AE231" s="234" t="str">
        <f t="shared" si="358"/>
        <v>0</v>
      </c>
      <c r="AF231" s="228" t="str">
        <f t="shared" si="359"/>
        <v/>
      </c>
      <c r="AG231" s="228" t="str">
        <f t="shared" si="360"/>
        <v/>
      </c>
      <c r="AH231" s="235"/>
      <c r="AI231" s="228" t="str">
        <f t="shared" si="361"/>
        <v/>
      </c>
      <c r="AJ231" s="228" t="str">
        <f>IFERROR(VLOOKUP((CONCATENATE(AG231,AI231)),Listados!$U$3:$V$11,2,FALSE),"")</f>
        <v/>
      </c>
      <c r="AK231" s="228" t="str">
        <f t="shared" si="362"/>
        <v/>
      </c>
      <c r="AL231" s="473" t="e">
        <f t="shared" ref="AL231" si="393">AVERAGE(AK231:AK234)</f>
        <v>#DIV/0!</v>
      </c>
      <c r="AM231" s="473" t="e">
        <f t="shared" ref="AM231" si="394">IF(AL231&lt;=50,"Débil",IF(AL231&lt;=99,"Moderado",IF(AL231=100,"fuerte","")))</f>
        <v>#DIV/0!</v>
      </c>
      <c r="AN231" s="473" t="e">
        <f t="shared" ref="AN231" si="395">+IF(AND(Q231="Preventivo",AM231="Fuerte"),2,IF(AND(Q231="Preventivo",AM231="Moderado"),1,0))</f>
        <v>#DIV/0!</v>
      </c>
      <c r="AO231" s="473" t="e">
        <f t="shared" ref="AO231" si="396">+IF(AND(Q231="Detectivo",$AM231="Fuerte"),2,IF(AND(Q231="Detectivo",$AM231="Moderado"),1,IF(AND(Q231="Preventivo",$AM231="Fuerte"),1,0)))</f>
        <v>#DIV/0!</v>
      </c>
      <c r="AP231" s="443" t="e">
        <f t="shared" ref="AP231" si="397">+K231-AN231</f>
        <v>#N/A</v>
      </c>
      <c r="AQ231" s="443" t="e">
        <f t="shared" ref="AQ231" si="398">+M231-AO231</f>
        <v>#N/A</v>
      </c>
      <c r="AR231" s="474" t="e">
        <f>+VLOOKUP(MIN(AP231),Listados!$J$18:$K$24,2,TRUE)</f>
        <v>#N/A</v>
      </c>
      <c r="AS231" s="474" t="e">
        <f>+VLOOKUP(MIN(AQ231),Listados!$J$26:$K$32,2,TRUE)</f>
        <v>#N/A</v>
      </c>
      <c r="AT231" s="474" t="e">
        <f>IF(AND(AR231&lt;&gt;"",AS231&lt;&gt;""),VLOOKUP(AR231&amp;AS231,Listados!$M$3:$N$27,2,FALSE),"")</f>
        <v>#N/A</v>
      </c>
      <c r="AU231" s="474" t="e">
        <f>+VLOOKUP(AT231,Listados!$P$3:$Q$6,2,FALSE)</f>
        <v>#N/A</v>
      </c>
      <c r="AV231" s="236"/>
      <c r="AW231" s="236"/>
      <c r="AX231" s="239"/>
      <c r="AY231" s="263"/>
      <c r="AZ231" s="236"/>
      <c r="BA231" s="236"/>
      <c r="BB231" s="429"/>
      <c r="BC231" s="429"/>
      <c r="BD231" s="429"/>
      <c r="BE231" s="431"/>
      <c r="BF231" s="433"/>
      <c r="BG231" s="433"/>
    </row>
    <row r="232" spans="1:59">
      <c r="A232" s="475"/>
      <c r="B232" s="472"/>
      <c r="C232" s="476"/>
      <c r="D232" s="472"/>
      <c r="E232" s="472"/>
      <c r="F232" s="472"/>
      <c r="G232" s="237"/>
      <c r="H232" s="237"/>
      <c r="I232" s="237"/>
      <c r="J232" s="472"/>
      <c r="K232" s="474"/>
      <c r="L232" s="477"/>
      <c r="M232" s="474"/>
      <c r="N232" s="474"/>
      <c r="O232" s="257"/>
      <c r="P232" s="231"/>
      <c r="Q232" s="251"/>
      <c r="R232" s="233"/>
      <c r="S232" s="234" t="str">
        <f t="shared" si="352"/>
        <v>0</v>
      </c>
      <c r="T232" s="233"/>
      <c r="U232" s="234" t="str">
        <f t="shared" si="353"/>
        <v>0</v>
      </c>
      <c r="V232" s="233"/>
      <c r="W232" s="234" t="str">
        <f t="shared" si="354"/>
        <v>0</v>
      </c>
      <c r="X232" s="233"/>
      <c r="Y232" s="234" t="str">
        <f t="shared" si="355"/>
        <v>0</v>
      </c>
      <c r="Z232" s="233"/>
      <c r="AA232" s="234" t="str">
        <f t="shared" si="356"/>
        <v>0</v>
      </c>
      <c r="AB232" s="233"/>
      <c r="AC232" s="234" t="str">
        <f t="shared" si="357"/>
        <v>0</v>
      </c>
      <c r="AD232" s="233"/>
      <c r="AE232" s="234" t="str">
        <f t="shared" si="358"/>
        <v>0</v>
      </c>
      <c r="AF232" s="228" t="str">
        <f t="shared" si="359"/>
        <v/>
      </c>
      <c r="AG232" s="228" t="str">
        <f t="shared" si="360"/>
        <v/>
      </c>
      <c r="AH232" s="235"/>
      <c r="AI232" s="228" t="str">
        <f t="shared" si="361"/>
        <v/>
      </c>
      <c r="AJ232" s="228" t="str">
        <f>IFERROR(VLOOKUP((CONCATENATE(AG232,AI232)),Listados!$U$3:$V$11,2,FALSE),"")</f>
        <v/>
      </c>
      <c r="AK232" s="228" t="str">
        <f t="shared" si="362"/>
        <v/>
      </c>
      <c r="AL232" s="473"/>
      <c r="AM232" s="473"/>
      <c r="AN232" s="473"/>
      <c r="AO232" s="473"/>
      <c r="AP232" s="424"/>
      <c r="AQ232" s="424"/>
      <c r="AR232" s="474"/>
      <c r="AS232" s="474"/>
      <c r="AT232" s="474"/>
      <c r="AU232" s="474"/>
      <c r="AV232" s="236"/>
      <c r="AW232" s="236"/>
      <c r="AX232" s="236"/>
      <c r="AY232" s="236"/>
      <c r="AZ232" s="236"/>
      <c r="BA232" s="236"/>
      <c r="BB232" s="429"/>
      <c r="BC232" s="429"/>
      <c r="BD232" s="429"/>
      <c r="BE232" s="431"/>
      <c r="BF232" s="433"/>
      <c r="BG232" s="433"/>
    </row>
    <row r="233" spans="1:59">
      <c r="A233" s="475"/>
      <c r="B233" s="472"/>
      <c r="C233" s="476"/>
      <c r="D233" s="472"/>
      <c r="E233" s="472"/>
      <c r="F233" s="472"/>
      <c r="G233" s="237"/>
      <c r="H233" s="237"/>
      <c r="I233" s="237"/>
      <c r="J233" s="472"/>
      <c r="K233" s="474"/>
      <c r="L233" s="477"/>
      <c r="M233" s="474"/>
      <c r="N233" s="474"/>
      <c r="O233" s="248"/>
      <c r="P233" s="238"/>
      <c r="Q233" s="249"/>
      <c r="R233" s="233"/>
      <c r="S233" s="234" t="str">
        <f t="shared" si="352"/>
        <v>0</v>
      </c>
      <c r="T233" s="233"/>
      <c r="U233" s="234" t="str">
        <f t="shared" si="353"/>
        <v>0</v>
      </c>
      <c r="V233" s="233"/>
      <c r="W233" s="234" t="str">
        <f t="shared" si="354"/>
        <v>0</v>
      </c>
      <c r="X233" s="233"/>
      <c r="Y233" s="234" t="str">
        <f t="shared" si="355"/>
        <v>0</v>
      </c>
      <c r="Z233" s="233"/>
      <c r="AA233" s="234" t="str">
        <f t="shared" si="356"/>
        <v>0</v>
      </c>
      <c r="AB233" s="233"/>
      <c r="AC233" s="234" t="str">
        <f t="shared" si="357"/>
        <v>0</v>
      </c>
      <c r="AD233" s="233"/>
      <c r="AE233" s="234" t="str">
        <f t="shared" si="358"/>
        <v>0</v>
      </c>
      <c r="AF233" s="228" t="str">
        <f t="shared" si="359"/>
        <v/>
      </c>
      <c r="AG233" s="228" t="str">
        <f t="shared" si="360"/>
        <v/>
      </c>
      <c r="AH233" s="235"/>
      <c r="AI233" s="228" t="str">
        <f t="shared" si="361"/>
        <v/>
      </c>
      <c r="AJ233" s="228" t="str">
        <f>IFERROR(VLOOKUP((CONCATENATE(AG233,AI233)),Listados!$U$3:$V$11,2,FALSE),"")</f>
        <v/>
      </c>
      <c r="AK233" s="228" t="str">
        <f t="shared" si="362"/>
        <v/>
      </c>
      <c r="AL233" s="473"/>
      <c r="AM233" s="473"/>
      <c r="AN233" s="473"/>
      <c r="AO233" s="473"/>
      <c r="AP233" s="424"/>
      <c r="AQ233" s="424"/>
      <c r="AR233" s="474"/>
      <c r="AS233" s="474"/>
      <c r="AT233" s="474"/>
      <c r="AU233" s="474"/>
      <c r="AV233" s="236"/>
      <c r="AW233" s="236"/>
      <c r="AX233" s="239"/>
      <c r="AY233" s="239"/>
      <c r="AZ233" s="236"/>
      <c r="BA233" s="236"/>
      <c r="BB233" s="429"/>
      <c r="BC233" s="429"/>
      <c r="BD233" s="429"/>
      <c r="BE233" s="431"/>
      <c r="BF233" s="433"/>
      <c r="BG233" s="433"/>
    </row>
    <row r="234" spans="1:59" ht="15.75" thickBot="1">
      <c r="A234" s="475"/>
      <c r="B234" s="472"/>
      <c r="C234" s="476"/>
      <c r="D234" s="472"/>
      <c r="E234" s="472"/>
      <c r="F234" s="472"/>
      <c r="G234" s="237"/>
      <c r="H234" s="237"/>
      <c r="I234" s="237"/>
      <c r="J234" s="472"/>
      <c r="K234" s="474"/>
      <c r="L234" s="477"/>
      <c r="M234" s="474"/>
      <c r="N234" s="474"/>
      <c r="O234" s="248"/>
      <c r="P234" s="238"/>
      <c r="Q234" s="249"/>
      <c r="R234" s="233"/>
      <c r="S234" s="234" t="str">
        <f t="shared" si="352"/>
        <v>0</v>
      </c>
      <c r="T234" s="233"/>
      <c r="U234" s="234" t="str">
        <f t="shared" si="353"/>
        <v>0</v>
      </c>
      <c r="V234" s="233"/>
      <c r="W234" s="234" t="str">
        <f t="shared" si="354"/>
        <v>0</v>
      </c>
      <c r="X234" s="233"/>
      <c r="Y234" s="234" t="str">
        <f t="shared" si="355"/>
        <v>0</v>
      </c>
      <c r="Z234" s="233"/>
      <c r="AA234" s="234" t="str">
        <f t="shared" si="356"/>
        <v>0</v>
      </c>
      <c r="AB234" s="233"/>
      <c r="AC234" s="234" t="str">
        <f t="shared" si="357"/>
        <v>0</v>
      </c>
      <c r="AD234" s="233"/>
      <c r="AE234" s="234" t="str">
        <f t="shared" si="358"/>
        <v>0</v>
      </c>
      <c r="AF234" s="228" t="str">
        <f t="shared" si="359"/>
        <v/>
      </c>
      <c r="AG234" s="228" t="str">
        <f t="shared" si="360"/>
        <v/>
      </c>
      <c r="AH234" s="235"/>
      <c r="AI234" s="228" t="str">
        <f t="shared" si="361"/>
        <v/>
      </c>
      <c r="AJ234" s="228" t="str">
        <f>IFERROR(VLOOKUP((CONCATENATE(AG234,AI234)),Listados!$U$3:$V$11,2,FALSE),"")</f>
        <v/>
      </c>
      <c r="AK234" s="228" t="str">
        <f t="shared" si="362"/>
        <v/>
      </c>
      <c r="AL234" s="473"/>
      <c r="AM234" s="473"/>
      <c r="AN234" s="473"/>
      <c r="AO234" s="473"/>
      <c r="AP234" s="444"/>
      <c r="AQ234" s="444"/>
      <c r="AR234" s="474"/>
      <c r="AS234" s="474"/>
      <c r="AT234" s="474"/>
      <c r="AU234" s="474"/>
      <c r="AV234" s="236"/>
      <c r="AW234" s="236"/>
      <c r="AX234" s="239"/>
      <c r="AY234" s="239"/>
      <c r="AZ234" s="236"/>
      <c r="BA234" s="236"/>
      <c r="BB234" s="430"/>
      <c r="BC234" s="430"/>
      <c r="BD234" s="430"/>
      <c r="BE234" s="432"/>
      <c r="BF234" s="434"/>
      <c r="BG234" s="434"/>
    </row>
    <row r="235" spans="1:59">
      <c r="A235" s="475">
        <v>57</v>
      </c>
      <c r="B235" s="472"/>
      <c r="C235" s="476"/>
      <c r="D235" s="472"/>
      <c r="E235" s="471"/>
      <c r="F235" s="471"/>
      <c r="G235" s="237"/>
      <c r="H235" s="237"/>
      <c r="I235" s="237"/>
      <c r="J235" s="472"/>
      <c r="K235" s="474" t="e">
        <f>+VLOOKUP(J235,Listados!$K$8:$L$12,2,0)</f>
        <v>#N/A</v>
      </c>
      <c r="L235" s="477"/>
      <c r="M235" s="474" t="e">
        <f>+VLOOKUP(L235,Listados!$K$13:$L$17,2,0)</f>
        <v>#N/A</v>
      </c>
      <c r="N235" s="474" t="str">
        <f>IF(AND(J235&lt;&gt;"",L235&lt;&gt;""),VLOOKUP(J235&amp;L235,Listados!$M$3:$N$27,2,FALSE),"")</f>
        <v/>
      </c>
      <c r="O235" s="257"/>
      <c r="P235" s="231"/>
      <c r="Q235" s="251"/>
      <c r="R235" s="233"/>
      <c r="S235" s="234" t="str">
        <f t="shared" si="352"/>
        <v>0</v>
      </c>
      <c r="T235" s="233"/>
      <c r="U235" s="234" t="str">
        <f t="shared" si="353"/>
        <v>0</v>
      </c>
      <c r="V235" s="233"/>
      <c r="W235" s="234" t="str">
        <f t="shared" si="354"/>
        <v>0</v>
      </c>
      <c r="X235" s="233"/>
      <c r="Y235" s="234" t="str">
        <f t="shared" si="355"/>
        <v>0</v>
      </c>
      <c r="Z235" s="233"/>
      <c r="AA235" s="234" t="str">
        <f t="shared" si="356"/>
        <v>0</v>
      </c>
      <c r="AB235" s="233"/>
      <c r="AC235" s="234" t="str">
        <f t="shared" si="357"/>
        <v>0</v>
      </c>
      <c r="AD235" s="233"/>
      <c r="AE235" s="234" t="str">
        <f t="shared" si="358"/>
        <v>0</v>
      </c>
      <c r="AF235" s="228" t="str">
        <f t="shared" si="359"/>
        <v/>
      </c>
      <c r="AG235" s="228" t="str">
        <f t="shared" si="360"/>
        <v/>
      </c>
      <c r="AH235" s="235"/>
      <c r="AI235" s="228" t="str">
        <f t="shared" si="361"/>
        <v/>
      </c>
      <c r="AJ235" s="228" t="str">
        <f>IFERROR(VLOOKUP((CONCATENATE(AG235,AI235)),Listados!$U$3:$V$11,2,FALSE),"")</f>
        <v/>
      </c>
      <c r="AK235" s="228" t="str">
        <f t="shared" si="362"/>
        <v/>
      </c>
      <c r="AL235" s="473" t="e">
        <f t="shared" ref="AL235" si="399">AVERAGE(AK235:AK238)</f>
        <v>#DIV/0!</v>
      </c>
      <c r="AM235" s="473" t="e">
        <f t="shared" ref="AM235" si="400">IF(AL235&lt;=50,"Débil",IF(AL235&lt;=99,"Moderado",IF(AL235=100,"fuerte","")))</f>
        <v>#DIV/0!</v>
      </c>
      <c r="AN235" s="473" t="e">
        <f t="shared" ref="AN235" si="401">+IF(AND(Q235="Preventivo",AM235="Fuerte"),2,IF(AND(Q235="Preventivo",AM235="Moderado"),1,0))</f>
        <v>#DIV/0!</v>
      </c>
      <c r="AO235" s="473" t="e">
        <f t="shared" ref="AO235" si="402">+IF(AND(Q235="Detectivo",$AM235="Fuerte"),2,IF(AND(Q235="Detectivo",$AM235="Moderado"),1,IF(AND(Q235="Preventivo",$AM235="Fuerte"),1,0)))</f>
        <v>#DIV/0!</v>
      </c>
      <c r="AP235" s="443" t="e">
        <f t="shared" ref="AP235" si="403">+K235-AN235</f>
        <v>#N/A</v>
      </c>
      <c r="AQ235" s="443" t="e">
        <f t="shared" ref="AQ235" si="404">+M235-AO235</f>
        <v>#N/A</v>
      </c>
      <c r="AR235" s="474" t="e">
        <f>+VLOOKUP(MIN(AP235),Listados!$J$18:$K$24,2,TRUE)</f>
        <v>#N/A</v>
      </c>
      <c r="AS235" s="474" t="e">
        <f>+VLOOKUP(MIN(AQ235),Listados!$J$26:$K$32,2,TRUE)</f>
        <v>#N/A</v>
      </c>
      <c r="AT235" s="474" t="e">
        <f>IF(AND(AR235&lt;&gt;"",AS235&lt;&gt;""),VLOOKUP(AR235&amp;AS235,Listados!$M$3:$N$27,2,FALSE),"")</f>
        <v>#N/A</v>
      </c>
      <c r="AU235" s="474" t="e">
        <f>+VLOOKUP(AT235,Listados!$P$3:$Q$6,2,FALSE)</f>
        <v>#N/A</v>
      </c>
      <c r="AV235" s="236"/>
      <c r="AW235" s="236"/>
      <c r="AX235" s="239"/>
      <c r="AY235" s="263"/>
      <c r="AZ235" s="236"/>
      <c r="BA235" s="236"/>
      <c r="BB235" s="429"/>
      <c r="BC235" s="429"/>
      <c r="BD235" s="429"/>
      <c r="BE235" s="431"/>
      <c r="BF235" s="433"/>
      <c r="BG235" s="433"/>
    </row>
    <row r="236" spans="1:59">
      <c r="A236" s="475"/>
      <c r="B236" s="472"/>
      <c r="C236" s="476"/>
      <c r="D236" s="472"/>
      <c r="E236" s="472"/>
      <c r="F236" s="472"/>
      <c r="G236" s="237"/>
      <c r="H236" s="237"/>
      <c r="I236" s="237"/>
      <c r="J236" s="472"/>
      <c r="K236" s="474"/>
      <c r="L236" s="477"/>
      <c r="M236" s="474"/>
      <c r="N236" s="474"/>
      <c r="O236" s="257"/>
      <c r="P236" s="231"/>
      <c r="Q236" s="251"/>
      <c r="R236" s="233"/>
      <c r="S236" s="234" t="str">
        <f t="shared" si="352"/>
        <v>0</v>
      </c>
      <c r="T236" s="233"/>
      <c r="U236" s="234" t="str">
        <f t="shared" si="353"/>
        <v>0</v>
      </c>
      <c r="V236" s="233"/>
      <c r="W236" s="234" t="str">
        <f t="shared" si="354"/>
        <v>0</v>
      </c>
      <c r="X236" s="233"/>
      <c r="Y236" s="234" t="str">
        <f t="shared" si="355"/>
        <v>0</v>
      </c>
      <c r="Z236" s="233"/>
      <c r="AA236" s="234" t="str">
        <f t="shared" si="356"/>
        <v>0</v>
      </c>
      <c r="AB236" s="233"/>
      <c r="AC236" s="234" t="str">
        <f t="shared" si="357"/>
        <v>0</v>
      </c>
      <c r="AD236" s="233"/>
      <c r="AE236" s="234" t="str">
        <f t="shared" si="358"/>
        <v>0</v>
      </c>
      <c r="AF236" s="228" t="str">
        <f t="shared" si="359"/>
        <v/>
      </c>
      <c r="AG236" s="228" t="str">
        <f t="shared" si="360"/>
        <v/>
      </c>
      <c r="AH236" s="235"/>
      <c r="AI236" s="228" t="str">
        <f t="shared" si="361"/>
        <v/>
      </c>
      <c r="AJ236" s="228" t="str">
        <f>IFERROR(VLOOKUP((CONCATENATE(AG236,AI236)),Listados!$U$3:$V$11,2,FALSE),"")</f>
        <v/>
      </c>
      <c r="AK236" s="228" t="str">
        <f t="shared" si="362"/>
        <v/>
      </c>
      <c r="AL236" s="473"/>
      <c r="AM236" s="473"/>
      <c r="AN236" s="473"/>
      <c r="AO236" s="473"/>
      <c r="AP236" s="424"/>
      <c r="AQ236" s="424"/>
      <c r="AR236" s="474"/>
      <c r="AS236" s="474"/>
      <c r="AT236" s="474"/>
      <c r="AU236" s="474"/>
      <c r="AV236" s="236"/>
      <c r="AW236" s="236"/>
      <c r="AX236" s="236"/>
      <c r="AY236" s="236"/>
      <c r="AZ236" s="236"/>
      <c r="BA236" s="236"/>
      <c r="BB236" s="429"/>
      <c r="BC236" s="429"/>
      <c r="BD236" s="429"/>
      <c r="BE236" s="431"/>
      <c r="BF236" s="433"/>
      <c r="BG236" s="433"/>
    </row>
    <row r="237" spans="1:59">
      <c r="A237" s="475"/>
      <c r="B237" s="472"/>
      <c r="C237" s="476"/>
      <c r="D237" s="472"/>
      <c r="E237" s="472"/>
      <c r="F237" s="472"/>
      <c r="G237" s="237"/>
      <c r="H237" s="237"/>
      <c r="I237" s="237"/>
      <c r="J237" s="472"/>
      <c r="K237" s="474"/>
      <c r="L237" s="477"/>
      <c r="M237" s="474"/>
      <c r="N237" s="474"/>
      <c r="O237" s="248"/>
      <c r="P237" s="238"/>
      <c r="Q237" s="249"/>
      <c r="R237" s="233"/>
      <c r="S237" s="234" t="str">
        <f t="shared" si="352"/>
        <v>0</v>
      </c>
      <c r="T237" s="233"/>
      <c r="U237" s="234" t="str">
        <f t="shared" si="353"/>
        <v>0</v>
      </c>
      <c r="V237" s="233"/>
      <c r="W237" s="234" t="str">
        <f t="shared" si="354"/>
        <v>0</v>
      </c>
      <c r="X237" s="233"/>
      <c r="Y237" s="234" t="str">
        <f t="shared" si="355"/>
        <v>0</v>
      </c>
      <c r="Z237" s="233"/>
      <c r="AA237" s="234" t="str">
        <f t="shared" si="356"/>
        <v>0</v>
      </c>
      <c r="AB237" s="233"/>
      <c r="AC237" s="234" t="str">
        <f t="shared" si="357"/>
        <v>0</v>
      </c>
      <c r="AD237" s="233"/>
      <c r="AE237" s="234" t="str">
        <f t="shared" si="358"/>
        <v>0</v>
      </c>
      <c r="AF237" s="228" t="str">
        <f t="shared" si="359"/>
        <v/>
      </c>
      <c r="AG237" s="228" t="str">
        <f t="shared" si="360"/>
        <v/>
      </c>
      <c r="AH237" s="235"/>
      <c r="AI237" s="228" t="str">
        <f t="shared" si="361"/>
        <v/>
      </c>
      <c r="AJ237" s="228" t="str">
        <f>IFERROR(VLOOKUP((CONCATENATE(AG237,AI237)),Listados!$U$3:$V$11,2,FALSE),"")</f>
        <v/>
      </c>
      <c r="AK237" s="228" t="str">
        <f t="shared" si="362"/>
        <v/>
      </c>
      <c r="AL237" s="473"/>
      <c r="AM237" s="473"/>
      <c r="AN237" s="473"/>
      <c r="AO237" s="473"/>
      <c r="AP237" s="424"/>
      <c r="AQ237" s="424"/>
      <c r="AR237" s="474"/>
      <c r="AS237" s="474"/>
      <c r="AT237" s="474"/>
      <c r="AU237" s="474"/>
      <c r="AV237" s="236"/>
      <c r="AW237" s="236"/>
      <c r="AX237" s="239"/>
      <c r="AY237" s="239"/>
      <c r="AZ237" s="236"/>
      <c r="BA237" s="236"/>
      <c r="BB237" s="429"/>
      <c r="BC237" s="429"/>
      <c r="BD237" s="429"/>
      <c r="BE237" s="431"/>
      <c r="BF237" s="433"/>
      <c r="BG237" s="433"/>
    </row>
    <row r="238" spans="1:59" ht="15.75" thickBot="1">
      <c r="A238" s="475"/>
      <c r="B238" s="472"/>
      <c r="C238" s="476"/>
      <c r="D238" s="472"/>
      <c r="E238" s="472"/>
      <c r="F238" s="472"/>
      <c r="G238" s="237"/>
      <c r="H238" s="237"/>
      <c r="I238" s="237"/>
      <c r="J238" s="472"/>
      <c r="K238" s="474"/>
      <c r="L238" s="477"/>
      <c r="M238" s="474"/>
      <c r="N238" s="474"/>
      <c r="O238" s="248"/>
      <c r="P238" s="238"/>
      <c r="Q238" s="249"/>
      <c r="R238" s="233"/>
      <c r="S238" s="234" t="str">
        <f t="shared" si="352"/>
        <v>0</v>
      </c>
      <c r="T238" s="233"/>
      <c r="U238" s="234" t="str">
        <f t="shared" si="353"/>
        <v>0</v>
      </c>
      <c r="V238" s="233"/>
      <c r="W238" s="234" t="str">
        <f t="shared" si="354"/>
        <v>0</v>
      </c>
      <c r="X238" s="233"/>
      <c r="Y238" s="234" t="str">
        <f t="shared" si="355"/>
        <v>0</v>
      </c>
      <c r="Z238" s="233"/>
      <c r="AA238" s="234" t="str">
        <f t="shared" si="356"/>
        <v>0</v>
      </c>
      <c r="AB238" s="233"/>
      <c r="AC238" s="234" t="str">
        <f t="shared" si="357"/>
        <v>0</v>
      </c>
      <c r="AD238" s="233"/>
      <c r="AE238" s="234" t="str">
        <f t="shared" si="358"/>
        <v>0</v>
      </c>
      <c r="AF238" s="228" t="str">
        <f t="shared" si="359"/>
        <v/>
      </c>
      <c r="AG238" s="228" t="str">
        <f t="shared" si="360"/>
        <v/>
      </c>
      <c r="AH238" s="235"/>
      <c r="AI238" s="228" t="str">
        <f t="shared" si="361"/>
        <v/>
      </c>
      <c r="AJ238" s="228" t="str">
        <f>IFERROR(VLOOKUP((CONCATENATE(AG238,AI238)),Listados!$U$3:$V$11,2,FALSE),"")</f>
        <v/>
      </c>
      <c r="AK238" s="228" t="str">
        <f t="shared" si="362"/>
        <v/>
      </c>
      <c r="AL238" s="473"/>
      <c r="AM238" s="473"/>
      <c r="AN238" s="473"/>
      <c r="AO238" s="473"/>
      <c r="AP238" s="444"/>
      <c r="AQ238" s="444"/>
      <c r="AR238" s="474"/>
      <c r="AS238" s="474"/>
      <c r="AT238" s="474"/>
      <c r="AU238" s="474"/>
      <c r="AV238" s="236"/>
      <c r="AW238" s="236"/>
      <c r="AX238" s="239"/>
      <c r="AY238" s="239"/>
      <c r="AZ238" s="236"/>
      <c r="BA238" s="236"/>
      <c r="BB238" s="430"/>
      <c r="BC238" s="430"/>
      <c r="BD238" s="430"/>
      <c r="BE238" s="432"/>
      <c r="BF238" s="434"/>
      <c r="BG238" s="434"/>
    </row>
    <row r="239" spans="1:59">
      <c r="A239" s="475">
        <v>58</v>
      </c>
      <c r="B239" s="472"/>
      <c r="C239" s="476"/>
      <c r="D239" s="472"/>
      <c r="E239" s="471"/>
      <c r="F239" s="471"/>
      <c r="G239" s="237"/>
      <c r="H239" s="237"/>
      <c r="I239" s="237"/>
      <c r="J239" s="472"/>
      <c r="K239" s="474" t="e">
        <f>+VLOOKUP(J239,Listados!$K$8:$L$12,2,0)</f>
        <v>#N/A</v>
      </c>
      <c r="L239" s="477"/>
      <c r="M239" s="474" t="e">
        <f>+VLOOKUP(L239,Listados!$K$13:$L$17,2,0)</f>
        <v>#N/A</v>
      </c>
      <c r="N239" s="474" t="str">
        <f>IF(AND(J239&lt;&gt;"",L239&lt;&gt;""),VLOOKUP(J239&amp;L239,Listados!$M$3:$N$27,2,FALSE),"")</f>
        <v/>
      </c>
      <c r="O239" s="257"/>
      <c r="P239" s="231"/>
      <c r="Q239" s="251"/>
      <c r="R239" s="233"/>
      <c r="S239" s="234" t="str">
        <f t="shared" si="352"/>
        <v>0</v>
      </c>
      <c r="T239" s="233"/>
      <c r="U239" s="234" t="str">
        <f t="shared" si="353"/>
        <v>0</v>
      </c>
      <c r="V239" s="233"/>
      <c r="W239" s="234" t="str">
        <f t="shared" si="354"/>
        <v>0</v>
      </c>
      <c r="X239" s="233"/>
      <c r="Y239" s="234" t="str">
        <f t="shared" si="355"/>
        <v>0</v>
      </c>
      <c r="Z239" s="233"/>
      <c r="AA239" s="234" t="str">
        <f t="shared" si="356"/>
        <v>0</v>
      </c>
      <c r="AB239" s="233"/>
      <c r="AC239" s="234" t="str">
        <f t="shared" si="357"/>
        <v>0</v>
      </c>
      <c r="AD239" s="233"/>
      <c r="AE239" s="234" t="str">
        <f t="shared" si="358"/>
        <v>0</v>
      </c>
      <c r="AF239" s="228" t="str">
        <f t="shared" si="359"/>
        <v/>
      </c>
      <c r="AG239" s="228" t="str">
        <f t="shared" si="360"/>
        <v/>
      </c>
      <c r="AH239" s="235"/>
      <c r="AI239" s="228" t="str">
        <f t="shared" si="361"/>
        <v/>
      </c>
      <c r="AJ239" s="228" t="str">
        <f>IFERROR(VLOOKUP((CONCATENATE(AG239,AI239)),Listados!$U$3:$V$11,2,FALSE),"")</f>
        <v/>
      </c>
      <c r="AK239" s="228" t="str">
        <f t="shared" si="362"/>
        <v/>
      </c>
      <c r="AL239" s="473" t="e">
        <f t="shared" ref="AL239" si="405">AVERAGE(AK239:AK242)</f>
        <v>#DIV/0!</v>
      </c>
      <c r="AM239" s="473" t="e">
        <f t="shared" ref="AM239" si="406">IF(AL239&lt;=50,"Débil",IF(AL239&lt;=99,"Moderado",IF(AL239=100,"fuerte","")))</f>
        <v>#DIV/0!</v>
      </c>
      <c r="AN239" s="473" t="e">
        <f t="shared" ref="AN239" si="407">+IF(AND(Q239="Preventivo",AM239="Fuerte"),2,IF(AND(Q239="Preventivo",AM239="Moderado"),1,0))</f>
        <v>#DIV/0!</v>
      </c>
      <c r="AO239" s="473" t="e">
        <f t="shared" ref="AO239" si="408">+IF(AND(Q239="Detectivo",$AM239="Fuerte"),2,IF(AND(Q239="Detectivo",$AM239="Moderado"),1,IF(AND(Q239="Preventivo",$AM239="Fuerte"),1,0)))</f>
        <v>#DIV/0!</v>
      </c>
      <c r="AP239" s="443" t="e">
        <f t="shared" ref="AP239" si="409">+K239-AN239</f>
        <v>#N/A</v>
      </c>
      <c r="AQ239" s="443" t="e">
        <f t="shared" ref="AQ239" si="410">+M239-AO239</f>
        <v>#N/A</v>
      </c>
      <c r="AR239" s="474" t="e">
        <f>+VLOOKUP(MIN(AP239),Listados!$J$18:$K$24,2,TRUE)</f>
        <v>#N/A</v>
      </c>
      <c r="AS239" s="474" t="e">
        <f>+VLOOKUP(MIN(AQ239),Listados!$J$26:$K$32,2,TRUE)</f>
        <v>#N/A</v>
      </c>
      <c r="AT239" s="474" t="e">
        <f>IF(AND(AR239&lt;&gt;"",AS239&lt;&gt;""),VLOOKUP(AR239&amp;AS239,Listados!$M$3:$N$27,2,FALSE),"")</f>
        <v>#N/A</v>
      </c>
      <c r="AU239" s="474" t="e">
        <f>+VLOOKUP(AT239,Listados!$P$3:$Q$6,2,FALSE)</f>
        <v>#N/A</v>
      </c>
      <c r="AV239" s="236"/>
      <c r="AW239" s="236"/>
      <c r="AX239" s="239"/>
      <c r="AY239" s="263"/>
      <c r="AZ239" s="236"/>
      <c r="BA239" s="236"/>
      <c r="BB239" s="429"/>
      <c r="BC239" s="429"/>
      <c r="BD239" s="429"/>
      <c r="BE239" s="431"/>
      <c r="BF239" s="433"/>
      <c r="BG239" s="433"/>
    </row>
    <row r="240" spans="1:59">
      <c r="A240" s="475"/>
      <c r="B240" s="472"/>
      <c r="C240" s="476"/>
      <c r="D240" s="472"/>
      <c r="E240" s="472"/>
      <c r="F240" s="472"/>
      <c r="G240" s="237"/>
      <c r="H240" s="237"/>
      <c r="I240" s="237"/>
      <c r="J240" s="472"/>
      <c r="K240" s="474"/>
      <c r="L240" s="477"/>
      <c r="M240" s="474"/>
      <c r="N240" s="474"/>
      <c r="O240" s="257"/>
      <c r="P240" s="231"/>
      <c r="Q240" s="251"/>
      <c r="R240" s="233"/>
      <c r="S240" s="234" t="str">
        <f t="shared" si="352"/>
        <v>0</v>
      </c>
      <c r="T240" s="233"/>
      <c r="U240" s="234" t="str">
        <f t="shared" si="353"/>
        <v>0</v>
      </c>
      <c r="V240" s="233"/>
      <c r="W240" s="234" t="str">
        <f t="shared" si="354"/>
        <v>0</v>
      </c>
      <c r="X240" s="233"/>
      <c r="Y240" s="234" t="str">
        <f t="shared" si="355"/>
        <v>0</v>
      </c>
      <c r="Z240" s="233"/>
      <c r="AA240" s="234" t="str">
        <f t="shared" si="356"/>
        <v>0</v>
      </c>
      <c r="AB240" s="233"/>
      <c r="AC240" s="234" t="str">
        <f t="shared" si="357"/>
        <v>0</v>
      </c>
      <c r="AD240" s="233"/>
      <c r="AE240" s="234" t="str">
        <f t="shared" si="358"/>
        <v>0</v>
      </c>
      <c r="AF240" s="228" t="str">
        <f t="shared" si="359"/>
        <v/>
      </c>
      <c r="AG240" s="228" t="str">
        <f t="shared" si="360"/>
        <v/>
      </c>
      <c r="AH240" s="235"/>
      <c r="AI240" s="228" t="str">
        <f t="shared" si="361"/>
        <v/>
      </c>
      <c r="AJ240" s="228" t="str">
        <f>IFERROR(VLOOKUP((CONCATENATE(AG240,AI240)),Listados!$U$3:$V$11,2,FALSE),"")</f>
        <v/>
      </c>
      <c r="AK240" s="228" t="str">
        <f t="shared" si="362"/>
        <v/>
      </c>
      <c r="AL240" s="473"/>
      <c r="AM240" s="473"/>
      <c r="AN240" s="473"/>
      <c r="AO240" s="473"/>
      <c r="AP240" s="424"/>
      <c r="AQ240" s="424"/>
      <c r="AR240" s="474"/>
      <c r="AS240" s="474"/>
      <c r="AT240" s="474"/>
      <c r="AU240" s="474"/>
      <c r="AV240" s="236"/>
      <c r="AW240" s="236"/>
      <c r="AX240" s="236"/>
      <c r="AY240" s="236"/>
      <c r="AZ240" s="236"/>
      <c r="BA240" s="236"/>
      <c r="BB240" s="429"/>
      <c r="BC240" s="429"/>
      <c r="BD240" s="429"/>
      <c r="BE240" s="431"/>
      <c r="BF240" s="433"/>
      <c r="BG240" s="433"/>
    </row>
    <row r="241" spans="1:59">
      <c r="A241" s="475"/>
      <c r="B241" s="472"/>
      <c r="C241" s="476"/>
      <c r="D241" s="472"/>
      <c r="E241" s="472"/>
      <c r="F241" s="472"/>
      <c r="G241" s="237"/>
      <c r="H241" s="237"/>
      <c r="I241" s="237"/>
      <c r="J241" s="472"/>
      <c r="K241" s="474"/>
      <c r="L241" s="477"/>
      <c r="M241" s="474"/>
      <c r="N241" s="474"/>
      <c r="O241" s="248"/>
      <c r="P241" s="238"/>
      <c r="Q241" s="249"/>
      <c r="R241" s="233"/>
      <c r="S241" s="234" t="str">
        <f t="shared" si="352"/>
        <v>0</v>
      </c>
      <c r="T241" s="233"/>
      <c r="U241" s="234" t="str">
        <f t="shared" si="353"/>
        <v>0</v>
      </c>
      <c r="V241" s="233"/>
      <c r="W241" s="234" t="str">
        <f t="shared" si="354"/>
        <v>0</v>
      </c>
      <c r="X241" s="233"/>
      <c r="Y241" s="234" t="str">
        <f t="shared" si="355"/>
        <v>0</v>
      </c>
      <c r="Z241" s="233"/>
      <c r="AA241" s="234" t="str">
        <f t="shared" si="356"/>
        <v>0</v>
      </c>
      <c r="AB241" s="233"/>
      <c r="AC241" s="234" t="str">
        <f t="shared" si="357"/>
        <v>0</v>
      </c>
      <c r="AD241" s="233"/>
      <c r="AE241" s="234" t="str">
        <f t="shared" si="358"/>
        <v>0</v>
      </c>
      <c r="AF241" s="228" t="str">
        <f t="shared" si="359"/>
        <v/>
      </c>
      <c r="AG241" s="228" t="str">
        <f t="shared" si="360"/>
        <v/>
      </c>
      <c r="AH241" s="235"/>
      <c r="AI241" s="228" t="str">
        <f t="shared" si="361"/>
        <v/>
      </c>
      <c r="AJ241" s="228" t="str">
        <f>IFERROR(VLOOKUP((CONCATENATE(AG241,AI241)),Listados!$U$3:$V$11,2,FALSE),"")</f>
        <v/>
      </c>
      <c r="AK241" s="228" t="str">
        <f t="shared" si="362"/>
        <v/>
      </c>
      <c r="AL241" s="473"/>
      <c r="AM241" s="473"/>
      <c r="AN241" s="473"/>
      <c r="AO241" s="473"/>
      <c r="AP241" s="424"/>
      <c r="AQ241" s="424"/>
      <c r="AR241" s="474"/>
      <c r="AS241" s="474"/>
      <c r="AT241" s="474"/>
      <c r="AU241" s="474"/>
      <c r="AV241" s="236"/>
      <c r="AW241" s="236"/>
      <c r="AX241" s="239"/>
      <c r="AY241" s="239"/>
      <c r="AZ241" s="236"/>
      <c r="BA241" s="236"/>
      <c r="BB241" s="429"/>
      <c r="BC241" s="429"/>
      <c r="BD241" s="429"/>
      <c r="BE241" s="431"/>
      <c r="BF241" s="433"/>
      <c r="BG241" s="433"/>
    </row>
    <row r="242" spans="1:59" ht="15.75" thickBot="1">
      <c r="A242" s="475"/>
      <c r="B242" s="472"/>
      <c r="C242" s="476"/>
      <c r="D242" s="472"/>
      <c r="E242" s="472"/>
      <c r="F242" s="472"/>
      <c r="G242" s="237"/>
      <c r="H242" s="237"/>
      <c r="I242" s="237"/>
      <c r="J242" s="472"/>
      <c r="K242" s="474"/>
      <c r="L242" s="477"/>
      <c r="M242" s="474"/>
      <c r="N242" s="474"/>
      <c r="O242" s="248"/>
      <c r="P242" s="238"/>
      <c r="Q242" s="249"/>
      <c r="R242" s="233"/>
      <c r="S242" s="234" t="str">
        <f t="shared" si="352"/>
        <v>0</v>
      </c>
      <c r="T242" s="233"/>
      <c r="U242" s="234" t="str">
        <f t="shared" si="353"/>
        <v>0</v>
      </c>
      <c r="V242" s="233"/>
      <c r="W242" s="234" t="str">
        <f t="shared" si="354"/>
        <v>0</v>
      </c>
      <c r="X242" s="233"/>
      <c r="Y242" s="234" t="str">
        <f t="shared" si="355"/>
        <v>0</v>
      </c>
      <c r="Z242" s="233"/>
      <c r="AA242" s="234" t="str">
        <f t="shared" si="356"/>
        <v>0</v>
      </c>
      <c r="AB242" s="233"/>
      <c r="AC242" s="234" t="str">
        <f t="shared" si="357"/>
        <v>0</v>
      </c>
      <c r="AD242" s="233"/>
      <c r="AE242" s="234" t="str">
        <f t="shared" si="358"/>
        <v>0</v>
      </c>
      <c r="AF242" s="228" t="str">
        <f t="shared" si="359"/>
        <v/>
      </c>
      <c r="AG242" s="228" t="str">
        <f t="shared" si="360"/>
        <v/>
      </c>
      <c r="AH242" s="235"/>
      <c r="AI242" s="228" t="str">
        <f t="shared" si="361"/>
        <v/>
      </c>
      <c r="AJ242" s="228" t="str">
        <f>IFERROR(VLOOKUP((CONCATENATE(AG242,AI242)),Listados!$U$3:$V$11,2,FALSE),"")</f>
        <v/>
      </c>
      <c r="AK242" s="228" t="str">
        <f t="shared" si="362"/>
        <v/>
      </c>
      <c r="AL242" s="473"/>
      <c r="AM242" s="473"/>
      <c r="AN242" s="473"/>
      <c r="AO242" s="473"/>
      <c r="AP242" s="444"/>
      <c r="AQ242" s="444"/>
      <c r="AR242" s="474"/>
      <c r="AS242" s="474"/>
      <c r="AT242" s="474"/>
      <c r="AU242" s="474"/>
      <c r="AV242" s="236"/>
      <c r="AW242" s="236"/>
      <c r="AX242" s="239"/>
      <c r="AY242" s="239"/>
      <c r="AZ242" s="236"/>
      <c r="BA242" s="236"/>
      <c r="BB242" s="430"/>
      <c r="BC242" s="430"/>
      <c r="BD242" s="430"/>
      <c r="BE242" s="432"/>
      <c r="BF242" s="434"/>
      <c r="BG242" s="434"/>
    </row>
    <row r="243" spans="1:59">
      <c r="A243" s="475">
        <v>59</v>
      </c>
      <c r="B243" s="472"/>
      <c r="C243" s="476"/>
      <c r="D243" s="472"/>
      <c r="E243" s="471"/>
      <c r="F243" s="471"/>
      <c r="G243" s="237"/>
      <c r="H243" s="237"/>
      <c r="I243" s="237"/>
      <c r="J243" s="472"/>
      <c r="K243" s="474" t="e">
        <f>+VLOOKUP(J243,Listados!$K$8:$L$12,2,0)</f>
        <v>#N/A</v>
      </c>
      <c r="L243" s="477"/>
      <c r="M243" s="474" t="e">
        <f>+VLOOKUP(L243,Listados!$K$13:$L$17,2,0)</f>
        <v>#N/A</v>
      </c>
      <c r="N243" s="474" t="str">
        <f>IF(AND(J243&lt;&gt;"",L243&lt;&gt;""),VLOOKUP(J243&amp;L243,Listados!$M$3:$N$27,2,FALSE),"")</f>
        <v/>
      </c>
      <c r="O243" s="257"/>
      <c r="P243" s="231"/>
      <c r="Q243" s="251"/>
      <c r="R243" s="233"/>
      <c r="S243" s="234" t="str">
        <f t="shared" si="352"/>
        <v>0</v>
      </c>
      <c r="T243" s="233"/>
      <c r="U243" s="234" t="str">
        <f t="shared" si="353"/>
        <v>0</v>
      </c>
      <c r="V243" s="233"/>
      <c r="W243" s="234" t="str">
        <f t="shared" si="354"/>
        <v>0</v>
      </c>
      <c r="X243" s="233"/>
      <c r="Y243" s="234" t="str">
        <f t="shared" si="355"/>
        <v>0</v>
      </c>
      <c r="Z243" s="233"/>
      <c r="AA243" s="234" t="str">
        <f t="shared" si="356"/>
        <v>0</v>
      </c>
      <c r="AB243" s="233"/>
      <c r="AC243" s="234" t="str">
        <f t="shared" si="357"/>
        <v>0</v>
      </c>
      <c r="AD243" s="233"/>
      <c r="AE243" s="234" t="str">
        <f t="shared" si="358"/>
        <v>0</v>
      </c>
      <c r="AF243" s="228" t="str">
        <f t="shared" si="359"/>
        <v/>
      </c>
      <c r="AG243" s="228" t="str">
        <f t="shared" si="360"/>
        <v/>
      </c>
      <c r="AH243" s="235"/>
      <c r="AI243" s="228" t="str">
        <f t="shared" si="361"/>
        <v/>
      </c>
      <c r="AJ243" s="228" t="str">
        <f>IFERROR(VLOOKUP((CONCATENATE(AG243,AI243)),Listados!$U$3:$V$11,2,FALSE),"")</f>
        <v/>
      </c>
      <c r="AK243" s="228" t="str">
        <f t="shared" si="362"/>
        <v/>
      </c>
      <c r="AL243" s="473" t="e">
        <f t="shared" ref="AL243" si="411">AVERAGE(AK243:AK246)</f>
        <v>#DIV/0!</v>
      </c>
      <c r="AM243" s="473" t="e">
        <f t="shared" ref="AM243" si="412">IF(AL243&lt;=50,"Débil",IF(AL243&lt;=99,"Moderado",IF(AL243=100,"fuerte","")))</f>
        <v>#DIV/0!</v>
      </c>
      <c r="AN243" s="473" t="e">
        <f t="shared" ref="AN243" si="413">+IF(AND(Q243="Preventivo",AM243="Fuerte"),2,IF(AND(Q243="Preventivo",AM243="Moderado"),1,0))</f>
        <v>#DIV/0!</v>
      </c>
      <c r="AO243" s="473" t="e">
        <f t="shared" ref="AO243" si="414">+IF(AND(Q243="Detectivo",$AM243="Fuerte"),2,IF(AND(Q243="Detectivo",$AM243="Moderado"),1,IF(AND(Q243="Preventivo",$AM243="Fuerte"),1,0)))</f>
        <v>#DIV/0!</v>
      </c>
      <c r="AP243" s="443" t="e">
        <f t="shared" ref="AP243" si="415">+K243-AN243</f>
        <v>#N/A</v>
      </c>
      <c r="AQ243" s="443" t="e">
        <f t="shared" ref="AQ243" si="416">+M243-AO243</f>
        <v>#N/A</v>
      </c>
      <c r="AR243" s="474" t="e">
        <f>+VLOOKUP(MIN(AP243),Listados!$J$18:$K$24,2,TRUE)</f>
        <v>#N/A</v>
      </c>
      <c r="AS243" s="474" t="e">
        <f>+VLOOKUP(MIN(AQ243),Listados!$J$26:$K$32,2,TRUE)</f>
        <v>#N/A</v>
      </c>
      <c r="AT243" s="474" t="e">
        <f>IF(AND(AR243&lt;&gt;"",AS243&lt;&gt;""),VLOOKUP(AR243&amp;AS243,Listados!$M$3:$N$27,2,FALSE),"")</f>
        <v>#N/A</v>
      </c>
      <c r="AU243" s="474" t="e">
        <f>+VLOOKUP(AT243,Listados!$P$3:$Q$6,2,FALSE)</f>
        <v>#N/A</v>
      </c>
      <c r="AV243" s="236"/>
      <c r="AW243" s="236"/>
      <c r="AX243" s="239"/>
      <c r="AY243" s="263"/>
      <c r="AZ243" s="236"/>
      <c r="BA243" s="236"/>
      <c r="BB243" s="429"/>
      <c r="BC243" s="429"/>
      <c r="BD243" s="429"/>
      <c r="BE243" s="431"/>
      <c r="BF243" s="433"/>
      <c r="BG243" s="433"/>
    </row>
    <row r="244" spans="1:59">
      <c r="A244" s="475"/>
      <c r="B244" s="472"/>
      <c r="C244" s="476"/>
      <c r="D244" s="472"/>
      <c r="E244" s="472"/>
      <c r="F244" s="472"/>
      <c r="G244" s="237"/>
      <c r="H244" s="237"/>
      <c r="I244" s="237"/>
      <c r="J244" s="472"/>
      <c r="K244" s="474"/>
      <c r="L244" s="477"/>
      <c r="M244" s="474"/>
      <c r="N244" s="474"/>
      <c r="O244" s="257"/>
      <c r="P244" s="231"/>
      <c r="Q244" s="251"/>
      <c r="R244" s="233"/>
      <c r="S244" s="234" t="str">
        <f t="shared" si="352"/>
        <v>0</v>
      </c>
      <c r="T244" s="233"/>
      <c r="U244" s="234" t="str">
        <f t="shared" si="353"/>
        <v>0</v>
      </c>
      <c r="V244" s="233"/>
      <c r="W244" s="234" t="str">
        <f t="shared" si="354"/>
        <v>0</v>
      </c>
      <c r="X244" s="233"/>
      <c r="Y244" s="234" t="str">
        <f t="shared" si="355"/>
        <v>0</v>
      </c>
      <c r="Z244" s="233"/>
      <c r="AA244" s="234" t="str">
        <f t="shared" si="356"/>
        <v>0</v>
      </c>
      <c r="AB244" s="233"/>
      <c r="AC244" s="234" t="str">
        <f t="shared" si="357"/>
        <v>0</v>
      </c>
      <c r="AD244" s="233"/>
      <c r="AE244" s="234" t="str">
        <f t="shared" si="358"/>
        <v>0</v>
      </c>
      <c r="AF244" s="228" t="str">
        <f t="shared" si="359"/>
        <v/>
      </c>
      <c r="AG244" s="228" t="str">
        <f t="shared" si="360"/>
        <v/>
      </c>
      <c r="AH244" s="235"/>
      <c r="AI244" s="228" t="str">
        <f t="shared" si="361"/>
        <v/>
      </c>
      <c r="AJ244" s="228" t="str">
        <f>IFERROR(VLOOKUP((CONCATENATE(AG244,AI244)),Listados!$U$3:$V$11,2,FALSE),"")</f>
        <v/>
      </c>
      <c r="AK244" s="228" t="str">
        <f t="shared" si="362"/>
        <v/>
      </c>
      <c r="AL244" s="473"/>
      <c r="AM244" s="473"/>
      <c r="AN244" s="473"/>
      <c r="AO244" s="473"/>
      <c r="AP244" s="424"/>
      <c r="AQ244" s="424"/>
      <c r="AR244" s="474"/>
      <c r="AS244" s="474"/>
      <c r="AT244" s="474"/>
      <c r="AU244" s="474"/>
      <c r="AV244" s="236"/>
      <c r="AW244" s="236"/>
      <c r="AX244" s="236"/>
      <c r="AY244" s="236"/>
      <c r="AZ244" s="236"/>
      <c r="BA244" s="236"/>
      <c r="BB244" s="429"/>
      <c r="BC244" s="429"/>
      <c r="BD244" s="429"/>
      <c r="BE244" s="431"/>
      <c r="BF244" s="433"/>
      <c r="BG244" s="433"/>
    </row>
    <row r="245" spans="1:59">
      <c r="A245" s="475"/>
      <c r="B245" s="472"/>
      <c r="C245" s="476"/>
      <c r="D245" s="472"/>
      <c r="E245" s="472"/>
      <c r="F245" s="472"/>
      <c r="G245" s="237"/>
      <c r="H245" s="237"/>
      <c r="I245" s="237"/>
      <c r="J245" s="472"/>
      <c r="K245" s="474"/>
      <c r="L245" s="477"/>
      <c r="M245" s="474"/>
      <c r="N245" s="474"/>
      <c r="O245" s="248"/>
      <c r="P245" s="238"/>
      <c r="Q245" s="249"/>
      <c r="R245" s="233"/>
      <c r="S245" s="234" t="str">
        <f t="shared" si="352"/>
        <v>0</v>
      </c>
      <c r="T245" s="233"/>
      <c r="U245" s="234" t="str">
        <f t="shared" si="353"/>
        <v>0</v>
      </c>
      <c r="V245" s="233"/>
      <c r="W245" s="234" t="str">
        <f t="shared" si="354"/>
        <v>0</v>
      </c>
      <c r="X245" s="233"/>
      <c r="Y245" s="234" t="str">
        <f t="shared" si="355"/>
        <v>0</v>
      </c>
      <c r="Z245" s="233"/>
      <c r="AA245" s="234" t="str">
        <f t="shared" si="356"/>
        <v>0</v>
      </c>
      <c r="AB245" s="233"/>
      <c r="AC245" s="234" t="str">
        <f t="shared" si="357"/>
        <v>0</v>
      </c>
      <c r="AD245" s="233"/>
      <c r="AE245" s="234" t="str">
        <f t="shared" si="358"/>
        <v>0</v>
      </c>
      <c r="AF245" s="228" t="str">
        <f t="shared" si="359"/>
        <v/>
      </c>
      <c r="AG245" s="228" t="str">
        <f t="shared" si="360"/>
        <v/>
      </c>
      <c r="AH245" s="235"/>
      <c r="AI245" s="228" t="str">
        <f t="shared" si="361"/>
        <v/>
      </c>
      <c r="AJ245" s="228" t="str">
        <f>IFERROR(VLOOKUP((CONCATENATE(AG245,AI245)),Listados!$U$3:$V$11,2,FALSE),"")</f>
        <v/>
      </c>
      <c r="AK245" s="228" t="str">
        <f t="shared" si="362"/>
        <v/>
      </c>
      <c r="AL245" s="473"/>
      <c r="AM245" s="473"/>
      <c r="AN245" s="473"/>
      <c r="AO245" s="473"/>
      <c r="AP245" s="424"/>
      <c r="AQ245" s="424"/>
      <c r="AR245" s="474"/>
      <c r="AS245" s="474"/>
      <c r="AT245" s="474"/>
      <c r="AU245" s="474"/>
      <c r="AV245" s="236"/>
      <c r="AW245" s="236"/>
      <c r="AX245" s="239"/>
      <c r="AY245" s="239"/>
      <c r="AZ245" s="236"/>
      <c r="BA245" s="236"/>
      <c r="BB245" s="429"/>
      <c r="BC245" s="429"/>
      <c r="BD245" s="429"/>
      <c r="BE245" s="431"/>
      <c r="BF245" s="433"/>
      <c r="BG245" s="433"/>
    </row>
    <row r="246" spans="1:59" ht="15.75" thickBot="1">
      <c r="A246" s="475"/>
      <c r="B246" s="472"/>
      <c r="C246" s="476"/>
      <c r="D246" s="472"/>
      <c r="E246" s="472"/>
      <c r="F246" s="472"/>
      <c r="G246" s="237"/>
      <c r="H246" s="237"/>
      <c r="I246" s="237"/>
      <c r="J246" s="472"/>
      <c r="K246" s="474"/>
      <c r="L246" s="477"/>
      <c r="M246" s="474"/>
      <c r="N246" s="474"/>
      <c r="O246" s="248"/>
      <c r="P246" s="238"/>
      <c r="Q246" s="249"/>
      <c r="R246" s="233"/>
      <c r="S246" s="234" t="str">
        <f t="shared" si="352"/>
        <v>0</v>
      </c>
      <c r="T246" s="233"/>
      <c r="U246" s="234" t="str">
        <f t="shared" si="353"/>
        <v>0</v>
      </c>
      <c r="V246" s="233"/>
      <c r="W246" s="234" t="str">
        <f t="shared" si="354"/>
        <v>0</v>
      </c>
      <c r="X246" s="233"/>
      <c r="Y246" s="234" t="str">
        <f t="shared" si="355"/>
        <v>0</v>
      </c>
      <c r="Z246" s="233"/>
      <c r="AA246" s="234" t="str">
        <f t="shared" si="356"/>
        <v>0</v>
      </c>
      <c r="AB246" s="233"/>
      <c r="AC246" s="234" t="str">
        <f t="shared" si="357"/>
        <v>0</v>
      </c>
      <c r="AD246" s="233"/>
      <c r="AE246" s="234" t="str">
        <f t="shared" si="358"/>
        <v>0</v>
      </c>
      <c r="AF246" s="228" t="str">
        <f t="shared" si="359"/>
        <v/>
      </c>
      <c r="AG246" s="228" t="str">
        <f t="shared" si="360"/>
        <v/>
      </c>
      <c r="AH246" s="235"/>
      <c r="AI246" s="228" t="str">
        <f t="shared" si="361"/>
        <v/>
      </c>
      <c r="AJ246" s="228" t="str">
        <f>IFERROR(VLOOKUP((CONCATENATE(AG246,AI246)),Listados!$U$3:$V$11,2,FALSE),"")</f>
        <v/>
      </c>
      <c r="AK246" s="228" t="str">
        <f t="shared" si="362"/>
        <v/>
      </c>
      <c r="AL246" s="473"/>
      <c r="AM246" s="473"/>
      <c r="AN246" s="473"/>
      <c r="AO246" s="473"/>
      <c r="AP246" s="444"/>
      <c r="AQ246" s="444"/>
      <c r="AR246" s="474"/>
      <c r="AS246" s="474"/>
      <c r="AT246" s="474"/>
      <c r="AU246" s="474"/>
      <c r="AV246" s="236"/>
      <c r="AW246" s="236"/>
      <c r="AX246" s="239"/>
      <c r="AY246" s="239"/>
      <c r="AZ246" s="236"/>
      <c r="BA246" s="236"/>
      <c r="BB246" s="430"/>
      <c r="BC246" s="430"/>
      <c r="BD246" s="430"/>
      <c r="BE246" s="432"/>
      <c r="BF246" s="434"/>
      <c r="BG246" s="434"/>
    </row>
    <row r="247" spans="1:59">
      <c r="A247" s="475">
        <v>60</v>
      </c>
      <c r="B247" s="472"/>
      <c r="C247" s="476"/>
      <c r="D247" s="472"/>
      <c r="E247" s="471"/>
      <c r="F247" s="471"/>
      <c r="G247" s="237"/>
      <c r="H247" s="237"/>
      <c r="I247" s="237"/>
      <c r="J247" s="472"/>
      <c r="K247" s="474" t="e">
        <f>+VLOOKUP(J247,Listados!$K$8:$L$12,2,0)</f>
        <v>#N/A</v>
      </c>
      <c r="L247" s="477"/>
      <c r="M247" s="474" t="e">
        <f>+VLOOKUP(L247,Listados!$K$13:$L$17,2,0)</f>
        <v>#N/A</v>
      </c>
      <c r="N247" s="474" t="str">
        <f>IF(AND(J247&lt;&gt;"",L247&lt;&gt;""),VLOOKUP(J247&amp;L247,Listados!$M$3:$N$27,2,FALSE),"")</f>
        <v/>
      </c>
      <c r="O247" s="257"/>
      <c r="P247" s="231"/>
      <c r="Q247" s="251"/>
      <c r="R247" s="233"/>
      <c r="S247" s="234" t="str">
        <f t="shared" si="352"/>
        <v>0</v>
      </c>
      <c r="T247" s="233"/>
      <c r="U247" s="234" t="str">
        <f t="shared" si="353"/>
        <v>0</v>
      </c>
      <c r="V247" s="233"/>
      <c r="W247" s="234" t="str">
        <f t="shared" si="354"/>
        <v>0</v>
      </c>
      <c r="X247" s="233"/>
      <c r="Y247" s="234" t="str">
        <f t="shared" si="355"/>
        <v>0</v>
      </c>
      <c r="Z247" s="233"/>
      <c r="AA247" s="234" t="str">
        <f t="shared" si="356"/>
        <v>0</v>
      </c>
      <c r="AB247" s="233"/>
      <c r="AC247" s="234" t="str">
        <f t="shared" si="357"/>
        <v>0</v>
      </c>
      <c r="AD247" s="233"/>
      <c r="AE247" s="234" t="str">
        <f t="shared" si="358"/>
        <v>0</v>
      </c>
      <c r="AF247" s="228" t="str">
        <f t="shared" si="359"/>
        <v/>
      </c>
      <c r="AG247" s="228" t="str">
        <f t="shared" si="360"/>
        <v/>
      </c>
      <c r="AH247" s="235"/>
      <c r="AI247" s="228" t="str">
        <f t="shared" si="361"/>
        <v/>
      </c>
      <c r="AJ247" s="228" t="str">
        <f>IFERROR(VLOOKUP((CONCATENATE(AG247,AI247)),Listados!$U$3:$V$11,2,FALSE),"")</f>
        <v/>
      </c>
      <c r="AK247" s="228" t="str">
        <f t="shared" si="362"/>
        <v/>
      </c>
      <c r="AL247" s="473" t="e">
        <f t="shared" ref="AL247" si="417">AVERAGE(AK247:AK250)</f>
        <v>#DIV/0!</v>
      </c>
      <c r="AM247" s="473" t="e">
        <f t="shared" ref="AM247" si="418">IF(AL247&lt;=50,"Débil",IF(AL247&lt;=99,"Moderado",IF(AL247=100,"fuerte","")))</f>
        <v>#DIV/0!</v>
      </c>
      <c r="AN247" s="473" t="e">
        <f t="shared" ref="AN247" si="419">+IF(AND(Q247="Preventivo",AM247="Fuerte"),2,IF(AND(Q247="Preventivo",AM247="Moderado"),1,0))</f>
        <v>#DIV/0!</v>
      </c>
      <c r="AO247" s="473" t="e">
        <f t="shared" ref="AO247" si="420">+IF(AND(Q247="Detectivo",$AM247="Fuerte"),2,IF(AND(Q247="Detectivo",$AM247="Moderado"),1,IF(AND(Q247="Preventivo",$AM247="Fuerte"),1,0)))</f>
        <v>#DIV/0!</v>
      </c>
      <c r="AP247" s="443" t="e">
        <f t="shared" ref="AP247" si="421">+K247-AN247</f>
        <v>#N/A</v>
      </c>
      <c r="AQ247" s="443" t="e">
        <f t="shared" ref="AQ247" si="422">+M247-AO247</f>
        <v>#N/A</v>
      </c>
      <c r="AR247" s="474" t="e">
        <f>+VLOOKUP(MIN(AP247),Listados!$J$18:$K$24,2,TRUE)</f>
        <v>#N/A</v>
      </c>
      <c r="AS247" s="474" t="e">
        <f>+VLOOKUP(MIN(AQ247),Listados!$J$26:$K$32,2,TRUE)</f>
        <v>#N/A</v>
      </c>
      <c r="AT247" s="474" t="e">
        <f>IF(AND(AR247&lt;&gt;"",AS247&lt;&gt;""),VLOOKUP(AR247&amp;AS247,Listados!$M$3:$N$27,2,FALSE),"")</f>
        <v>#N/A</v>
      </c>
      <c r="AU247" s="474" t="e">
        <f>+VLOOKUP(AT247,Listados!$P$3:$Q$6,2,FALSE)</f>
        <v>#N/A</v>
      </c>
      <c r="AV247" s="236"/>
      <c r="AW247" s="236"/>
      <c r="AX247" s="239"/>
      <c r="AY247" s="263"/>
      <c r="AZ247" s="236"/>
      <c r="BA247" s="236"/>
      <c r="BB247" s="429"/>
      <c r="BC247" s="429"/>
      <c r="BD247" s="429"/>
      <c r="BE247" s="431"/>
      <c r="BF247" s="433"/>
      <c r="BG247" s="433"/>
    </row>
    <row r="248" spans="1:59">
      <c r="A248" s="475"/>
      <c r="B248" s="472"/>
      <c r="C248" s="476"/>
      <c r="D248" s="472"/>
      <c r="E248" s="472"/>
      <c r="F248" s="472"/>
      <c r="G248" s="237"/>
      <c r="H248" s="237"/>
      <c r="I248" s="237"/>
      <c r="J248" s="472"/>
      <c r="K248" s="474"/>
      <c r="L248" s="477"/>
      <c r="M248" s="474"/>
      <c r="N248" s="474"/>
      <c r="O248" s="257"/>
      <c r="P248" s="231"/>
      <c r="Q248" s="251"/>
      <c r="R248" s="233"/>
      <c r="S248" s="234" t="str">
        <f t="shared" si="352"/>
        <v>0</v>
      </c>
      <c r="T248" s="233"/>
      <c r="U248" s="234" t="str">
        <f t="shared" si="353"/>
        <v>0</v>
      </c>
      <c r="V248" s="233"/>
      <c r="W248" s="234" t="str">
        <f t="shared" si="354"/>
        <v>0</v>
      </c>
      <c r="X248" s="233"/>
      <c r="Y248" s="234" t="str">
        <f t="shared" si="355"/>
        <v>0</v>
      </c>
      <c r="Z248" s="233"/>
      <c r="AA248" s="234" t="str">
        <f t="shared" si="356"/>
        <v>0</v>
      </c>
      <c r="AB248" s="233"/>
      <c r="AC248" s="234" t="str">
        <f t="shared" si="357"/>
        <v>0</v>
      </c>
      <c r="AD248" s="233"/>
      <c r="AE248" s="234" t="str">
        <f t="shared" si="358"/>
        <v>0</v>
      </c>
      <c r="AF248" s="228" t="str">
        <f t="shared" si="359"/>
        <v/>
      </c>
      <c r="AG248" s="228" t="str">
        <f t="shared" si="360"/>
        <v/>
      </c>
      <c r="AH248" s="235"/>
      <c r="AI248" s="228" t="str">
        <f t="shared" si="361"/>
        <v/>
      </c>
      <c r="AJ248" s="228" t="str">
        <f>IFERROR(VLOOKUP((CONCATENATE(AG248,AI248)),Listados!$U$3:$V$11,2,FALSE),"")</f>
        <v/>
      </c>
      <c r="AK248" s="228" t="str">
        <f t="shared" si="362"/>
        <v/>
      </c>
      <c r="AL248" s="473"/>
      <c r="AM248" s="473"/>
      <c r="AN248" s="473"/>
      <c r="AO248" s="473"/>
      <c r="AP248" s="424"/>
      <c r="AQ248" s="424"/>
      <c r="AR248" s="474"/>
      <c r="AS248" s="474"/>
      <c r="AT248" s="474"/>
      <c r="AU248" s="474"/>
      <c r="AV248" s="236"/>
      <c r="AW248" s="236"/>
      <c r="AX248" s="236"/>
      <c r="AY248" s="236"/>
      <c r="AZ248" s="236"/>
      <c r="BA248" s="236"/>
      <c r="BB248" s="429"/>
      <c r="BC248" s="429"/>
      <c r="BD248" s="429"/>
      <c r="BE248" s="431"/>
      <c r="BF248" s="433"/>
      <c r="BG248" s="433"/>
    </row>
    <row r="249" spans="1:59">
      <c r="A249" s="475"/>
      <c r="B249" s="472"/>
      <c r="C249" s="476"/>
      <c r="D249" s="472"/>
      <c r="E249" s="472"/>
      <c r="F249" s="472"/>
      <c r="G249" s="237"/>
      <c r="H249" s="237"/>
      <c r="I249" s="237"/>
      <c r="J249" s="472"/>
      <c r="K249" s="474"/>
      <c r="L249" s="477"/>
      <c r="M249" s="474"/>
      <c r="N249" s="474"/>
      <c r="O249" s="248"/>
      <c r="P249" s="238"/>
      <c r="Q249" s="249"/>
      <c r="R249" s="233"/>
      <c r="S249" s="234" t="str">
        <f t="shared" si="352"/>
        <v>0</v>
      </c>
      <c r="T249" s="233"/>
      <c r="U249" s="234" t="str">
        <f t="shared" si="353"/>
        <v>0</v>
      </c>
      <c r="V249" s="233"/>
      <c r="W249" s="234" t="str">
        <f t="shared" si="354"/>
        <v>0</v>
      </c>
      <c r="X249" s="233"/>
      <c r="Y249" s="234" t="str">
        <f t="shared" si="355"/>
        <v>0</v>
      </c>
      <c r="Z249" s="233"/>
      <c r="AA249" s="234" t="str">
        <f t="shared" si="356"/>
        <v>0</v>
      </c>
      <c r="AB249" s="233"/>
      <c r="AC249" s="234" t="str">
        <f t="shared" si="357"/>
        <v>0</v>
      </c>
      <c r="AD249" s="233"/>
      <c r="AE249" s="234" t="str">
        <f t="shared" si="358"/>
        <v>0</v>
      </c>
      <c r="AF249" s="228" t="str">
        <f t="shared" si="359"/>
        <v/>
      </c>
      <c r="AG249" s="228" t="str">
        <f t="shared" si="360"/>
        <v/>
      </c>
      <c r="AH249" s="235"/>
      <c r="AI249" s="228" t="str">
        <f t="shared" si="361"/>
        <v/>
      </c>
      <c r="AJ249" s="228" t="str">
        <f>IFERROR(VLOOKUP((CONCATENATE(AG249,AI249)),Listados!$U$3:$V$11,2,FALSE),"")</f>
        <v/>
      </c>
      <c r="AK249" s="228" t="str">
        <f t="shared" si="362"/>
        <v/>
      </c>
      <c r="AL249" s="473"/>
      <c r="AM249" s="473"/>
      <c r="AN249" s="473"/>
      <c r="AO249" s="473"/>
      <c r="AP249" s="424"/>
      <c r="AQ249" s="424"/>
      <c r="AR249" s="474"/>
      <c r="AS249" s="474"/>
      <c r="AT249" s="474"/>
      <c r="AU249" s="474"/>
      <c r="AV249" s="236"/>
      <c r="AW249" s="236"/>
      <c r="AX249" s="239"/>
      <c r="AY249" s="239"/>
      <c r="AZ249" s="236"/>
      <c r="BA249" s="236"/>
      <c r="BB249" s="429"/>
      <c r="BC249" s="429"/>
      <c r="BD249" s="429"/>
      <c r="BE249" s="431"/>
      <c r="BF249" s="433"/>
      <c r="BG249" s="433"/>
    </row>
    <row r="250" spans="1:59">
      <c r="A250" s="475"/>
      <c r="B250" s="472"/>
      <c r="C250" s="476"/>
      <c r="D250" s="472"/>
      <c r="E250" s="472"/>
      <c r="F250" s="472"/>
      <c r="G250" s="237"/>
      <c r="H250" s="237"/>
      <c r="I250" s="237"/>
      <c r="J250" s="472"/>
      <c r="K250" s="474"/>
      <c r="L250" s="477"/>
      <c r="M250" s="474"/>
      <c r="N250" s="474"/>
      <c r="O250" s="248"/>
      <c r="P250" s="238"/>
      <c r="Q250" s="249"/>
      <c r="R250" s="233"/>
      <c r="S250" s="234" t="str">
        <f t="shared" si="352"/>
        <v>0</v>
      </c>
      <c r="T250" s="233"/>
      <c r="U250" s="234" t="str">
        <f t="shared" si="353"/>
        <v>0</v>
      </c>
      <c r="V250" s="233"/>
      <c r="W250" s="234" t="str">
        <f t="shared" si="354"/>
        <v>0</v>
      </c>
      <c r="X250" s="233"/>
      <c r="Y250" s="234" t="str">
        <f t="shared" si="355"/>
        <v>0</v>
      </c>
      <c r="Z250" s="233"/>
      <c r="AA250" s="234" t="str">
        <f t="shared" si="356"/>
        <v>0</v>
      </c>
      <c r="AB250" s="233"/>
      <c r="AC250" s="234" t="str">
        <f t="shared" si="357"/>
        <v>0</v>
      </c>
      <c r="AD250" s="233"/>
      <c r="AE250" s="234" t="str">
        <f t="shared" si="358"/>
        <v>0</v>
      </c>
      <c r="AF250" s="228" t="str">
        <f t="shared" si="359"/>
        <v/>
      </c>
      <c r="AG250" s="228" t="str">
        <f t="shared" si="360"/>
        <v/>
      </c>
      <c r="AH250" s="235"/>
      <c r="AI250" s="228" t="str">
        <f t="shared" si="361"/>
        <v/>
      </c>
      <c r="AJ250" s="228" t="str">
        <f>IFERROR(VLOOKUP((CONCATENATE(AG250,AI250)),Listados!$U$3:$V$11,2,FALSE),"")</f>
        <v/>
      </c>
      <c r="AK250" s="228" t="str">
        <f t="shared" si="362"/>
        <v/>
      </c>
      <c r="AL250" s="473"/>
      <c r="AM250" s="473"/>
      <c r="AN250" s="473"/>
      <c r="AO250" s="473"/>
      <c r="AP250" s="444"/>
      <c r="AQ250" s="444"/>
      <c r="AR250" s="474"/>
      <c r="AS250" s="474"/>
      <c r="AT250" s="474"/>
      <c r="AU250" s="474"/>
      <c r="AV250" s="236"/>
      <c r="AW250" s="236"/>
      <c r="AX250" s="239"/>
      <c r="AY250" s="239"/>
      <c r="AZ250" s="236"/>
      <c r="BA250" s="236"/>
      <c r="BB250" s="430"/>
      <c r="BC250" s="430"/>
      <c r="BD250" s="430"/>
      <c r="BE250" s="432"/>
      <c r="BF250" s="434"/>
      <c r="BG250" s="434"/>
    </row>
  </sheetData>
  <sheetProtection selectLockedCells="1"/>
  <autoFilter ref="A6:AU54"/>
  <mergeCells count="1727">
    <mergeCell ref="AN11:AN12"/>
    <mergeCell ref="AO11:AO12"/>
    <mergeCell ref="AP11:AP12"/>
    <mergeCell ref="AQ11:AQ12"/>
    <mergeCell ref="G29:G30"/>
    <mergeCell ref="H29:H30"/>
    <mergeCell ref="O28:O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M27:AM30"/>
    <mergeCell ref="AN27:AN30"/>
    <mergeCell ref="AO27:AO30"/>
    <mergeCell ref="AM16:AM22"/>
    <mergeCell ref="AS247:AS250"/>
    <mergeCell ref="AT247:AT250"/>
    <mergeCell ref="AU247:AU250"/>
    <mergeCell ref="J247:J250"/>
    <mergeCell ref="K247:K250"/>
    <mergeCell ref="L247:L250"/>
    <mergeCell ref="M247:M250"/>
    <mergeCell ref="N247:N250"/>
    <mergeCell ref="AM247:AM250"/>
    <mergeCell ref="AN247:AN250"/>
    <mergeCell ref="AO247:AO250"/>
    <mergeCell ref="AR247:AR250"/>
    <mergeCell ref="M243:M246"/>
    <mergeCell ref="N243:N246"/>
    <mergeCell ref="AM243:AM246"/>
    <mergeCell ref="AN243:AN246"/>
    <mergeCell ref="AO243:AO246"/>
    <mergeCell ref="AR243:AR246"/>
    <mergeCell ref="AS243:AS246"/>
    <mergeCell ref="AT243:AT246"/>
    <mergeCell ref="AU243:AU246"/>
    <mergeCell ref="AP243:AP246"/>
    <mergeCell ref="AP247:AP250"/>
    <mergeCell ref="AQ243:AQ246"/>
    <mergeCell ref="AQ247:AQ250"/>
    <mergeCell ref="AM235:AM238"/>
    <mergeCell ref="AN235:AN238"/>
    <mergeCell ref="AO235:AO238"/>
    <mergeCell ref="AR235:AR238"/>
    <mergeCell ref="AS235:AS238"/>
    <mergeCell ref="AT235:AT238"/>
    <mergeCell ref="AU235:AU238"/>
    <mergeCell ref="J239:J242"/>
    <mergeCell ref="K239:K242"/>
    <mergeCell ref="L239:L242"/>
    <mergeCell ref="M239:M242"/>
    <mergeCell ref="N239:N242"/>
    <mergeCell ref="AM239:AM242"/>
    <mergeCell ref="AN239:AN242"/>
    <mergeCell ref="AO239:AO242"/>
    <mergeCell ref="AR239:AR242"/>
    <mergeCell ref="AS239:AS242"/>
    <mergeCell ref="AT239:AT242"/>
    <mergeCell ref="AU239:AU242"/>
    <mergeCell ref="AP235:AP238"/>
    <mergeCell ref="AP239:AP242"/>
    <mergeCell ref="AQ235:AQ238"/>
    <mergeCell ref="AQ239:AQ242"/>
    <mergeCell ref="AM227:AM230"/>
    <mergeCell ref="AN227:AN230"/>
    <mergeCell ref="AO227:AO230"/>
    <mergeCell ref="AR227:AR230"/>
    <mergeCell ref="AS227:AS230"/>
    <mergeCell ref="AT227:AT230"/>
    <mergeCell ref="AU227:AU230"/>
    <mergeCell ref="J231:J234"/>
    <mergeCell ref="K231:K234"/>
    <mergeCell ref="L231:L234"/>
    <mergeCell ref="M231:M234"/>
    <mergeCell ref="N231:N234"/>
    <mergeCell ref="AM231:AM234"/>
    <mergeCell ref="AN231:AN234"/>
    <mergeCell ref="AO231:AO234"/>
    <mergeCell ref="AR231:AR234"/>
    <mergeCell ref="AS231:AS234"/>
    <mergeCell ref="AT231:AT234"/>
    <mergeCell ref="AU231:AU234"/>
    <mergeCell ref="AP227:AP230"/>
    <mergeCell ref="AP231:AP234"/>
    <mergeCell ref="AQ227:AQ230"/>
    <mergeCell ref="AQ231:AQ234"/>
    <mergeCell ref="AM219:AM222"/>
    <mergeCell ref="AN219:AN222"/>
    <mergeCell ref="AO219:AO222"/>
    <mergeCell ref="AR219:AR222"/>
    <mergeCell ref="AS219:AS222"/>
    <mergeCell ref="AT219:AT222"/>
    <mergeCell ref="AU219:AU222"/>
    <mergeCell ref="J223:J226"/>
    <mergeCell ref="K223:K226"/>
    <mergeCell ref="L223:L226"/>
    <mergeCell ref="M223:M226"/>
    <mergeCell ref="N223:N226"/>
    <mergeCell ref="AM223:AM226"/>
    <mergeCell ref="AN223:AN226"/>
    <mergeCell ref="AO223:AO226"/>
    <mergeCell ref="AR223:AR226"/>
    <mergeCell ref="AS223:AS226"/>
    <mergeCell ref="AT223:AT226"/>
    <mergeCell ref="AU223:AU226"/>
    <mergeCell ref="AP219:AP222"/>
    <mergeCell ref="AP223:AP226"/>
    <mergeCell ref="AQ219:AQ222"/>
    <mergeCell ref="AQ223:AQ226"/>
    <mergeCell ref="AM211:AM214"/>
    <mergeCell ref="AN211:AN214"/>
    <mergeCell ref="AO211:AO214"/>
    <mergeCell ref="AR211:AR214"/>
    <mergeCell ref="AS211:AS214"/>
    <mergeCell ref="AT211:AT214"/>
    <mergeCell ref="AU211:AU214"/>
    <mergeCell ref="J215:J218"/>
    <mergeCell ref="K215:K218"/>
    <mergeCell ref="L215:L218"/>
    <mergeCell ref="M215:M218"/>
    <mergeCell ref="N215:N218"/>
    <mergeCell ref="AM215:AM218"/>
    <mergeCell ref="AN215:AN218"/>
    <mergeCell ref="AO215:AO218"/>
    <mergeCell ref="AR215:AR218"/>
    <mergeCell ref="AS215:AS218"/>
    <mergeCell ref="AT215:AT218"/>
    <mergeCell ref="AU215:AU218"/>
    <mergeCell ref="AP211:AP214"/>
    <mergeCell ref="AP215:AP218"/>
    <mergeCell ref="AQ211:AQ214"/>
    <mergeCell ref="AQ215:AQ218"/>
    <mergeCell ref="AM203:AM206"/>
    <mergeCell ref="AN203:AN206"/>
    <mergeCell ref="AO203:AO206"/>
    <mergeCell ref="AR203:AR206"/>
    <mergeCell ref="AS203:AS206"/>
    <mergeCell ref="AT203:AT206"/>
    <mergeCell ref="AU203:AU206"/>
    <mergeCell ref="J207:J210"/>
    <mergeCell ref="K207:K210"/>
    <mergeCell ref="L207:L210"/>
    <mergeCell ref="M207:M210"/>
    <mergeCell ref="N207:N210"/>
    <mergeCell ref="AM207:AM210"/>
    <mergeCell ref="AN207:AN210"/>
    <mergeCell ref="AO207:AO210"/>
    <mergeCell ref="AR207:AR210"/>
    <mergeCell ref="AS207:AS210"/>
    <mergeCell ref="AT207:AT210"/>
    <mergeCell ref="AU207:AU210"/>
    <mergeCell ref="AP203:AP206"/>
    <mergeCell ref="AP207:AP210"/>
    <mergeCell ref="AQ203:AQ206"/>
    <mergeCell ref="AQ207:AQ210"/>
    <mergeCell ref="AM195:AM198"/>
    <mergeCell ref="AN195:AN198"/>
    <mergeCell ref="AO195:AO198"/>
    <mergeCell ref="AR195:AR198"/>
    <mergeCell ref="AS195:AS198"/>
    <mergeCell ref="AT195:AT198"/>
    <mergeCell ref="AU195:AU198"/>
    <mergeCell ref="J199:J202"/>
    <mergeCell ref="K199:K202"/>
    <mergeCell ref="L199:L202"/>
    <mergeCell ref="M199:M202"/>
    <mergeCell ref="N199:N202"/>
    <mergeCell ref="AM199:AM202"/>
    <mergeCell ref="AN199:AN202"/>
    <mergeCell ref="AO199:AO202"/>
    <mergeCell ref="AR199:AR202"/>
    <mergeCell ref="AS199:AS202"/>
    <mergeCell ref="AT199:AT202"/>
    <mergeCell ref="AU199:AU202"/>
    <mergeCell ref="AP195:AP198"/>
    <mergeCell ref="AP199:AP202"/>
    <mergeCell ref="AQ195:AQ198"/>
    <mergeCell ref="AQ199:AQ202"/>
    <mergeCell ref="AM187:AM190"/>
    <mergeCell ref="AN187:AN190"/>
    <mergeCell ref="AO187:AO190"/>
    <mergeCell ref="AR187:AR190"/>
    <mergeCell ref="AS187:AS190"/>
    <mergeCell ref="AT187:AT190"/>
    <mergeCell ref="AU187:AU190"/>
    <mergeCell ref="J191:J194"/>
    <mergeCell ref="K191:K194"/>
    <mergeCell ref="L191:L194"/>
    <mergeCell ref="M191:M194"/>
    <mergeCell ref="N191:N194"/>
    <mergeCell ref="AM191:AM194"/>
    <mergeCell ref="AN191:AN194"/>
    <mergeCell ref="AO191:AO194"/>
    <mergeCell ref="AR191:AR194"/>
    <mergeCell ref="AS191:AS194"/>
    <mergeCell ref="AT191:AT194"/>
    <mergeCell ref="AU191:AU194"/>
    <mergeCell ref="AP187:AP190"/>
    <mergeCell ref="AP191:AP194"/>
    <mergeCell ref="AQ187:AQ190"/>
    <mergeCell ref="AQ191:AQ194"/>
    <mergeCell ref="AM179:AM182"/>
    <mergeCell ref="AN179:AN182"/>
    <mergeCell ref="AO179:AO182"/>
    <mergeCell ref="AR179:AR182"/>
    <mergeCell ref="AS179:AS182"/>
    <mergeCell ref="AT179:AT182"/>
    <mergeCell ref="AU179:AU182"/>
    <mergeCell ref="J183:J186"/>
    <mergeCell ref="K183:K186"/>
    <mergeCell ref="L183:L186"/>
    <mergeCell ref="M183:M186"/>
    <mergeCell ref="N183:N186"/>
    <mergeCell ref="AM183:AM186"/>
    <mergeCell ref="AN183:AN186"/>
    <mergeCell ref="AO183:AO186"/>
    <mergeCell ref="AR183:AR186"/>
    <mergeCell ref="AS183:AS186"/>
    <mergeCell ref="AT183:AT186"/>
    <mergeCell ref="AU183:AU186"/>
    <mergeCell ref="AP179:AP182"/>
    <mergeCell ref="AP183:AP186"/>
    <mergeCell ref="AQ179:AQ182"/>
    <mergeCell ref="AQ183:AQ186"/>
    <mergeCell ref="AM171:AM174"/>
    <mergeCell ref="AN171:AN174"/>
    <mergeCell ref="AO171:AO174"/>
    <mergeCell ref="AR171:AR174"/>
    <mergeCell ref="AS171:AS174"/>
    <mergeCell ref="AT171:AT174"/>
    <mergeCell ref="AU171:AU174"/>
    <mergeCell ref="J175:J178"/>
    <mergeCell ref="K175:K178"/>
    <mergeCell ref="L175:L178"/>
    <mergeCell ref="M175:M178"/>
    <mergeCell ref="N175:N178"/>
    <mergeCell ref="AM175:AM178"/>
    <mergeCell ref="AN175:AN178"/>
    <mergeCell ref="AO175:AO178"/>
    <mergeCell ref="AR175:AR178"/>
    <mergeCell ref="AS175:AS178"/>
    <mergeCell ref="AT175:AT178"/>
    <mergeCell ref="AU175:AU178"/>
    <mergeCell ref="AP171:AP174"/>
    <mergeCell ref="AP175:AP178"/>
    <mergeCell ref="AQ171:AQ174"/>
    <mergeCell ref="AQ175:AQ178"/>
    <mergeCell ref="AM163:AM166"/>
    <mergeCell ref="AN163:AN166"/>
    <mergeCell ref="AO163:AO166"/>
    <mergeCell ref="AR163:AR166"/>
    <mergeCell ref="AS163:AS166"/>
    <mergeCell ref="AT163:AT166"/>
    <mergeCell ref="AU163:AU166"/>
    <mergeCell ref="J167:J170"/>
    <mergeCell ref="K167:K170"/>
    <mergeCell ref="L167:L170"/>
    <mergeCell ref="M167:M170"/>
    <mergeCell ref="N167:N170"/>
    <mergeCell ref="AM167:AM170"/>
    <mergeCell ref="AN167:AN170"/>
    <mergeCell ref="AO167:AO170"/>
    <mergeCell ref="AR167:AR170"/>
    <mergeCell ref="AS167:AS170"/>
    <mergeCell ref="AT167:AT170"/>
    <mergeCell ref="AU167:AU170"/>
    <mergeCell ref="AP163:AP166"/>
    <mergeCell ref="AP167:AP170"/>
    <mergeCell ref="AQ163:AQ166"/>
    <mergeCell ref="AQ167:AQ170"/>
    <mergeCell ref="AM155:AM158"/>
    <mergeCell ref="AN155:AN158"/>
    <mergeCell ref="AO155:AO158"/>
    <mergeCell ref="AR155:AR158"/>
    <mergeCell ref="AS155:AS158"/>
    <mergeCell ref="AT155:AT158"/>
    <mergeCell ref="AU155:AU158"/>
    <mergeCell ref="J159:J162"/>
    <mergeCell ref="K159:K162"/>
    <mergeCell ref="L159:L162"/>
    <mergeCell ref="M159:M162"/>
    <mergeCell ref="N159:N162"/>
    <mergeCell ref="AM159:AM162"/>
    <mergeCell ref="AN159:AN162"/>
    <mergeCell ref="AO159:AO162"/>
    <mergeCell ref="AR159:AR162"/>
    <mergeCell ref="AS159:AS162"/>
    <mergeCell ref="AT159:AT162"/>
    <mergeCell ref="AU159:AU162"/>
    <mergeCell ref="AP155:AP158"/>
    <mergeCell ref="AP159:AP162"/>
    <mergeCell ref="AQ155:AQ158"/>
    <mergeCell ref="AQ159:AQ162"/>
    <mergeCell ref="AM147:AM150"/>
    <mergeCell ref="AN147:AN150"/>
    <mergeCell ref="AO147:AO150"/>
    <mergeCell ref="AR147:AR150"/>
    <mergeCell ref="AS147:AS150"/>
    <mergeCell ref="AT147:AT150"/>
    <mergeCell ref="AU147:AU150"/>
    <mergeCell ref="J151:J154"/>
    <mergeCell ref="K151:K154"/>
    <mergeCell ref="L151:L154"/>
    <mergeCell ref="M151:M154"/>
    <mergeCell ref="N151:N154"/>
    <mergeCell ref="AM151:AM154"/>
    <mergeCell ref="AN151:AN154"/>
    <mergeCell ref="AO151:AO154"/>
    <mergeCell ref="AR151:AR154"/>
    <mergeCell ref="AS151:AS154"/>
    <mergeCell ref="AT151:AT154"/>
    <mergeCell ref="AU151:AU154"/>
    <mergeCell ref="AP147:AP150"/>
    <mergeCell ref="AP151:AP154"/>
    <mergeCell ref="AQ147:AQ150"/>
    <mergeCell ref="AQ151:AQ154"/>
    <mergeCell ref="AM139:AM142"/>
    <mergeCell ref="AN139:AN142"/>
    <mergeCell ref="AO139:AO142"/>
    <mergeCell ref="AR139:AR142"/>
    <mergeCell ref="AS139:AS142"/>
    <mergeCell ref="AT139:AT142"/>
    <mergeCell ref="AU139:AU142"/>
    <mergeCell ref="J143:J146"/>
    <mergeCell ref="K143:K146"/>
    <mergeCell ref="L143:L146"/>
    <mergeCell ref="M143:M146"/>
    <mergeCell ref="N143:N146"/>
    <mergeCell ref="AM143:AM146"/>
    <mergeCell ref="AN143:AN146"/>
    <mergeCell ref="AO143:AO146"/>
    <mergeCell ref="AR143:AR146"/>
    <mergeCell ref="AS143:AS146"/>
    <mergeCell ref="AT143:AT146"/>
    <mergeCell ref="AU143:AU146"/>
    <mergeCell ref="AP139:AP142"/>
    <mergeCell ref="AP143:AP146"/>
    <mergeCell ref="AQ139:AQ142"/>
    <mergeCell ref="AQ143:AQ146"/>
    <mergeCell ref="AM131:AM134"/>
    <mergeCell ref="AN131:AN134"/>
    <mergeCell ref="AO131:AO134"/>
    <mergeCell ref="AR131:AR134"/>
    <mergeCell ref="AS131:AS134"/>
    <mergeCell ref="AT131:AT134"/>
    <mergeCell ref="AU131:AU134"/>
    <mergeCell ref="J135:J138"/>
    <mergeCell ref="K135:K138"/>
    <mergeCell ref="L135:L138"/>
    <mergeCell ref="M135:M138"/>
    <mergeCell ref="N135:N138"/>
    <mergeCell ref="AM135:AM138"/>
    <mergeCell ref="AN135:AN138"/>
    <mergeCell ref="AO135:AO138"/>
    <mergeCell ref="AR135:AR138"/>
    <mergeCell ref="AS135:AS138"/>
    <mergeCell ref="AT135:AT138"/>
    <mergeCell ref="AU135:AU138"/>
    <mergeCell ref="AP131:AP134"/>
    <mergeCell ref="AP135:AP138"/>
    <mergeCell ref="AQ131:AQ134"/>
    <mergeCell ref="AQ135:AQ138"/>
    <mergeCell ref="AM123:AM126"/>
    <mergeCell ref="AN123:AN126"/>
    <mergeCell ref="AO123:AO126"/>
    <mergeCell ref="AR123:AR126"/>
    <mergeCell ref="AS123:AS126"/>
    <mergeCell ref="AT123:AT126"/>
    <mergeCell ref="AU123:AU126"/>
    <mergeCell ref="J127:J130"/>
    <mergeCell ref="K127:K130"/>
    <mergeCell ref="L127:L130"/>
    <mergeCell ref="M127:M130"/>
    <mergeCell ref="N127:N130"/>
    <mergeCell ref="AM127:AM130"/>
    <mergeCell ref="AN127:AN130"/>
    <mergeCell ref="AO127:AO130"/>
    <mergeCell ref="AR127:AR130"/>
    <mergeCell ref="AS127:AS130"/>
    <mergeCell ref="AT127:AT130"/>
    <mergeCell ref="AU127:AU130"/>
    <mergeCell ref="AP123:AP126"/>
    <mergeCell ref="AP127:AP130"/>
    <mergeCell ref="AQ123:AQ126"/>
    <mergeCell ref="AQ127:AQ130"/>
    <mergeCell ref="AM115:AM118"/>
    <mergeCell ref="AN115:AN118"/>
    <mergeCell ref="AO115:AO118"/>
    <mergeCell ref="AR115:AR118"/>
    <mergeCell ref="AS115:AS118"/>
    <mergeCell ref="AT115:AT118"/>
    <mergeCell ref="AU115:AU118"/>
    <mergeCell ref="J119:J122"/>
    <mergeCell ref="K119:K122"/>
    <mergeCell ref="L119:L122"/>
    <mergeCell ref="M119:M122"/>
    <mergeCell ref="N119:N122"/>
    <mergeCell ref="AM119:AM122"/>
    <mergeCell ref="AN119:AN122"/>
    <mergeCell ref="AO119:AO122"/>
    <mergeCell ref="AR119:AR122"/>
    <mergeCell ref="AS119:AS122"/>
    <mergeCell ref="AT119:AT122"/>
    <mergeCell ref="AU119:AU122"/>
    <mergeCell ref="AP115:AP118"/>
    <mergeCell ref="AP119:AP122"/>
    <mergeCell ref="AQ115:AQ118"/>
    <mergeCell ref="AQ119:AQ122"/>
    <mergeCell ref="AM107:AM110"/>
    <mergeCell ref="AN107:AN110"/>
    <mergeCell ref="AO107:AO110"/>
    <mergeCell ref="AR107:AR110"/>
    <mergeCell ref="AS107:AS110"/>
    <mergeCell ref="AT107:AT110"/>
    <mergeCell ref="AU107:AU110"/>
    <mergeCell ref="J111:J114"/>
    <mergeCell ref="K111:K114"/>
    <mergeCell ref="L111:L114"/>
    <mergeCell ref="M111:M114"/>
    <mergeCell ref="N111:N114"/>
    <mergeCell ref="AM111:AM114"/>
    <mergeCell ref="AN111:AN114"/>
    <mergeCell ref="AO111:AO114"/>
    <mergeCell ref="AR111:AR114"/>
    <mergeCell ref="AS111:AS114"/>
    <mergeCell ref="AT111:AT114"/>
    <mergeCell ref="AU111:AU114"/>
    <mergeCell ref="AP107:AP110"/>
    <mergeCell ref="AP111:AP114"/>
    <mergeCell ref="AQ107:AQ110"/>
    <mergeCell ref="AQ111:AQ114"/>
    <mergeCell ref="AM99:AM102"/>
    <mergeCell ref="AN99:AN102"/>
    <mergeCell ref="AO99:AO102"/>
    <mergeCell ref="AR99:AR102"/>
    <mergeCell ref="AS99:AS102"/>
    <mergeCell ref="AT99:AT102"/>
    <mergeCell ref="AU99:AU102"/>
    <mergeCell ref="J103:J106"/>
    <mergeCell ref="K103:K106"/>
    <mergeCell ref="L103:L106"/>
    <mergeCell ref="M103:M106"/>
    <mergeCell ref="N103:N106"/>
    <mergeCell ref="AM103:AM106"/>
    <mergeCell ref="AN103:AN106"/>
    <mergeCell ref="AO103:AO106"/>
    <mergeCell ref="AR103:AR106"/>
    <mergeCell ref="AS103:AS106"/>
    <mergeCell ref="AT103:AT106"/>
    <mergeCell ref="AU103:AU106"/>
    <mergeCell ref="AP99:AP102"/>
    <mergeCell ref="AP103:AP106"/>
    <mergeCell ref="AQ99:AQ102"/>
    <mergeCell ref="AQ103:AQ106"/>
    <mergeCell ref="AM91:AM94"/>
    <mergeCell ref="AN91:AN94"/>
    <mergeCell ref="AO91:AO94"/>
    <mergeCell ref="AR91:AR94"/>
    <mergeCell ref="AS91:AS94"/>
    <mergeCell ref="AT91:AT94"/>
    <mergeCell ref="AU91:AU94"/>
    <mergeCell ref="J95:J98"/>
    <mergeCell ref="K95:K98"/>
    <mergeCell ref="L95:L98"/>
    <mergeCell ref="M95:M98"/>
    <mergeCell ref="N95:N98"/>
    <mergeCell ref="AM95:AM98"/>
    <mergeCell ref="AN95:AN98"/>
    <mergeCell ref="AO95:AO98"/>
    <mergeCell ref="AR95:AR98"/>
    <mergeCell ref="AS95:AS98"/>
    <mergeCell ref="AT95:AT98"/>
    <mergeCell ref="AU95:AU98"/>
    <mergeCell ref="AP91:AP94"/>
    <mergeCell ref="AP95:AP98"/>
    <mergeCell ref="AQ91:AQ94"/>
    <mergeCell ref="AQ95:AQ98"/>
    <mergeCell ref="AM83:AM86"/>
    <mergeCell ref="AN83:AN86"/>
    <mergeCell ref="AO83:AO86"/>
    <mergeCell ref="AR83:AR86"/>
    <mergeCell ref="AS83:AS86"/>
    <mergeCell ref="AT83:AT86"/>
    <mergeCell ref="AU83:AU86"/>
    <mergeCell ref="J87:J90"/>
    <mergeCell ref="K87:K90"/>
    <mergeCell ref="L87:L90"/>
    <mergeCell ref="M87:M90"/>
    <mergeCell ref="N87:N90"/>
    <mergeCell ref="AM87:AM90"/>
    <mergeCell ref="AN87:AN90"/>
    <mergeCell ref="AO87:AO90"/>
    <mergeCell ref="AR87:AR90"/>
    <mergeCell ref="AS87:AS90"/>
    <mergeCell ref="AT87:AT90"/>
    <mergeCell ref="AU87:AU90"/>
    <mergeCell ref="AP83:AP86"/>
    <mergeCell ref="AP87:AP90"/>
    <mergeCell ref="AQ83:AQ86"/>
    <mergeCell ref="AQ87:AQ90"/>
    <mergeCell ref="AM75:AM78"/>
    <mergeCell ref="AN75:AN78"/>
    <mergeCell ref="AO75:AO78"/>
    <mergeCell ref="AR75:AR78"/>
    <mergeCell ref="AS75:AS78"/>
    <mergeCell ref="AT75:AT78"/>
    <mergeCell ref="AU75:AU78"/>
    <mergeCell ref="J79:J82"/>
    <mergeCell ref="K79:K82"/>
    <mergeCell ref="L79:L82"/>
    <mergeCell ref="M79:M82"/>
    <mergeCell ref="N79:N82"/>
    <mergeCell ref="AM79:AM82"/>
    <mergeCell ref="AN79:AN82"/>
    <mergeCell ref="AO79:AO82"/>
    <mergeCell ref="AR79:AR82"/>
    <mergeCell ref="AS79:AS82"/>
    <mergeCell ref="AT79:AT82"/>
    <mergeCell ref="AU79:AU82"/>
    <mergeCell ref="AP75:AP78"/>
    <mergeCell ref="AP79:AP82"/>
    <mergeCell ref="AQ75:AQ78"/>
    <mergeCell ref="AQ79:AQ82"/>
    <mergeCell ref="AM67:AM70"/>
    <mergeCell ref="AN67:AN70"/>
    <mergeCell ref="AO67:AO70"/>
    <mergeCell ref="AR67:AR70"/>
    <mergeCell ref="AS67:AS70"/>
    <mergeCell ref="AT67:AT70"/>
    <mergeCell ref="AU67:AU70"/>
    <mergeCell ref="J71:J74"/>
    <mergeCell ref="K71:K74"/>
    <mergeCell ref="L71:L74"/>
    <mergeCell ref="M71:M74"/>
    <mergeCell ref="N71:N74"/>
    <mergeCell ref="AM71:AM74"/>
    <mergeCell ref="AN71:AN74"/>
    <mergeCell ref="AO71:AO74"/>
    <mergeCell ref="AR71:AR74"/>
    <mergeCell ref="AS71:AS74"/>
    <mergeCell ref="AT71:AT74"/>
    <mergeCell ref="AU71:AU74"/>
    <mergeCell ref="AP67:AP70"/>
    <mergeCell ref="AP71:AP74"/>
    <mergeCell ref="AQ67:AQ70"/>
    <mergeCell ref="AQ71:AQ74"/>
    <mergeCell ref="AM59:AM62"/>
    <mergeCell ref="AN59:AN62"/>
    <mergeCell ref="AO59:AO62"/>
    <mergeCell ref="AR59:AR62"/>
    <mergeCell ref="AS59:AS62"/>
    <mergeCell ref="AT59:AT62"/>
    <mergeCell ref="AU59:AU62"/>
    <mergeCell ref="J63:J66"/>
    <mergeCell ref="K63:K66"/>
    <mergeCell ref="L63:L66"/>
    <mergeCell ref="M63:M66"/>
    <mergeCell ref="N63:N66"/>
    <mergeCell ref="AM63:AM66"/>
    <mergeCell ref="AN63:AN66"/>
    <mergeCell ref="AO63:AO66"/>
    <mergeCell ref="AR63:AR66"/>
    <mergeCell ref="AS63:AS66"/>
    <mergeCell ref="AT63:AT66"/>
    <mergeCell ref="AU63:AU66"/>
    <mergeCell ref="AP59:AP62"/>
    <mergeCell ref="AP63:AP66"/>
    <mergeCell ref="AQ59:AQ62"/>
    <mergeCell ref="AQ63:AQ66"/>
    <mergeCell ref="AM51:AM54"/>
    <mergeCell ref="AN51:AN54"/>
    <mergeCell ref="AO51:AO54"/>
    <mergeCell ref="AR51:AR54"/>
    <mergeCell ref="AS51:AS54"/>
    <mergeCell ref="AT51:AT54"/>
    <mergeCell ref="AU51:AU54"/>
    <mergeCell ref="J55:J58"/>
    <mergeCell ref="K55:K58"/>
    <mergeCell ref="L55:L58"/>
    <mergeCell ref="M55:M58"/>
    <mergeCell ref="N55:N58"/>
    <mergeCell ref="AM55:AM58"/>
    <mergeCell ref="AN55:AN58"/>
    <mergeCell ref="AO55:AO58"/>
    <mergeCell ref="AR55:AR58"/>
    <mergeCell ref="AS55:AS58"/>
    <mergeCell ref="AT55:AT58"/>
    <mergeCell ref="AU55:AU58"/>
    <mergeCell ref="AP51:AP54"/>
    <mergeCell ref="AP55:AP58"/>
    <mergeCell ref="AQ51:AQ54"/>
    <mergeCell ref="AQ55:AQ58"/>
    <mergeCell ref="AM43:AM46"/>
    <mergeCell ref="AN43:AN46"/>
    <mergeCell ref="AO43:AO46"/>
    <mergeCell ref="AR43:AR46"/>
    <mergeCell ref="AS43:AS46"/>
    <mergeCell ref="AT43:AT46"/>
    <mergeCell ref="AU43:AU46"/>
    <mergeCell ref="J47:J50"/>
    <mergeCell ref="K47:K50"/>
    <mergeCell ref="L47:L50"/>
    <mergeCell ref="M47:M50"/>
    <mergeCell ref="N47:N50"/>
    <mergeCell ref="AM47:AM50"/>
    <mergeCell ref="AN47:AN50"/>
    <mergeCell ref="AO47:AO50"/>
    <mergeCell ref="AR47:AR50"/>
    <mergeCell ref="AS47:AS50"/>
    <mergeCell ref="AT47:AT50"/>
    <mergeCell ref="AU47:AU50"/>
    <mergeCell ref="AP43:AP46"/>
    <mergeCell ref="AP47:AP50"/>
    <mergeCell ref="AQ43:AQ46"/>
    <mergeCell ref="AQ47:AQ50"/>
    <mergeCell ref="AM35:AM38"/>
    <mergeCell ref="AN35:AN38"/>
    <mergeCell ref="AO35:AO38"/>
    <mergeCell ref="AR35:AR38"/>
    <mergeCell ref="AS35:AS38"/>
    <mergeCell ref="AT35:AT38"/>
    <mergeCell ref="AU35:AU38"/>
    <mergeCell ref="J39:J42"/>
    <mergeCell ref="K39:K42"/>
    <mergeCell ref="L39:L42"/>
    <mergeCell ref="M39:M42"/>
    <mergeCell ref="N39:N42"/>
    <mergeCell ref="AM39:AM42"/>
    <mergeCell ref="AN39:AN42"/>
    <mergeCell ref="AO39:AO42"/>
    <mergeCell ref="AR39:AR42"/>
    <mergeCell ref="AS39:AS42"/>
    <mergeCell ref="AT39:AT42"/>
    <mergeCell ref="AU39:AU42"/>
    <mergeCell ref="AP35:AP38"/>
    <mergeCell ref="AP39:AP42"/>
    <mergeCell ref="AQ35:AQ38"/>
    <mergeCell ref="AQ39:AQ42"/>
    <mergeCell ref="AR27:AR30"/>
    <mergeCell ref="AS27:AS30"/>
    <mergeCell ref="AT27:AT30"/>
    <mergeCell ref="AU27:AU30"/>
    <mergeCell ref="J31:J34"/>
    <mergeCell ref="K31:K34"/>
    <mergeCell ref="L31:L34"/>
    <mergeCell ref="M31:M34"/>
    <mergeCell ref="N31:N34"/>
    <mergeCell ref="AM31:AM34"/>
    <mergeCell ref="AN31:AN34"/>
    <mergeCell ref="AO31:AO34"/>
    <mergeCell ref="AR31:AR34"/>
    <mergeCell ref="AS31:AS34"/>
    <mergeCell ref="AT31:AT34"/>
    <mergeCell ref="AU31:AU34"/>
    <mergeCell ref="AP27:AP30"/>
    <mergeCell ref="AP31:AP34"/>
    <mergeCell ref="AQ27:AQ30"/>
    <mergeCell ref="AQ31:AQ34"/>
    <mergeCell ref="O32:O34"/>
    <mergeCell ref="Q32:Q34"/>
    <mergeCell ref="R32:R34"/>
    <mergeCell ref="S32:S34"/>
    <mergeCell ref="T32:T34"/>
    <mergeCell ref="U32:U34"/>
    <mergeCell ref="V32:V34"/>
    <mergeCell ref="W32:W34"/>
    <mergeCell ref="X32:X34"/>
    <mergeCell ref="AR16:AR22"/>
    <mergeCell ref="AS16:AS22"/>
    <mergeCell ref="AT16:AT22"/>
    <mergeCell ref="AU16:AU22"/>
    <mergeCell ref="J23:J26"/>
    <mergeCell ref="K23:K26"/>
    <mergeCell ref="L23:L26"/>
    <mergeCell ref="M23:M26"/>
    <mergeCell ref="N23:N26"/>
    <mergeCell ref="AM23:AM26"/>
    <mergeCell ref="AN23:AN26"/>
    <mergeCell ref="AO23:AO26"/>
    <mergeCell ref="AR23:AR26"/>
    <mergeCell ref="AS23:AS26"/>
    <mergeCell ref="AT23:AT26"/>
    <mergeCell ref="AU23:AU26"/>
    <mergeCell ref="AP23:AP26"/>
    <mergeCell ref="AQ23:AQ26"/>
    <mergeCell ref="J11:J15"/>
    <mergeCell ref="K11:K15"/>
    <mergeCell ref="L11:L15"/>
    <mergeCell ref="M11:M15"/>
    <mergeCell ref="N11:N15"/>
    <mergeCell ref="AM11:AM15"/>
    <mergeCell ref="AR11:AR15"/>
    <mergeCell ref="AS11:AS15"/>
    <mergeCell ref="AT11:AT15"/>
    <mergeCell ref="AU11:AU15"/>
    <mergeCell ref="A1:F3"/>
    <mergeCell ref="G1:AU3"/>
    <mergeCell ref="AU4:AU5"/>
    <mergeCell ref="J5:N5"/>
    <mergeCell ref="O5:Q5"/>
    <mergeCell ref="R5:AG5"/>
    <mergeCell ref="AH5:AI5"/>
    <mergeCell ref="AJ5:AK5"/>
    <mergeCell ref="AL5:AM5"/>
    <mergeCell ref="AR5:AT5"/>
    <mergeCell ref="A4:I5"/>
    <mergeCell ref="J4:N4"/>
    <mergeCell ref="O4:AT4"/>
    <mergeCell ref="I11:I13"/>
    <mergeCell ref="G14:G15"/>
    <mergeCell ref="H14:H15"/>
    <mergeCell ref="O11:O12"/>
    <mergeCell ref="O14:O15"/>
    <mergeCell ref="P14:P15"/>
    <mergeCell ref="Q11:Q12"/>
    <mergeCell ref="W14:W15"/>
    <mergeCell ref="X14:X15"/>
    <mergeCell ref="AV4:BA5"/>
    <mergeCell ref="BE4:BG5"/>
    <mergeCell ref="A7:A10"/>
    <mergeCell ref="A11:A15"/>
    <mergeCell ref="B7:B10"/>
    <mergeCell ref="C7:C10"/>
    <mergeCell ref="D7:D10"/>
    <mergeCell ref="E7:E10"/>
    <mergeCell ref="F7:F10"/>
    <mergeCell ref="AL7:AL10"/>
    <mergeCell ref="B11:B15"/>
    <mergeCell ref="C11:C15"/>
    <mergeCell ref="D11:D15"/>
    <mergeCell ref="E11:E15"/>
    <mergeCell ref="F11:F15"/>
    <mergeCell ref="AL11:AL15"/>
    <mergeCell ref="J7:J10"/>
    <mergeCell ref="L7:L10"/>
    <mergeCell ref="K7:K10"/>
    <mergeCell ref="M7:M10"/>
    <mergeCell ref="N7:N10"/>
    <mergeCell ref="AM7:AM10"/>
    <mergeCell ref="AR7:AR10"/>
    <mergeCell ref="AS7:AS10"/>
    <mergeCell ref="AT7:AT10"/>
    <mergeCell ref="AU7:AU10"/>
    <mergeCell ref="BE7:BE10"/>
    <mergeCell ref="BF7:BF10"/>
    <mergeCell ref="BG7:BG10"/>
    <mergeCell ref="BB4:BD5"/>
    <mergeCell ref="BE11:BE15"/>
    <mergeCell ref="BF11:BF15"/>
    <mergeCell ref="F16:F22"/>
    <mergeCell ref="AL16:AL22"/>
    <mergeCell ref="A23:A26"/>
    <mergeCell ref="B23:B26"/>
    <mergeCell ref="C23:C26"/>
    <mergeCell ref="D23:D26"/>
    <mergeCell ref="E23:E26"/>
    <mergeCell ref="F23:F26"/>
    <mergeCell ref="AL23:AL26"/>
    <mergeCell ref="A16:A22"/>
    <mergeCell ref="B16:B22"/>
    <mergeCell ref="C16:C22"/>
    <mergeCell ref="D16:D22"/>
    <mergeCell ref="E16:E22"/>
    <mergeCell ref="J16:J22"/>
    <mergeCell ref="K16:K22"/>
    <mergeCell ref="L16:L22"/>
    <mergeCell ref="M16:M22"/>
    <mergeCell ref="N16:N22"/>
    <mergeCell ref="G18:G19"/>
    <mergeCell ref="H18:H19"/>
    <mergeCell ref="I18:I19"/>
    <mergeCell ref="G21:G22"/>
    <mergeCell ref="H21:H22"/>
    <mergeCell ref="I21:I22"/>
    <mergeCell ref="F27:F30"/>
    <mergeCell ref="AL27:AL30"/>
    <mergeCell ref="A31:A34"/>
    <mergeCell ref="B31:B34"/>
    <mergeCell ref="C31:C34"/>
    <mergeCell ref="D31:D34"/>
    <mergeCell ref="E31:E34"/>
    <mergeCell ref="F31:F34"/>
    <mergeCell ref="AL31:AL34"/>
    <mergeCell ref="A27:A30"/>
    <mergeCell ref="B27:B30"/>
    <mergeCell ref="C27:C30"/>
    <mergeCell ref="D27:D30"/>
    <mergeCell ref="E27:E30"/>
    <mergeCell ref="J27:J30"/>
    <mergeCell ref="K27:K30"/>
    <mergeCell ref="L27:L30"/>
    <mergeCell ref="M27:M30"/>
    <mergeCell ref="N27:N30"/>
    <mergeCell ref="Y32:Y34"/>
    <mergeCell ref="Z32:Z34"/>
    <mergeCell ref="AA32:AA34"/>
    <mergeCell ref="AB32:AB34"/>
    <mergeCell ref="AC32:AC34"/>
    <mergeCell ref="AD32:AD34"/>
    <mergeCell ref="AE32:AE34"/>
    <mergeCell ref="AF32:AF34"/>
    <mergeCell ref="AG32:AG34"/>
    <mergeCell ref="AH32:AH34"/>
    <mergeCell ref="AI32:AI34"/>
    <mergeCell ref="AJ32:AJ34"/>
    <mergeCell ref="AK32:AK34"/>
    <mergeCell ref="F35:F38"/>
    <mergeCell ref="AL35:AL38"/>
    <mergeCell ref="A39:A42"/>
    <mergeCell ref="B39:B42"/>
    <mergeCell ref="C39:C42"/>
    <mergeCell ref="D39:D42"/>
    <mergeCell ref="E39:E42"/>
    <mergeCell ref="F39:F42"/>
    <mergeCell ref="AL39:AL42"/>
    <mergeCell ref="A35:A38"/>
    <mergeCell ref="B35:B38"/>
    <mergeCell ref="C35:C38"/>
    <mergeCell ref="D35:D38"/>
    <mergeCell ref="E35:E38"/>
    <mergeCell ref="J35:J38"/>
    <mergeCell ref="K35:K38"/>
    <mergeCell ref="L35:L38"/>
    <mergeCell ref="M35:M38"/>
    <mergeCell ref="N35:N38"/>
    <mergeCell ref="F43:F46"/>
    <mergeCell ref="AL43:AL46"/>
    <mergeCell ref="A47:A50"/>
    <mergeCell ref="B47:B50"/>
    <mergeCell ref="C47:C50"/>
    <mergeCell ref="D47:D50"/>
    <mergeCell ref="E47:E50"/>
    <mergeCell ref="F47:F50"/>
    <mergeCell ref="AL47:AL50"/>
    <mergeCell ref="A43:A46"/>
    <mergeCell ref="B43:B46"/>
    <mergeCell ref="C43:C46"/>
    <mergeCell ref="D43:D46"/>
    <mergeCell ref="E43:E46"/>
    <mergeCell ref="J43:J46"/>
    <mergeCell ref="K43:K46"/>
    <mergeCell ref="L43:L46"/>
    <mergeCell ref="M43:M46"/>
    <mergeCell ref="N43:N46"/>
    <mergeCell ref="F51:F54"/>
    <mergeCell ref="AL51:AL54"/>
    <mergeCell ref="A55:A58"/>
    <mergeCell ref="B55:B58"/>
    <mergeCell ref="C55:C58"/>
    <mergeCell ref="D55:D58"/>
    <mergeCell ref="E55:E58"/>
    <mergeCell ref="F55:F58"/>
    <mergeCell ref="AL55:AL58"/>
    <mergeCell ref="A51:A54"/>
    <mergeCell ref="B51:B54"/>
    <mergeCell ref="C51:C54"/>
    <mergeCell ref="D51:D54"/>
    <mergeCell ref="E51:E54"/>
    <mergeCell ref="J51:J54"/>
    <mergeCell ref="K51:K54"/>
    <mergeCell ref="L51:L54"/>
    <mergeCell ref="M51:M54"/>
    <mergeCell ref="N51:N54"/>
    <mergeCell ref="F59:F62"/>
    <mergeCell ref="AL59:AL62"/>
    <mergeCell ref="A63:A66"/>
    <mergeCell ref="B63:B66"/>
    <mergeCell ref="C63:C66"/>
    <mergeCell ref="D63:D66"/>
    <mergeCell ref="E63:E66"/>
    <mergeCell ref="F63:F66"/>
    <mergeCell ref="AL63:AL66"/>
    <mergeCell ref="A59:A62"/>
    <mergeCell ref="B59:B62"/>
    <mergeCell ref="C59:C62"/>
    <mergeCell ref="D59:D62"/>
    <mergeCell ref="E59:E62"/>
    <mergeCell ref="J59:J62"/>
    <mergeCell ref="K59:K62"/>
    <mergeCell ref="L59:L62"/>
    <mergeCell ref="M59:M62"/>
    <mergeCell ref="N59:N62"/>
    <mergeCell ref="F67:F70"/>
    <mergeCell ref="AL67:AL70"/>
    <mergeCell ref="A71:A74"/>
    <mergeCell ref="B71:B74"/>
    <mergeCell ref="C71:C74"/>
    <mergeCell ref="D71:D74"/>
    <mergeCell ref="E71:E74"/>
    <mergeCell ref="F71:F74"/>
    <mergeCell ref="AL71:AL74"/>
    <mergeCell ref="A67:A70"/>
    <mergeCell ref="B67:B70"/>
    <mergeCell ref="C67:C70"/>
    <mergeCell ref="D67:D70"/>
    <mergeCell ref="E67:E70"/>
    <mergeCell ref="J67:J70"/>
    <mergeCell ref="K67:K70"/>
    <mergeCell ref="L67:L70"/>
    <mergeCell ref="M67:M70"/>
    <mergeCell ref="N67:N70"/>
    <mergeCell ref="F75:F78"/>
    <mergeCell ref="AL75:AL78"/>
    <mergeCell ref="A79:A82"/>
    <mergeCell ref="B79:B82"/>
    <mergeCell ref="C79:C82"/>
    <mergeCell ref="D79:D82"/>
    <mergeCell ref="E79:E82"/>
    <mergeCell ref="F79:F82"/>
    <mergeCell ref="AL79:AL82"/>
    <mergeCell ref="A75:A78"/>
    <mergeCell ref="B75:B78"/>
    <mergeCell ref="C75:C78"/>
    <mergeCell ref="D75:D78"/>
    <mergeCell ref="E75:E78"/>
    <mergeCell ref="J75:J78"/>
    <mergeCell ref="K75:K78"/>
    <mergeCell ref="L75:L78"/>
    <mergeCell ref="M75:M78"/>
    <mergeCell ref="N75:N78"/>
    <mergeCell ref="F83:F86"/>
    <mergeCell ref="AL83:AL86"/>
    <mergeCell ref="A87:A90"/>
    <mergeCell ref="B87:B90"/>
    <mergeCell ref="C87:C90"/>
    <mergeCell ref="D87:D90"/>
    <mergeCell ref="E87:E90"/>
    <mergeCell ref="F87:F90"/>
    <mergeCell ref="AL87:AL90"/>
    <mergeCell ref="A83:A86"/>
    <mergeCell ref="B83:B86"/>
    <mergeCell ref="C83:C86"/>
    <mergeCell ref="D83:D86"/>
    <mergeCell ref="E83:E86"/>
    <mergeCell ref="J83:J86"/>
    <mergeCell ref="K83:K86"/>
    <mergeCell ref="L83:L86"/>
    <mergeCell ref="M83:M86"/>
    <mergeCell ref="N83:N86"/>
    <mergeCell ref="F91:F94"/>
    <mergeCell ref="AL91:AL94"/>
    <mergeCell ref="A95:A98"/>
    <mergeCell ref="B95:B98"/>
    <mergeCell ref="C95:C98"/>
    <mergeCell ref="D95:D98"/>
    <mergeCell ref="E95:E98"/>
    <mergeCell ref="F95:F98"/>
    <mergeCell ref="AL95:AL98"/>
    <mergeCell ref="A91:A94"/>
    <mergeCell ref="B91:B94"/>
    <mergeCell ref="C91:C94"/>
    <mergeCell ref="D91:D94"/>
    <mergeCell ref="E91:E94"/>
    <mergeCell ref="J91:J94"/>
    <mergeCell ref="K91:K94"/>
    <mergeCell ref="L91:L94"/>
    <mergeCell ref="M91:M94"/>
    <mergeCell ref="N91:N94"/>
    <mergeCell ref="F99:F102"/>
    <mergeCell ref="AL99:AL102"/>
    <mergeCell ref="A103:A106"/>
    <mergeCell ref="B103:B106"/>
    <mergeCell ref="C103:C106"/>
    <mergeCell ref="D103:D106"/>
    <mergeCell ref="E103:E106"/>
    <mergeCell ref="F103:F106"/>
    <mergeCell ref="AL103:AL106"/>
    <mergeCell ref="A99:A102"/>
    <mergeCell ref="B99:B102"/>
    <mergeCell ref="C99:C102"/>
    <mergeCell ref="D99:D102"/>
    <mergeCell ref="E99:E102"/>
    <mergeCell ref="J99:J102"/>
    <mergeCell ref="K99:K102"/>
    <mergeCell ref="L99:L102"/>
    <mergeCell ref="M99:M102"/>
    <mergeCell ref="N99:N102"/>
    <mergeCell ref="F107:F110"/>
    <mergeCell ref="AL107:AL110"/>
    <mergeCell ref="A111:A114"/>
    <mergeCell ref="B111:B114"/>
    <mergeCell ref="C111:C114"/>
    <mergeCell ref="D111:D114"/>
    <mergeCell ref="E111:E114"/>
    <mergeCell ref="F111:F114"/>
    <mergeCell ref="AL111:AL114"/>
    <mergeCell ref="A107:A110"/>
    <mergeCell ref="B107:B110"/>
    <mergeCell ref="C107:C110"/>
    <mergeCell ref="D107:D110"/>
    <mergeCell ref="E107:E110"/>
    <mergeCell ref="J107:J110"/>
    <mergeCell ref="K107:K110"/>
    <mergeCell ref="L107:L110"/>
    <mergeCell ref="M107:M110"/>
    <mergeCell ref="N107:N110"/>
    <mergeCell ref="F115:F118"/>
    <mergeCell ref="AL115:AL118"/>
    <mergeCell ref="A119:A122"/>
    <mergeCell ref="B119:B122"/>
    <mergeCell ref="C119:C122"/>
    <mergeCell ref="D119:D122"/>
    <mergeCell ref="E119:E122"/>
    <mergeCell ref="F119:F122"/>
    <mergeCell ref="AL119:AL122"/>
    <mergeCell ref="A115:A118"/>
    <mergeCell ref="B115:B118"/>
    <mergeCell ref="C115:C118"/>
    <mergeCell ref="D115:D118"/>
    <mergeCell ref="E115:E118"/>
    <mergeCell ref="J115:J118"/>
    <mergeCell ref="K115:K118"/>
    <mergeCell ref="L115:L118"/>
    <mergeCell ref="M115:M118"/>
    <mergeCell ref="N115:N118"/>
    <mergeCell ref="F123:F126"/>
    <mergeCell ref="AL123:AL126"/>
    <mergeCell ref="A127:A130"/>
    <mergeCell ref="B127:B130"/>
    <mergeCell ref="C127:C130"/>
    <mergeCell ref="D127:D130"/>
    <mergeCell ref="E127:E130"/>
    <mergeCell ref="F127:F130"/>
    <mergeCell ref="AL127:AL130"/>
    <mergeCell ref="A123:A126"/>
    <mergeCell ref="B123:B126"/>
    <mergeCell ref="C123:C126"/>
    <mergeCell ref="D123:D126"/>
    <mergeCell ref="E123:E126"/>
    <mergeCell ref="J123:J126"/>
    <mergeCell ref="K123:K126"/>
    <mergeCell ref="L123:L126"/>
    <mergeCell ref="M123:M126"/>
    <mergeCell ref="N123:N126"/>
    <mergeCell ref="F131:F134"/>
    <mergeCell ref="AL131:AL134"/>
    <mergeCell ref="A135:A138"/>
    <mergeCell ref="B135:B138"/>
    <mergeCell ref="C135:C138"/>
    <mergeCell ref="D135:D138"/>
    <mergeCell ref="E135:E138"/>
    <mergeCell ref="F135:F138"/>
    <mergeCell ref="AL135:AL138"/>
    <mergeCell ref="A131:A134"/>
    <mergeCell ref="B131:B134"/>
    <mergeCell ref="C131:C134"/>
    <mergeCell ref="D131:D134"/>
    <mergeCell ref="E131:E134"/>
    <mergeCell ref="J131:J134"/>
    <mergeCell ref="K131:K134"/>
    <mergeCell ref="L131:L134"/>
    <mergeCell ref="M131:M134"/>
    <mergeCell ref="N131:N134"/>
    <mergeCell ref="F139:F142"/>
    <mergeCell ref="AL139:AL142"/>
    <mergeCell ref="A143:A146"/>
    <mergeCell ref="B143:B146"/>
    <mergeCell ref="C143:C146"/>
    <mergeCell ref="D143:D146"/>
    <mergeCell ref="E143:E146"/>
    <mergeCell ref="F143:F146"/>
    <mergeCell ref="AL143:AL146"/>
    <mergeCell ref="A139:A142"/>
    <mergeCell ref="B139:B142"/>
    <mergeCell ref="C139:C142"/>
    <mergeCell ref="D139:D142"/>
    <mergeCell ref="E139:E142"/>
    <mergeCell ref="J139:J142"/>
    <mergeCell ref="K139:K142"/>
    <mergeCell ref="L139:L142"/>
    <mergeCell ref="M139:M142"/>
    <mergeCell ref="N139:N142"/>
    <mergeCell ref="F147:F150"/>
    <mergeCell ref="AL147:AL150"/>
    <mergeCell ref="A151:A154"/>
    <mergeCell ref="B151:B154"/>
    <mergeCell ref="C151:C154"/>
    <mergeCell ref="D151:D154"/>
    <mergeCell ref="E151:E154"/>
    <mergeCell ref="F151:F154"/>
    <mergeCell ref="AL151:AL154"/>
    <mergeCell ref="A147:A150"/>
    <mergeCell ref="B147:B150"/>
    <mergeCell ref="C147:C150"/>
    <mergeCell ref="D147:D150"/>
    <mergeCell ref="E147:E150"/>
    <mergeCell ref="J147:J150"/>
    <mergeCell ref="K147:K150"/>
    <mergeCell ref="L147:L150"/>
    <mergeCell ref="M147:M150"/>
    <mergeCell ref="N147:N150"/>
    <mergeCell ref="F155:F158"/>
    <mergeCell ref="AL155:AL158"/>
    <mergeCell ref="A159:A162"/>
    <mergeCell ref="B159:B162"/>
    <mergeCell ref="C159:C162"/>
    <mergeCell ref="D159:D162"/>
    <mergeCell ref="E159:E162"/>
    <mergeCell ref="F159:F162"/>
    <mergeCell ref="AL159:AL162"/>
    <mergeCell ref="A155:A158"/>
    <mergeCell ref="B155:B158"/>
    <mergeCell ref="C155:C158"/>
    <mergeCell ref="D155:D158"/>
    <mergeCell ref="E155:E158"/>
    <mergeCell ref="J155:J158"/>
    <mergeCell ref="K155:K158"/>
    <mergeCell ref="L155:L158"/>
    <mergeCell ref="M155:M158"/>
    <mergeCell ref="N155:N158"/>
    <mergeCell ref="F163:F166"/>
    <mergeCell ref="AL163:AL166"/>
    <mergeCell ref="A167:A170"/>
    <mergeCell ref="B167:B170"/>
    <mergeCell ref="C167:C170"/>
    <mergeCell ref="D167:D170"/>
    <mergeCell ref="E167:E170"/>
    <mergeCell ref="F167:F170"/>
    <mergeCell ref="AL167:AL170"/>
    <mergeCell ref="A163:A166"/>
    <mergeCell ref="B163:B166"/>
    <mergeCell ref="C163:C166"/>
    <mergeCell ref="D163:D166"/>
    <mergeCell ref="E163:E166"/>
    <mergeCell ref="J163:J166"/>
    <mergeCell ref="K163:K166"/>
    <mergeCell ref="L163:L166"/>
    <mergeCell ref="M163:M166"/>
    <mergeCell ref="N163:N166"/>
    <mergeCell ref="F171:F174"/>
    <mergeCell ref="AL171:AL174"/>
    <mergeCell ref="A175:A178"/>
    <mergeCell ref="B175:B178"/>
    <mergeCell ref="C175:C178"/>
    <mergeCell ref="D175:D178"/>
    <mergeCell ref="E175:E178"/>
    <mergeCell ref="F175:F178"/>
    <mergeCell ref="AL175:AL178"/>
    <mergeCell ref="A171:A174"/>
    <mergeCell ref="B171:B174"/>
    <mergeCell ref="C171:C174"/>
    <mergeCell ref="D171:D174"/>
    <mergeCell ref="E171:E174"/>
    <mergeCell ref="J171:J174"/>
    <mergeCell ref="K171:K174"/>
    <mergeCell ref="L171:L174"/>
    <mergeCell ref="M171:M174"/>
    <mergeCell ref="N171:N174"/>
    <mergeCell ref="F179:F182"/>
    <mergeCell ref="AL179:AL182"/>
    <mergeCell ref="A183:A186"/>
    <mergeCell ref="B183:B186"/>
    <mergeCell ref="C183:C186"/>
    <mergeCell ref="D183:D186"/>
    <mergeCell ref="E183:E186"/>
    <mergeCell ref="F183:F186"/>
    <mergeCell ref="AL183:AL186"/>
    <mergeCell ref="A179:A182"/>
    <mergeCell ref="B179:B182"/>
    <mergeCell ref="C179:C182"/>
    <mergeCell ref="D179:D182"/>
    <mergeCell ref="E179:E182"/>
    <mergeCell ref="J179:J182"/>
    <mergeCell ref="K179:K182"/>
    <mergeCell ref="L179:L182"/>
    <mergeCell ref="M179:M182"/>
    <mergeCell ref="N179:N182"/>
    <mergeCell ref="A191:A194"/>
    <mergeCell ref="B191:B194"/>
    <mergeCell ref="C191:C194"/>
    <mergeCell ref="D191:D194"/>
    <mergeCell ref="E191:E194"/>
    <mergeCell ref="F191:F194"/>
    <mergeCell ref="AL191:AL194"/>
    <mergeCell ref="A187:A190"/>
    <mergeCell ref="B187:B190"/>
    <mergeCell ref="C187:C190"/>
    <mergeCell ref="D187:D190"/>
    <mergeCell ref="E187:E190"/>
    <mergeCell ref="J187:J190"/>
    <mergeCell ref="K187:K190"/>
    <mergeCell ref="L187:L190"/>
    <mergeCell ref="M187:M190"/>
    <mergeCell ref="N187:N190"/>
    <mergeCell ref="A199:A202"/>
    <mergeCell ref="B199:B202"/>
    <mergeCell ref="C199:C202"/>
    <mergeCell ref="D199:D202"/>
    <mergeCell ref="E199:E202"/>
    <mergeCell ref="F199:F202"/>
    <mergeCell ref="AL199:AL202"/>
    <mergeCell ref="A195:A198"/>
    <mergeCell ref="B195:B198"/>
    <mergeCell ref="C195:C198"/>
    <mergeCell ref="D195:D198"/>
    <mergeCell ref="E195:E198"/>
    <mergeCell ref="J195:J198"/>
    <mergeCell ref="K195:K198"/>
    <mergeCell ref="L195:L198"/>
    <mergeCell ref="M195:M198"/>
    <mergeCell ref="N195:N198"/>
    <mergeCell ref="A207:A210"/>
    <mergeCell ref="B207:B210"/>
    <mergeCell ref="C207:C210"/>
    <mergeCell ref="D207:D210"/>
    <mergeCell ref="E207:E210"/>
    <mergeCell ref="F207:F210"/>
    <mergeCell ref="AL207:AL210"/>
    <mergeCell ref="A203:A206"/>
    <mergeCell ref="B203:B206"/>
    <mergeCell ref="C203:C206"/>
    <mergeCell ref="D203:D206"/>
    <mergeCell ref="E203:E206"/>
    <mergeCell ref="J203:J206"/>
    <mergeCell ref="K203:K206"/>
    <mergeCell ref="L203:L206"/>
    <mergeCell ref="M203:M206"/>
    <mergeCell ref="N203:N206"/>
    <mergeCell ref="A215:A218"/>
    <mergeCell ref="B215:B218"/>
    <mergeCell ref="C215:C218"/>
    <mergeCell ref="D215:D218"/>
    <mergeCell ref="E215:E218"/>
    <mergeCell ref="F215:F218"/>
    <mergeCell ref="AL215:AL218"/>
    <mergeCell ref="A211:A214"/>
    <mergeCell ref="B211:B214"/>
    <mergeCell ref="C211:C214"/>
    <mergeCell ref="D211:D214"/>
    <mergeCell ref="E211:E214"/>
    <mergeCell ref="J211:J214"/>
    <mergeCell ref="K211:K214"/>
    <mergeCell ref="L211:L214"/>
    <mergeCell ref="M211:M214"/>
    <mergeCell ref="N211:N214"/>
    <mergeCell ref="A223:A226"/>
    <mergeCell ref="B223:B226"/>
    <mergeCell ref="C223:C226"/>
    <mergeCell ref="D223:D226"/>
    <mergeCell ref="E223:E226"/>
    <mergeCell ref="F223:F226"/>
    <mergeCell ref="AL223:AL226"/>
    <mergeCell ref="A219:A222"/>
    <mergeCell ref="B219:B222"/>
    <mergeCell ref="C219:C222"/>
    <mergeCell ref="D219:D222"/>
    <mergeCell ref="E219:E222"/>
    <mergeCell ref="J219:J222"/>
    <mergeCell ref="K219:K222"/>
    <mergeCell ref="L219:L222"/>
    <mergeCell ref="M219:M222"/>
    <mergeCell ref="N219:N222"/>
    <mergeCell ref="A231:A234"/>
    <mergeCell ref="B231:B234"/>
    <mergeCell ref="C231:C234"/>
    <mergeCell ref="D231:D234"/>
    <mergeCell ref="E231:E234"/>
    <mergeCell ref="F231:F234"/>
    <mergeCell ref="AL231:AL234"/>
    <mergeCell ref="A227:A230"/>
    <mergeCell ref="B227:B230"/>
    <mergeCell ref="C227:C230"/>
    <mergeCell ref="D227:D230"/>
    <mergeCell ref="E227:E230"/>
    <mergeCell ref="J227:J230"/>
    <mergeCell ref="K227:K230"/>
    <mergeCell ref="L227:L230"/>
    <mergeCell ref="M227:M230"/>
    <mergeCell ref="N227:N230"/>
    <mergeCell ref="A247:A250"/>
    <mergeCell ref="B247:B250"/>
    <mergeCell ref="C247:C250"/>
    <mergeCell ref="D247:D250"/>
    <mergeCell ref="E247:E250"/>
    <mergeCell ref="F247:F250"/>
    <mergeCell ref="AL247:AL250"/>
    <mergeCell ref="A243:A246"/>
    <mergeCell ref="B243:B246"/>
    <mergeCell ref="C243:C246"/>
    <mergeCell ref="D243:D246"/>
    <mergeCell ref="E243:E246"/>
    <mergeCell ref="J243:J246"/>
    <mergeCell ref="K243:K246"/>
    <mergeCell ref="L243:L246"/>
    <mergeCell ref="F235:F238"/>
    <mergeCell ref="AL235:AL238"/>
    <mergeCell ref="A239:A242"/>
    <mergeCell ref="B239:B242"/>
    <mergeCell ref="C239:C242"/>
    <mergeCell ref="D239:D242"/>
    <mergeCell ref="E239:E242"/>
    <mergeCell ref="F239:F242"/>
    <mergeCell ref="AL239:AL242"/>
    <mergeCell ref="A235:A238"/>
    <mergeCell ref="B235:B238"/>
    <mergeCell ref="C235:C238"/>
    <mergeCell ref="D235:D238"/>
    <mergeCell ref="E235:E238"/>
    <mergeCell ref="J235:J238"/>
    <mergeCell ref="K235:K238"/>
    <mergeCell ref="L235:L238"/>
    <mergeCell ref="BG11:BG15"/>
    <mergeCell ref="BE16:BE22"/>
    <mergeCell ref="BF16:BF22"/>
    <mergeCell ref="BG16:BG22"/>
    <mergeCell ref="BE23:BE26"/>
    <mergeCell ref="BF23:BF26"/>
    <mergeCell ref="BG23:BG26"/>
    <mergeCell ref="BE27:BE30"/>
    <mergeCell ref="BF27:BF30"/>
    <mergeCell ref="BG27:BG30"/>
    <mergeCell ref="F243:F246"/>
    <mergeCell ref="AL243:AL246"/>
    <mergeCell ref="M235:M238"/>
    <mergeCell ref="N235:N238"/>
    <mergeCell ref="F227:F230"/>
    <mergeCell ref="AL227:AL230"/>
    <mergeCell ref="F219:F222"/>
    <mergeCell ref="AL219:AL222"/>
    <mergeCell ref="F211:F214"/>
    <mergeCell ref="AL211:AL214"/>
    <mergeCell ref="F203:F206"/>
    <mergeCell ref="AL203:AL206"/>
    <mergeCell ref="F195:F198"/>
    <mergeCell ref="AL195:AL198"/>
    <mergeCell ref="F187:F190"/>
    <mergeCell ref="AL187:AL190"/>
    <mergeCell ref="BE31:BE34"/>
    <mergeCell ref="BF31:BF34"/>
    <mergeCell ref="BG31:BG34"/>
    <mergeCell ref="BE35:BE38"/>
    <mergeCell ref="BF35:BF38"/>
    <mergeCell ref="BG35:BG38"/>
    <mergeCell ref="BE39:BE42"/>
    <mergeCell ref="BF39:BF42"/>
    <mergeCell ref="BG39:BG42"/>
    <mergeCell ref="BE43:BE46"/>
    <mergeCell ref="BF43:BF46"/>
    <mergeCell ref="BG43:BG46"/>
    <mergeCell ref="BE47:BE50"/>
    <mergeCell ref="BF47:BF50"/>
    <mergeCell ref="BG47:BG50"/>
    <mergeCell ref="BE51:BE54"/>
    <mergeCell ref="BF51:BF54"/>
    <mergeCell ref="BG51:BG54"/>
    <mergeCell ref="BE55:BE58"/>
    <mergeCell ref="BF55:BF58"/>
    <mergeCell ref="BG55:BG58"/>
    <mergeCell ref="BE59:BE62"/>
    <mergeCell ref="BF59:BF62"/>
    <mergeCell ref="BG59:BG62"/>
    <mergeCell ref="BE63:BE66"/>
    <mergeCell ref="BF63:BF66"/>
    <mergeCell ref="BG63:BG66"/>
    <mergeCell ref="BE67:BE70"/>
    <mergeCell ref="BF67:BF70"/>
    <mergeCell ref="BG67:BG70"/>
    <mergeCell ref="BE71:BE74"/>
    <mergeCell ref="BF71:BF74"/>
    <mergeCell ref="BG71:BG74"/>
    <mergeCell ref="BE75:BE78"/>
    <mergeCell ref="BF75:BF78"/>
    <mergeCell ref="BG75:BG78"/>
    <mergeCell ref="BE79:BE82"/>
    <mergeCell ref="BF79:BF82"/>
    <mergeCell ref="BG79:BG82"/>
    <mergeCell ref="BE83:BE86"/>
    <mergeCell ref="BF83:BF86"/>
    <mergeCell ref="BG83:BG86"/>
    <mergeCell ref="BE87:BE90"/>
    <mergeCell ref="BF87:BF90"/>
    <mergeCell ref="BG87:BG90"/>
    <mergeCell ref="BE91:BE94"/>
    <mergeCell ref="BF91:BF94"/>
    <mergeCell ref="BG91:BG94"/>
    <mergeCell ref="BE95:BE98"/>
    <mergeCell ref="BF95:BF98"/>
    <mergeCell ref="BG95:BG98"/>
    <mergeCell ref="BE99:BE102"/>
    <mergeCell ref="BF99:BF102"/>
    <mergeCell ref="BG99:BG102"/>
    <mergeCell ref="BE103:BE106"/>
    <mergeCell ref="BF103:BF106"/>
    <mergeCell ref="BG103:BG106"/>
    <mergeCell ref="BE107:BE110"/>
    <mergeCell ref="BF107:BF110"/>
    <mergeCell ref="BG107:BG110"/>
    <mergeCell ref="BE111:BE114"/>
    <mergeCell ref="BF111:BF114"/>
    <mergeCell ref="BG111:BG114"/>
    <mergeCell ref="BE115:BE118"/>
    <mergeCell ref="BF115:BF118"/>
    <mergeCell ref="BG115:BG118"/>
    <mergeCell ref="BE119:BE122"/>
    <mergeCell ref="BF119:BF122"/>
    <mergeCell ref="BG119:BG122"/>
    <mergeCell ref="BE123:BE126"/>
    <mergeCell ref="BF123:BF126"/>
    <mergeCell ref="BG123:BG126"/>
    <mergeCell ref="BE127:BE130"/>
    <mergeCell ref="BF127:BF130"/>
    <mergeCell ref="BG127:BG130"/>
    <mergeCell ref="BE131:BE134"/>
    <mergeCell ref="BF131:BF134"/>
    <mergeCell ref="BG131:BG134"/>
    <mergeCell ref="BE135:BE138"/>
    <mergeCell ref="BF135:BF138"/>
    <mergeCell ref="BG135:BG138"/>
    <mergeCell ref="BE139:BE142"/>
    <mergeCell ref="BF139:BF142"/>
    <mergeCell ref="BG139:BG142"/>
    <mergeCell ref="BE143:BE146"/>
    <mergeCell ref="BF143:BF146"/>
    <mergeCell ref="BG143:BG146"/>
    <mergeCell ref="BE147:BE150"/>
    <mergeCell ref="BF147:BF150"/>
    <mergeCell ref="BG147:BG150"/>
    <mergeCell ref="BE151:BE154"/>
    <mergeCell ref="BF151:BF154"/>
    <mergeCell ref="BG151:BG154"/>
    <mergeCell ref="BE155:BE158"/>
    <mergeCell ref="BF155:BF158"/>
    <mergeCell ref="BG155:BG158"/>
    <mergeCell ref="BE159:BE162"/>
    <mergeCell ref="BF159:BF162"/>
    <mergeCell ref="BG159:BG162"/>
    <mergeCell ref="BE163:BE166"/>
    <mergeCell ref="BF163:BF166"/>
    <mergeCell ref="BG163:BG166"/>
    <mergeCell ref="BE167:BE170"/>
    <mergeCell ref="BF167:BF170"/>
    <mergeCell ref="BG167:BG170"/>
    <mergeCell ref="BE171:BE174"/>
    <mergeCell ref="BF171:BF174"/>
    <mergeCell ref="BG171:BG174"/>
    <mergeCell ref="BE175:BE178"/>
    <mergeCell ref="BF175:BF178"/>
    <mergeCell ref="BG175:BG178"/>
    <mergeCell ref="BE179:BE182"/>
    <mergeCell ref="BF179:BF182"/>
    <mergeCell ref="BG179:BG182"/>
    <mergeCell ref="BE183:BE186"/>
    <mergeCell ref="BF183:BF186"/>
    <mergeCell ref="BG183:BG186"/>
    <mergeCell ref="BE187:BE190"/>
    <mergeCell ref="BF187:BF190"/>
    <mergeCell ref="BG187:BG190"/>
    <mergeCell ref="BE191:BE194"/>
    <mergeCell ref="BF191:BF194"/>
    <mergeCell ref="BG191:BG194"/>
    <mergeCell ref="BB7:BB10"/>
    <mergeCell ref="BC7:BC10"/>
    <mergeCell ref="BD7:BD10"/>
    <mergeCell ref="BB11:BB15"/>
    <mergeCell ref="BC11:BC15"/>
    <mergeCell ref="BD11:BD15"/>
    <mergeCell ref="BB16:BB22"/>
    <mergeCell ref="BC16:BC22"/>
    <mergeCell ref="BD16:BD22"/>
    <mergeCell ref="BB23:BB26"/>
    <mergeCell ref="BC23:BC26"/>
    <mergeCell ref="BD23:BD26"/>
    <mergeCell ref="BB27:BB30"/>
    <mergeCell ref="BC27:BC30"/>
    <mergeCell ref="BD27:BD30"/>
    <mergeCell ref="BB31:BB34"/>
    <mergeCell ref="BC31:BC34"/>
    <mergeCell ref="BD31:BD34"/>
    <mergeCell ref="BB35:BB38"/>
    <mergeCell ref="BC35:BC38"/>
    <mergeCell ref="BD35:BD38"/>
    <mergeCell ref="BB39:BB42"/>
    <mergeCell ref="BC39:BC42"/>
    <mergeCell ref="BD39:BD42"/>
    <mergeCell ref="BB43:BB46"/>
    <mergeCell ref="BC43:BC46"/>
    <mergeCell ref="BD43:BD46"/>
    <mergeCell ref="BB47:BB50"/>
    <mergeCell ref="BC47:BC50"/>
    <mergeCell ref="BD47:BD50"/>
    <mergeCell ref="BB51:BB54"/>
    <mergeCell ref="BC51:BC54"/>
    <mergeCell ref="BD51:BD54"/>
    <mergeCell ref="BB55:BB58"/>
    <mergeCell ref="BC55:BC58"/>
    <mergeCell ref="BD55:BD58"/>
    <mergeCell ref="BB59:BB62"/>
    <mergeCell ref="BC59:BC62"/>
    <mergeCell ref="BD59:BD62"/>
    <mergeCell ref="BB63:BB66"/>
    <mergeCell ref="BC63:BC66"/>
    <mergeCell ref="BD63:BD66"/>
    <mergeCell ref="BB67:BB70"/>
    <mergeCell ref="BC67:BC70"/>
    <mergeCell ref="BD67:BD70"/>
    <mergeCell ref="BB71:BB74"/>
    <mergeCell ref="BC71:BC74"/>
    <mergeCell ref="BD71:BD74"/>
    <mergeCell ref="BC75:BC78"/>
    <mergeCell ref="BD75:BD78"/>
    <mergeCell ref="BB79:BB82"/>
    <mergeCell ref="BC79:BC82"/>
    <mergeCell ref="BD79:BD82"/>
    <mergeCell ref="BB83:BB86"/>
    <mergeCell ref="BC83:BC86"/>
    <mergeCell ref="BD83:BD86"/>
    <mergeCell ref="BB87:BB90"/>
    <mergeCell ref="BC87:BC90"/>
    <mergeCell ref="BD87:BD90"/>
    <mergeCell ref="BB91:BB94"/>
    <mergeCell ref="BC91:BC94"/>
    <mergeCell ref="BD91:BD94"/>
    <mergeCell ref="BB95:BB98"/>
    <mergeCell ref="BC95:BC98"/>
    <mergeCell ref="BD95:BD98"/>
    <mergeCell ref="BB99:BB102"/>
    <mergeCell ref="BC99:BC102"/>
    <mergeCell ref="BD99:BD102"/>
    <mergeCell ref="BB103:BB106"/>
    <mergeCell ref="BC103:BC106"/>
    <mergeCell ref="BD103:BD106"/>
    <mergeCell ref="BB107:BB110"/>
    <mergeCell ref="BC107:BC110"/>
    <mergeCell ref="BD107:BD110"/>
    <mergeCell ref="BB111:BB114"/>
    <mergeCell ref="BC111:BC114"/>
    <mergeCell ref="BD111:BD114"/>
    <mergeCell ref="BB115:BB118"/>
    <mergeCell ref="BC115:BC118"/>
    <mergeCell ref="BD115:BD118"/>
    <mergeCell ref="BB119:BB122"/>
    <mergeCell ref="BC119:BC122"/>
    <mergeCell ref="BD119:BD122"/>
    <mergeCell ref="BB123:BB126"/>
    <mergeCell ref="BC123:BC126"/>
    <mergeCell ref="BD123:BD126"/>
    <mergeCell ref="BB127:BB130"/>
    <mergeCell ref="BC127:BC130"/>
    <mergeCell ref="BD127:BD130"/>
    <mergeCell ref="BB131:BB134"/>
    <mergeCell ref="BC131:BC134"/>
    <mergeCell ref="BD131:BD134"/>
    <mergeCell ref="BB135:BB138"/>
    <mergeCell ref="BC135:BC138"/>
    <mergeCell ref="BD135:BD138"/>
    <mergeCell ref="BB139:BB142"/>
    <mergeCell ref="BC139:BC142"/>
    <mergeCell ref="BD139:BD142"/>
    <mergeCell ref="BB143:BB146"/>
    <mergeCell ref="BC143:BC146"/>
    <mergeCell ref="BD143:BD146"/>
    <mergeCell ref="BB147:BB150"/>
    <mergeCell ref="BC147:BC150"/>
    <mergeCell ref="BD147:BD150"/>
    <mergeCell ref="BB151:BB154"/>
    <mergeCell ref="BC151:BC154"/>
    <mergeCell ref="BD151:BD154"/>
    <mergeCell ref="BB155:BB158"/>
    <mergeCell ref="BC155:BC158"/>
    <mergeCell ref="BD155:BD158"/>
    <mergeCell ref="BB159:BB162"/>
    <mergeCell ref="BC159:BC162"/>
    <mergeCell ref="BD159:BD162"/>
    <mergeCell ref="BB163:BB166"/>
    <mergeCell ref="BC163:BC166"/>
    <mergeCell ref="BD163:BD166"/>
    <mergeCell ref="BB167:BB170"/>
    <mergeCell ref="BC167:BC170"/>
    <mergeCell ref="BD167:BD170"/>
    <mergeCell ref="BB171:BB174"/>
    <mergeCell ref="BC171:BC174"/>
    <mergeCell ref="BD171:BD174"/>
    <mergeCell ref="BB175:BB178"/>
    <mergeCell ref="BC175:BC178"/>
    <mergeCell ref="BD175:BD178"/>
    <mergeCell ref="BB179:BB182"/>
    <mergeCell ref="BC179:BC182"/>
    <mergeCell ref="BD179:BD182"/>
    <mergeCell ref="BB183:BB186"/>
    <mergeCell ref="BC183:BC186"/>
    <mergeCell ref="BD183:BD186"/>
    <mergeCell ref="BB187:BB190"/>
    <mergeCell ref="BC187:BC190"/>
    <mergeCell ref="BD187:BD190"/>
    <mergeCell ref="BB191:BB194"/>
    <mergeCell ref="BC191:BC194"/>
    <mergeCell ref="BD191:BD194"/>
    <mergeCell ref="BB195:BB198"/>
    <mergeCell ref="BC195:BC198"/>
    <mergeCell ref="BD195:BD198"/>
    <mergeCell ref="BE195:BE198"/>
    <mergeCell ref="BF195:BF198"/>
    <mergeCell ref="BG195:BG198"/>
    <mergeCell ref="BB199:BB202"/>
    <mergeCell ref="BC199:BC202"/>
    <mergeCell ref="BD199:BD202"/>
    <mergeCell ref="BE199:BE202"/>
    <mergeCell ref="BF199:BF202"/>
    <mergeCell ref="BG199:BG202"/>
    <mergeCell ref="BE219:BE222"/>
    <mergeCell ref="BF219:BF222"/>
    <mergeCell ref="BG219:BG222"/>
    <mergeCell ref="BB223:BB226"/>
    <mergeCell ref="BC223:BC226"/>
    <mergeCell ref="BD223:BD226"/>
    <mergeCell ref="BE223:BE226"/>
    <mergeCell ref="BF223:BF226"/>
    <mergeCell ref="BG223:BG226"/>
    <mergeCell ref="BB203:BB206"/>
    <mergeCell ref="BC203:BC206"/>
    <mergeCell ref="BD203:BD206"/>
    <mergeCell ref="BE203:BE206"/>
    <mergeCell ref="BF203:BF206"/>
    <mergeCell ref="BG203:BG206"/>
    <mergeCell ref="BB207:BB210"/>
    <mergeCell ref="BC207:BC210"/>
    <mergeCell ref="BD207:BD210"/>
    <mergeCell ref="BE207:BE210"/>
    <mergeCell ref="BF207:BF210"/>
    <mergeCell ref="BG207:BG210"/>
    <mergeCell ref="BB211:BB214"/>
    <mergeCell ref="BC211:BC214"/>
    <mergeCell ref="BD211:BD214"/>
    <mergeCell ref="BE211:BE214"/>
    <mergeCell ref="BF211:BF214"/>
    <mergeCell ref="BG211:BG214"/>
    <mergeCell ref="BB247:BB250"/>
    <mergeCell ref="BC247:BC250"/>
    <mergeCell ref="BD247:BD250"/>
    <mergeCell ref="BE247:BE250"/>
    <mergeCell ref="BF247:BF250"/>
    <mergeCell ref="BG247:BG250"/>
    <mergeCell ref="BB235:BB238"/>
    <mergeCell ref="BC235:BC238"/>
    <mergeCell ref="BD235:BD238"/>
    <mergeCell ref="BE235:BE238"/>
    <mergeCell ref="BF235:BF238"/>
    <mergeCell ref="BG235:BG238"/>
    <mergeCell ref="BB239:BB242"/>
    <mergeCell ref="BC239:BC242"/>
    <mergeCell ref="BD239:BD242"/>
    <mergeCell ref="BE239:BE242"/>
    <mergeCell ref="BF239:BF242"/>
    <mergeCell ref="BG239:BG242"/>
    <mergeCell ref="BB243:BB246"/>
    <mergeCell ref="BC243:BC246"/>
    <mergeCell ref="Q14:Q15"/>
    <mergeCell ref="R14:R15"/>
    <mergeCell ref="S14:S15"/>
    <mergeCell ref="V11:V12"/>
    <mergeCell ref="U11:U12"/>
    <mergeCell ref="W11:W12"/>
    <mergeCell ref="X11:X12"/>
    <mergeCell ref="Y11:Y12"/>
    <mergeCell ref="Z11:Z12"/>
    <mergeCell ref="AA11:AA12"/>
    <mergeCell ref="AB11:AB12"/>
    <mergeCell ref="AC11:AC12"/>
    <mergeCell ref="AD11:AD12"/>
    <mergeCell ref="AE11:AE12"/>
    <mergeCell ref="AI11:AI12"/>
    <mergeCell ref="AJ11:AJ12"/>
    <mergeCell ref="AK11:AK12"/>
    <mergeCell ref="AI14:AI15"/>
    <mergeCell ref="AJ14:AJ15"/>
    <mergeCell ref="AK14:AK15"/>
    <mergeCell ref="AF11:AF12"/>
    <mergeCell ref="AG11:AG12"/>
    <mergeCell ref="T14:T15"/>
    <mergeCell ref="U14:U15"/>
    <mergeCell ref="V14:V15"/>
    <mergeCell ref="Y14:Y15"/>
    <mergeCell ref="Z14:Z15"/>
    <mergeCell ref="AA14:AA15"/>
    <mergeCell ref="AB14:AB15"/>
    <mergeCell ref="AC14:AC15"/>
    <mergeCell ref="AD14:AD15"/>
    <mergeCell ref="AE14:AE15"/>
    <mergeCell ref="AF14:AF15"/>
    <mergeCell ref="AG14:AG15"/>
    <mergeCell ref="AH11:AH12"/>
    <mergeCell ref="AH14:AH15"/>
    <mergeCell ref="BD243:BD246"/>
    <mergeCell ref="BE243:BE246"/>
    <mergeCell ref="BF243:BF246"/>
    <mergeCell ref="BG243:BG246"/>
    <mergeCell ref="R11:R12"/>
    <mergeCell ref="T11:T12"/>
    <mergeCell ref="S11:S12"/>
    <mergeCell ref="BB227:BB230"/>
    <mergeCell ref="BC227:BC230"/>
    <mergeCell ref="BD227:BD230"/>
    <mergeCell ref="BE227:BE230"/>
    <mergeCell ref="BF227:BF230"/>
    <mergeCell ref="BG227:BG230"/>
    <mergeCell ref="BB231:BB234"/>
    <mergeCell ref="BC231:BC234"/>
    <mergeCell ref="BD231:BD234"/>
    <mergeCell ref="BE231:BE234"/>
    <mergeCell ref="BF231:BF234"/>
    <mergeCell ref="BG231:BG234"/>
    <mergeCell ref="BB215:BB218"/>
    <mergeCell ref="BC215:BC218"/>
    <mergeCell ref="BD215:BD218"/>
    <mergeCell ref="BE215:BE218"/>
    <mergeCell ref="BF215:BF218"/>
    <mergeCell ref="BG215:BG218"/>
    <mergeCell ref="BB219:BB222"/>
    <mergeCell ref="BC219:BC222"/>
    <mergeCell ref="BD219:BD222"/>
  </mergeCells>
  <conditionalFormatting sqref="N7 N11 N16 N23 N27 N31 N35 N39 N43 N47 N51 N55 N59 N63 N67 N71 N75 N79 N83 N87 N91 N95 N99 N103 N107 N111 N115 N119 N123 N127 N131 N135 N139 N143 N147 N151 N155 N159 N163 N167 N171 N175 N179 N183 N187 N191 N195 N199 N203 N207 N211 N215 N219 N223 N227 N231 N235 N239 N243 N247">
    <cfRule type="cellIs" dxfId="148" priority="15" operator="equal">
      <formula>"Extremo"</formula>
    </cfRule>
    <cfRule type="cellIs" dxfId="147" priority="16" operator="equal">
      <formula>"Alto"</formula>
    </cfRule>
    <cfRule type="cellIs" dxfId="146" priority="17" operator="equal">
      <formula>"Moderado"</formula>
    </cfRule>
    <cfRule type="cellIs" dxfId="145" priority="18" operator="equal">
      <formula>"Bajo"</formula>
    </cfRule>
  </conditionalFormatting>
  <conditionalFormatting sqref="AT7 AT11 AT16 AT23 AT27 AT31 AT35 AT39 AT43 AT47 AT51 AT55 AT59 AT63 AT67 AT71 AT75 AT79 AT83 AT87 AT91 AT95 AT99 AT103 AT107 AT111 AT115 AT119 AT123 AT127 AT131 AT135 AT139 AT143 AT147 AT151 AT155 AT159 AT163 AT167 AT171 AT175 AT179 AT183 AT187 AT191 AT195 AT199 AT203 AT207 AT211 AT215 AT219 AT223 AT227 AT231 AT235 AT239 AT243 AT247">
    <cfRule type="cellIs" dxfId="144" priority="11" operator="equal">
      <formula>"Extremo"</formula>
    </cfRule>
    <cfRule type="cellIs" dxfId="143" priority="12" operator="equal">
      <formula>"Alto"</formula>
    </cfRule>
    <cfRule type="cellIs" dxfId="142" priority="13" operator="equal">
      <formula>"Moderado"</formula>
    </cfRule>
    <cfRule type="cellIs" dxfId="141" priority="14" operator="equal">
      <formula>"Bajo"</formula>
    </cfRule>
  </conditionalFormatting>
  <dataValidations xWindow="715" yWindow="474" count="36">
    <dataValidation type="list" allowBlank="1" showInputMessage="1" showErrorMessage="1" sqref="P7:P12 P42 P53:P54 P66 P68:P70 P85:P250">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Promedio entre el diseño Total de Control y Total Solidez Individual " sqref="AL6"/>
    <dataValidation allowBlank="1" showInputMessage="1" showErrorMessage="1" prompt="- Adecuado (15)_x000a__x000a_- Inadecuado (0)_x000a_" sqref="T6:U6"/>
    <dataValidation allowBlank="1" showInputMessage="1" showErrorMessage="1" prompt="- Se investigan y se resuelven Oportunamente (15)_x000a__x000a_- No se investigan y resuelven Oportunamente (0)_x000a_" sqref="AB6:AC6"/>
    <dataValidation allowBlank="1" showInputMessage="1" showErrorMessage="1" prompt="Completa (10)_x000a__x000a_Incompleta (5)_x000a__x000a_No esxiste (0)" sqref="AD6:AE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 Asignado (15)_x000a__x000a_- No Asignado (0)" sqref="R6:S6"/>
    <dataValidation allowBlank="1" showInputMessage="1" showErrorMessage="1" prompt="- Oportuna (15)_x000a__x000a_- Inoportuna (0)_x000a_" sqref="V6:W6"/>
    <dataValidation allowBlank="1" showInputMessage="1" showErrorMessage="1" prompt="- Prevenir (15)_x000a__x000a_- Detectar (10)_x000a__x000a_- No es un Control (0)" sqref="X6:Y6"/>
    <dataValidation allowBlank="1" showInputMessage="1" showErrorMessage="1" prompt="- Confiable (15)_x000a__x000a_- No Confiable (0)_x000a_" sqref="Z6:AA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Fuerte: Siempre se ejecuta_x000a__x000a_Moderado: Algunas veces_x000a__x000a_Débil: No se ejecuta " sqref="AH6:AI6"/>
    <dataValidation allowBlank="1" showInputMessage="1" showErrorMessage="1" prompt="Fuerte: 100_x000a__x000a_Moderado: 50_x000a__x000a_Débil: 0" sqref="AK6"/>
    <dataValidation allowBlank="1" showInputMessage="1" showErrorMessage="1" prompt="Fuerte: 100_x000a__x000a_Moderado: Entre 50 y 99_x000a__x000a_Débil: Menor a 50" sqref="AM6"/>
    <dataValidation type="list" allowBlank="1" showInputMessage="1" showErrorMessage="1" sqref="P13:P14">
      <formula1>$G$11:$G$15</formula1>
    </dataValidation>
    <dataValidation type="list" allowBlank="1" showInputMessage="1" showErrorMessage="1" sqref="P16:P22">
      <formula1>$G$16:$G$22</formula1>
    </dataValidation>
    <dataValidation type="list" allowBlank="1" showInputMessage="1" showErrorMessage="1" sqref="P23:P26">
      <formula1>$G$23:$G$26</formula1>
    </dataValidation>
    <dataValidation type="list" allowBlank="1" showInputMessage="1" showErrorMessage="1" sqref="P27:P30">
      <formula1>$G$27:$G$30</formula1>
    </dataValidation>
    <dataValidation type="list" allowBlank="1" showInputMessage="1" showErrorMessage="1" sqref="P31:P34">
      <formula1>$G$31:$G$34</formula1>
    </dataValidation>
    <dataValidation type="list" allowBlank="1" showInputMessage="1" showErrorMessage="1" sqref="P35:P38">
      <formula1>$G$35:$G$38</formula1>
    </dataValidation>
    <dataValidation type="list" allowBlank="1" showInputMessage="1" showErrorMessage="1" sqref="P39:P41">
      <formula1>$G$39:$G$42</formula1>
    </dataValidation>
    <dataValidation type="list" allowBlank="1" showInputMessage="1" showErrorMessage="1" sqref="P43:P46">
      <formula1>$G$43:$G$46</formula1>
    </dataValidation>
    <dataValidation type="list" allowBlank="1" showInputMessage="1" showErrorMessage="1" sqref="P47:P50">
      <formula1>$G$47:$G$50</formula1>
    </dataValidation>
    <dataValidation type="list" allowBlank="1" showInputMessage="1" showErrorMessage="1" sqref="P51:P52">
      <formula1>$G$51:$G$54</formula1>
    </dataValidation>
    <dataValidation type="list" allowBlank="1" showInputMessage="1" showErrorMessage="1" sqref="P55:P58">
      <formula1>$G$55:$G$58</formula1>
    </dataValidation>
    <dataValidation type="list" allowBlank="1" showInputMessage="1" showErrorMessage="1" sqref="P59:P62">
      <formula1>$G$59:$G$62</formula1>
    </dataValidation>
    <dataValidation type="list" allowBlank="1" showInputMessage="1" showErrorMessage="1" sqref="P63:P65">
      <formula1>$G$63:$G$66</formula1>
    </dataValidation>
    <dataValidation type="list" allowBlank="1" showInputMessage="1" showErrorMessage="1" sqref="P67">
      <formula1>$G$67:$G$70</formula1>
    </dataValidation>
    <dataValidation type="list" allowBlank="1" showInputMessage="1" showErrorMessage="1" sqref="P71:P74">
      <formula1>$G$71:$G$73</formula1>
    </dataValidation>
    <dataValidation type="list" allowBlank="1" showInputMessage="1" showErrorMessage="1" sqref="P83:P84">
      <formula1>$G$83:$G$86</formula1>
    </dataValidation>
    <dataValidation type="list" allowBlank="1" showInputMessage="1" showErrorMessage="1" sqref="P75:P78">
      <formula1>$G$75:$G$78</formula1>
    </dataValidation>
    <dataValidation type="list" allowBlank="1" showInputMessage="1" showErrorMessage="1" sqref="P79:P82">
      <formula1>$G$79:$G$82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715" yWindow="474" count="11">
        <x14:dataValidation type="list" allowBlank="1" showInputMessage="1" showErrorMessage="1">
          <x14:formula1>
            <xm:f>Listados!$E$26:$E$28</xm:f>
          </x14:formula1>
          <xm:sqref>AH7:AH11 AH13:AH14 AH16:AH28 AH30:AH32 AH35:AH250</xm:sqref>
        </x14:dataValidation>
        <x14:dataValidation type="list" allowBlank="1" showInputMessage="1" showErrorMessage="1">
          <x14:formula1>
            <xm:f>Listados!$C$26:$C$28</xm:f>
          </x14:formula1>
          <xm:sqref>AD7:AD11 AD13:AD14 AD16:AD28 AD30:AD32 AD35:AD250</xm:sqref>
        </x14:dataValidation>
        <x14:dataValidation type="list" allowBlank="1" showInputMessage="1" showErrorMessage="1">
          <x14:formula1>
            <xm:f>Listados!$G$26:$G$27</xm:f>
          </x14:formula1>
          <xm:sqref>Q35:Q250 Q7:Q11 Q13:Q14 X7:X11 X13:X14 Q16:Q28 X16:X28 Q30:Q32 X30:X32 X35:X250</xm:sqref>
        </x14:dataValidation>
        <x14:dataValidation type="list" allowBlank="1" showInputMessage="1" showErrorMessage="1">
          <x14:formula1>
            <xm:f>Listados!$B$3:$B$20</xm:f>
          </x14:formula1>
          <xm:sqref>B7 B11 B16 B23 B27 B31 B35 B39 B43 B47 B51 B55 B59 B63 B67 B71 B75 B99 B83 B87 B239 B243 B247 B103 B107 B111 B115 B119 B123 B127 B131 B135 B139 B143 B147 B151 B155 B159 B163 B167 B171 B175 B179 B183 B187 B191 B195 B199 B203 B207 B211 B215 B219 B223 B227 B231 B235 B91 B95 B79</xm:sqref>
        </x14:dataValidation>
        <x14:dataValidation type="list" allowBlank="1" showInputMessage="1" showErrorMessage="1">
          <x14:formula1>
            <xm:f>Corrupción!$J$3:$J$7</xm:f>
          </x14:formula1>
          <xm:sqref>J7 J11 J16 J23 J27 J31 J35 J39 J43 J47 J51 J55 J59 J63 J67 J71 J75 J79 J83 J87 J239 J243 J247 J103 J107 J111 J115 J119 J123 J127 J131 J135 J139 J143 J147 J151 J155 J159 J163 J167 J171 J175 J179 J183 J187 J191 J195 J199 J203 J207 J211 J215 J219 J223 J227 J231 J235 J91 J95 J99</xm:sqref>
        </x14:dataValidation>
        <x14:dataValidation type="list" allowBlank="1" showInputMessage="1" showErrorMessage="1">
          <x14:formula1>
            <xm:f>Listados!$B$26:$B$27</xm:f>
          </x14:formula1>
          <xm:sqref>R35:R250 T35:T1048576 Z35:Z250 V35:V250 R7:R11 T7:T11 R13:R14 V7:V11 Z7:Z11 AB7:AB11 T13:T14 V13:V14 Z13:Z14 AB13:AB14 R16:R28 T16:T28 V16:V28 Z16:Z28 AB16:AB28 R30:R32 T30:T32 V30:V32 Z30:Z32 AB30:AB32 AB35:AB250</xm:sqref>
        </x14:dataValidation>
        <x14:dataValidation type="list" allowBlank="1" showInputMessage="1" showErrorMessage="1">
          <x14:formula1>
            <xm:f>Listados!$G$3:$G$7</xm:f>
          </x14:formula1>
          <xm:sqref>L7 L11 L16 L23 L27 L31 L35 L39 L43 L47 L51 L55 L59 L63 L67 L71 L75 L79 L83 L87 L239 L243 L247 L103 L107 L111 L115 L119 L123 L127 L131 L135 L139 L143 L147 L151 L155 L159 L163 L167 L171 L175 L179 L183 L187 L191 L195 L199 L203 L207 L211 L215 L219 L223 L227 L231 L235 L91 L95 L99</xm:sqref>
        </x14:dataValidation>
        <x14:dataValidation type="list" allowBlank="1" showInputMessage="1" showErrorMessage="1">
          <x14:formula1>
            <xm:f>Listados!$D$3:$D$8</xm:f>
          </x14:formula1>
          <xm:sqref>E7 E11 E16</xm:sqref>
        </x14:dataValidation>
        <x14:dataValidation type="list" allowBlank="1" showInputMessage="1" showErrorMessage="1">
          <x14:formula1>
            <xm:f>Listados!$E$3:$E$4</xm:f>
          </x14:formula1>
          <xm:sqref>H7:H14 H16:H18 H20:H21 H23:H29 H94:H1048576 H31:H90</xm:sqref>
        </x14:dataValidation>
        <x14:dataValidation type="list" allowBlank="1" showInputMessage="1" showErrorMessage="1">
          <x14:formula1>
            <xm:f>Listados!$W$3:$W$10</xm:f>
          </x14:formula1>
          <xm:sqref>F7:F250</xm:sqref>
        </x14:dataValidation>
        <x14:dataValidation type="list" allowBlank="1" showInputMessage="1" showErrorMessage="1">
          <x14:formula1>
            <xm:f>Listados!$D$3:$D$9</xm:f>
          </x14:formula1>
          <xm:sqref>E23:E250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256"/>
  <sheetViews>
    <sheetView showGridLines="0" tabSelected="1" zoomScale="80" zoomScaleNormal="80" zoomScaleSheetLayoutView="50" workbookViewId="0">
      <selection activeCell="B6" sqref="B6"/>
    </sheetView>
  </sheetViews>
  <sheetFormatPr baseColWidth="10" defaultColWidth="11.42578125" defaultRowHeight="15"/>
  <cols>
    <col min="1" max="1" width="4.85546875" style="16" customWidth="1"/>
    <col min="2" max="2" width="23.7109375" style="46" customWidth="1"/>
    <col min="3" max="3" width="38.28515625" style="15" customWidth="1"/>
    <col min="4" max="4" width="32.140625" style="16" customWidth="1"/>
    <col min="5" max="5" width="25.5703125" style="17" customWidth="1"/>
    <col min="6" max="6" width="23" style="17" customWidth="1"/>
    <col min="7" max="7" width="27.7109375" style="15" customWidth="1"/>
    <col min="8" max="8" width="16.140625" style="15" customWidth="1"/>
    <col min="9" max="9" width="17" style="15" customWidth="1"/>
    <col min="10" max="10" width="15.5703125" style="15" customWidth="1"/>
    <col min="11" max="11" width="17.28515625" style="15" customWidth="1"/>
    <col min="12" max="12" width="14.42578125" style="15" customWidth="1"/>
    <col min="13" max="13" width="16.85546875" style="15" customWidth="1"/>
    <col min="14" max="14" width="15" style="15" customWidth="1"/>
    <col min="15" max="15" width="24.85546875" style="15" customWidth="1"/>
    <col min="16" max="16" width="13.7109375" style="15" customWidth="1"/>
    <col min="17" max="17" width="15.140625" style="15" customWidth="1"/>
    <col min="18" max="18" width="19.5703125" style="15" customWidth="1"/>
    <col min="19" max="19" width="17.85546875" style="15" customWidth="1"/>
    <col min="20" max="20" width="13" style="15" customWidth="1"/>
    <col min="21" max="21" width="13.28515625" style="15" customWidth="1"/>
    <col min="22" max="22" width="16" style="15" customWidth="1"/>
    <col min="23" max="23" width="14.42578125" style="15" customWidth="1"/>
    <col min="24" max="24" width="13" style="15" customWidth="1"/>
    <col min="25" max="25" width="13.7109375" style="15" customWidth="1"/>
    <col min="26" max="26" width="13.28515625" style="15" customWidth="1"/>
    <col min="27" max="27" width="16" style="15" customWidth="1"/>
    <col min="28" max="28" width="12" style="18" customWidth="1"/>
    <col min="29" max="29" width="1.7109375" style="18" hidden="1" customWidth="1"/>
    <col min="30" max="30" width="12.42578125" style="18" customWidth="1"/>
    <col min="31" max="31" width="0.28515625" style="18" customWidth="1"/>
    <col min="32" max="32" width="10" style="18" customWidth="1"/>
    <col min="33" max="33" width="69.28515625" style="15" customWidth="1"/>
    <col min="34" max="34" width="28.7109375" style="15" customWidth="1"/>
    <col min="35" max="35" width="16.42578125" style="15" customWidth="1"/>
    <col min="36" max="38" width="21" style="15" customWidth="1"/>
    <col min="39" max="39" width="20.85546875" style="15" customWidth="1"/>
    <col min="40" max="40" width="21" style="15" customWidth="1"/>
    <col min="41" max="41" width="20.28515625" style="15" customWidth="1"/>
    <col min="42" max="42" width="31.5703125" style="15" customWidth="1"/>
    <col min="43" max="43" width="20.28515625" style="15" customWidth="1"/>
    <col min="44" max="44" width="39.140625" style="15" customWidth="1"/>
    <col min="45" max="45" width="17.28515625" style="15" customWidth="1"/>
    <col min="46" max="46" width="27.85546875" style="15" customWidth="1"/>
    <col min="47" max="47" width="12.85546875" style="15" customWidth="1"/>
    <col min="48" max="48" width="23.85546875" style="15" customWidth="1"/>
    <col min="49" max="49" width="15.140625" style="15" customWidth="1"/>
    <col min="50" max="50" width="15.85546875" style="15" customWidth="1"/>
    <col min="51" max="51" width="18.5703125" style="15" customWidth="1"/>
    <col min="52" max="53" width="20.5703125" style="15" customWidth="1"/>
    <col min="54" max="56" width="15.5703125" style="15" customWidth="1"/>
    <col min="57" max="57" width="18.85546875" style="15" customWidth="1"/>
    <col min="58" max="58" width="15.5703125" style="15" hidden="1" customWidth="1"/>
    <col min="59" max="59" width="6.7109375" style="15" hidden="1" customWidth="1"/>
    <col min="60" max="60" width="22.28515625" style="18" customWidth="1"/>
    <col min="61" max="61" width="15.85546875" style="18" customWidth="1"/>
    <col min="62" max="62" width="19.42578125" style="15" customWidth="1"/>
    <col min="63" max="63" width="17.140625" style="15" customWidth="1"/>
    <col min="64" max="64" width="36.85546875" style="31" customWidth="1"/>
    <col min="65" max="65" width="18.85546875" style="31" customWidth="1"/>
    <col min="66" max="66" width="16.28515625" style="31" customWidth="1"/>
    <col min="67" max="67" width="15.7109375" style="31" customWidth="1"/>
    <col min="68" max="68" width="18.140625" style="31" customWidth="1"/>
    <col min="69" max="69" width="21.140625" style="31" customWidth="1"/>
    <col min="70" max="70" width="105.7109375" customWidth="1"/>
    <col min="71" max="71" width="108.7109375" customWidth="1"/>
    <col min="72" max="72" width="27.85546875" customWidth="1"/>
    <col min="73" max="73" width="108.28515625" customWidth="1"/>
    <col min="74" max="74" width="106" customWidth="1"/>
    <col min="75" max="75" width="27" customWidth="1"/>
    <col min="76" max="76" width="32.5703125" customWidth="1"/>
  </cols>
  <sheetData>
    <row r="1" spans="1:75" ht="30" customHeight="1" thickTop="1">
      <c r="A1" s="652" t="s">
        <v>0</v>
      </c>
      <c r="B1" s="653"/>
      <c r="C1" s="653"/>
      <c r="D1" s="653"/>
      <c r="E1" s="664" t="s">
        <v>332</v>
      </c>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6"/>
    </row>
    <row r="2" spans="1:75" ht="33.75" customHeight="1">
      <c r="A2" s="654"/>
      <c r="B2" s="655"/>
      <c r="C2" s="655"/>
      <c r="D2" s="655"/>
      <c r="E2" s="667"/>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9"/>
    </row>
    <row r="3" spans="1:75" ht="40.5" customHeight="1" thickBot="1">
      <c r="A3" s="656"/>
      <c r="B3" s="657"/>
      <c r="C3" s="657"/>
      <c r="D3" s="657"/>
      <c r="E3" s="670"/>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2"/>
    </row>
    <row r="4" spans="1:75" ht="19.5" customHeight="1">
      <c r="A4" s="550" t="s">
        <v>2</v>
      </c>
      <c r="B4" s="551"/>
      <c r="C4" s="551"/>
      <c r="D4" s="551"/>
      <c r="E4" s="551"/>
      <c r="F4" s="551"/>
      <c r="G4" s="551"/>
      <c r="H4" s="551" t="s">
        <v>333</v>
      </c>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678" t="s">
        <v>5</v>
      </c>
      <c r="BL4" s="551" t="s">
        <v>6</v>
      </c>
      <c r="BM4" s="551"/>
      <c r="BN4" s="551"/>
      <c r="BO4" s="551"/>
      <c r="BP4" s="551"/>
      <c r="BQ4" s="551"/>
      <c r="BR4" s="673" t="s">
        <v>7</v>
      </c>
      <c r="BS4" s="551"/>
      <c r="BT4" s="551"/>
      <c r="BU4" s="673" t="s">
        <v>8</v>
      </c>
      <c r="BV4" s="551"/>
      <c r="BW4" s="674"/>
    </row>
    <row r="5" spans="1:75" ht="29.25" customHeight="1">
      <c r="A5" s="677"/>
      <c r="B5" s="675"/>
      <c r="C5" s="675"/>
      <c r="D5" s="675"/>
      <c r="E5" s="675"/>
      <c r="F5" s="675"/>
      <c r="G5" s="675"/>
      <c r="H5" s="675" t="s">
        <v>334</v>
      </c>
      <c r="I5" s="675"/>
      <c r="J5" s="675"/>
      <c r="K5" s="675"/>
      <c r="L5" s="675"/>
      <c r="M5" s="675"/>
      <c r="N5" s="675"/>
      <c r="O5" s="675"/>
      <c r="P5" s="675"/>
      <c r="Q5" s="675"/>
      <c r="R5" s="675"/>
      <c r="S5" s="675"/>
      <c r="T5" s="675"/>
      <c r="U5" s="675"/>
      <c r="V5" s="675"/>
      <c r="W5" s="675"/>
      <c r="X5" s="675"/>
      <c r="Y5" s="675"/>
      <c r="Z5" s="675"/>
      <c r="AA5" s="675"/>
      <c r="AB5" s="679" t="s">
        <v>9</v>
      </c>
      <c r="AC5" s="679"/>
      <c r="AD5" s="679"/>
      <c r="AE5" s="679"/>
      <c r="AF5" s="679"/>
      <c r="AG5" s="658" t="s">
        <v>10</v>
      </c>
      <c r="AH5" s="659"/>
      <c r="AI5" s="660"/>
      <c r="AJ5" s="658" t="s">
        <v>11</v>
      </c>
      <c r="AK5" s="659"/>
      <c r="AL5" s="659"/>
      <c r="AM5" s="659"/>
      <c r="AN5" s="659"/>
      <c r="AO5" s="659"/>
      <c r="AP5" s="659"/>
      <c r="AQ5" s="659"/>
      <c r="AR5" s="659"/>
      <c r="AS5" s="659"/>
      <c r="AT5" s="659"/>
      <c r="AU5" s="659"/>
      <c r="AV5" s="659"/>
      <c r="AW5" s="659"/>
      <c r="AX5" s="659"/>
      <c r="AY5" s="660"/>
      <c r="AZ5" s="661" t="s">
        <v>12</v>
      </c>
      <c r="BA5" s="662"/>
      <c r="BB5" s="661" t="s">
        <v>13</v>
      </c>
      <c r="BC5" s="663"/>
      <c r="BD5" s="661" t="s">
        <v>14</v>
      </c>
      <c r="BE5" s="663"/>
      <c r="BF5" s="94"/>
      <c r="BG5" s="94"/>
      <c r="BH5" s="679" t="s">
        <v>15</v>
      </c>
      <c r="BI5" s="679"/>
      <c r="BJ5" s="679"/>
      <c r="BK5" s="661"/>
      <c r="BL5" s="675"/>
      <c r="BM5" s="675"/>
      <c r="BN5" s="675"/>
      <c r="BO5" s="675"/>
      <c r="BP5" s="675"/>
      <c r="BQ5" s="675"/>
      <c r="BR5" s="675"/>
      <c r="BS5" s="675"/>
      <c r="BT5" s="675"/>
      <c r="BU5" s="675"/>
      <c r="BV5" s="675"/>
      <c r="BW5" s="676"/>
    </row>
    <row r="6" spans="1:75" ht="99" customHeight="1" thickBot="1">
      <c r="A6" s="127" t="s">
        <v>16</v>
      </c>
      <c r="B6" s="126" t="s">
        <v>17</v>
      </c>
      <c r="C6" s="126" t="s">
        <v>18</v>
      </c>
      <c r="D6" s="126" t="s">
        <v>19</v>
      </c>
      <c r="E6" s="126" t="s">
        <v>22</v>
      </c>
      <c r="F6" s="126" t="s">
        <v>23</v>
      </c>
      <c r="G6" s="126" t="s">
        <v>24</v>
      </c>
      <c r="H6" s="126" t="s">
        <v>335</v>
      </c>
      <c r="I6" s="126" t="s">
        <v>336</v>
      </c>
      <c r="J6" s="126" t="s">
        <v>337</v>
      </c>
      <c r="K6" s="126" t="s">
        <v>338</v>
      </c>
      <c r="L6" s="126" t="s">
        <v>339</v>
      </c>
      <c r="M6" s="126" t="s">
        <v>340</v>
      </c>
      <c r="N6" s="126" t="s">
        <v>341</v>
      </c>
      <c r="O6" s="126" t="s">
        <v>342</v>
      </c>
      <c r="P6" s="126" t="s">
        <v>343</v>
      </c>
      <c r="Q6" s="126" t="s">
        <v>344</v>
      </c>
      <c r="R6" s="126" t="s">
        <v>345</v>
      </c>
      <c r="S6" s="126" t="s">
        <v>346</v>
      </c>
      <c r="T6" s="126" t="s">
        <v>347</v>
      </c>
      <c r="U6" s="126" t="s">
        <v>348</v>
      </c>
      <c r="V6" s="126" t="s">
        <v>349</v>
      </c>
      <c r="W6" s="126" t="s">
        <v>350</v>
      </c>
      <c r="X6" s="126" t="s">
        <v>351</v>
      </c>
      <c r="Y6" s="126" t="s">
        <v>352</v>
      </c>
      <c r="Z6" s="126" t="s">
        <v>353</v>
      </c>
      <c r="AA6" s="126" t="s">
        <v>354</v>
      </c>
      <c r="AB6" s="128" t="s">
        <v>25</v>
      </c>
      <c r="AC6" s="128"/>
      <c r="AD6" s="128" t="s">
        <v>26</v>
      </c>
      <c r="AE6" s="128"/>
      <c r="AF6" s="128" t="s">
        <v>27</v>
      </c>
      <c r="AG6" s="126" t="s">
        <v>28</v>
      </c>
      <c r="AH6" s="126" t="s">
        <v>29</v>
      </c>
      <c r="AI6" s="126" t="s">
        <v>30</v>
      </c>
      <c r="AJ6" s="126" t="s">
        <v>31</v>
      </c>
      <c r="AK6" s="298"/>
      <c r="AL6" s="126" t="s">
        <v>32</v>
      </c>
      <c r="AM6" s="126"/>
      <c r="AN6" s="126" t="s">
        <v>33</v>
      </c>
      <c r="AO6" s="126"/>
      <c r="AP6" s="126" t="s">
        <v>34</v>
      </c>
      <c r="AQ6" s="298"/>
      <c r="AR6" s="126" t="s">
        <v>35</v>
      </c>
      <c r="AS6" s="126"/>
      <c r="AT6" s="126" t="s">
        <v>36</v>
      </c>
      <c r="AU6" s="126"/>
      <c r="AV6" s="126" t="s">
        <v>37</v>
      </c>
      <c r="AW6" s="126"/>
      <c r="AX6" s="126" t="s">
        <v>38</v>
      </c>
      <c r="AY6" s="126" t="s">
        <v>39</v>
      </c>
      <c r="AZ6" s="126" t="s">
        <v>40</v>
      </c>
      <c r="BA6" s="126" t="s">
        <v>41</v>
      </c>
      <c r="BB6" s="126" t="s">
        <v>42</v>
      </c>
      <c r="BC6" s="126" t="s">
        <v>43</v>
      </c>
      <c r="BD6" s="126" t="s">
        <v>44</v>
      </c>
      <c r="BE6" s="126" t="s">
        <v>45</v>
      </c>
      <c r="BF6" s="126" t="s">
        <v>46</v>
      </c>
      <c r="BG6" s="126"/>
      <c r="BH6" s="126" t="s">
        <v>25</v>
      </c>
      <c r="BI6" s="126" t="s">
        <v>26</v>
      </c>
      <c r="BJ6" s="126" t="s">
        <v>27</v>
      </c>
      <c r="BK6" s="129" t="s">
        <v>48</v>
      </c>
      <c r="BL6" s="126" t="s">
        <v>49</v>
      </c>
      <c r="BM6" s="126" t="s">
        <v>50</v>
      </c>
      <c r="BN6" s="126" t="s">
        <v>51</v>
      </c>
      <c r="BO6" s="126" t="s">
        <v>52</v>
      </c>
      <c r="BP6" s="126" t="s">
        <v>53</v>
      </c>
      <c r="BQ6" s="126" t="s">
        <v>54</v>
      </c>
      <c r="BR6" s="126" t="s">
        <v>55</v>
      </c>
      <c r="BS6" s="126" t="s">
        <v>56</v>
      </c>
      <c r="BT6" s="126" t="s">
        <v>57</v>
      </c>
      <c r="BU6" s="126" t="s">
        <v>58</v>
      </c>
      <c r="BV6" s="126" t="s">
        <v>59</v>
      </c>
      <c r="BW6" s="130" t="s">
        <v>60</v>
      </c>
    </row>
    <row r="7" spans="1:75" ht="295.5" customHeight="1">
      <c r="A7" s="680">
        <v>1</v>
      </c>
      <c r="B7" s="491" t="s">
        <v>61</v>
      </c>
      <c r="C7" s="489" t="s">
        <v>355</v>
      </c>
      <c r="D7" s="491" t="s">
        <v>356</v>
      </c>
      <c r="E7" s="184" t="s">
        <v>357</v>
      </c>
      <c r="F7" s="166" t="s">
        <v>67</v>
      </c>
      <c r="G7" s="131" t="s">
        <v>358</v>
      </c>
      <c r="H7" s="491" t="s">
        <v>73</v>
      </c>
      <c r="I7" s="491" t="s">
        <v>73</v>
      </c>
      <c r="J7" s="491" t="s">
        <v>73</v>
      </c>
      <c r="K7" s="491" t="s">
        <v>359</v>
      </c>
      <c r="L7" s="491" t="s">
        <v>73</v>
      </c>
      <c r="M7" s="491" t="s">
        <v>359</v>
      </c>
      <c r="N7" s="491" t="s">
        <v>73</v>
      </c>
      <c r="O7" s="491" t="s">
        <v>359</v>
      </c>
      <c r="P7" s="491" t="s">
        <v>73</v>
      </c>
      <c r="Q7" s="491" t="s">
        <v>73</v>
      </c>
      <c r="R7" s="491" t="s">
        <v>73</v>
      </c>
      <c r="S7" s="491" t="s">
        <v>73</v>
      </c>
      <c r="T7" s="491" t="s">
        <v>73</v>
      </c>
      <c r="U7" s="491" t="s">
        <v>73</v>
      </c>
      <c r="V7" s="491" t="s">
        <v>73</v>
      </c>
      <c r="W7" s="491" t="s">
        <v>359</v>
      </c>
      <c r="X7" s="491" t="s">
        <v>73</v>
      </c>
      <c r="Y7" s="491" t="s">
        <v>73</v>
      </c>
      <c r="Z7" s="491" t="s">
        <v>359</v>
      </c>
      <c r="AA7" s="489">
        <f>COUNTIF(H7:Z7, "SI")</f>
        <v>14</v>
      </c>
      <c r="AB7" s="491" t="s">
        <v>271</v>
      </c>
      <c r="AC7" s="489">
        <f>+VLOOKUP(AB7,Listados!$K$8:$L$12,2,0)</f>
        <v>1</v>
      </c>
      <c r="AD7" s="489" t="str">
        <f>++IF(OR(AA7=0),"",IF(OR(AA7=1,AA7&lt;=5),"Moderado",IF(OR(AA7=6,AA7&lt;=11),"Mayor",IF(OR(AA7&gt;=12),"Catastrófico",""))))</f>
        <v>Catastrófico</v>
      </c>
      <c r="AE7" s="489">
        <f>+VLOOKUP(AD7,Listados!$K$13:$L$17,2,0)</f>
        <v>5</v>
      </c>
      <c r="AF7" s="489" t="str">
        <f>IF(AND(AB7&lt;&gt;"",AD7&lt;&gt;""),VLOOKUP(AB7&amp;AD7,[3]Listados!$M$3:$N$27,2,FALSE),"")</f>
        <v>Extremo</v>
      </c>
      <c r="AG7" s="198" t="s">
        <v>360</v>
      </c>
      <c r="AH7" s="132" t="s">
        <v>357</v>
      </c>
      <c r="AI7" s="104" t="s">
        <v>72</v>
      </c>
      <c r="AJ7" s="104" t="s">
        <v>73</v>
      </c>
      <c r="AK7" s="103">
        <f>+IF(AJ7="si",15,"0")</f>
        <v>15</v>
      </c>
      <c r="AL7" s="104" t="s">
        <v>73</v>
      </c>
      <c r="AM7" s="103">
        <f>+IF(AL7="si",15,"0")</f>
        <v>15</v>
      </c>
      <c r="AN7" s="104" t="s">
        <v>73</v>
      </c>
      <c r="AO7" s="103">
        <f>+IF(AN7="si",15,"0")</f>
        <v>15</v>
      </c>
      <c r="AP7" s="104" t="s">
        <v>72</v>
      </c>
      <c r="AQ7" s="103">
        <f>+IF(AP7="Preventivo",15,IF(AP7="Detectivo",10,"0"))</f>
        <v>15</v>
      </c>
      <c r="AR7" s="104" t="s">
        <v>73</v>
      </c>
      <c r="AS7" s="103">
        <f>+IF(AR7="si",15,"0")</f>
        <v>15</v>
      </c>
      <c r="AT7" s="104" t="s">
        <v>73</v>
      </c>
      <c r="AU7" s="103">
        <f>+IF(AT7="si",15,"0")</f>
        <v>15</v>
      </c>
      <c r="AV7" s="104" t="s">
        <v>74</v>
      </c>
      <c r="AW7" s="103">
        <f>+IF(AV7="Completa",10,IF(AV7="Incompleta",5,"0"))</f>
        <v>10</v>
      </c>
      <c r="AX7" s="106">
        <f>IF((SUM(AK7,AM7,AO7,AQ7,AS7,AU7,AW7)=0),"",(SUM(AK7,AM7,AO7,AQ7,AS7,AU7,AW7)))</f>
        <v>100</v>
      </c>
      <c r="AY7" s="106" t="str">
        <f>IF(AX7&lt;=85,"Débil",IF(AX7&lt;=95,"Moderado",IF(AX7=100,"Fuerte","")))</f>
        <v>Fuerte</v>
      </c>
      <c r="AZ7" s="133" t="s">
        <v>75</v>
      </c>
      <c r="BA7" s="134" t="str">
        <f>+IF(AZ7="siempre","Fuerte",IF(AZ7="Algunas veces","Moderado",IF(AZ7="No se ejecuta","Débil","")))</f>
        <v>Fuerte</v>
      </c>
      <c r="BB7" s="134" t="str">
        <f>IFERROR(VLOOKUP((CONCATENATE(AY7,BA7)),Listados!$U$3:$V$11,2,FALSE),"")</f>
        <v>Fuerte</v>
      </c>
      <c r="BC7" s="134">
        <f>IF(BB7="","",IF(BB7="Débil", 0, IF(BB7="Moderado",50,100)))</f>
        <v>100</v>
      </c>
      <c r="BD7" s="482">
        <f>AVERAGE(BC7:BC10)</f>
        <v>100</v>
      </c>
      <c r="BE7" s="482" t="str">
        <f>IF(BD7&lt;=50,"Débil",IF(BD7&lt;=99,"Moderado",IF(BD7=100,"fuerte","")))</f>
        <v>fuerte</v>
      </c>
      <c r="BF7" s="482">
        <f>+IF(AND(AI7="Preventivo",BE7="Fuerte"),2,IF(AND(AI7="Preventivo",BE7="Moderado"),1,0))</f>
        <v>2</v>
      </c>
      <c r="BG7" s="482">
        <f>+AC7-BF7</f>
        <v>-1</v>
      </c>
      <c r="BH7" s="489" t="str">
        <f>+VLOOKUP(MIN(BG7),Listados!$J$18:$K$24,2,TRUE)</f>
        <v>Rara Vez</v>
      </c>
      <c r="BI7" s="489" t="str">
        <f>AD7</f>
        <v>Catastrófico</v>
      </c>
      <c r="BJ7" s="489" t="str">
        <f>IF(AND(BH7&lt;&gt;"",BI7&lt;&gt;""),VLOOKUP(BH7&amp;BI7,Listados!$M$3:$N$27,2,FALSE),"")</f>
        <v>Extremo</v>
      </c>
      <c r="BK7" s="489" t="str">
        <f>+VLOOKUP(BJ7,Listados!$P$3:$Q$6,2,FALSE)</f>
        <v>Reducir el riesgo</v>
      </c>
      <c r="BL7" s="135" t="s">
        <v>361</v>
      </c>
      <c r="BM7" s="136" t="s">
        <v>362</v>
      </c>
      <c r="BN7" s="137">
        <v>45689</v>
      </c>
      <c r="BO7" s="138">
        <v>45991</v>
      </c>
      <c r="BP7" s="136" t="s">
        <v>363</v>
      </c>
      <c r="BQ7" s="136" t="s">
        <v>364</v>
      </c>
      <c r="BR7" s="135" t="s">
        <v>365</v>
      </c>
      <c r="BS7" s="419" t="s">
        <v>1168</v>
      </c>
      <c r="BT7" s="465"/>
      <c r="BU7" s="611" t="s">
        <v>366</v>
      </c>
      <c r="BV7" s="612" t="s">
        <v>1174</v>
      </c>
      <c r="BW7" s="468"/>
    </row>
    <row r="8" spans="1:75" ht="204" customHeight="1">
      <c r="A8" s="643"/>
      <c r="B8" s="637"/>
      <c r="C8" s="635"/>
      <c r="D8" s="637"/>
      <c r="E8" s="312" t="s">
        <v>88</v>
      </c>
      <c r="F8" s="313" t="s">
        <v>67</v>
      </c>
      <c r="G8" s="316" t="s">
        <v>367</v>
      </c>
      <c r="H8" s="637"/>
      <c r="I8" s="637"/>
      <c r="J8" s="637"/>
      <c r="K8" s="637"/>
      <c r="L8" s="637"/>
      <c r="M8" s="637"/>
      <c r="N8" s="637"/>
      <c r="O8" s="637"/>
      <c r="P8" s="637"/>
      <c r="Q8" s="637"/>
      <c r="R8" s="637"/>
      <c r="S8" s="637"/>
      <c r="T8" s="637"/>
      <c r="U8" s="637"/>
      <c r="V8" s="637"/>
      <c r="W8" s="637"/>
      <c r="X8" s="637"/>
      <c r="Y8" s="637"/>
      <c r="Z8" s="637"/>
      <c r="AA8" s="635"/>
      <c r="AB8" s="637"/>
      <c r="AC8" s="635"/>
      <c r="AD8" s="635"/>
      <c r="AE8" s="635"/>
      <c r="AF8" s="635"/>
      <c r="AG8" s="314" t="s">
        <v>368</v>
      </c>
      <c r="AH8" s="315" t="s">
        <v>88</v>
      </c>
      <c r="AI8" s="318" t="s">
        <v>72</v>
      </c>
      <c r="AJ8" s="318" t="s">
        <v>73</v>
      </c>
      <c r="AK8" s="317">
        <f t="shared" ref="AK8:AK74" si="0">+IF(AJ8="si",15,"0")</f>
        <v>15</v>
      </c>
      <c r="AL8" s="318" t="s">
        <v>73</v>
      </c>
      <c r="AM8" s="317">
        <f t="shared" ref="AM8:AM74" si="1">+IF(AL8="si",15,"0")</f>
        <v>15</v>
      </c>
      <c r="AN8" s="318" t="s">
        <v>73</v>
      </c>
      <c r="AO8" s="317">
        <f>+IF(AN8="si",15,"0")</f>
        <v>15</v>
      </c>
      <c r="AP8" s="318" t="s">
        <v>72</v>
      </c>
      <c r="AQ8" s="317">
        <f t="shared" ref="AQ8:AQ74" si="2">+IF(AP8="Preventivo",15,IF(AP8="Detectivo",10,"0"))</f>
        <v>15</v>
      </c>
      <c r="AR8" s="318" t="s">
        <v>73</v>
      </c>
      <c r="AS8" s="317">
        <f t="shared" ref="AS8:AS74" si="3">+IF(AR8="si",15,"0")</f>
        <v>15</v>
      </c>
      <c r="AT8" s="318" t="s">
        <v>73</v>
      </c>
      <c r="AU8" s="317">
        <f t="shared" ref="AU8:AU74" si="4">+IF(AT8="si",15,"0")</f>
        <v>15</v>
      </c>
      <c r="AV8" s="318" t="s">
        <v>74</v>
      </c>
      <c r="AW8" s="317">
        <f t="shared" ref="AW8:AW74" si="5">+IF(AV8="Completa",10,IF(AV8="Incompleta",5,"0"))</f>
        <v>10</v>
      </c>
      <c r="AX8" s="320">
        <f>IF((SUM(AK8,AM8,AO8,AQ8,AS8,AU8,AW8)=0),"",(SUM(AK8,AM8,AO8,AQ8,AS8,AU8,AW8)))</f>
        <v>100</v>
      </c>
      <c r="AY8" s="320" t="str">
        <f>IF(AX8&lt;=85,"Débil",IF(AX8&lt;=95,"Moderado",IF(AX8=100,"Fuerte","")))</f>
        <v>Fuerte</v>
      </c>
      <c r="AZ8" s="327" t="s">
        <v>75</v>
      </c>
      <c r="BA8" s="319" t="str">
        <f>+IF(AZ8="siempre","Fuerte",IF(AZ8="Algunas veces","Moderado",IF(AZ8="No se ejecuta","Débil","")))</f>
        <v>Fuerte</v>
      </c>
      <c r="BB8" s="319" t="str">
        <f>IFERROR(VLOOKUP((CONCATENATE(AY8,BA8)),Listados!$U$3:$V$11,2,FALSE),"")</f>
        <v>Fuerte</v>
      </c>
      <c r="BC8" s="319">
        <f>IF(BB8="","",IF(BB8="Débil", 0, IF(BB8="Moderado",50,100)))</f>
        <v>100</v>
      </c>
      <c r="BD8" s="633"/>
      <c r="BE8" s="633"/>
      <c r="BF8" s="633"/>
      <c r="BG8" s="633"/>
      <c r="BH8" s="635"/>
      <c r="BI8" s="635"/>
      <c r="BJ8" s="635"/>
      <c r="BK8" s="635"/>
      <c r="BL8" s="322" t="s">
        <v>369</v>
      </c>
      <c r="BM8" s="359" t="s">
        <v>370</v>
      </c>
      <c r="BN8" s="352">
        <v>45689</v>
      </c>
      <c r="BO8" s="352">
        <v>45991</v>
      </c>
      <c r="BP8" s="359" t="s">
        <v>363</v>
      </c>
      <c r="BQ8" s="359" t="s">
        <v>371</v>
      </c>
      <c r="BR8" s="322" t="s">
        <v>372</v>
      </c>
      <c r="BS8" s="417" t="s">
        <v>373</v>
      </c>
      <c r="BT8" s="587"/>
      <c r="BU8" s="609"/>
      <c r="BV8" s="592"/>
      <c r="BW8" s="595"/>
    </row>
    <row r="9" spans="1:75" ht="42.75" customHeight="1">
      <c r="A9" s="643"/>
      <c r="B9" s="637"/>
      <c r="C9" s="635"/>
      <c r="D9" s="637"/>
      <c r="E9" s="366"/>
      <c r="F9" s="313"/>
      <c r="G9" s="418" t="s">
        <v>374</v>
      </c>
      <c r="H9" s="637"/>
      <c r="I9" s="637"/>
      <c r="J9" s="637"/>
      <c r="K9" s="637"/>
      <c r="L9" s="637"/>
      <c r="M9" s="637"/>
      <c r="N9" s="637"/>
      <c r="O9" s="637"/>
      <c r="P9" s="637"/>
      <c r="Q9" s="637"/>
      <c r="R9" s="637"/>
      <c r="S9" s="637"/>
      <c r="T9" s="637"/>
      <c r="U9" s="637"/>
      <c r="V9" s="637"/>
      <c r="W9" s="637"/>
      <c r="X9" s="637"/>
      <c r="Y9" s="637"/>
      <c r="Z9" s="637"/>
      <c r="AA9" s="635"/>
      <c r="AB9" s="637"/>
      <c r="AC9" s="635"/>
      <c r="AD9" s="635"/>
      <c r="AE9" s="635"/>
      <c r="AF9" s="635"/>
      <c r="AG9" s="364"/>
      <c r="AH9" s="315"/>
      <c r="AI9" s="316"/>
      <c r="AJ9" s="316"/>
      <c r="AK9" s="317" t="str">
        <f t="shared" si="0"/>
        <v>0</v>
      </c>
      <c r="AL9" s="380"/>
      <c r="AM9" s="317" t="str">
        <f t="shared" si="1"/>
        <v>0</v>
      </c>
      <c r="AN9" s="318"/>
      <c r="AO9" s="317" t="str">
        <f>+IF(AN9="si",15,"0")</f>
        <v>0</v>
      </c>
      <c r="AP9" s="318"/>
      <c r="AQ9" s="317" t="str">
        <f t="shared" si="2"/>
        <v>0</v>
      </c>
      <c r="AR9" s="318"/>
      <c r="AS9" s="317" t="str">
        <f t="shared" si="3"/>
        <v>0</v>
      </c>
      <c r="AT9" s="318"/>
      <c r="AU9" s="317" t="str">
        <f t="shared" si="4"/>
        <v>0</v>
      </c>
      <c r="AV9" s="318"/>
      <c r="AW9" s="317" t="str">
        <f t="shared" si="5"/>
        <v>0</v>
      </c>
      <c r="AX9" s="320"/>
      <c r="AY9" s="320"/>
      <c r="AZ9" s="321"/>
      <c r="BA9" s="320"/>
      <c r="BB9" s="320"/>
      <c r="BC9" s="320"/>
      <c r="BD9" s="633"/>
      <c r="BE9" s="633"/>
      <c r="BF9" s="633"/>
      <c r="BG9" s="633"/>
      <c r="BH9" s="635"/>
      <c r="BI9" s="635"/>
      <c r="BJ9" s="635"/>
      <c r="BK9" s="635"/>
      <c r="BL9" s="325"/>
      <c r="BM9" s="325"/>
      <c r="BN9" s="328"/>
      <c r="BO9" s="328"/>
      <c r="BP9" s="325"/>
      <c r="BQ9" s="325"/>
      <c r="BR9" s="325"/>
      <c r="BS9" s="417"/>
      <c r="BT9" s="587"/>
      <c r="BU9" s="609"/>
      <c r="BV9" s="592"/>
      <c r="BW9" s="595"/>
    </row>
    <row r="10" spans="1:75" ht="52.5" thickBot="1">
      <c r="A10" s="644"/>
      <c r="B10" s="638"/>
      <c r="C10" s="636"/>
      <c r="D10" s="638"/>
      <c r="E10" s="367"/>
      <c r="F10" s="330"/>
      <c r="G10" s="420" t="s">
        <v>375</v>
      </c>
      <c r="H10" s="638"/>
      <c r="I10" s="638"/>
      <c r="J10" s="638"/>
      <c r="K10" s="638"/>
      <c r="L10" s="638"/>
      <c r="M10" s="638"/>
      <c r="N10" s="638"/>
      <c r="O10" s="638"/>
      <c r="P10" s="638"/>
      <c r="Q10" s="638"/>
      <c r="R10" s="638"/>
      <c r="S10" s="638"/>
      <c r="T10" s="638"/>
      <c r="U10" s="638"/>
      <c r="V10" s="638"/>
      <c r="W10" s="638"/>
      <c r="X10" s="638"/>
      <c r="Y10" s="638"/>
      <c r="Z10" s="638"/>
      <c r="AA10" s="636"/>
      <c r="AB10" s="638"/>
      <c r="AC10" s="636"/>
      <c r="AD10" s="636"/>
      <c r="AE10" s="636"/>
      <c r="AF10" s="636"/>
      <c r="AG10" s="368"/>
      <c r="AH10" s="332"/>
      <c r="AI10" s="333"/>
      <c r="AJ10" s="333"/>
      <c r="AK10" s="334" t="str">
        <f t="shared" si="0"/>
        <v>0</v>
      </c>
      <c r="AL10" s="404"/>
      <c r="AM10" s="334" t="str">
        <f t="shared" si="1"/>
        <v>0</v>
      </c>
      <c r="AN10" s="361"/>
      <c r="AO10" s="334" t="str">
        <f>+IF(AN10="si",15,"0")</f>
        <v>0</v>
      </c>
      <c r="AP10" s="361"/>
      <c r="AQ10" s="334" t="str">
        <f t="shared" si="2"/>
        <v>0</v>
      </c>
      <c r="AR10" s="361"/>
      <c r="AS10" s="334" t="str">
        <f t="shared" si="3"/>
        <v>0</v>
      </c>
      <c r="AT10" s="361"/>
      <c r="AU10" s="334" t="str">
        <f t="shared" si="4"/>
        <v>0</v>
      </c>
      <c r="AV10" s="361"/>
      <c r="AW10" s="334" t="str">
        <f t="shared" si="5"/>
        <v>0</v>
      </c>
      <c r="AX10" s="385"/>
      <c r="AY10" s="385"/>
      <c r="AZ10" s="386"/>
      <c r="BA10" s="385"/>
      <c r="BB10" s="385"/>
      <c r="BC10" s="385"/>
      <c r="BD10" s="634"/>
      <c r="BE10" s="634"/>
      <c r="BF10" s="634"/>
      <c r="BG10" s="634"/>
      <c r="BH10" s="636"/>
      <c r="BI10" s="636"/>
      <c r="BJ10" s="636"/>
      <c r="BK10" s="636"/>
      <c r="BL10" s="337"/>
      <c r="BM10" s="337"/>
      <c r="BN10" s="338"/>
      <c r="BO10" s="338"/>
      <c r="BP10" s="337"/>
      <c r="BQ10" s="337"/>
      <c r="BR10" s="337"/>
      <c r="BS10" s="421"/>
      <c r="BT10" s="588"/>
      <c r="BU10" s="610"/>
      <c r="BV10" s="593"/>
      <c r="BW10" s="596"/>
    </row>
    <row r="11" spans="1:75" ht="147" customHeight="1">
      <c r="A11" s="642">
        <v>2</v>
      </c>
      <c r="B11" s="436" t="s">
        <v>95</v>
      </c>
      <c r="C11" s="438" t="s">
        <v>376</v>
      </c>
      <c r="D11" s="436" t="s">
        <v>377</v>
      </c>
      <c r="E11" s="309" t="s">
        <v>378</v>
      </c>
      <c r="F11" s="161" t="s">
        <v>67</v>
      </c>
      <c r="G11" s="57" t="s">
        <v>379</v>
      </c>
      <c r="H11" s="436" t="s">
        <v>73</v>
      </c>
      <c r="I11" s="436" t="s">
        <v>73</v>
      </c>
      <c r="J11" s="436" t="s">
        <v>73</v>
      </c>
      <c r="K11" s="436" t="s">
        <v>73</v>
      </c>
      <c r="L11" s="436" t="s">
        <v>73</v>
      </c>
      <c r="M11" s="436" t="s">
        <v>73</v>
      </c>
      <c r="N11" s="436" t="s">
        <v>73</v>
      </c>
      <c r="O11" s="436" t="s">
        <v>73</v>
      </c>
      <c r="P11" s="436" t="s">
        <v>359</v>
      </c>
      <c r="Q11" s="436" t="s">
        <v>73</v>
      </c>
      <c r="R11" s="436" t="s">
        <v>73</v>
      </c>
      <c r="S11" s="436" t="s">
        <v>73</v>
      </c>
      <c r="T11" s="436" t="s">
        <v>73</v>
      </c>
      <c r="U11" s="436" t="s">
        <v>73</v>
      </c>
      <c r="V11" s="436" t="s">
        <v>73</v>
      </c>
      <c r="W11" s="436" t="s">
        <v>359</v>
      </c>
      <c r="X11" s="436" t="s">
        <v>73</v>
      </c>
      <c r="Y11" s="436" t="s">
        <v>73</v>
      </c>
      <c r="Z11" s="436" t="s">
        <v>359</v>
      </c>
      <c r="AA11" s="438">
        <f>COUNTIF(H11:Z11, "SI")</f>
        <v>16</v>
      </c>
      <c r="AB11" s="436" t="s">
        <v>85</v>
      </c>
      <c r="AC11" s="438">
        <f>+VLOOKUP(AB11,Listados!$K$8:$L$12,2,0)</f>
        <v>3</v>
      </c>
      <c r="AD11" s="438" t="str">
        <f>++IF(OR(AA11=0),"",IF(OR(AA11=1,AA11&lt;=5),"Moderado",IF(OR(AA11=6,AA11&lt;=11),"Mayor",IF(OR(AA11&gt;=12),"Catastrófico",""))))</f>
        <v>Catastrófico</v>
      </c>
      <c r="AE11" s="438">
        <f>+VLOOKUP(AD11,Listados!$K$13:$L$17,2,0)</f>
        <v>5</v>
      </c>
      <c r="AF11" s="438" t="str">
        <f>IF(AND(AB11&lt;&gt;"",AD11&lt;&gt;""),VLOOKUP(AB11&amp;AD11,[3]Listados!$M$3:$N$27,2,FALSE),"")</f>
        <v>Extremo</v>
      </c>
      <c r="AG11" s="340" t="s">
        <v>380</v>
      </c>
      <c r="AH11" s="162" t="s">
        <v>381</v>
      </c>
      <c r="AI11" s="45" t="s">
        <v>80</v>
      </c>
      <c r="AJ11" s="45" t="s">
        <v>73</v>
      </c>
      <c r="AK11" s="55">
        <f>+IF(AJ11="si",15,"0")</f>
        <v>15</v>
      </c>
      <c r="AL11" s="45" t="s">
        <v>73</v>
      </c>
      <c r="AM11" s="55">
        <f>+IF(AL11="si",15,"0")</f>
        <v>15</v>
      </c>
      <c r="AN11" s="45" t="s">
        <v>73</v>
      </c>
      <c r="AO11" s="55">
        <f>+IF(AN11="si",15,"0")</f>
        <v>15</v>
      </c>
      <c r="AP11" s="45" t="s">
        <v>80</v>
      </c>
      <c r="AQ11" s="55">
        <f>+IF(AP11="Preventivo",15,IF(AP11="Detectivo",10,"0"))</f>
        <v>10</v>
      </c>
      <c r="AR11" s="45" t="s">
        <v>73</v>
      </c>
      <c r="AS11" s="55">
        <f>+IF(AR11="si",15,"0")</f>
        <v>15</v>
      </c>
      <c r="AT11" s="45" t="s">
        <v>73</v>
      </c>
      <c r="AU11" s="55">
        <f>+IF(AT11="si",15,"0")</f>
        <v>15</v>
      </c>
      <c r="AV11" s="45" t="s">
        <v>74</v>
      </c>
      <c r="AW11" s="55">
        <f>+IF(AV11="Completa",10,IF(AV11="Incompleta",5,"0"))</f>
        <v>10</v>
      </c>
      <c r="AX11" s="80">
        <f>IF((SUM(AK11,AM11,AO11,AQ11,AS11,AU11,AW11)=0),"",(SUM(AK11,AM11,AO11,AQ11,AS11,AU11,AW11)))</f>
        <v>95</v>
      </c>
      <c r="AY11" s="80" t="str">
        <f>IF(AX11&lt;=85,"Débil",IF(AX11&lt;=95,"Moderado",IF(AX11=100,"Fuerte","")))</f>
        <v>Moderado</v>
      </c>
      <c r="AZ11" s="93" t="s">
        <v>75</v>
      </c>
      <c r="BA11" s="92" t="str">
        <f>+IF(AZ11="siempre","Fuerte",IF(AZ11="Algunas veces","Moderado",IF(AZ11="No se ejecuta","Débil","")))</f>
        <v>Fuerte</v>
      </c>
      <c r="BB11" s="92" t="str">
        <f>IFERROR(VLOOKUP((CONCATENATE(AY11,BA11)),Listados!$U$3:$V$11,2,FALSE),"")</f>
        <v>Moderado</v>
      </c>
      <c r="BC11" s="80">
        <f>IF(BB11="","",IF(BB11="Débil", 0, IF(BB11="Moderado",50,100)))</f>
        <v>50</v>
      </c>
      <c r="BD11" s="444">
        <f>AVERAGE(BC11:BC15)</f>
        <v>70</v>
      </c>
      <c r="BE11" s="444" t="str">
        <f>IF(BD11&lt;=50,"Débil",IF(BD11&lt;=99,"Moderado",IF(BD11=100,"fuerte","")))</f>
        <v>Moderado</v>
      </c>
      <c r="BF11" s="444">
        <f>+IF(AND(AI11="Preventivo",BE11="Fuerte"),2,IF(AND(AI11="Preventivo",BE11="Moderado"),1,0))</f>
        <v>0</v>
      </c>
      <c r="BG11" s="444">
        <f>+AC11-BF11</f>
        <v>3</v>
      </c>
      <c r="BH11" s="438" t="str">
        <f>+VLOOKUP(MIN(BG11),Listados!$J$18:$K$24,2,TRUE)</f>
        <v>Posible</v>
      </c>
      <c r="BI11" s="438" t="str">
        <f>AD11</f>
        <v>Catastrófico</v>
      </c>
      <c r="BJ11" s="438" t="str">
        <f>IF(AND(BH11&lt;&gt;"",BI11&lt;&gt;""),VLOOKUP(BH11&amp;BI11,Listados!$M$3:$N$27,2,FALSE),"")</f>
        <v>Extremo</v>
      </c>
      <c r="BK11" s="438" t="str">
        <f>+VLOOKUP(BJ11,Listados!$P$3:$Q$6,2,FALSE)</f>
        <v>Reducir el riesgo</v>
      </c>
      <c r="BL11" s="165" t="s">
        <v>382</v>
      </c>
      <c r="BM11" s="97" t="s">
        <v>370</v>
      </c>
      <c r="BN11" s="163">
        <v>45658</v>
      </c>
      <c r="BO11" s="164">
        <v>45991</v>
      </c>
      <c r="BP11" s="97" t="s">
        <v>383</v>
      </c>
      <c r="BQ11" s="97" t="s">
        <v>384</v>
      </c>
      <c r="BR11" s="165" t="s">
        <v>385</v>
      </c>
      <c r="BS11" s="416" t="s">
        <v>386</v>
      </c>
      <c r="BT11" s="434"/>
      <c r="BU11" s="589" t="s">
        <v>387</v>
      </c>
      <c r="BV11" s="584" t="s">
        <v>1175</v>
      </c>
      <c r="BW11" s="594"/>
    </row>
    <row r="12" spans="1:75" ht="123.75" customHeight="1">
      <c r="A12" s="643"/>
      <c r="B12" s="637"/>
      <c r="C12" s="635"/>
      <c r="D12" s="637"/>
      <c r="E12" s="312" t="s">
        <v>381</v>
      </c>
      <c r="F12" s="313" t="s">
        <v>67</v>
      </c>
      <c r="G12" s="316" t="s">
        <v>388</v>
      </c>
      <c r="H12" s="637"/>
      <c r="I12" s="637"/>
      <c r="J12" s="637"/>
      <c r="K12" s="637"/>
      <c r="L12" s="637"/>
      <c r="M12" s="637"/>
      <c r="N12" s="637"/>
      <c r="O12" s="637"/>
      <c r="P12" s="637"/>
      <c r="Q12" s="637"/>
      <c r="R12" s="637"/>
      <c r="S12" s="637"/>
      <c r="T12" s="637"/>
      <c r="U12" s="637"/>
      <c r="V12" s="637"/>
      <c r="W12" s="637"/>
      <c r="X12" s="637"/>
      <c r="Y12" s="637"/>
      <c r="Z12" s="637"/>
      <c r="AA12" s="635"/>
      <c r="AB12" s="637"/>
      <c r="AC12" s="635"/>
      <c r="AD12" s="635"/>
      <c r="AE12" s="635"/>
      <c r="AF12" s="635"/>
      <c r="AG12" s="314" t="s">
        <v>389</v>
      </c>
      <c r="AH12" s="348" t="s">
        <v>381</v>
      </c>
      <c r="AI12" s="318" t="s">
        <v>80</v>
      </c>
      <c r="AJ12" s="318" t="s">
        <v>73</v>
      </c>
      <c r="AK12" s="317">
        <f t="shared" si="0"/>
        <v>15</v>
      </c>
      <c r="AL12" s="318" t="s">
        <v>73</v>
      </c>
      <c r="AM12" s="317">
        <f t="shared" si="1"/>
        <v>15</v>
      </c>
      <c r="AN12" s="318" t="s">
        <v>73</v>
      </c>
      <c r="AO12" s="317">
        <f t="shared" ref="AO12:AO74" si="6">+IF(AN12="si",15,"0")</f>
        <v>15</v>
      </c>
      <c r="AP12" s="318" t="s">
        <v>80</v>
      </c>
      <c r="AQ12" s="317">
        <f t="shared" si="2"/>
        <v>10</v>
      </c>
      <c r="AR12" s="318" t="s">
        <v>73</v>
      </c>
      <c r="AS12" s="317">
        <f t="shared" si="3"/>
        <v>15</v>
      </c>
      <c r="AT12" s="318" t="s">
        <v>73</v>
      </c>
      <c r="AU12" s="317">
        <f t="shared" si="4"/>
        <v>15</v>
      </c>
      <c r="AV12" s="318" t="s">
        <v>74</v>
      </c>
      <c r="AW12" s="317">
        <f t="shared" si="5"/>
        <v>10</v>
      </c>
      <c r="AX12" s="320">
        <f t="shared" ref="AX12:AX15" si="7">IF((SUM(AK12,AM12,AO12,AQ12,AS12,AU12,AW12)=0),"",(SUM(AK12,AM12,AO12,AQ12,AS12,AU12,AW12)))</f>
        <v>95</v>
      </c>
      <c r="AY12" s="320" t="str">
        <f t="shared" ref="AY12:AY15" si="8">IF(AX12&lt;=85,"Débil",IF(AX12&lt;=95,"Moderado",IF(AX12=100,"Fuerte","")))</f>
        <v>Moderado</v>
      </c>
      <c r="AZ12" s="327" t="s">
        <v>75</v>
      </c>
      <c r="BA12" s="319" t="str">
        <f t="shared" ref="BA12:BA15" si="9">+IF(AZ12="siempre","Fuerte",IF(AZ12="Algunas veces","Moderado",IF(AZ12="No se ejecuta","Débil","")))</f>
        <v>Fuerte</v>
      </c>
      <c r="BB12" s="319" t="str">
        <f>IFERROR(VLOOKUP((CONCATENATE(AY12,BA12)),Listados!$U$3:$V$11,2,FALSE),"")</f>
        <v>Moderado</v>
      </c>
      <c r="BC12" s="320">
        <f t="shared" ref="BC12:BC15" si="10">IF(BB12="","",IF(BB12="Débil", 0, IF(BB12="Moderado",50,100)))</f>
        <v>50</v>
      </c>
      <c r="BD12" s="633"/>
      <c r="BE12" s="633"/>
      <c r="BF12" s="633"/>
      <c r="BG12" s="633"/>
      <c r="BH12" s="635"/>
      <c r="BI12" s="635"/>
      <c r="BJ12" s="635"/>
      <c r="BK12" s="635"/>
      <c r="BL12" s="322" t="s">
        <v>390</v>
      </c>
      <c r="BM12" s="359" t="s">
        <v>362</v>
      </c>
      <c r="BN12" s="352">
        <v>45658</v>
      </c>
      <c r="BO12" s="353">
        <v>45991</v>
      </c>
      <c r="BP12" s="359" t="s">
        <v>383</v>
      </c>
      <c r="BQ12" s="359" t="s">
        <v>391</v>
      </c>
      <c r="BR12" s="322" t="s">
        <v>392</v>
      </c>
      <c r="BS12" s="325" t="s">
        <v>393</v>
      </c>
      <c r="BT12" s="587"/>
      <c r="BU12" s="609"/>
      <c r="BV12" s="585"/>
      <c r="BW12" s="595"/>
    </row>
    <row r="13" spans="1:75" ht="261" customHeight="1">
      <c r="A13" s="643"/>
      <c r="B13" s="637"/>
      <c r="C13" s="635"/>
      <c r="D13" s="637"/>
      <c r="E13" s="312" t="s">
        <v>394</v>
      </c>
      <c r="F13" s="313" t="s">
        <v>67</v>
      </c>
      <c r="G13" s="316" t="s">
        <v>395</v>
      </c>
      <c r="H13" s="637"/>
      <c r="I13" s="637"/>
      <c r="J13" s="637"/>
      <c r="K13" s="637"/>
      <c r="L13" s="637"/>
      <c r="M13" s="637"/>
      <c r="N13" s="637"/>
      <c r="O13" s="637"/>
      <c r="P13" s="637"/>
      <c r="Q13" s="637"/>
      <c r="R13" s="637"/>
      <c r="S13" s="637"/>
      <c r="T13" s="637"/>
      <c r="U13" s="637"/>
      <c r="V13" s="637"/>
      <c r="W13" s="637"/>
      <c r="X13" s="637"/>
      <c r="Y13" s="637"/>
      <c r="Z13" s="637"/>
      <c r="AA13" s="635"/>
      <c r="AB13" s="637"/>
      <c r="AC13" s="635"/>
      <c r="AD13" s="635"/>
      <c r="AE13" s="635"/>
      <c r="AF13" s="635"/>
      <c r="AG13" s="314" t="s">
        <v>396</v>
      </c>
      <c r="AH13" s="348" t="s">
        <v>397</v>
      </c>
      <c r="AI13" s="318" t="s">
        <v>72</v>
      </c>
      <c r="AJ13" s="318" t="s">
        <v>73</v>
      </c>
      <c r="AK13" s="317">
        <f t="shared" si="0"/>
        <v>15</v>
      </c>
      <c r="AL13" s="318" t="s">
        <v>73</v>
      </c>
      <c r="AM13" s="317">
        <f t="shared" si="1"/>
        <v>15</v>
      </c>
      <c r="AN13" s="318" t="s">
        <v>73</v>
      </c>
      <c r="AO13" s="317">
        <f t="shared" si="6"/>
        <v>15</v>
      </c>
      <c r="AP13" s="318" t="s">
        <v>72</v>
      </c>
      <c r="AQ13" s="317">
        <f t="shared" si="2"/>
        <v>15</v>
      </c>
      <c r="AR13" s="318" t="s">
        <v>73</v>
      </c>
      <c r="AS13" s="317">
        <f t="shared" si="3"/>
        <v>15</v>
      </c>
      <c r="AT13" s="318" t="s">
        <v>73</v>
      </c>
      <c r="AU13" s="317">
        <f t="shared" si="4"/>
        <v>15</v>
      </c>
      <c r="AV13" s="318" t="s">
        <v>74</v>
      </c>
      <c r="AW13" s="317">
        <f t="shared" si="5"/>
        <v>10</v>
      </c>
      <c r="AX13" s="320">
        <f t="shared" si="7"/>
        <v>100</v>
      </c>
      <c r="AY13" s="320" t="str">
        <f t="shared" si="8"/>
        <v>Fuerte</v>
      </c>
      <c r="AZ13" s="327" t="s">
        <v>75</v>
      </c>
      <c r="BA13" s="319" t="str">
        <f t="shared" si="9"/>
        <v>Fuerte</v>
      </c>
      <c r="BB13" s="319" t="str">
        <f>IFERROR(VLOOKUP((CONCATENATE(AY13,BA13)),Listados!$U$3:$V$11,2,FALSE),"")</f>
        <v>Fuerte</v>
      </c>
      <c r="BC13" s="320">
        <f t="shared" si="10"/>
        <v>100</v>
      </c>
      <c r="BD13" s="633"/>
      <c r="BE13" s="633"/>
      <c r="BF13" s="633"/>
      <c r="BG13" s="633"/>
      <c r="BH13" s="635"/>
      <c r="BI13" s="635"/>
      <c r="BJ13" s="635"/>
      <c r="BK13" s="635"/>
      <c r="BL13" s="411" t="s">
        <v>398</v>
      </c>
      <c r="BM13" s="412" t="s">
        <v>126</v>
      </c>
      <c r="BN13" s="403">
        <v>45717</v>
      </c>
      <c r="BO13" s="413">
        <v>45991</v>
      </c>
      <c r="BP13" s="414" t="s">
        <v>383</v>
      </c>
      <c r="BQ13" s="398" t="s">
        <v>399</v>
      </c>
      <c r="BR13" s="322" t="s">
        <v>400</v>
      </c>
      <c r="BS13" s="372" t="s">
        <v>401</v>
      </c>
      <c r="BT13" s="587"/>
      <c r="BU13" s="609"/>
      <c r="BV13" s="585"/>
      <c r="BW13" s="595"/>
    </row>
    <row r="14" spans="1:75" ht="165" customHeight="1">
      <c r="A14" s="643"/>
      <c r="B14" s="637"/>
      <c r="C14" s="635"/>
      <c r="D14" s="637"/>
      <c r="E14" s="682" t="s">
        <v>397</v>
      </c>
      <c r="F14" s="684" t="s">
        <v>67</v>
      </c>
      <c r="G14" s="637" t="s">
        <v>402</v>
      </c>
      <c r="H14" s="637"/>
      <c r="I14" s="637"/>
      <c r="J14" s="637"/>
      <c r="K14" s="637"/>
      <c r="L14" s="637"/>
      <c r="M14" s="637"/>
      <c r="N14" s="637"/>
      <c r="O14" s="637"/>
      <c r="P14" s="637"/>
      <c r="Q14" s="637"/>
      <c r="R14" s="637"/>
      <c r="S14" s="637"/>
      <c r="T14" s="637"/>
      <c r="U14" s="637"/>
      <c r="V14" s="637"/>
      <c r="W14" s="637"/>
      <c r="X14" s="637"/>
      <c r="Y14" s="637"/>
      <c r="Z14" s="637"/>
      <c r="AA14" s="635"/>
      <c r="AB14" s="637"/>
      <c r="AC14" s="635"/>
      <c r="AD14" s="635"/>
      <c r="AE14" s="635"/>
      <c r="AF14" s="635"/>
      <c r="AG14" s="314" t="s">
        <v>403</v>
      </c>
      <c r="AH14" s="348" t="s">
        <v>378</v>
      </c>
      <c r="AI14" s="318" t="s">
        <v>80</v>
      </c>
      <c r="AJ14" s="318" t="s">
        <v>73</v>
      </c>
      <c r="AK14" s="317">
        <f t="shared" si="0"/>
        <v>15</v>
      </c>
      <c r="AL14" s="318" t="s">
        <v>73</v>
      </c>
      <c r="AM14" s="317">
        <f t="shared" si="1"/>
        <v>15</v>
      </c>
      <c r="AN14" s="318" t="s">
        <v>73</v>
      </c>
      <c r="AO14" s="317">
        <f t="shared" si="6"/>
        <v>15</v>
      </c>
      <c r="AP14" s="318" t="s">
        <v>80</v>
      </c>
      <c r="AQ14" s="317">
        <f t="shared" si="2"/>
        <v>10</v>
      </c>
      <c r="AR14" s="318" t="s">
        <v>73</v>
      </c>
      <c r="AS14" s="317">
        <f t="shared" si="3"/>
        <v>15</v>
      </c>
      <c r="AT14" s="318" t="s">
        <v>73</v>
      </c>
      <c r="AU14" s="317">
        <f t="shared" si="4"/>
        <v>15</v>
      </c>
      <c r="AV14" s="318" t="s">
        <v>74</v>
      </c>
      <c r="AW14" s="317">
        <f t="shared" si="5"/>
        <v>10</v>
      </c>
      <c r="AX14" s="320">
        <f t="shared" si="7"/>
        <v>95</v>
      </c>
      <c r="AY14" s="320" t="str">
        <f t="shared" si="8"/>
        <v>Moderado</v>
      </c>
      <c r="AZ14" s="327" t="s">
        <v>75</v>
      </c>
      <c r="BA14" s="319" t="str">
        <f t="shared" si="9"/>
        <v>Fuerte</v>
      </c>
      <c r="BB14" s="319" t="str">
        <f>IFERROR(VLOOKUP((CONCATENATE(AY14,BA14)),Listados!$U$3:$V$11,2,FALSE),"")</f>
        <v>Moderado</v>
      </c>
      <c r="BC14" s="320">
        <f t="shared" si="10"/>
        <v>50</v>
      </c>
      <c r="BD14" s="633"/>
      <c r="BE14" s="633"/>
      <c r="BF14" s="633"/>
      <c r="BG14" s="633"/>
      <c r="BH14" s="635"/>
      <c r="BI14" s="635"/>
      <c r="BJ14" s="635"/>
      <c r="BK14" s="635"/>
      <c r="BL14" s="686" t="s">
        <v>404</v>
      </c>
      <c r="BM14" s="688" t="s">
        <v>362</v>
      </c>
      <c r="BN14" s="690">
        <v>45748</v>
      </c>
      <c r="BO14" s="692">
        <v>45991</v>
      </c>
      <c r="BP14" s="694" t="s">
        <v>383</v>
      </c>
      <c r="BQ14" s="696" t="s">
        <v>405</v>
      </c>
      <c r="BR14" s="617" t="s">
        <v>406</v>
      </c>
      <c r="BS14" s="568" t="s">
        <v>407</v>
      </c>
      <c r="BT14" s="587"/>
      <c r="BU14" s="609"/>
      <c r="BV14" s="585"/>
      <c r="BW14" s="595"/>
    </row>
    <row r="15" spans="1:75" ht="180.75" thickBot="1">
      <c r="A15" s="644"/>
      <c r="B15" s="638"/>
      <c r="C15" s="636"/>
      <c r="D15" s="638"/>
      <c r="E15" s="683"/>
      <c r="F15" s="685"/>
      <c r="G15" s="638"/>
      <c r="H15" s="638"/>
      <c r="I15" s="638"/>
      <c r="J15" s="638"/>
      <c r="K15" s="638"/>
      <c r="L15" s="638"/>
      <c r="M15" s="638"/>
      <c r="N15" s="638"/>
      <c r="O15" s="638"/>
      <c r="P15" s="638"/>
      <c r="Q15" s="638"/>
      <c r="R15" s="638"/>
      <c r="S15" s="638"/>
      <c r="T15" s="638"/>
      <c r="U15" s="638"/>
      <c r="V15" s="638"/>
      <c r="W15" s="638"/>
      <c r="X15" s="638"/>
      <c r="Y15" s="638"/>
      <c r="Z15" s="638"/>
      <c r="AA15" s="636"/>
      <c r="AB15" s="638"/>
      <c r="AC15" s="636"/>
      <c r="AD15" s="636"/>
      <c r="AE15" s="636"/>
      <c r="AF15" s="636"/>
      <c r="AG15" s="415" t="s">
        <v>408</v>
      </c>
      <c r="AH15" s="384" t="s">
        <v>394</v>
      </c>
      <c r="AI15" s="361" t="s">
        <v>72</v>
      </c>
      <c r="AJ15" s="361" t="s">
        <v>73</v>
      </c>
      <c r="AK15" s="334">
        <f t="shared" si="0"/>
        <v>15</v>
      </c>
      <c r="AL15" s="361" t="s">
        <v>73</v>
      </c>
      <c r="AM15" s="334">
        <f t="shared" si="1"/>
        <v>15</v>
      </c>
      <c r="AN15" s="361" t="s">
        <v>73</v>
      </c>
      <c r="AO15" s="334">
        <f t="shared" si="6"/>
        <v>15</v>
      </c>
      <c r="AP15" s="361" t="s">
        <v>72</v>
      </c>
      <c r="AQ15" s="334">
        <f t="shared" si="2"/>
        <v>15</v>
      </c>
      <c r="AR15" s="361" t="s">
        <v>73</v>
      </c>
      <c r="AS15" s="334">
        <f t="shared" si="3"/>
        <v>15</v>
      </c>
      <c r="AT15" s="361" t="s">
        <v>73</v>
      </c>
      <c r="AU15" s="334">
        <f t="shared" si="4"/>
        <v>15</v>
      </c>
      <c r="AV15" s="361" t="s">
        <v>74</v>
      </c>
      <c r="AW15" s="334">
        <f t="shared" si="5"/>
        <v>10</v>
      </c>
      <c r="AX15" s="385">
        <f t="shared" si="7"/>
        <v>100</v>
      </c>
      <c r="AY15" s="385" t="str">
        <f t="shared" si="8"/>
        <v>Fuerte</v>
      </c>
      <c r="AZ15" s="336" t="s">
        <v>75</v>
      </c>
      <c r="BA15" s="335" t="str">
        <f t="shared" si="9"/>
        <v>Fuerte</v>
      </c>
      <c r="BB15" s="335" t="str">
        <f>IFERROR(VLOOKUP((CONCATENATE(AY15,BA15)),Listados!$U$3:$V$11,2,FALSE),"")</f>
        <v>Fuerte</v>
      </c>
      <c r="BC15" s="385">
        <f t="shared" si="10"/>
        <v>100</v>
      </c>
      <c r="BD15" s="634"/>
      <c r="BE15" s="634"/>
      <c r="BF15" s="634"/>
      <c r="BG15" s="634"/>
      <c r="BH15" s="636"/>
      <c r="BI15" s="636"/>
      <c r="BJ15" s="636"/>
      <c r="BK15" s="636"/>
      <c r="BL15" s="687"/>
      <c r="BM15" s="689"/>
      <c r="BN15" s="691"/>
      <c r="BO15" s="693"/>
      <c r="BP15" s="695"/>
      <c r="BQ15" s="697"/>
      <c r="BR15" s="618"/>
      <c r="BS15" s="569"/>
      <c r="BT15" s="588"/>
      <c r="BU15" s="610"/>
      <c r="BV15" s="586"/>
      <c r="BW15" s="596"/>
    </row>
    <row r="16" spans="1:75" ht="136.5" customHeight="1">
      <c r="A16" s="642">
        <v>3</v>
      </c>
      <c r="B16" s="436" t="s">
        <v>116</v>
      </c>
      <c r="C16" s="506" t="s">
        <v>117</v>
      </c>
      <c r="D16" s="639" t="s">
        <v>409</v>
      </c>
      <c r="E16" s="309" t="s">
        <v>410</v>
      </c>
      <c r="F16" s="161" t="s">
        <v>67</v>
      </c>
      <c r="G16" s="639" t="s">
        <v>411</v>
      </c>
      <c r="H16" s="436" t="s">
        <v>73</v>
      </c>
      <c r="I16" s="436" t="s">
        <v>73</v>
      </c>
      <c r="J16" s="436" t="s">
        <v>73</v>
      </c>
      <c r="K16" s="436" t="s">
        <v>73</v>
      </c>
      <c r="L16" s="436" t="s">
        <v>73</v>
      </c>
      <c r="M16" s="436" t="s">
        <v>73</v>
      </c>
      <c r="N16" s="436" t="s">
        <v>73</v>
      </c>
      <c r="O16" s="436" t="s">
        <v>73</v>
      </c>
      <c r="P16" s="436" t="s">
        <v>73</v>
      </c>
      <c r="Q16" s="436" t="s">
        <v>73</v>
      </c>
      <c r="R16" s="436" t="s">
        <v>73</v>
      </c>
      <c r="S16" s="436" t="s">
        <v>73</v>
      </c>
      <c r="T16" s="436" t="s">
        <v>73</v>
      </c>
      <c r="U16" s="436" t="s">
        <v>73</v>
      </c>
      <c r="V16" s="436" t="s">
        <v>73</v>
      </c>
      <c r="W16" s="436" t="s">
        <v>73</v>
      </c>
      <c r="X16" s="436" t="s">
        <v>73</v>
      </c>
      <c r="Y16" s="436" t="s">
        <v>73</v>
      </c>
      <c r="Z16" s="436" t="s">
        <v>73</v>
      </c>
      <c r="AA16" s="438">
        <f>COUNTIF(H16:Z16, "SI")</f>
        <v>19</v>
      </c>
      <c r="AB16" s="436" t="s">
        <v>271</v>
      </c>
      <c r="AC16" s="438">
        <f>+VLOOKUP(AB16,Listados!$K$8:$L$12,2,0)</f>
        <v>1</v>
      </c>
      <c r="AD16" s="438" t="str">
        <f>++IF(OR(AA16=0),"",IF(OR(AA16=1,AA16&lt;=5),"Moderado",IF(OR(AA16=6,AA16&lt;=11),"Mayor",IF(OR(AA16&gt;=12),"Catastrófico",""))))</f>
        <v>Catastrófico</v>
      </c>
      <c r="AE16" s="438">
        <f>+VLOOKUP(AD16,Listados!$K$13:$L$17,2,0)</f>
        <v>5</v>
      </c>
      <c r="AF16" s="438" t="str">
        <f>IF(AND(AB16&lt;&gt;"",AD16&lt;&gt;""),VLOOKUP(AB16&amp;AD16,[3]Listados!$M$3:$N$27,2,FALSE),"")</f>
        <v>Extremo</v>
      </c>
      <c r="AG16" s="309" t="s">
        <v>412</v>
      </c>
      <c r="AH16" s="162" t="s">
        <v>410</v>
      </c>
      <c r="AI16" s="45" t="s">
        <v>80</v>
      </c>
      <c r="AJ16" s="45" t="s">
        <v>73</v>
      </c>
      <c r="AK16" s="55">
        <f>+IF(AJ16="si",15,"0")</f>
        <v>15</v>
      </c>
      <c r="AL16" s="45" t="s">
        <v>73</v>
      </c>
      <c r="AM16" s="55">
        <f>+IF(AL16="si",15,"0")</f>
        <v>15</v>
      </c>
      <c r="AN16" s="45" t="s">
        <v>73</v>
      </c>
      <c r="AO16" s="55">
        <f>+IF(AN16="si",15,"0")</f>
        <v>15</v>
      </c>
      <c r="AP16" s="45" t="s">
        <v>72</v>
      </c>
      <c r="AQ16" s="55">
        <f>+IF(AP16="Preventivo",15,IF(AP16="Detectivo",10,"0"))</f>
        <v>15</v>
      </c>
      <c r="AR16" s="45" t="s">
        <v>73</v>
      </c>
      <c r="AS16" s="55">
        <f>+IF(AR16="si",15,"0")</f>
        <v>15</v>
      </c>
      <c r="AT16" s="45" t="s">
        <v>73</v>
      </c>
      <c r="AU16" s="55">
        <f>+IF(AT16="si",15,"0")</f>
        <v>15</v>
      </c>
      <c r="AV16" s="57" t="s">
        <v>74</v>
      </c>
      <c r="AW16" s="55">
        <f>+IF(AV16="Completa",10,IF(AV16="Incompleta",5,"0"))</f>
        <v>10</v>
      </c>
      <c r="AX16" s="80">
        <f>IF((SUM(AK16,AM16,AO16,AQ16,AS16,AU16,AW16)=0),"",(SUM(AK16,AM16,AO16,AQ16,AS16,AU16,AW16)))</f>
        <v>100</v>
      </c>
      <c r="AY16" s="80" t="str">
        <f>IF(AX16&lt;=85,"Débil",IF(AX16&lt;=95,"Moderado",IF(AX16=100,"Fuerte","")))</f>
        <v>Fuerte</v>
      </c>
      <c r="AZ16" s="93" t="s">
        <v>75</v>
      </c>
      <c r="BA16" s="92" t="str">
        <f>+IF(AZ16="siempre","Fuerte",IF(AZ16="Algunas veces","Moderado",IF(AZ16="No se ejecuta","Débil","")))</f>
        <v>Fuerte</v>
      </c>
      <c r="BB16" s="92" t="str">
        <f>IFERROR(VLOOKUP((CONCATENATE(AY16,BA16)),Listados!$U$3:$V$11,2,FALSE),"")</f>
        <v>Fuerte</v>
      </c>
      <c r="BC16" s="92">
        <f>IF(BB16="","",IF(BB16="Débil", 0, IF(BB16="Moderado",50,100)))</f>
        <v>100</v>
      </c>
      <c r="BD16" s="444">
        <f>AVERAGE(BC16:BC19)</f>
        <v>100</v>
      </c>
      <c r="BE16" s="444" t="str">
        <f>IF(BD16&lt;=50,"Débil",IF(BD16&lt;=99,"Moderado",IF(BD16=100,"fuerte","")))</f>
        <v>fuerte</v>
      </c>
      <c r="BF16" s="444">
        <f>+IF(AND(AI16="Preventivo",BE16="Fuerte"),2,IF(AND(AI16="Preventivo",BE16="Moderado"),1,0))</f>
        <v>0</v>
      </c>
      <c r="BG16" s="444">
        <f>+AC16-BF16</f>
        <v>1</v>
      </c>
      <c r="BH16" s="438" t="str">
        <f>+VLOOKUP(MIN(BG16),Listados!$J$18:$K$24,2,TRUE)</f>
        <v>Rara Vez</v>
      </c>
      <c r="BI16" s="438" t="str">
        <f>AD16</f>
        <v>Catastrófico</v>
      </c>
      <c r="BJ16" s="438" t="str">
        <f>IF(AND(BH16&lt;&gt;"",BI16&lt;&gt;""),VLOOKUP(BH16&amp;BI16,Listados!$M$3:$N$27,2,FALSE),"")</f>
        <v>Extremo</v>
      </c>
      <c r="BK16" s="438" t="str">
        <f>+VLOOKUP(BJ16,Listados!$P$3:$Q$6,2,FALSE)</f>
        <v>Reducir el riesgo</v>
      </c>
      <c r="BL16" s="295" t="s">
        <v>413</v>
      </c>
      <c r="BM16" s="408" t="s">
        <v>362</v>
      </c>
      <c r="BN16" s="409">
        <v>45778</v>
      </c>
      <c r="BO16" s="410">
        <v>45991</v>
      </c>
      <c r="BP16" s="408" t="s">
        <v>414</v>
      </c>
      <c r="BQ16" s="408" t="s">
        <v>415</v>
      </c>
      <c r="BR16" s="572" t="s">
        <v>416</v>
      </c>
      <c r="BS16" s="613" t="s">
        <v>1169</v>
      </c>
      <c r="BT16" s="434"/>
      <c r="BU16" s="589" t="s">
        <v>417</v>
      </c>
      <c r="BV16" s="506" t="s">
        <v>1176</v>
      </c>
      <c r="BW16" s="594"/>
    </row>
    <row r="17" spans="1:76" ht="114.75">
      <c r="A17" s="643"/>
      <c r="B17" s="637"/>
      <c r="C17" s="645"/>
      <c r="D17" s="640"/>
      <c r="E17" s="312" t="s">
        <v>418</v>
      </c>
      <c r="F17" s="313" t="s">
        <v>121</v>
      </c>
      <c r="G17" s="640"/>
      <c r="H17" s="637"/>
      <c r="I17" s="637"/>
      <c r="J17" s="637"/>
      <c r="K17" s="637"/>
      <c r="L17" s="637"/>
      <c r="M17" s="637"/>
      <c r="N17" s="637"/>
      <c r="O17" s="637"/>
      <c r="P17" s="637"/>
      <c r="Q17" s="637"/>
      <c r="R17" s="637"/>
      <c r="S17" s="637"/>
      <c r="T17" s="637"/>
      <c r="U17" s="637"/>
      <c r="V17" s="637"/>
      <c r="W17" s="637"/>
      <c r="X17" s="637"/>
      <c r="Y17" s="637"/>
      <c r="Z17" s="637"/>
      <c r="AA17" s="635"/>
      <c r="AB17" s="637"/>
      <c r="AC17" s="635"/>
      <c r="AD17" s="635"/>
      <c r="AE17" s="635"/>
      <c r="AF17" s="635"/>
      <c r="AG17" s="312" t="s">
        <v>419</v>
      </c>
      <c r="AH17" s="348" t="s">
        <v>418</v>
      </c>
      <c r="AI17" s="318" t="s">
        <v>72</v>
      </c>
      <c r="AJ17" s="318" t="s">
        <v>73</v>
      </c>
      <c r="AK17" s="317">
        <f t="shared" si="0"/>
        <v>15</v>
      </c>
      <c r="AL17" s="318" t="s">
        <v>73</v>
      </c>
      <c r="AM17" s="317">
        <f t="shared" si="1"/>
        <v>15</v>
      </c>
      <c r="AN17" s="318" t="s">
        <v>73</v>
      </c>
      <c r="AO17" s="317">
        <f t="shared" si="6"/>
        <v>15</v>
      </c>
      <c r="AP17" s="318" t="s">
        <v>72</v>
      </c>
      <c r="AQ17" s="317">
        <f t="shared" si="2"/>
        <v>15</v>
      </c>
      <c r="AR17" s="318" t="s">
        <v>73</v>
      </c>
      <c r="AS17" s="317">
        <f t="shared" si="3"/>
        <v>15</v>
      </c>
      <c r="AT17" s="318" t="s">
        <v>73</v>
      </c>
      <c r="AU17" s="317">
        <f t="shared" si="4"/>
        <v>15</v>
      </c>
      <c r="AV17" s="316" t="s">
        <v>74</v>
      </c>
      <c r="AW17" s="317">
        <f t="shared" si="5"/>
        <v>10</v>
      </c>
      <c r="AX17" s="320">
        <f t="shared" ref="AX17:AX18" si="11">IF((SUM(AK17,AM17,AO17,AQ17,AS17,AU17,AW17)=0),"",(SUM(AK17,AM17,AO17,AQ17,AS17,AU17,AW17)))</f>
        <v>100</v>
      </c>
      <c r="AY17" s="320" t="str">
        <f t="shared" ref="AY17:AY18" si="12">IF(AX17&lt;=85,"Débil",IF(AX17&lt;=95,"Moderado",IF(AX17=100,"Fuerte","")))</f>
        <v>Fuerte</v>
      </c>
      <c r="AZ17" s="327" t="s">
        <v>75</v>
      </c>
      <c r="BA17" s="319" t="str">
        <f t="shared" ref="BA17:BA18" si="13">+IF(AZ17="siempre","Fuerte",IF(AZ17="Algunas veces","Moderado",IF(AZ17="No se ejecuta","Débil","")))</f>
        <v>Fuerte</v>
      </c>
      <c r="BB17" s="319" t="str">
        <f>IFERROR(VLOOKUP((CONCATENATE(AY17,BA17)),Listados!$U$3:$V$11,2,FALSE),"")</f>
        <v>Fuerte</v>
      </c>
      <c r="BC17" s="319">
        <f t="shared" ref="BC17:BC18" si="14">IF(BB17="","",IF(BB17="Débil", 0, IF(BB17="Moderado",50,100)))</f>
        <v>100</v>
      </c>
      <c r="BD17" s="633"/>
      <c r="BE17" s="633"/>
      <c r="BF17" s="633"/>
      <c r="BG17" s="633"/>
      <c r="BH17" s="635"/>
      <c r="BI17" s="635"/>
      <c r="BJ17" s="635"/>
      <c r="BK17" s="635"/>
      <c r="BL17" s="401" t="s">
        <v>420</v>
      </c>
      <c r="BM17" s="402" t="s">
        <v>126</v>
      </c>
      <c r="BN17" s="399">
        <v>45658</v>
      </c>
      <c r="BO17" s="400">
        <v>45991</v>
      </c>
      <c r="BP17" s="402" t="s">
        <v>127</v>
      </c>
      <c r="BQ17" s="402" t="s">
        <v>421</v>
      </c>
      <c r="BR17" s="573"/>
      <c r="BS17" s="614"/>
      <c r="BT17" s="587"/>
      <c r="BU17" s="609"/>
      <c r="BV17" s="592"/>
      <c r="BW17" s="595"/>
    </row>
    <row r="18" spans="1:76" ht="113.25" customHeight="1">
      <c r="A18" s="643"/>
      <c r="B18" s="637"/>
      <c r="C18" s="645"/>
      <c r="D18" s="640"/>
      <c r="E18" s="312" t="s">
        <v>422</v>
      </c>
      <c r="F18" s="313" t="s">
        <v>67</v>
      </c>
      <c r="G18" s="640"/>
      <c r="H18" s="637"/>
      <c r="I18" s="637"/>
      <c r="J18" s="637"/>
      <c r="K18" s="637"/>
      <c r="L18" s="637"/>
      <c r="M18" s="637"/>
      <c r="N18" s="637"/>
      <c r="O18" s="637"/>
      <c r="P18" s="637"/>
      <c r="Q18" s="637"/>
      <c r="R18" s="637"/>
      <c r="S18" s="637"/>
      <c r="T18" s="637"/>
      <c r="U18" s="637"/>
      <c r="V18" s="637"/>
      <c r="W18" s="637"/>
      <c r="X18" s="637"/>
      <c r="Y18" s="637"/>
      <c r="Z18" s="637"/>
      <c r="AA18" s="635"/>
      <c r="AB18" s="637"/>
      <c r="AC18" s="635"/>
      <c r="AD18" s="635"/>
      <c r="AE18" s="635"/>
      <c r="AF18" s="635"/>
      <c r="AG18" s="312" t="s">
        <v>423</v>
      </c>
      <c r="AH18" s="348" t="s">
        <v>422</v>
      </c>
      <c r="AI18" s="318" t="s">
        <v>72</v>
      </c>
      <c r="AJ18" s="318" t="s">
        <v>73</v>
      </c>
      <c r="AK18" s="317">
        <f t="shared" si="0"/>
        <v>15</v>
      </c>
      <c r="AL18" s="318" t="s">
        <v>73</v>
      </c>
      <c r="AM18" s="317">
        <f t="shared" si="1"/>
        <v>15</v>
      </c>
      <c r="AN18" s="318" t="s">
        <v>73</v>
      </c>
      <c r="AO18" s="317">
        <f t="shared" si="6"/>
        <v>15</v>
      </c>
      <c r="AP18" s="318" t="s">
        <v>72</v>
      </c>
      <c r="AQ18" s="317">
        <f t="shared" si="2"/>
        <v>15</v>
      </c>
      <c r="AR18" s="318" t="s">
        <v>73</v>
      </c>
      <c r="AS18" s="317">
        <f t="shared" si="3"/>
        <v>15</v>
      </c>
      <c r="AT18" s="318" t="s">
        <v>73</v>
      </c>
      <c r="AU18" s="317">
        <f t="shared" si="4"/>
        <v>15</v>
      </c>
      <c r="AV18" s="316" t="s">
        <v>74</v>
      </c>
      <c r="AW18" s="317">
        <f t="shared" si="5"/>
        <v>10</v>
      </c>
      <c r="AX18" s="320">
        <f t="shared" si="11"/>
        <v>100</v>
      </c>
      <c r="AY18" s="320" t="str">
        <f t="shared" si="12"/>
        <v>Fuerte</v>
      </c>
      <c r="AZ18" s="327" t="s">
        <v>75</v>
      </c>
      <c r="BA18" s="319" t="str">
        <f t="shared" si="13"/>
        <v>Fuerte</v>
      </c>
      <c r="BB18" s="319" t="str">
        <f>IFERROR(VLOOKUP((CONCATENATE(AY18,BA18)),Listados!$U$3:$V$11,2,FALSE),"")</f>
        <v>Fuerte</v>
      </c>
      <c r="BC18" s="319">
        <f t="shared" si="14"/>
        <v>100</v>
      </c>
      <c r="BD18" s="633"/>
      <c r="BE18" s="633"/>
      <c r="BF18" s="633"/>
      <c r="BG18" s="633"/>
      <c r="BH18" s="635"/>
      <c r="BI18" s="635"/>
      <c r="BJ18" s="635"/>
      <c r="BK18" s="635"/>
      <c r="BL18" s="397" t="s">
        <v>424</v>
      </c>
      <c r="BM18" s="398" t="s">
        <v>126</v>
      </c>
      <c r="BN18" s="403">
        <v>45778</v>
      </c>
      <c r="BO18" s="403">
        <v>45991</v>
      </c>
      <c r="BP18" s="398" t="s">
        <v>425</v>
      </c>
      <c r="BQ18" s="398" t="s">
        <v>426</v>
      </c>
      <c r="BR18" s="573"/>
      <c r="BS18" s="614"/>
      <c r="BT18" s="587"/>
      <c r="BU18" s="609"/>
      <c r="BV18" s="592"/>
      <c r="BW18" s="595"/>
    </row>
    <row r="19" spans="1:76" ht="15.75" thickBot="1">
      <c r="A19" s="644"/>
      <c r="B19" s="638"/>
      <c r="C19" s="646"/>
      <c r="D19" s="641"/>
      <c r="E19" s="329"/>
      <c r="F19" s="330"/>
      <c r="G19" s="333"/>
      <c r="H19" s="638"/>
      <c r="I19" s="638"/>
      <c r="J19" s="638"/>
      <c r="K19" s="638"/>
      <c r="L19" s="638"/>
      <c r="M19" s="638"/>
      <c r="N19" s="638"/>
      <c r="O19" s="638"/>
      <c r="P19" s="638"/>
      <c r="Q19" s="638"/>
      <c r="R19" s="638"/>
      <c r="S19" s="638"/>
      <c r="T19" s="638"/>
      <c r="U19" s="638"/>
      <c r="V19" s="638"/>
      <c r="W19" s="638"/>
      <c r="X19" s="638"/>
      <c r="Y19" s="638"/>
      <c r="Z19" s="638"/>
      <c r="AA19" s="636"/>
      <c r="AB19" s="638"/>
      <c r="AC19" s="636"/>
      <c r="AD19" s="636"/>
      <c r="AE19" s="636"/>
      <c r="AF19" s="636"/>
      <c r="AG19" s="368"/>
      <c r="AH19" s="394"/>
      <c r="AI19" s="333"/>
      <c r="AJ19" s="333"/>
      <c r="AK19" s="334" t="str">
        <f t="shared" si="0"/>
        <v>0</v>
      </c>
      <c r="AL19" s="404"/>
      <c r="AM19" s="334" t="str">
        <f t="shared" si="1"/>
        <v>0</v>
      </c>
      <c r="AN19" s="361"/>
      <c r="AO19" s="334" t="str">
        <f t="shared" si="6"/>
        <v>0</v>
      </c>
      <c r="AP19" s="333"/>
      <c r="AQ19" s="334" t="str">
        <f t="shared" si="2"/>
        <v>0</v>
      </c>
      <c r="AR19" s="333"/>
      <c r="AS19" s="334" t="str">
        <f t="shared" si="3"/>
        <v>0</v>
      </c>
      <c r="AT19" s="361"/>
      <c r="AU19" s="334" t="str">
        <f t="shared" si="4"/>
        <v>0</v>
      </c>
      <c r="AV19" s="333"/>
      <c r="AW19" s="334" t="str">
        <f t="shared" si="5"/>
        <v>0</v>
      </c>
      <c r="AX19" s="385"/>
      <c r="AY19" s="385"/>
      <c r="AZ19" s="386"/>
      <c r="BA19" s="385"/>
      <c r="BB19" s="385"/>
      <c r="BC19" s="385"/>
      <c r="BD19" s="634"/>
      <c r="BE19" s="634"/>
      <c r="BF19" s="634"/>
      <c r="BG19" s="634"/>
      <c r="BH19" s="636"/>
      <c r="BI19" s="636"/>
      <c r="BJ19" s="636"/>
      <c r="BK19" s="636"/>
      <c r="BL19" s="405"/>
      <c r="BM19" s="406"/>
      <c r="BN19" s="407"/>
      <c r="BO19" s="407"/>
      <c r="BP19" s="406"/>
      <c r="BQ19" s="406"/>
      <c r="BR19" s="574"/>
      <c r="BS19" s="615"/>
      <c r="BT19" s="588"/>
      <c r="BU19" s="610"/>
      <c r="BV19" s="593"/>
      <c r="BW19" s="596"/>
    </row>
    <row r="20" spans="1:76" ht="195.75" customHeight="1">
      <c r="A20" s="642">
        <v>4</v>
      </c>
      <c r="B20" s="436" t="s">
        <v>187</v>
      </c>
      <c r="C20" s="438" t="s">
        <v>188</v>
      </c>
      <c r="D20" s="438" t="s">
        <v>427</v>
      </c>
      <c r="E20" s="309" t="s">
        <v>428</v>
      </c>
      <c r="F20" s="161" t="s">
        <v>67</v>
      </c>
      <c r="G20" s="395" t="s">
        <v>429</v>
      </c>
      <c r="H20" s="436" t="s">
        <v>73</v>
      </c>
      <c r="I20" s="436" t="s">
        <v>73</v>
      </c>
      <c r="J20" s="436" t="s">
        <v>73</v>
      </c>
      <c r="K20" s="436" t="s">
        <v>359</v>
      </c>
      <c r="L20" s="436" t="s">
        <v>73</v>
      </c>
      <c r="M20" s="436" t="s">
        <v>73</v>
      </c>
      <c r="N20" s="436" t="s">
        <v>73</v>
      </c>
      <c r="O20" s="436" t="s">
        <v>359</v>
      </c>
      <c r="P20" s="436" t="s">
        <v>73</v>
      </c>
      <c r="Q20" s="436" t="s">
        <v>73</v>
      </c>
      <c r="R20" s="436" t="s">
        <v>73</v>
      </c>
      <c r="S20" s="436" t="s">
        <v>73</v>
      </c>
      <c r="T20" s="436" t="s">
        <v>359</v>
      </c>
      <c r="U20" s="436" t="s">
        <v>73</v>
      </c>
      <c r="V20" s="436" t="s">
        <v>73</v>
      </c>
      <c r="W20" s="436" t="s">
        <v>359</v>
      </c>
      <c r="X20" s="436" t="s">
        <v>359</v>
      </c>
      <c r="Y20" s="436" t="s">
        <v>73</v>
      </c>
      <c r="Z20" s="436" t="s">
        <v>359</v>
      </c>
      <c r="AA20" s="438">
        <f>COUNTIF(H20:Z20, "SI")</f>
        <v>13</v>
      </c>
      <c r="AB20" s="436" t="s">
        <v>143</v>
      </c>
      <c r="AC20" s="438">
        <f>+VLOOKUP(AB20,Listados!$K$8:$L$12,2,0)</f>
        <v>2</v>
      </c>
      <c r="AD20" s="438" t="str">
        <f>++IF(OR(AA20=0),"",IF(OR(AA20=1,AA20&lt;=5),"Moderado",IF(OR(AA20=6,AA20&lt;=11),"Mayor",IF(OR(AA20&gt;=12),"Catastrófico",""))))</f>
        <v>Catastrófico</v>
      </c>
      <c r="AE20" s="438">
        <f>+VLOOKUP(AD20,Listados!$K$13:$L$17,2,0)</f>
        <v>5</v>
      </c>
      <c r="AF20" s="438" t="str">
        <f>IF(AND(AB20&lt;&gt;"",AD20&lt;&gt;""),VLOOKUP(AB20&amp;AD20,[3]Listados!$M$3:$N$27,2,FALSE),"")</f>
        <v>Extremo</v>
      </c>
      <c r="AG20" s="396" t="s">
        <v>430</v>
      </c>
      <c r="AH20" s="396" t="s">
        <v>428</v>
      </c>
      <c r="AI20" s="57" t="s">
        <v>72</v>
      </c>
      <c r="AJ20" s="45" t="s">
        <v>73</v>
      </c>
      <c r="AK20" s="55">
        <f>+IF(AJ20="si",15,"0")</f>
        <v>15</v>
      </c>
      <c r="AL20" s="45" t="s">
        <v>73</v>
      </c>
      <c r="AM20" s="55">
        <f>+IF(AL20="si",15,"0")</f>
        <v>15</v>
      </c>
      <c r="AN20" s="45" t="s">
        <v>73</v>
      </c>
      <c r="AO20" s="55">
        <f>+IF(AN20="si",15,"0")</f>
        <v>15</v>
      </c>
      <c r="AP20" s="45" t="s">
        <v>72</v>
      </c>
      <c r="AQ20" s="55">
        <f>+IF(AP20="Preventivo",15,IF(AP20="Detectivo",10,"0"))</f>
        <v>15</v>
      </c>
      <c r="AR20" s="45" t="s">
        <v>73</v>
      </c>
      <c r="AS20" s="55">
        <f>+IF(AR20="si",15,"0")</f>
        <v>15</v>
      </c>
      <c r="AT20" s="57" t="s">
        <v>73</v>
      </c>
      <c r="AU20" s="55">
        <f>+IF(AT20="si",15,"0")</f>
        <v>15</v>
      </c>
      <c r="AV20" s="57" t="s">
        <v>74</v>
      </c>
      <c r="AW20" s="55">
        <f>+IF(AV20="Completa",10,IF(AV20="Incompleta",5,"0"))</f>
        <v>10</v>
      </c>
      <c r="AX20" s="80">
        <f>IF((SUM(AK20,AM20,AO20,AQ20,AS20,AU20,AW20)=0),"",(SUM(AK20,AM20,AO20,AQ20,AS20,AU20,AW20)))</f>
        <v>100</v>
      </c>
      <c r="AY20" s="80" t="str">
        <f>IF(AX20&lt;=85,"Débil",IF(AX20&lt;=95,"Moderado",IF(AX20=100,"Fuerte","")))</f>
        <v>Fuerte</v>
      </c>
      <c r="AZ20" s="93" t="s">
        <v>75</v>
      </c>
      <c r="BA20" s="92" t="str">
        <f>+IF(AZ20="siempre","Fuerte",IF(AZ20="Algunas veces","Moderado",IF(AZ20="No se ejecuta","Débil","")))</f>
        <v>Fuerte</v>
      </c>
      <c r="BB20" s="92" t="str">
        <f>IFERROR(VLOOKUP((CONCATENATE(AY20,BA20)),Listados!$U$3:$V$11,2,FALSE),"")</f>
        <v>Fuerte</v>
      </c>
      <c r="BC20" s="92">
        <f>IF(BB20="","",IF(BB20="Débil", 0, IF(BB20="Moderado",50,100)))</f>
        <v>100</v>
      </c>
      <c r="BD20" s="444">
        <f>AVERAGE(BC20:BC23)</f>
        <v>100</v>
      </c>
      <c r="BE20" s="444" t="str">
        <f>IF(BD20&lt;=50,"Débil",IF(BD20&lt;=99,"Moderado",IF(BD20=100,"fuerte","")))</f>
        <v>fuerte</v>
      </c>
      <c r="BF20" s="444">
        <f>+IF(AND(AI20="Preventivo",BE20="Fuerte"),2,IF(AND(AI20="Preventivo",BE20="Moderado"),1,0))</f>
        <v>2</v>
      </c>
      <c r="BG20" s="444">
        <f>+AC20-BF20</f>
        <v>0</v>
      </c>
      <c r="BH20" s="438" t="str">
        <f>+VLOOKUP(MIN(BG20),Listados!$J$18:$K$24,2,TRUE)</f>
        <v>Rara Vez</v>
      </c>
      <c r="BI20" s="438" t="str">
        <f>AD20</f>
        <v>Catastrófico</v>
      </c>
      <c r="BJ20" s="438" t="str">
        <f>IF(AND(BH20&lt;&gt;"",BI20&lt;&gt;""),VLOOKUP(BH20&amp;BI20,Listados!$M$3:$N$27,2,FALSE),"")</f>
        <v>Extremo</v>
      </c>
      <c r="BK20" s="438" t="str">
        <f>+VLOOKUP(BJ20,Listados!$P$3:$Q$6,2,FALSE)</f>
        <v>Reducir el riesgo</v>
      </c>
      <c r="BL20" s="85" t="s">
        <v>431</v>
      </c>
      <c r="BM20" s="85" t="s">
        <v>432</v>
      </c>
      <c r="BN20" s="86">
        <v>45672</v>
      </c>
      <c r="BO20" s="87">
        <v>45991</v>
      </c>
      <c r="BP20" s="85" t="s">
        <v>433</v>
      </c>
      <c r="BQ20" s="85" t="s">
        <v>434</v>
      </c>
      <c r="BR20" s="616" t="s">
        <v>435</v>
      </c>
      <c r="BS20" s="619" t="s">
        <v>436</v>
      </c>
      <c r="BT20" s="434"/>
      <c r="BU20" s="589" t="s">
        <v>437</v>
      </c>
      <c r="BV20" s="506" t="s">
        <v>1177</v>
      </c>
      <c r="BW20" s="594"/>
    </row>
    <row r="21" spans="1:76" ht="201" customHeight="1">
      <c r="A21" s="643"/>
      <c r="B21" s="637"/>
      <c r="C21" s="635"/>
      <c r="D21" s="650"/>
      <c r="E21" s="312" t="s">
        <v>438</v>
      </c>
      <c r="F21" s="313" t="s">
        <v>67</v>
      </c>
      <c r="G21" s="387" t="s">
        <v>439</v>
      </c>
      <c r="H21" s="637"/>
      <c r="I21" s="637"/>
      <c r="J21" s="637"/>
      <c r="K21" s="637"/>
      <c r="L21" s="637"/>
      <c r="M21" s="637"/>
      <c r="N21" s="637"/>
      <c r="O21" s="637"/>
      <c r="P21" s="637"/>
      <c r="Q21" s="637"/>
      <c r="R21" s="637"/>
      <c r="S21" s="637"/>
      <c r="T21" s="637"/>
      <c r="U21" s="637"/>
      <c r="V21" s="637"/>
      <c r="W21" s="637"/>
      <c r="X21" s="637"/>
      <c r="Y21" s="637"/>
      <c r="Z21" s="637"/>
      <c r="AA21" s="635"/>
      <c r="AB21" s="637"/>
      <c r="AC21" s="635"/>
      <c r="AD21" s="635"/>
      <c r="AE21" s="635"/>
      <c r="AF21" s="635"/>
      <c r="AG21" s="388" t="s">
        <v>440</v>
      </c>
      <c r="AH21" s="388" t="s">
        <v>438</v>
      </c>
      <c r="AI21" s="316" t="s">
        <v>72</v>
      </c>
      <c r="AJ21" s="318" t="s">
        <v>73</v>
      </c>
      <c r="AK21" s="317">
        <f t="shared" si="0"/>
        <v>15</v>
      </c>
      <c r="AL21" s="318" t="s">
        <v>73</v>
      </c>
      <c r="AM21" s="317">
        <f t="shared" si="1"/>
        <v>15</v>
      </c>
      <c r="AN21" s="318" t="s">
        <v>73</v>
      </c>
      <c r="AO21" s="317">
        <f t="shared" si="6"/>
        <v>15</v>
      </c>
      <c r="AP21" s="318" t="s">
        <v>72</v>
      </c>
      <c r="AQ21" s="317">
        <f t="shared" si="2"/>
        <v>15</v>
      </c>
      <c r="AR21" s="318" t="s">
        <v>73</v>
      </c>
      <c r="AS21" s="317">
        <f t="shared" si="3"/>
        <v>15</v>
      </c>
      <c r="AT21" s="316" t="s">
        <v>73</v>
      </c>
      <c r="AU21" s="317">
        <f t="shared" si="4"/>
        <v>15</v>
      </c>
      <c r="AV21" s="316" t="s">
        <v>74</v>
      </c>
      <c r="AW21" s="317">
        <f t="shared" si="5"/>
        <v>10</v>
      </c>
      <c r="AX21" s="320">
        <f>IF((SUM(AK21,AM21,AO21,AQ21,AS21,AU21,AW21)=0),"",(SUM(AK21,AM21,AO21,AQ21,AS21,AU21,AW21)))</f>
        <v>100</v>
      </c>
      <c r="AY21" s="320" t="str">
        <f>IF(AX21&lt;=85,"Débil",IF(AX21&lt;=95,"Moderado",IF(AX21=100,"Fuerte","")))</f>
        <v>Fuerte</v>
      </c>
      <c r="AZ21" s="327" t="s">
        <v>75</v>
      </c>
      <c r="BA21" s="319" t="str">
        <f t="shared" ref="BA21:BA23" si="15">+IF(AZ21="siempre","Fuerte",IF(AZ21="Algunas veces","Moderado",IF(AZ21="No se ejecuta","Débil","")))</f>
        <v>Fuerte</v>
      </c>
      <c r="BB21" s="319" t="str">
        <f>IFERROR(VLOOKUP((CONCATENATE(AY21,BA21)),Listados!$U$3:$V$11,2,FALSE),"")</f>
        <v>Fuerte</v>
      </c>
      <c r="BC21" s="319">
        <f t="shared" ref="BC21:BC23" si="16">IF(BB21="","",IF(BB21="Débil", 0, IF(BB21="Moderado",50,100)))</f>
        <v>100</v>
      </c>
      <c r="BD21" s="633"/>
      <c r="BE21" s="633"/>
      <c r="BF21" s="633"/>
      <c r="BG21" s="633"/>
      <c r="BH21" s="635"/>
      <c r="BI21" s="635"/>
      <c r="BJ21" s="635"/>
      <c r="BK21" s="635"/>
      <c r="BL21" s="389" t="s">
        <v>441</v>
      </c>
      <c r="BM21" s="390" t="s">
        <v>442</v>
      </c>
      <c r="BN21" s="391">
        <v>45672</v>
      </c>
      <c r="BO21" s="392">
        <v>46021</v>
      </c>
      <c r="BP21" s="390" t="s">
        <v>443</v>
      </c>
      <c r="BQ21" s="390" t="s">
        <v>444</v>
      </c>
      <c r="BR21" s="617"/>
      <c r="BS21" s="573"/>
      <c r="BT21" s="587"/>
      <c r="BU21" s="590"/>
      <c r="BV21" s="592"/>
      <c r="BW21" s="595"/>
    </row>
    <row r="22" spans="1:76" ht="156.75" customHeight="1">
      <c r="A22" s="643"/>
      <c r="B22" s="637"/>
      <c r="C22" s="635"/>
      <c r="D22" s="650"/>
      <c r="E22" s="366" t="s">
        <v>445</v>
      </c>
      <c r="F22" s="313" t="s">
        <v>67</v>
      </c>
      <c r="G22" s="387" t="s">
        <v>446</v>
      </c>
      <c r="H22" s="637"/>
      <c r="I22" s="637"/>
      <c r="J22" s="637"/>
      <c r="K22" s="637"/>
      <c r="L22" s="637"/>
      <c r="M22" s="637"/>
      <c r="N22" s="637"/>
      <c r="O22" s="637"/>
      <c r="P22" s="637"/>
      <c r="Q22" s="637"/>
      <c r="R22" s="637"/>
      <c r="S22" s="637"/>
      <c r="T22" s="637"/>
      <c r="U22" s="637"/>
      <c r="V22" s="637"/>
      <c r="W22" s="637"/>
      <c r="X22" s="637"/>
      <c r="Y22" s="637"/>
      <c r="Z22" s="637"/>
      <c r="AA22" s="635"/>
      <c r="AB22" s="637"/>
      <c r="AC22" s="635"/>
      <c r="AD22" s="635"/>
      <c r="AE22" s="635"/>
      <c r="AF22" s="635"/>
      <c r="AG22" s="393" t="s">
        <v>447</v>
      </c>
      <c r="AH22" s="388" t="s">
        <v>445</v>
      </c>
      <c r="AI22" s="316" t="s">
        <v>72</v>
      </c>
      <c r="AJ22" s="316" t="s">
        <v>73</v>
      </c>
      <c r="AK22" s="317">
        <f t="shared" si="0"/>
        <v>15</v>
      </c>
      <c r="AL22" s="316" t="s">
        <v>73</v>
      </c>
      <c r="AM22" s="317">
        <f t="shared" si="1"/>
        <v>15</v>
      </c>
      <c r="AN22" s="316" t="s">
        <v>73</v>
      </c>
      <c r="AO22" s="317">
        <f t="shared" si="6"/>
        <v>15</v>
      </c>
      <c r="AP22" s="316" t="s">
        <v>72</v>
      </c>
      <c r="AQ22" s="317">
        <f t="shared" si="2"/>
        <v>15</v>
      </c>
      <c r="AR22" s="316" t="s">
        <v>73</v>
      </c>
      <c r="AS22" s="317">
        <f t="shared" si="3"/>
        <v>15</v>
      </c>
      <c r="AT22" s="316" t="s">
        <v>73</v>
      </c>
      <c r="AU22" s="317">
        <f t="shared" si="4"/>
        <v>15</v>
      </c>
      <c r="AV22" s="316" t="s">
        <v>74</v>
      </c>
      <c r="AW22" s="317">
        <f t="shared" si="5"/>
        <v>10</v>
      </c>
      <c r="AX22" s="320">
        <f>IF((SUM(AK22,AM22,AO22,AQ22,AS22,AU22,AW22)=0),"",(SUM(AK22,AM22,AO22,AQ22,AS22,AU22,AW22)))</f>
        <v>100</v>
      </c>
      <c r="AY22" s="320" t="str">
        <f>IF(AX22&lt;=85,"Débil",IF(AX22&lt;=95,"Moderado",IF(AX22=100,"Fuerte","")))</f>
        <v>Fuerte</v>
      </c>
      <c r="AZ22" s="327" t="s">
        <v>75</v>
      </c>
      <c r="BA22" s="319" t="str">
        <f t="shared" si="15"/>
        <v>Fuerte</v>
      </c>
      <c r="BB22" s="319" t="str">
        <f>IFERROR(VLOOKUP((CONCATENATE(AY22,BA22)),Listados!$U$3:$V$11,2,FALSE),"")</f>
        <v>Fuerte</v>
      </c>
      <c r="BC22" s="319">
        <f t="shared" si="16"/>
        <v>100</v>
      </c>
      <c r="BD22" s="633"/>
      <c r="BE22" s="633"/>
      <c r="BF22" s="633"/>
      <c r="BG22" s="633"/>
      <c r="BH22" s="635"/>
      <c r="BI22" s="635"/>
      <c r="BJ22" s="635"/>
      <c r="BK22" s="635"/>
      <c r="BL22" s="325"/>
      <c r="BM22" s="325"/>
      <c r="BN22" s="328"/>
      <c r="BO22" s="328"/>
      <c r="BP22" s="325"/>
      <c r="BQ22" s="325"/>
      <c r="BR22" s="617"/>
      <c r="BS22" s="573"/>
      <c r="BT22" s="587"/>
      <c r="BU22" s="590"/>
      <c r="BV22" s="592"/>
      <c r="BW22" s="595"/>
    </row>
    <row r="23" spans="1:76" ht="15" customHeight="1" thickBot="1">
      <c r="A23" s="644"/>
      <c r="B23" s="638"/>
      <c r="C23" s="636"/>
      <c r="D23" s="651"/>
      <c r="E23" s="367"/>
      <c r="F23" s="330"/>
      <c r="G23" s="333"/>
      <c r="H23" s="638"/>
      <c r="I23" s="638"/>
      <c r="J23" s="638"/>
      <c r="K23" s="638"/>
      <c r="L23" s="638"/>
      <c r="M23" s="638"/>
      <c r="N23" s="638"/>
      <c r="O23" s="638"/>
      <c r="P23" s="638"/>
      <c r="Q23" s="638"/>
      <c r="R23" s="638"/>
      <c r="S23" s="638"/>
      <c r="T23" s="638"/>
      <c r="U23" s="638"/>
      <c r="V23" s="638"/>
      <c r="W23" s="638"/>
      <c r="X23" s="638"/>
      <c r="Y23" s="638"/>
      <c r="Z23" s="638"/>
      <c r="AA23" s="636"/>
      <c r="AB23" s="638"/>
      <c r="AC23" s="636"/>
      <c r="AD23" s="636"/>
      <c r="AE23" s="636"/>
      <c r="AF23" s="636"/>
      <c r="AG23" s="368"/>
      <c r="AH23" s="394"/>
      <c r="AI23" s="333"/>
      <c r="AJ23" s="333"/>
      <c r="AK23" s="334" t="str">
        <f t="shared" si="0"/>
        <v>0</v>
      </c>
      <c r="AL23" s="333"/>
      <c r="AM23" s="334" t="str">
        <f t="shared" si="1"/>
        <v>0</v>
      </c>
      <c r="AN23" s="333"/>
      <c r="AO23" s="334" t="str">
        <f t="shared" si="6"/>
        <v>0</v>
      </c>
      <c r="AP23" s="333"/>
      <c r="AQ23" s="334" t="str">
        <f t="shared" si="2"/>
        <v>0</v>
      </c>
      <c r="AR23" s="333"/>
      <c r="AS23" s="334" t="str">
        <f t="shared" si="3"/>
        <v>0</v>
      </c>
      <c r="AT23" s="333"/>
      <c r="AU23" s="334" t="str">
        <f t="shared" si="4"/>
        <v>0</v>
      </c>
      <c r="AV23" s="333"/>
      <c r="AW23" s="334" t="str">
        <f t="shared" si="5"/>
        <v>0</v>
      </c>
      <c r="AX23" s="385"/>
      <c r="AY23" s="385"/>
      <c r="AZ23" s="336"/>
      <c r="BA23" s="335" t="str">
        <f t="shared" si="15"/>
        <v/>
      </c>
      <c r="BB23" s="335" t="str">
        <f>IFERROR(VLOOKUP((CONCATENATE(AY23,BA23)),Listados!$U$3:$V$11,2,FALSE),"")</f>
        <v/>
      </c>
      <c r="BC23" s="335" t="str">
        <f t="shared" si="16"/>
        <v/>
      </c>
      <c r="BD23" s="634"/>
      <c r="BE23" s="634"/>
      <c r="BF23" s="634"/>
      <c r="BG23" s="634"/>
      <c r="BH23" s="636"/>
      <c r="BI23" s="636"/>
      <c r="BJ23" s="636"/>
      <c r="BK23" s="636"/>
      <c r="BL23" s="337"/>
      <c r="BM23" s="337"/>
      <c r="BN23" s="338"/>
      <c r="BO23" s="338"/>
      <c r="BP23" s="337"/>
      <c r="BQ23" s="337"/>
      <c r="BR23" s="618"/>
      <c r="BS23" s="574"/>
      <c r="BT23" s="588"/>
      <c r="BU23" s="591"/>
      <c r="BV23" s="593"/>
      <c r="BW23" s="596"/>
    </row>
    <row r="24" spans="1:76" ht="183" customHeight="1">
      <c r="A24" s="642">
        <v>5</v>
      </c>
      <c r="B24" s="436" t="s">
        <v>266</v>
      </c>
      <c r="C24" s="506" t="s">
        <v>281</v>
      </c>
      <c r="D24" s="639" t="s">
        <v>448</v>
      </c>
      <c r="E24" s="309" t="s">
        <v>449</v>
      </c>
      <c r="F24" s="161" t="s">
        <v>67</v>
      </c>
      <c r="G24" s="57" t="s">
        <v>450</v>
      </c>
      <c r="H24" s="436" t="s">
        <v>73</v>
      </c>
      <c r="I24" s="436" t="s">
        <v>73</v>
      </c>
      <c r="J24" s="436" t="s">
        <v>73</v>
      </c>
      <c r="K24" s="436" t="s">
        <v>73</v>
      </c>
      <c r="L24" s="436" t="s">
        <v>73</v>
      </c>
      <c r="M24" s="436" t="s">
        <v>73</v>
      </c>
      <c r="N24" s="436" t="s">
        <v>73</v>
      </c>
      <c r="O24" s="436" t="s">
        <v>73</v>
      </c>
      <c r="P24" s="436" t="s">
        <v>359</v>
      </c>
      <c r="Q24" s="436" t="s">
        <v>73</v>
      </c>
      <c r="R24" s="436" t="s">
        <v>73</v>
      </c>
      <c r="S24" s="436" t="s">
        <v>73</v>
      </c>
      <c r="T24" s="436" t="s">
        <v>359</v>
      </c>
      <c r="U24" s="436" t="s">
        <v>359</v>
      </c>
      <c r="V24" s="436" t="s">
        <v>73</v>
      </c>
      <c r="W24" s="436" t="s">
        <v>73</v>
      </c>
      <c r="X24" s="436" t="s">
        <v>73</v>
      </c>
      <c r="Y24" s="436" t="s">
        <v>73</v>
      </c>
      <c r="Z24" s="436" t="s">
        <v>73</v>
      </c>
      <c r="AA24" s="438">
        <f>COUNTIF(H24:Z24, "SI")</f>
        <v>16</v>
      </c>
      <c r="AB24" s="436" t="s">
        <v>85</v>
      </c>
      <c r="AC24" s="438">
        <f>+VLOOKUP(AB24,Listados!$K$8:$L$12,2,0)</f>
        <v>3</v>
      </c>
      <c r="AD24" s="438" t="str">
        <f>++IF(OR(AA24=0),"",IF(OR(AA24=1,AA24&lt;=5),"Moderado",IF(OR(AA24=6,AA24&lt;=11),"Mayor",IF(OR(AA24&gt;=12),"Catastrófico",""))))</f>
        <v>Catastrófico</v>
      </c>
      <c r="AE24" s="438">
        <f>+VLOOKUP(AD24,Listados!$K$13:$L$17,2,0)</f>
        <v>5</v>
      </c>
      <c r="AF24" s="438" t="str">
        <f>IF(AND(AB24&lt;&gt;"",AD24&lt;&gt;""),VLOOKUP(AB24&amp;AD24,[3]Listados!$M$3:$N$27,2,FALSE),"")</f>
        <v>Extremo</v>
      </c>
      <c r="AG24" s="340" t="s">
        <v>451</v>
      </c>
      <c r="AH24" s="162" t="s">
        <v>452</v>
      </c>
      <c r="AI24" s="45" t="s">
        <v>72</v>
      </c>
      <c r="AJ24" s="45" t="s">
        <v>73</v>
      </c>
      <c r="AK24" s="55">
        <f>+IF(AJ24="si",15,"0")</f>
        <v>15</v>
      </c>
      <c r="AL24" s="45" t="s">
        <v>73</v>
      </c>
      <c r="AM24" s="55">
        <f>+IF(AL24="si",15,"0")</f>
        <v>15</v>
      </c>
      <c r="AN24" s="45" t="s">
        <v>73</v>
      </c>
      <c r="AO24" s="55">
        <f>+IF(AN24="si",15,"0")</f>
        <v>15</v>
      </c>
      <c r="AP24" s="45" t="s">
        <v>72</v>
      </c>
      <c r="AQ24" s="55">
        <f>+IF(AP24="Preventivo",15,IF(AP24="Detectivo",10,"0"))</f>
        <v>15</v>
      </c>
      <c r="AR24" s="45" t="s">
        <v>73</v>
      </c>
      <c r="AS24" s="55">
        <f>+IF(AR24="si",15,"0")</f>
        <v>15</v>
      </c>
      <c r="AT24" s="45" t="s">
        <v>73</v>
      </c>
      <c r="AU24" s="55">
        <f>+IF(AT24="si",15,"0")</f>
        <v>15</v>
      </c>
      <c r="AV24" s="45" t="s">
        <v>74</v>
      </c>
      <c r="AW24" s="55">
        <f>+IF(AV24="Completa",10,IF(AV24="Incompleta",5,"0"))</f>
        <v>10</v>
      </c>
      <c r="AX24" s="80">
        <f>IF((SUM(AK24,AM24,AO24,AQ24,AS24,AU24,AW24)=0),"",(SUM(AK24,AM24,AO24,AQ24,AS24,AU24,AW24)))</f>
        <v>100</v>
      </c>
      <c r="AY24" s="80" t="str">
        <f>IF(AX24&lt;=85,"Débil",IF(AX24&lt;=95,"Moderado",IF(AX24=100,"Fuerte","")))</f>
        <v>Fuerte</v>
      </c>
      <c r="AZ24" s="93" t="s">
        <v>75</v>
      </c>
      <c r="BA24" s="80" t="str">
        <f>+IF(AZ24="siempre","Fuerte",IF(AZ24="Algunas veces","Moderado",IF(AZ24="No se ejecuta","Débil","")))</f>
        <v>Fuerte</v>
      </c>
      <c r="BB24" s="80" t="str">
        <f>IFERROR(VLOOKUP((CONCATENATE(AY24,BA24)),Listados!$U$3:$V$11,2,FALSE),"")</f>
        <v>Fuerte</v>
      </c>
      <c r="BC24" s="80">
        <f>IF(BB24="","",IF(BB24="Débil", 0, IF(BB24="Moderado",50,100)))</f>
        <v>100</v>
      </c>
      <c r="BD24" s="444">
        <f>AVERAGE(BC24:BC27)</f>
        <v>100</v>
      </c>
      <c r="BE24" s="444" t="str">
        <f>IF(BD24&lt;=50,"Débil",IF(BD24&lt;=99,"Moderado",IF(BD24=100,"fuerte","")))</f>
        <v>fuerte</v>
      </c>
      <c r="BF24" s="444">
        <f>+IF(AND(AI24="Preventivo",BE24="Fuerte"),2,IF(AND(AI24="Preventivo",BE24="Moderado"),1,0))</f>
        <v>2</v>
      </c>
      <c r="BG24" s="444">
        <f>+AC24-BF24</f>
        <v>1</v>
      </c>
      <c r="BH24" s="438" t="str">
        <f>+VLOOKUP(MIN(BG24),Listados!$J$18:$K$24,2,TRUE)</f>
        <v>Rara Vez</v>
      </c>
      <c r="BI24" s="438" t="str">
        <f>AD24</f>
        <v>Catastrófico</v>
      </c>
      <c r="BJ24" s="438" t="str">
        <f>IF(AND(BH24&lt;&gt;"",BI24&lt;&gt;""),VLOOKUP(BH24&amp;BI24,Listados!$M$3:$N$27,2,FALSE),"")</f>
        <v>Extremo</v>
      </c>
      <c r="BK24" s="438" t="str">
        <f>+VLOOKUP(BJ24,Listados!$P$3:$Q$6,2,FALSE)</f>
        <v>Reducir el riesgo</v>
      </c>
      <c r="BL24" s="170" t="s">
        <v>453</v>
      </c>
      <c r="BM24" s="85" t="s">
        <v>454</v>
      </c>
      <c r="BN24" s="86">
        <v>45658</v>
      </c>
      <c r="BO24" s="87">
        <v>46022</v>
      </c>
      <c r="BP24" s="97" t="s">
        <v>455</v>
      </c>
      <c r="BQ24" s="97" t="s">
        <v>456</v>
      </c>
      <c r="BR24" s="601" t="s">
        <v>457</v>
      </c>
      <c r="BS24" s="601" t="s">
        <v>458</v>
      </c>
      <c r="BT24" s="434"/>
      <c r="BU24" s="589" t="s">
        <v>459</v>
      </c>
      <c r="BV24" s="506" t="s">
        <v>1178</v>
      </c>
      <c r="BW24" s="594"/>
    </row>
    <row r="25" spans="1:76" ht="172.5" customHeight="1">
      <c r="A25" s="643"/>
      <c r="B25" s="637"/>
      <c r="C25" s="645"/>
      <c r="D25" s="640"/>
      <c r="E25" s="312" t="s">
        <v>460</v>
      </c>
      <c r="F25" s="313" t="s">
        <v>67</v>
      </c>
      <c r="G25" s="316" t="s">
        <v>461</v>
      </c>
      <c r="H25" s="637"/>
      <c r="I25" s="637"/>
      <c r="J25" s="637"/>
      <c r="K25" s="637"/>
      <c r="L25" s="637"/>
      <c r="M25" s="637"/>
      <c r="N25" s="637"/>
      <c r="O25" s="637"/>
      <c r="P25" s="637"/>
      <c r="Q25" s="637"/>
      <c r="R25" s="637"/>
      <c r="S25" s="637"/>
      <c r="T25" s="637"/>
      <c r="U25" s="637"/>
      <c r="V25" s="637"/>
      <c r="W25" s="637"/>
      <c r="X25" s="637"/>
      <c r="Y25" s="637"/>
      <c r="Z25" s="637"/>
      <c r="AA25" s="635"/>
      <c r="AB25" s="637"/>
      <c r="AC25" s="635"/>
      <c r="AD25" s="635"/>
      <c r="AE25" s="635"/>
      <c r="AF25" s="635"/>
      <c r="AG25" s="314" t="s">
        <v>462</v>
      </c>
      <c r="AH25" s="348" t="s">
        <v>452</v>
      </c>
      <c r="AI25" s="318" t="s">
        <v>72</v>
      </c>
      <c r="AJ25" s="318" t="s">
        <v>73</v>
      </c>
      <c r="AK25" s="317">
        <f t="shared" si="0"/>
        <v>15</v>
      </c>
      <c r="AL25" s="318" t="s">
        <v>73</v>
      </c>
      <c r="AM25" s="317">
        <f t="shared" si="1"/>
        <v>15</v>
      </c>
      <c r="AN25" s="318" t="s">
        <v>73</v>
      </c>
      <c r="AO25" s="317">
        <f t="shared" si="6"/>
        <v>15</v>
      </c>
      <c r="AP25" s="318" t="s">
        <v>72</v>
      </c>
      <c r="AQ25" s="317">
        <f t="shared" si="2"/>
        <v>15</v>
      </c>
      <c r="AR25" s="318" t="s">
        <v>73</v>
      </c>
      <c r="AS25" s="317">
        <f t="shared" si="3"/>
        <v>15</v>
      </c>
      <c r="AT25" s="318" t="s">
        <v>73</v>
      </c>
      <c r="AU25" s="317">
        <f t="shared" si="4"/>
        <v>15</v>
      </c>
      <c r="AV25" s="318" t="s">
        <v>74</v>
      </c>
      <c r="AW25" s="317">
        <f t="shared" si="5"/>
        <v>10</v>
      </c>
      <c r="AX25" s="320">
        <f t="shared" ref="AX25:AX27" si="17">IF((SUM(AK25,AM25,AO25,AQ25,AS25,AU25,AW25)=0),"",(SUM(AK25,AM25,AO25,AQ25,AS25,AU25,AW25)))</f>
        <v>100</v>
      </c>
      <c r="AY25" s="320" t="str">
        <f t="shared" ref="AY25:AY27" si="18">IF(AX25&lt;=85,"Débil",IF(AX25&lt;=95,"Moderado",IF(AX25=100,"Fuerte","")))</f>
        <v>Fuerte</v>
      </c>
      <c r="AZ25" s="321" t="s">
        <v>75</v>
      </c>
      <c r="BA25" s="320" t="str">
        <f t="shared" ref="BA25:BA27" si="19">+IF(AZ25="siempre","Fuerte",IF(AZ25="Algunas veces","Moderado",IF(AZ25="No se ejecuta","Débil","")))</f>
        <v>Fuerte</v>
      </c>
      <c r="BB25" s="320" t="str">
        <f>IFERROR(VLOOKUP((CONCATENATE(AY25,BA25)),Listados!$U$3:$V$11,2,FALSE),"")</f>
        <v>Fuerte</v>
      </c>
      <c r="BC25" s="320">
        <f t="shared" ref="BC25:BC27" si="20">IF(BB25="","",IF(BB25="Débil", 0, IF(BB25="Moderado",50,100)))</f>
        <v>100</v>
      </c>
      <c r="BD25" s="633"/>
      <c r="BE25" s="633"/>
      <c r="BF25" s="633"/>
      <c r="BG25" s="633"/>
      <c r="BH25" s="635"/>
      <c r="BI25" s="635"/>
      <c r="BJ25" s="635"/>
      <c r="BK25" s="635"/>
      <c r="BL25" s="325"/>
      <c r="BM25" s="325"/>
      <c r="BN25" s="325"/>
      <c r="BO25" s="325"/>
      <c r="BP25" s="325"/>
      <c r="BQ25" s="325"/>
      <c r="BR25" s="573"/>
      <c r="BS25" s="602"/>
      <c r="BT25" s="587"/>
      <c r="BU25" s="590"/>
      <c r="BV25" s="592"/>
      <c r="BW25" s="595"/>
    </row>
    <row r="26" spans="1:76" ht="151.5" customHeight="1">
      <c r="A26" s="643"/>
      <c r="B26" s="637"/>
      <c r="C26" s="645"/>
      <c r="D26" s="640"/>
      <c r="E26" s="312" t="s">
        <v>463</v>
      </c>
      <c r="F26" s="313" t="s">
        <v>67</v>
      </c>
      <c r="G26" s="316" t="s">
        <v>464</v>
      </c>
      <c r="H26" s="637"/>
      <c r="I26" s="637"/>
      <c r="J26" s="637"/>
      <c r="K26" s="637"/>
      <c r="L26" s="637"/>
      <c r="M26" s="637"/>
      <c r="N26" s="637"/>
      <c r="O26" s="637"/>
      <c r="P26" s="637"/>
      <c r="Q26" s="637"/>
      <c r="R26" s="637"/>
      <c r="S26" s="637"/>
      <c r="T26" s="637"/>
      <c r="U26" s="637"/>
      <c r="V26" s="637"/>
      <c r="W26" s="637"/>
      <c r="X26" s="637"/>
      <c r="Y26" s="637"/>
      <c r="Z26" s="637"/>
      <c r="AA26" s="635"/>
      <c r="AB26" s="637"/>
      <c r="AC26" s="635"/>
      <c r="AD26" s="635"/>
      <c r="AE26" s="635"/>
      <c r="AF26" s="635"/>
      <c r="AG26" s="326" t="s">
        <v>465</v>
      </c>
      <c r="AH26" s="348" t="s">
        <v>452</v>
      </c>
      <c r="AI26" s="318" t="s">
        <v>72</v>
      </c>
      <c r="AJ26" s="318" t="s">
        <v>73</v>
      </c>
      <c r="AK26" s="317">
        <f t="shared" si="0"/>
        <v>15</v>
      </c>
      <c r="AL26" s="318" t="s">
        <v>73</v>
      </c>
      <c r="AM26" s="317">
        <f t="shared" si="1"/>
        <v>15</v>
      </c>
      <c r="AN26" s="318" t="s">
        <v>73</v>
      </c>
      <c r="AO26" s="317">
        <f t="shared" si="6"/>
        <v>15</v>
      </c>
      <c r="AP26" s="318" t="s">
        <v>72</v>
      </c>
      <c r="AQ26" s="317">
        <f t="shared" si="2"/>
        <v>15</v>
      </c>
      <c r="AR26" s="318" t="s">
        <v>73</v>
      </c>
      <c r="AS26" s="317">
        <f t="shared" si="3"/>
        <v>15</v>
      </c>
      <c r="AT26" s="318" t="s">
        <v>73</v>
      </c>
      <c r="AU26" s="317">
        <f t="shared" si="4"/>
        <v>15</v>
      </c>
      <c r="AV26" s="318" t="s">
        <v>74</v>
      </c>
      <c r="AW26" s="317">
        <f t="shared" si="5"/>
        <v>10</v>
      </c>
      <c r="AX26" s="320">
        <f t="shared" si="17"/>
        <v>100</v>
      </c>
      <c r="AY26" s="320" t="str">
        <f t="shared" si="18"/>
        <v>Fuerte</v>
      </c>
      <c r="AZ26" s="321" t="s">
        <v>75</v>
      </c>
      <c r="BA26" s="320" t="str">
        <f t="shared" si="19"/>
        <v>Fuerte</v>
      </c>
      <c r="BB26" s="320" t="str">
        <f>IFERROR(VLOOKUP((CONCATENATE(AY26,BA26)),Listados!$U$3:$V$11,2,FALSE),"")</f>
        <v>Fuerte</v>
      </c>
      <c r="BC26" s="320">
        <f t="shared" si="20"/>
        <v>100</v>
      </c>
      <c r="BD26" s="633"/>
      <c r="BE26" s="633"/>
      <c r="BF26" s="633"/>
      <c r="BG26" s="633"/>
      <c r="BH26" s="635"/>
      <c r="BI26" s="635"/>
      <c r="BJ26" s="635"/>
      <c r="BK26" s="635"/>
      <c r="BL26" s="325"/>
      <c r="BM26" s="325"/>
      <c r="BN26" s="328"/>
      <c r="BO26" s="328"/>
      <c r="BP26" s="325"/>
      <c r="BQ26" s="325"/>
      <c r="BR26" s="573"/>
      <c r="BS26" s="602"/>
      <c r="BT26" s="587"/>
      <c r="BU26" s="590"/>
      <c r="BV26" s="592"/>
      <c r="BW26" s="595"/>
    </row>
    <row r="27" spans="1:76" ht="129" customHeight="1" thickBot="1">
      <c r="A27" s="644"/>
      <c r="B27" s="638"/>
      <c r="C27" s="646"/>
      <c r="D27" s="641"/>
      <c r="E27" s="329" t="s">
        <v>466</v>
      </c>
      <c r="F27" s="330" t="s">
        <v>121</v>
      </c>
      <c r="G27" s="333" t="s">
        <v>467</v>
      </c>
      <c r="H27" s="638"/>
      <c r="I27" s="638"/>
      <c r="J27" s="638"/>
      <c r="K27" s="638"/>
      <c r="L27" s="638"/>
      <c r="M27" s="638"/>
      <c r="N27" s="638"/>
      <c r="O27" s="638"/>
      <c r="P27" s="638"/>
      <c r="Q27" s="638"/>
      <c r="R27" s="638"/>
      <c r="S27" s="638"/>
      <c r="T27" s="638"/>
      <c r="U27" s="638"/>
      <c r="V27" s="638"/>
      <c r="W27" s="638"/>
      <c r="X27" s="638"/>
      <c r="Y27" s="638"/>
      <c r="Z27" s="638"/>
      <c r="AA27" s="636"/>
      <c r="AB27" s="638"/>
      <c r="AC27" s="636"/>
      <c r="AD27" s="636"/>
      <c r="AE27" s="636"/>
      <c r="AF27" s="636"/>
      <c r="AG27" s="331" t="s">
        <v>468</v>
      </c>
      <c r="AH27" s="384" t="s">
        <v>469</v>
      </c>
      <c r="AI27" s="361" t="s">
        <v>72</v>
      </c>
      <c r="AJ27" s="361" t="s">
        <v>73</v>
      </c>
      <c r="AK27" s="334">
        <f t="shared" si="0"/>
        <v>15</v>
      </c>
      <c r="AL27" s="361" t="s">
        <v>73</v>
      </c>
      <c r="AM27" s="334">
        <f t="shared" si="1"/>
        <v>15</v>
      </c>
      <c r="AN27" s="361" t="s">
        <v>73</v>
      </c>
      <c r="AO27" s="334">
        <f t="shared" si="6"/>
        <v>15</v>
      </c>
      <c r="AP27" s="361" t="s">
        <v>72</v>
      </c>
      <c r="AQ27" s="334">
        <f t="shared" si="2"/>
        <v>15</v>
      </c>
      <c r="AR27" s="361" t="s">
        <v>73</v>
      </c>
      <c r="AS27" s="334">
        <f t="shared" si="3"/>
        <v>15</v>
      </c>
      <c r="AT27" s="361" t="s">
        <v>73</v>
      </c>
      <c r="AU27" s="334">
        <f t="shared" si="4"/>
        <v>15</v>
      </c>
      <c r="AV27" s="361" t="s">
        <v>74</v>
      </c>
      <c r="AW27" s="334">
        <f t="shared" si="5"/>
        <v>10</v>
      </c>
      <c r="AX27" s="385">
        <f t="shared" si="17"/>
        <v>100</v>
      </c>
      <c r="AY27" s="385" t="str">
        <f t="shared" si="18"/>
        <v>Fuerte</v>
      </c>
      <c r="AZ27" s="386" t="s">
        <v>75</v>
      </c>
      <c r="BA27" s="385" t="str">
        <f t="shared" si="19"/>
        <v>Fuerte</v>
      </c>
      <c r="BB27" s="385" t="str">
        <f>IFERROR(VLOOKUP((CONCATENATE(AY27,BA27)),Listados!$U$3:$V$11,2,FALSE),"")</f>
        <v>Fuerte</v>
      </c>
      <c r="BC27" s="385">
        <f t="shared" si="20"/>
        <v>100</v>
      </c>
      <c r="BD27" s="634"/>
      <c r="BE27" s="634"/>
      <c r="BF27" s="634"/>
      <c r="BG27" s="634"/>
      <c r="BH27" s="636"/>
      <c r="BI27" s="636"/>
      <c r="BJ27" s="636"/>
      <c r="BK27" s="636"/>
      <c r="BL27" s="337"/>
      <c r="BM27" s="337"/>
      <c r="BN27" s="338"/>
      <c r="BO27" s="338"/>
      <c r="BP27" s="337"/>
      <c r="BQ27" s="337"/>
      <c r="BR27" s="574"/>
      <c r="BS27" s="603"/>
      <c r="BT27" s="588"/>
      <c r="BU27" s="591"/>
      <c r="BV27" s="593"/>
      <c r="BW27" s="596"/>
    </row>
    <row r="28" spans="1:76" ht="227.25" customHeight="1">
      <c r="A28" s="625">
        <v>6</v>
      </c>
      <c r="B28" s="436" t="s">
        <v>266</v>
      </c>
      <c r="C28" s="438" t="s">
        <v>281</v>
      </c>
      <c r="D28" s="436" t="s">
        <v>1171</v>
      </c>
      <c r="E28" s="309" t="s">
        <v>470</v>
      </c>
      <c r="F28" s="161" t="s">
        <v>67</v>
      </c>
      <c r="G28" s="297" t="s">
        <v>471</v>
      </c>
      <c r="H28" s="436" t="s">
        <v>73</v>
      </c>
      <c r="I28" s="436" t="s">
        <v>73</v>
      </c>
      <c r="J28" s="436" t="s">
        <v>73</v>
      </c>
      <c r="K28" s="436" t="s">
        <v>359</v>
      </c>
      <c r="L28" s="436" t="s">
        <v>73</v>
      </c>
      <c r="M28" s="436" t="s">
        <v>359</v>
      </c>
      <c r="N28" s="436" t="s">
        <v>73</v>
      </c>
      <c r="O28" s="436" t="s">
        <v>359</v>
      </c>
      <c r="P28" s="436" t="s">
        <v>73</v>
      </c>
      <c r="Q28" s="436" t="s">
        <v>73</v>
      </c>
      <c r="R28" s="436" t="s">
        <v>73</v>
      </c>
      <c r="S28" s="436" t="s">
        <v>73</v>
      </c>
      <c r="T28" s="436" t="s">
        <v>359</v>
      </c>
      <c r="U28" s="436" t="s">
        <v>359</v>
      </c>
      <c r="V28" s="436" t="s">
        <v>359</v>
      </c>
      <c r="W28" s="436" t="s">
        <v>359</v>
      </c>
      <c r="X28" s="436" t="s">
        <v>359</v>
      </c>
      <c r="Y28" s="436" t="s">
        <v>359</v>
      </c>
      <c r="Z28" s="436" t="s">
        <v>359</v>
      </c>
      <c r="AA28" s="438">
        <f>COUNTIF(H28:Z28, "SI")</f>
        <v>9</v>
      </c>
      <c r="AB28" s="436" t="s">
        <v>271</v>
      </c>
      <c r="AC28" s="438">
        <f>+VLOOKUP(AB28,Listados!$K$8:$L$12,2,0)</f>
        <v>1</v>
      </c>
      <c r="AD28" s="438" t="str">
        <f>++IF(OR(AA28=0),"",IF(OR(AA28=1,AA28&lt;=5),"Moderado",IF(OR(AA28=6,AA28&lt;=11),"Mayor",IF(OR(AA28&gt;=12),"Catastrófico",""))))</f>
        <v>Mayor</v>
      </c>
      <c r="AE28" s="438">
        <f>+VLOOKUP(AD28,Listados!$K$13:$L$17,2,0)</f>
        <v>4</v>
      </c>
      <c r="AF28" s="438" t="str">
        <f>IF(AND(AB28&lt;&gt;"",AD28&lt;&gt;""),VLOOKUP(AB28&amp;AD28,[3]Listados!$M$3:$N$27,2,FALSE),"")</f>
        <v>Alto</v>
      </c>
      <c r="AG28" s="381" t="s">
        <v>472</v>
      </c>
      <c r="AH28" s="382" t="s">
        <v>470</v>
      </c>
      <c r="AI28" s="45" t="s">
        <v>72</v>
      </c>
      <c r="AJ28" s="45" t="s">
        <v>73</v>
      </c>
      <c r="AK28" s="55">
        <f>+IF(AJ28="si",15,"0")</f>
        <v>15</v>
      </c>
      <c r="AL28" s="45" t="s">
        <v>73</v>
      </c>
      <c r="AM28" s="55">
        <f>+IF(AL28="si",15,"0")</f>
        <v>15</v>
      </c>
      <c r="AN28" s="45" t="s">
        <v>73</v>
      </c>
      <c r="AO28" s="55">
        <f>+IF(AN28="si",15,"0")</f>
        <v>15</v>
      </c>
      <c r="AP28" s="45" t="s">
        <v>72</v>
      </c>
      <c r="AQ28" s="55">
        <f>+IF(AP28="Preventivo",15,IF(AP28="Detectivo",10,"0"))</f>
        <v>15</v>
      </c>
      <c r="AR28" s="45" t="s">
        <v>73</v>
      </c>
      <c r="AS28" s="55">
        <f>+IF(AR28="si",15,"0")</f>
        <v>15</v>
      </c>
      <c r="AT28" s="45" t="s">
        <v>73</v>
      </c>
      <c r="AU28" s="55">
        <f>+IF(AT28="si",15,"0")</f>
        <v>15</v>
      </c>
      <c r="AV28" s="45" t="s">
        <v>74</v>
      </c>
      <c r="AW28" s="55">
        <f>+IF(AV28="Completa",10,IF(AV28="Incompleta",5,"0"))</f>
        <v>10</v>
      </c>
      <c r="AX28" s="80">
        <f t="shared" ref="AX28:AX60" si="21">IF((SUM(AK28,AM28,AO28,AQ28,AS28,AU28,AW28)=0),"",(SUM(AK28,AM28,AO28,AQ28,AS28,AU28,AW28)))</f>
        <v>100</v>
      </c>
      <c r="AY28" s="80" t="str">
        <f t="shared" ref="AY28:AY60" si="22">IF(AX28&lt;=85,"Débil",IF(AX28&lt;=95,"Moderado",IF(AX28=100,"Fuerte","")))</f>
        <v>Fuerte</v>
      </c>
      <c r="AZ28" s="84" t="s">
        <v>75</v>
      </c>
      <c r="BA28" s="80" t="str">
        <f>+IF(AZ28="siempre","Fuerte",IF(AZ28="Algunas veces","Moderado",IF(AZ28="No se ejecuta","Débil","")))</f>
        <v>Fuerte</v>
      </c>
      <c r="BB28" s="80" t="str">
        <f>IFERROR(VLOOKUP((CONCATENATE(AY28,BA28)),Listados!$U$3:$V$11,2,FALSE),"")</f>
        <v>Fuerte</v>
      </c>
      <c r="BC28" s="80">
        <f>IF(BB28="","",IF(BB28="Débil", 0, IF(BB28="Moderado",50,100)))</f>
        <v>100</v>
      </c>
      <c r="BD28" s="444">
        <f>AVERAGE(BC28:BC31)</f>
        <v>100</v>
      </c>
      <c r="BE28" s="444" t="str">
        <f>IF(BD28&lt;=50,"Débil",IF(BD28&lt;=99,"Moderado",IF(BD28=100,"fuerte","")))</f>
        <v>fuerte</v>
      </c>
      <c r="BF28" s="444">
        <f>+IF(AND(AI28="Preventivo",BE28="Fuerte"),2,IF(AND(AI28="Preventivo",BE28="Moderado"),1,0))</f>
        <v>2</v>
      </c>
      <c r="BG28" s="444">
        <f>+AC28-BF28</f>
        <v>-1</v>
      </c>
      <c r="BH28" s="438" t="str">
        <f>+VLOOKUP(MIN(BG28),Listados!$J$18:$K$24,2,TRUE)</f>
        <v>Rara Vez</v>
      </c>
      <c r="BI28" s="438" t="str">
        <f>AD28</f>
        <v>Mayor</v>
      </c>
      <c r="BJ28" s="438" t="str">
        <f>IF(AND(BH28&lt;&gt;"",BI28&lt;&gt;""),VLOOKUP(BH28&amp;BI28,Listados!$M$3:$N$27,2,FALSE),"")</f>
        <v>Alto</v>
      </c>
      <c r="BK28" s="438" t="str">
        <f>+VLOOKUP(BJ28,Listados!$P$3:$Q$6,2,FALSE)</f>
        <v>Reducir el riesgo</v>
      </c>
      <c r="BL28" s="170" t="s">
        <v>473</v>
      </c>
      <c r="BM28" s="97" t="s">
        <v>474</v>
      </c>
      <c r="BN28" s="163">
        <v>45901</v>
      </c>
      <c r="BO28" s="163">
        <v>46022</v>
      </c>
      <c r="BP28" s="97" t="s">
        <v>475</v>
      </c>
      <c r="BQ28" s="97" t="s">
        <v>476</v>
      </c>
      <c r="BR28" s="383" t="s">
        <v>477</v>
      </c>
      <c r="BS28" s="572" t="s">
        <v>478</v>
      </c>
      <c r="BT28" s="434"/>
      <c r="BU28" s="589" t="s">
        <v>479</v>
      </c>
      <c r="BV28" s="506" t="s">
        <v>1179</v>
      </c>
      <c r="BW28" s="434"/>
    </row>
    <row r="29" spans="1:76" ht="211.5" customHeight="1">
      <c r="A29" s="649"/>
      <c r="B29" s="637"/>
      <c r="C29" s="635"/>
      <c r="D29" s="637"/>
      <c r="E29" s="312" t="s">
        <v>480</v>
      </c>
      <c r="F29" s="313" t="s">
        <v>67</v>
      </c>
      <c r="G29" s="342" t="s">
        <v>481</v>
      </c>
      <c r="H29" s="637"/>
      <c r="I29" s="637"/>
      <c r="J29" s="637"/>
      <c r="K29" s="637"/>
      <c r="L29" s="637"/>
      <c r="M29" s="637"/>
      <c r="N29" s="637"/>
      <c r="O29" s="637"/>
      <c r="P29" s="637"/>
      <c r="Q29" s="637"/>
      <c r="R29" s="637"/>
      <c r="S29" s="637"/>
      <c r="T29" s="637"/>
      <c r="U29" s="637"/>
      <c r="V29" s="637"/>
      <c r="W29" s="637"/>
      <c r="X29" s="637"/>
      <c r="Y29" s="637"/>
      <c r="Z29" s="637"/>
      <c r="AA29" s="635"/>
      <c r="AB29" s="637"/>
      <c r="AC29" s="635"/>
      <c r="AD29" s="635"/>
      <c r="AE29" s="635"/>
      <c r="AF29" s="635"/>
      <c r="AG29" s="377" t="s">
        <v>482</v>
      </c>
      <c r="AH29" s="378" t="s">
        <v>480</v>
      </c>
      <c r="AI29" s="318" t="s">
        <v>72</v>
      </c>
      <c r="AJ29" s="318" t="s">
        <v>73</v>
      </c>
      <c r="AK29" s="317">
        <f t="shared" si="0"/>
        <v>15</v>
      </c>
      <c r="AL29" s="318" t="s">
        <v>73</v>
      </c>
      <c r="AM29" s="317">
        <f t="shared" si="1"/>
        <v>15</v>
      </c>
      <c r="AN29" s="318" t="s">
        <v>73</v>
      </c>
      <c r="AO29" s="317">
        <f t="shared" si="6"/>
        <v>15</v>
      </c>
      <c r="AP29" s="318" t="s">
        <v>72</v>
      </c>
      <c r="AQ29" s="317">
        <f t="shared" si="2"/>
        <v>15</v>
      </c>
      <c r="AR29" s="318" t="s">
        <v>73</v>
      </c>
      <c r="AS29" s="317">
        <f t="shared" si="3"/>
        <v>15</v>
      </c>
      <c r="AT29" s="318" t="s">
        <v>73</v>
      </c>
      <c r="AU29" s="317">
        <f t="shared" si="4"/>
        <v>15</v>
      </c>
      <c r="AV29" s="318" t="s">
        <v>74</v>
      </c>
      <c r="AW29" s="317">
        <f t="shared" si="5"/>
        <v>10</v>
      </c>
      <c r="AX29" s="320">
        <f t="shared" si="21"/>
        <v>100</v>
      </c>
      <c r="AY29" s="320" t="str">
        <f t="shared" si="22"/>
        <v>Fuerte</v>
      </c>
      <c r="AZ29" s="321" t="s">
        <v>75</v>
      </c>
      <c r="BA29" s="320" t="str">
        <f t="shared" ref="BA29:BA93" si="23">+IF(AZ29="siempre","Fuerte",IF(AZ29="Algunas veces","Moderado",IF(AZ29="No se ejecuta","Débil","")))</f>
        <v>Fuerte</v>
      </c>
      <c r="BB29" s="320" t="str">
        <f>IFERROR(VLOOKUP((CONCATENATE(AY29,BA29)),Listados!$U$3:$V$11,2,FALSE),"")</f>
        <v>Fuerte</v>
      </c>
      <c r="BC29" s="320">
        <f t="shared" ref="BC29:BC93" si="24">IF(BB29="","",IF(BB29="Débil", 0, IF(BB29="Moderado",50,100)))</f>
        <v>100</v>
      </c>
      <c r="BD29" s="633"/>
      <c r="BE29" s="633"/>
      <c r="BF29" s="633"/>
      <c r="BG29" s="633"/>
      <c r="BH29" s="635"/>
      <c r="BI29" s="635"/>
      <c r="BJ29" s="635"/>
      <c r="BK29" s="635"/>
      <c r="BL29" s="350" t="s">
        <v>483</v>
      </c>
      <c r="BM29" s="359" t="s">
        <v>474</v>
      </c>
      <c r="BN29" s="352">
        <v>45658</v>
      </c>
      <c r="BO29" s="352">
        <v>46022</v>
      </c>
      <c r="BP29" s="359" t="s">
        <v>475</v>
      </c>
      <c r="BQ29" s="359" t="s">
        <v>484</v>
      </c>
      <c r="BR29" s="379" t="s">
        <v>485</v>
      </c>
      <c r="BS29" s="573"/>
      <c r="BT29" s="587"/>
      <c r="BU29" s="590"/>
      <c r="BV29" s="592"/>
      <c r="BW29" s="587"/>
    </row>
    <row r="30" spans="1:76" ht="195">
      <c r="A30" s="649"/>
      <c r="B30" s="637"/>
      <c r="C30" s="635"/>
      <c r="D30" s="637"/>
      <c r="E30" s="312" t="s">
        <v>486</v>
      </c>
      <c r="F30" s="313" t="s">
        <v>67</v>
      </c>
      <c r="G30" s="342" t="s">
        <v>487</v>
      </c>
      <c r="H30" s="637"/>
      <c r="I30" s="637"/>
      <c r="J30" s="637"/>
      <c r="K30" s="637"/>
      <c r="L30" s="637"/>
      <c r="M30" s="637"/>
      <c r="N30" s="637"/>
      <c r="O30" s="637"/>
      <c r="P30" s="637"/>
      <c r="Q30" s="637"/>
      <c r="R30" s="637"/>
      <c r="S30" s="637"/>
      <c r="T30" s="637"/>
      <c r="U30" s="637"/>
      <c r="V30" s="637"/>
      <c r="W30" s="637"/>
      <c r="X30" s="637"/>
      <c r="Y30" s="637"/>
      <c r="Z30" s="637"/>
      <c r="AA30" s="635"/>
      <c r="AB30" s="637"/>
      <c r="AC30" s="635"/>
      <c r="AD30" s="635"/>
      <c r="AE30" s="635"/>
      <c r="AF30" s="635"/>
      <c r="AG30" s="377" t="s">
        <v>488</v>
      </c>
      <c r="AH30" s="378" t="s">
        <v>486</v>
      </c>
      <c r="AI30" s="318" t="s">
        <v>72</v>
      </c>
      <c r="AJ30" s="318" t="s">
        <v>73</v>
      </c>
      <c r="AK30" s="317">
        <f t="shared" si="0"/>
        <v>15</v>
      </c>
      <c r="AL30" s="318" t="s">
        <v>73</v>
      </c>
      <c r="AM30" s="317">
        <f t="shared" si="1"/>
        <v>15</v>
      </c>
      <c r="AN30" s="318" t="s">
        <v>73</v>
      </c>
      <c r="AO30" s="317">
        <f t="shared" si="6"/>
        <v>15</v>
      </c>
      <c r="AP30" s="318" t="s">
        <v>72</v>
      </c>
      <c r="AQ30" s="317">
        <f t="shared" si="2"/>
        <v>15</v>
      </c>
      <c r="AR30" s="318" t="s">
        <v>73</v>
      </c>
      <c r="AS30" s="317">
        <f t="shared" si="3"/>
        <v>15</v>
      </c>
      <c r="AT30" s="318" t="s">
        <v>73</v>
      </c>
      <c r="AU30" s="317">
        <f t="shared" si="4"/>
        <v>15</v>
      </c>
      <c r="AV30" s="318" t="s">
        <v>74</v>
      </c>
      <c r="AW30" s="317">
        <f t="shared" si="5"/>
        <v>10</v>
      </c>
      <c r="AX30" s="320">
        <f t="shared" si="21"/>
        <v>100</v>
      </c>
      <c r="AY30" s="320" t="str">
        <f t="shared" si="22"/>
        <v>Fuerte</v>
      </c>
      <c r="AZ30" s="321" t="s">
        <v>75</v>
      </c>
      <c r="BA30" s="320" t="str">
        <f t="shared" si="23"/>
        <v>Fuerte</v>
      </c>
      <c r="BB30" s="320" t="str">
        <f>IFERROR(VLOOKUP((CONCATENATE(AY30,BA30)),Listados!$U$3:$V$11,2,FALSE),"")</f>
        <v>Fuerte</v>
      </c>
      <c r="BC30" s="320">
        <f t="shared" si="24"/>
        <v>100</v>
      </c>
      <c r="BD30" s="633"/>
      <c r="BE30" s="633"/>
      <c r="BF30" s="633"/>
      <c r="BG30" s="633"/>
      <c r="BH30" s="635"/>
      <c r="BI30" s="635"/>
      <c r="BJ30" s="635"/>
      <c r="BK30" s="635"/>
      <c r="BL30" s="350" t="s">
        <v>489</v>
      </c>
      <c r="BM30" s="359" t="s">
        <v>474</v>
      </c>
      <c r="BN30" s="352">
        <v>45658</v>
      </c>
      <c r="BO30" s="352">
        <v>46022</v>
      </c>
      <c r="BP30" s="359" t="s">
        <v>475</v>
      </c>
      <c r="BQ30" s="359" t="s">
        <v>490</v>
      </c>
      <c r="BR30" s="379" t="s">
        <v>491</v>
      </c>
      <c r="BS30" s="573"/>
      <c r="BT30" s="587"/>
      <c r="BU30" s="590"/>
      <c r="BV30" s="592"/>
      <c r="BW30" s="587"/>
    </row>
    <row r="31" spans="1:76">
      <c r="A31" s="649"/>
      <c r="B31" s="637"/>
      <c r="C31" s="635"/>
      <c r="D31" s="637"/>
      <c r="E31" s="366"/>
      <c r="F31" s="313"/>
      <c r="G31" s="316"/>
      <c r="H31" s="637"/>
      <c r="I31" s="637"/>
      <c r="J31" s="637"/>
      <c r="K31" s="637"/>
      <c r="L31" s="637"/>
      <c r="M31" s="637"/>
      <c r="N31" s="637"/>
      <c r="O31" s="637"/>
      <c r="P31" s="637"/>
      <c r="Q31" s="637"/>
      <c r="R31" s="637"/>
      <c r="S31" s="637"/>
      <c r="T31" s="637"/>
      <c r="U31" s="637"/>
      <c r="V31" s="637"/>
      <c r="W31" s="637"/>
      <c r="X31" s="637"/>
      <c r="Y31" s="637"/>
      <c r="Z31" s="637"/>
      <c r="AA31" s="635"/>
      <c r="AB31" s="637"/>
      <c r="AC31" s="635"/>
      <c r="AD31" s="635"/>
      <c r="AE31" s="635"/>
      <c r="AF31" s="635"/>
      <c r="AG31" s="326"/>
      <c r="AH31" s="315"/>
      <c r="AI31" s="318"/>
      <c r="AJ31" s="380"/>
      <c r="AK31" s="317" t="str">
        <f t="shared" si="0"/>
        <v>0</v>
      </c>
      <c r="AL31" s="380"/>
      <c r="AM31" s="317" t="str">
        <f t="shared" si="1"/>
        <v>0</v>
      </c>
      <c r="AN31" s="318"/>
      <c r="AO31" s="317" t="str">
        <f t="shared" si="6"/>
        <v>0</v>
      </c>
      <c r="AP31" s="318"/>
      <c r="AQ31" s="317" t="str">
        <f t="shared" si="2"/>
        <v>0</v>
      </c>
      <c r="AR31" s="318"/>
      <c r="AS31" s="317" t="str">
        <f t="shared" si="3"/>
        <v>0</v>
      </c>
      <c r="AT31" s="318"/>
      <c r="AU31" s="317" t="str">
        <f t="shared" si="4"/>
        <v>0</v>
      </c>
      <c r="AV31" s="316"/>
      <c r="AW31" s="317" t="str">
        <f t="shared" si="5"/>
        <v>0</v>
      </c>
      <c r="AX31" s="319" t="str">
        <f t="shared" si="21"/>
        <v/>
      </c>
      <c r="AY31" s="320" t="str">
        <f t="shared" si="22"/>
        <v/>
      </c>
      <c r="AZ31" s="321"/>
      <c r="BA31" s="320" t="str">
        <f t="shared" si="23"/>
        <v/>
      </c>
      <c r="BB31" s="320" t="str">
        <f>IFERROR(VLOOKUP((CONCATENATE(AY31,BA31)),Listados!$U$3:$V$11,2,FALSE),"")</f>
        <v/>
      </c>
      <c r="BC31" s="319" t="str">
        <f t="shared" si="24"/>
        <v/>
      </c>
      <c r="BD31" s="633"/>
      <c r="BE31" s="633"/>
      <c r="BF31" s="633"/>
      <c r="BG31" s="633"/>
      <c r="BH31" s="635"/>
      <c r="BI31" s="635"/>
      <c r="BJ31" s="635"/>
      <c r="BK31" s="635"/>
      <c r="BL31" s="325"/>
      <c r="BM31" s="325"/>
      <c r="BN31" s="328"/>
      <c r="BO31" s="328"/>
      <c r="BP31" s="325"/>
      <c r="BQ31" s="325"/>
      <c r="BR31" s="325"/>
      <c r="BS31" s="573"/>
      <c r="BT31" s="587"/>
      <c r="BU31" s="590"/>
      <c r="BV31" s="592"/>
      <c r="BW31" s="587"/>
    </row>
    <row r="32" spans="1:76" ht="180">
      <c r="A32" s="642">
        <v>7</v>
      </c>
      <c r="B32" s="436" t="s">
        <v>492</v>
      </c>
      <c r="C32" s="438" t="s">
        <v>493</v>
      </c>
      <c r="D32" s="436" t="s">
        <v>494</v>
      </c>
      <c r="E32" s="28" t="s">
        <v>495</v>
      </c>
      <c r="F32" s="161" t="s">
        <v>67</v>
      </c>
      <c r="G32" s="57" t="s">
        <v>496</v>
      </c>
      <c r="H32" s="436" t="s">
        <v>73</v>
      </c>
      <c r="I32" s="436" t="s">
        <v>73</v>
      </c>
      <c r="J32" s="436" t="s">
        <v>73</v>
      </c>
      <c r="K32" s="436" t="s">
        <v>359</v>
      </c>
      <c r="L32" s="436" t="s">
        <v>73</v>
      </c>
      <c r="M32" s="436" t="s">
        <v>73</v>
      </c>
      <c r="N32" s="436" t="s">
        <v>359</v>
      </c>
      <c r="O32" s="436" t="s">
        <v>359</v>
      </c>
      <c r="P32" s="436" t="s">
        <v>73</v>
      </c>
      <c r="Q32" s="436" t="s">
        <v>73</v>
      </c>
      <c r="R32" s="436" t="s">
        <v>73</v>
      </c>
      <c r="S32" s="436" t="s">
        <v>73</v>
      </c>
      <c r="T32" s="436" t="s">
        <v>359</v>
      </c>
      <c r="U32" s="436" t="s">
        <v>359</v>
      </c>
      <c r="V32" s="436" t="s">
        <v>73</v>
      </c>
      <c r="W32" s="436" t="s">
        <v>359</v>
      </c>
      <c r="X32" s="436" t="s">
        <v>359</v>
      </c>
      <c r="Y32" s="436" t="s">
        <v>359</v>
      </c>
      <c r="Z32" s="436" t="s">
        <v>359</v>
      </c>
      <c r="AA32" s="438">
        <f>COUNTIF(H32:Z32, "SI")</f>
        <v>10</v>
      </c>
      <c r="AB32" s="436" t="s">
        <v>143</v>
      </c>
      <c r="AC32" s="438">
        <f>+VLOOKUP(AB32,Listados!$K$8:$L$12,2,0)</f>
        <v>2</v>
      </c>
      <c r="AD32" s="438" t="str">
        <f>++IF(OR(AA32=0),"",IF(OR(AA32=1,AA32&lt;=5),"Moderado",IF(OR(AA32=6,AA32&lt;=11),"Mayor",IF(OR(AA32&gt;=12),"Catastrófico",""))))</f>
        <v>Mayor</v>
      </c>
      <c r="AE32" s="438">
        <f>+VLOOKUP(AD32,Listados!$K$13:$L$17,2,0)</f>
        <v>4</v>
      </c>
      <c r="AF32" s="438" t="str">
        <f>IF(AND(AB32&lt;&gt;"",AD32&lt;&gt;""),VLOOKUP(AB32&amp;AD32,[3]Listados!$M$3:$N$27,2,FALSE),"")</f>
        <v>Alto</v>
      </c>
      <c r="AG32" s="375" t="s">
        <v>497</v>
      </c>
      <c r="AH32" s="91" t="s">
        <v>498</v>
      </c>
      <c r="AI32" s="57" t="s">
        <v>80</v>
      </c>
      <c r="AJ32" s="45" t="s">
        <v>73</v>
      </c>
      <c r="AK32" s="55">
        <f>+IF(AJ32="si",15,"0")</f>
        <v>15</v>
      </c>
      <c r="AL32" s="45" t="s">
        <v>73</v>
      </c>
      <c r="AM32" s="55">
        <f>+IF(AL32="si",15,"0")</f>
        <v>15</v>
      </c>
      <c r="AN32" s="45" t="s">
        <v>73</v>
      </c>
      <c r="AO32" s="55">
        <f>+IF(AN32="si",15,"0")</f>
        <v>15</v>
      </c>
      <c r="AP32" s="57" t="s">
        <v>72</v>
      </c>
      <c r="AQ32" s="55">
        <f>+IF(AP32="Preventivo",15,IF(AP32="Detectivo",10,"0"))</f>
        <v>15</v>
      </c>
      <c r="AR32" s="57" t="s">
        <v>73</v>
      </c>
      <c r="AS32" s="55">
        <f>+IF(AR32="si",15,"0")</f>
        <v>15</v>
      </c>
      <c r="AT32" s="57" t="s">
        <v>73</v>
      </c>
      <c r="AU32" s="55">
        <f>+IF(AT32="si",15,"0")</f>
        <v>15</v>
      </c>
      <c r="AV32" s="57" t="s">
        <v>74</v>
      </c>
      <c r="AW32" s="55">
        <f>+IF(AV32="Completa",10,IF(AV32="Incompleta",5,"0"))</f>
        <v>10</v>
      </c>
      <c r="AX32" s="92">
        <f t="shared" si="21"/>
        <v>100</v>
      </c>
      <c r="AY32" s="92" t="str">
        <f t="shared" si="22"/>
        <v>Fuerte</v>
      </c>
      <c r="AZ32" s="93" t="s">
        <v>75</v>
      </c>
      <c r="BA32" s="92" t="str">
        <f t="shared" si="23"/>
        <v>Fuerte</v>
      </c>
      <c r="BB32" s="92" t="str">
        <f>IFERROR(VLOOKUP((CONCATENATE(AY32,BA32)),Listados!$U$3:$V$11,2,FALSE),"")</f>
        <v>Fuerte</v>
      </c>
      <c r="BC32" s="92">
        <f t="shared" si="24"/>
        <v>100</v>
      </c>
      <c r="BD32" s="444">
        <f>AVERAGE(BC32:BC35)</f>
        <v>100</v>
      </c>
      <c r="BE32" s="444" t="str">
        <f>IF(BD32&lt;=50,"Débil",IF(BD32&lt;=99,"Moderado",IF(BD32=100,"fuerte","")))</f>
        <v>fuerte</v>
      </c>
      <c r="BF32" s="444">
        <f>+IF(AND(AI32="Preventivo",BE32="Fuerte"),2,IF(AND(AI32="Preventivo",BE32="Moderado"),1,0))</f>
        <v>0</v>
      </c>
      <c r="BG32" s="444">
        <f>+AC32-BF32</f>
        <v>2</v>
      </c>
      <c r="BH32" s="438" t="str">
        <f>+VLOOKUP(MIN(BG32),Listados!$J$18:$K$24,2,TRUE)</f>
        <v>Improbable</v>
      </c>
      <c r="BI32" s="438" t="str">
        <f>AD32</f>
        <v>Mayor</v>
      </c>
      <c r="BJ32" s="438" t="str">
        <f>IF(AND(BH32&lt;&gt;"",BI32&lt;&gt;""),VLOOKUP(BH32&amp;BI32,Listados!$M$3:$N$27,2,FALSE),"")</f>
        <v>Alto</v>
      </c>
      <c r="BK32" s="438" t="str">
        <f>+VLOOKUP(BJ32,Listados!$P$3:$Q$6,2,FALSE)</f>
        <v>Reducir el riesgo</v>
      </c>
      <c r="BL32" s="85" t="s">
        <v>499</v>
      </c>
      <c r="BM32" s="85" t="s">
        <v>500</v>
      </c>
      <c r="BN32" s="86">
        <v>45658</v>
      </c>
      <c r="BO32" s="87">
        <v>46022</v>
      </c>
      <c r="BP32" s="85" t="s">
        <v>501</v>
      </c>
      <c r="BQ32" s="85" t="s">
        <v>502</v>
      </c>
      <c r="BR32" s="376" t="s">
        <v>503</v>
      </c>
      <c r="BS32" s="85" t="s">
        <v>504</v>
      </c>
      <c r="BT32" s="296"/>
      <c r="BU32" s="604" t="s">
        <v>505</v>
      </c>
      <c r="BV32" s="506" t="s">
        <v>1180</v>
      </c>
      <c r="BW32" s="594"/>
      <c r="BX32" s="567"/>
    </row>
    <row r="33" spans="1:76" ht="144" customHeight="1">
      <c r="A33" s="643"/>
      <c r="B33" s="637"/>
      <c r="C33" s="635"/>
      <c r="D33" s="647"/>
      <c r="E33" s="363" t="s">
        <v>506</v>
      </c>
      <c r="F33" s="371" t="s">
        <v>67</v>
      </c>
      <c r="G33" s="316" t="s">
        <v>1170</v>
      </c>
      <c r="H33" s="637"/>
      <c r="I33" s="637"/>
      <c r="J33" s="637"/>
      <c r="K33" s="637"/>
      <c r="L33" s="637"/>
      <c r="M33" s="637"/>
      <c r="N33" s="637"/>
      <c r="O33" s="637"/>
      <c r="P33" s="637"/>
      <c r="Q33" s="637"/>
      <c r="R33" s="637"/>
      <c r="S33" s="637"/>
      <c r="T33" s="637"/>
      <c r="U33" s="637"/>
      <c r="V33" s="637"/>
      <c r="W33" s="637"/>
      <c r="X33" s="637"/>
      <c r="Y33" s="637"/>
      <c r="Z33" s="637"/>
      <c r="AA33" s="635"/>
      <c r="AB33" s="637"/>
      <c r="AC33" s="635"/>
      <c r="AD33" s="635"/>
      <c r="AE33" s="635"/>
      <c r="AF33" s="635"/>
      <c r="AG33" s="364" t="s">
        <v>507</v>
      </c>
      <c r="AH33" s="365" t="s">
        <v>495</v>
      </c>
      <c r="AI33" s="357" t="s">
        <v>72</v>
      </c>
      <c r="AJ33" s="357" t="s">
        <v>508</v>
      </c>
      <c r="AK33" s="317">
        <f t="shared" si="0"/>
        <v>15</v>
      </c>
      <c r="AL33" s="316"/>
      <c r="AM33" s="317" t="str">
        <f t="shared" si="1"/>
        <v>0</v>
      </c>
      <c r="AN33" s="316"/>
      <c r="AO33" s="317" t="str">
        <f t="shared" si="6"/>
        <v>0</v>
      </c>
      <c r="AP33" s="316"/>
      <c r="AQ33" s="317" t="str">
        <f t="shared" si="2"/>
        <v>0</v>
      </c>
      <c r="AR33" s="316"/>
      <c r="AS33" s="317" t="str">
        <f t="shared" si="3"/>
        <v>0</v>
      </c>
      <c r="AT33" s="316"/>
      <c r="AU33" s="317" t="str">
        <f t="shared" si="4"/>
        <v>0</v>
      </c>
      <c r="AV33" s="316"/>
      <c r="AW33" s="317" t="str">
        <f t="shared" si="5"/>
        <v>0</v>
      </c>
      <c r="AX33" s="319">
        <f t="shared" si="21"/>
        <v>15</v>
      </c>
      <c r="AY33" s="319" t="str">
        <f t="shared" si="22"/>
        <v>Débil</v>
      </c>
      <c r="AZ33" s="327"/>
      <c r="BA33" s="319" t="str">
        <f t="shared" si="23"/>
        <v/>
      </c>
      <c r="BB33" s="319" t="str">
        <f>IFERROR(VLOOKUP((CONCATENATE(AY33,BA33)),Listados!$U$3:$V$11,2,FALSE),"")</f>
        <v/>
      </c>
      <c r="BC33" s="319" t="str">
        <f t="shared" si="24"/>
        <v/>
      </c>
      <c r="BD33" s="633"/>
      <c r="BE33" s="633"/>
      <c r="BF33" s="633"/>
      <c r="BG33" s="633"/>
      <c r="BH33" s="635"/>
      <c r="BI33" s="635"/>
      <c r="BJ33" s="635"/>
      <c r="BK33" s="635"/>
      <c r="BL33" s="325" t="s">
        <v>509</v>
      </c>
      <c r="BM33" s="325" t="s">
        <v>500</v>
      </c>
      <c r="BN33" s="328">
        <v>45890</v>
      </c>
      <c r="BO33" s="369">
        <v>46022</v>
      </c>
      <c r="BP33" s="325"/>
      <c r="BQ33" s="325" t="s">
        <v>510</v>
      </c>
      <c r="BR33" s="372"/>
      <c r="BS33" s="325" t="s">
        <v>511</v>
      </c>
      <c r="BT33" s="370"/>
      <c r="BU33" s="605"/>
      <c r="BV33" s="592"/>
      <c r="BW33" s="595"/>
      <c r="BX33" s="567"/>
    </row>
    <row r="34" spans="1:76">
      <c r="A34" s="643"/>
      <c r="B34" s="637"/>
      <c r="C34" s="635"/>
      <c r="D34" s="647"/>
      <c r="E34" s="366"/>
      <c r="F34" s="313"/>
      <c r="G34" s="316"/>
      <c r="H34" s="637"/>
      <c r="I34" s="637"/>
      <c r="J34" s="637"/>
      <c r="K34" s="637"/>
      <c r="L34" s="637"/>
      <c r="M34" s="637"/>
      <c r="N34" s="637"/>
      <c r="O34" s="637"/>
      <c r="P34" s="637"/>
      <c r="Q34" s="637"/>
      <c r="R34" s="637"/>
      <c r="S34" s="637"/>
      <c r="T34" s="637"/>
      <c r="U34" s="637"/>
      <c r="V34" s="637"/>
      <c r="W34" s="637"/>
      <c r="X34" s="637"/>
      <c r="Y34" s="637"/>
      <c r="Z34" s="637"/>
      <c r="AA34" s="635"/>
      <c r="AB34" s="637"/>
      <c r="AC34" s="635"/>
      <c r="AD34" s="635"/>
      <c r="AE34" s="635"/>
      <c r="AF34" s="635"/>
      <c r="AG34" s="364"/>
      <c r="AH34" s="315"/>
      <c r="AI34" s="316"/>
      <c r="AJ34" s="316"/>
      <c r="AK34" s="317" t="str">
        <f t="shared" si="0"/>
        <v>0</v>
      </c>
      <c r="AL34" s="316"/>
      <c r="AM34" s="317" t="str">
        <f t="shared" si="1"/>
        <v>0</v>
      </c>
      <c r="AN34" s="318"/>
      <c r="AO34" s="317" t="str">
        <f t="shared" si="6"/>
        <v>0</v>
      </c>
      <c r="AP34" s="316"/>
      <c r="AQ34" s="317" t="str">
        <f t="shared" si="2"/>
        <v>0</v>
      </c>
      <c r="AR34" s="316"/>
      <c r="AS34" s="317" t="str">
        <f t="shared" si="3"/>
        <v>0</v>
      </c>
      <c r="AT34" s="316"/>
      <c r="AU34" s="317" t="str">
        <f t="shared" si="4"/>
        <v>0</v>
      </c>
      <c r="AV34" s="316"/>
      <c r="AW34" s="317" t="str">
        <f t="shared" si="5"/>
        <v>0</v>
      </c>
      <c r="AX34" s="319" t="str">
        <f t="shared" si="21"/>
        <v/>
      </c>
      <c r="AY34" s="319" t="str">
        <f t="shared" si="22"/>
        <v/>
      </c>
      <c r="AZ34" s="327"/>
      <c r="BA34" s="319" t="str">
        <f t="shared" si="23"/>
        <v/>
      </c>
      <c r="BB34" s="319" t="str">
        <f>IFERROR(VLOOKUP((CONCATENATE(AY34,BA34)),Listados!$U$3:$V$11,2,FALSE),"")</f>
        <v/>
      </c>
      <c r="BC34" s="319" t="str">
        <f t="shared" si="24"/>
        <v/>
      </c>
      <c r="BD34" s="633"/>
      <c r="BE34" s="633"/>
      <c r="BF34" s="633"/>
      <c r="BG34" s="633"/>
      <c r="BH34" s="635"/>
      <c r="BI34" s="635"/>
      <c r="BJ34" s="635"/>
      <c r="BK34" s="635"/>
      <c r="BL34" s="325"/>
      <c r="BM34" s="325"/>
      <c r="BN34" s="328"/>
      <c r="BO34" s="328"/>
      <c r="BP34" s="325"/>
      <c r="BQ34" s="325"/>
      <c r="BR34" s="372"/>
      <c r="BS34" s="359"/>
      <c r="BT34" s="370"/>
      <c r="BU34" s="605"/>
      <c r="BV34" s="592"/>
      <c r="BW34" s="595"/>
      <c r="BX34" s="567"/>
    </row>
    <row r="35" spans="1:76" ht="15" customHeight="1" thickBot="1">
      <c r="A35" s="644"/>
      <c r="B35" s="638"/>
      <c r="C35" s="636"/>
      <c r="D35" s="648"/>
      <c r="E35" s="367"/>
      <c r="F35" s="330"/>
      <c r="G35" s="333"/>
      <c r="H35" s="638"/>
      <c r="I35" s="638"/>
      <c r="J35" s="638"/>
      <c r="K35" s="638"/>
      <c r="L35" s="638"/>
      <c r="M35" s="638"/>
      <c r="N35" s="638"/>
      <c r="O35" s="638"/>
      <c r="P35" s="638"/>
      <c r="Q35" s="638"/>
      <c r="R35" s="638"/>
      <c r="S35" s="638"/>
      <c r="T35" s="638"/>
      <c r="U35" s="638"/>
      <c r="V35" s="638"/>
      <c r="W35" s="638"/>
      <c r="X35" s="638"/>
      <c r="Y35" s="638"/>
      <c r="Z35" s="638"/>
      <c r="AA35" s="636"/>
      <c r="AB35" s="638"/>
      <c r="AC35" s="636"/>
      <c r="AD35" s="636"/>
      <c r="AE35" s="636"/>
      <c r="AF35" s="636"/>
      <c r="AG35" s="368"/>
      <c r="AH35" s="332"/>
      <c r="AI35" s="333"/>
      <c r="AJ35" s="333"/>
      <c r="AK35" s="334" t="str">
        <f t="shared" si="0"/>
        <v>0</v>
      </c>
      <c r="AL35" s="333"/>
      <c r="AM35" s="334" t="str">
        <f t="shared" si="1"/>
        <v>0</v>
      </c>
      <c r="AN35" s="361"/>
      <c r="AO35" s="334" t="str">
        <f t="shared" si="6"/>
        <v>0</v>
      </c>
      <c r="AP35" s="333"/>
      <c r="AQ35" s="334" t="str">
        <f t="shared" si="2"/>
        <v>0</v>
      </c>
      <c r="AR35" s="333"/>
      <c r="AS35" s="334" t="str">
        <f t="shared" si="3"/>
        <v>0</v>
      </c>
      <c r="AT35" s="333"/>
      <c r="AU35" s="334" t="str">
        <f t="shared" si="4"/>
        <v>0</v>
      </c>
      <c r="AV35" s="333"/>
      <c r="AW35" s="334" t="str">
        <f t="shared" si="5"/>
        <v>0</v>
      </c>
      <c r="AX35" s="335" t="str">
        <f t="shared" si="21"/>
        <v/>
      </c>
      <c r="AY35" s="335" t="str">
        <f t="shared" si="22"/>
        <v/>
      </c>
      <c r="AZ35" s="336"/>
      <c r="BA35" s="335" t="str">
        <f t="shared" si="23"/>
        <v/>
      </c>
      <c r="BB35" s="335" t="str">
        <f>IFERROR(VLOOKUP((CONCATENATE(AY35,BA35)),Listados!$U$3:$V$11,2,FALSE),"")</f>
        <v/>
      </c>
      <c r="BC35" s="335" t="str">
        <f t="shared" si="24"/>
        <v/>
      </c>
      <c r="BD35" s="634"/>
      <c r="BE35" s="634"/>
      <c r="BF35" s="634"/>
      <c r="BG35" s="634"/>
      <c r="BH35" s="636"/>
      <c r="BI35" s="636"/>
      <c r="BJ35" s="636"/>
      <c r="BK35" s="636"/>
      <c r="BL35" s="337"/>
      <c r="BM35" s="337"/>
      <c r="BN35" s="338"/>
      <c r="BO35" s="338"/>
      <c r="BP35" s="337"/>
      <c r="BQ35" s="337"/>
      <c r="BR35" s="373"/>
      <c r="BS35" s="362"/>
      <c r="BT35" s="374"/>
      <c r="BU35" s="606"/>
      <c r="BV35" s="593"/>
      <c r="BW35" s="596"/>
      <c r="BX35" s="567"/>
    </row>
    <row r="36" spans="1:76" ht="128.25" customHeight="1">
      <c r="A36" s="642">
        <v>8</v>
      </c>
      <c r="B36" s="436" t="s">
        <v>215</v>
      </c>
      <c r="C36" s="506" t="s">
        <v>512</v>
      </c>
      <c r="D36" s="435" t="s">
        <v>513</v>
      </c>
      <c r="E36" s="309" t="s">
        <v>514</v>
      </c>
      <c r="F36" s="161" t="s">
        <v>67</v>
      </c>
      <c r="G36" s="297" t="s">
        <v>515</v>
      </c>
      <c r="H36" s="436" t="s">
        <v>73</v>
      </c>
      <c r="I36" s="436" t="s">
        <v>73</v>
      </c>
      <c r="J36" s="436" t="s">
        <v>73</v>
      </c>
      <c r="K36" s="436" t="s">
        <v>73</v>
      </c>
      <c r="L36" s="436" t="s">
        <v>73</v>
      </c>
      <c r="M36" s="436" t="s">
        <v>73</v>
      </c>
      <c r="N36" s="436" t="s">
        <v>359</v>
      </c>
      <c r="O36" s="436" t="s">
        <v>359</v>
      </c>
      <c r="P36" s="436" t="s">
        <v>73</v>
      </c>
      <c r="Q36" s="436" t="s">
        <v>73</v>
      </c>
      <c r="R36" s="436" t="s">
        <v>73</v>
      </c>
      <c r="S36" s="436" t="s">
        <v>73</v>
      </c>
      <c r="T36" s="436" t="s">
        <v>359</v>
      </c>
      <c r="U36" s="436" t="s">
        <v>73</v>
      </c>
      <c r="V36" s="436" t="s">
        <v>73</v>
      </c>
      <c r="W36" s="436" t="s">
        <v>359</v>
      </c>
      <c r="X36" s="436" t="s">
        <v>359</v>
      </c>
      <c r="Y36" s="436" t="s">
        <v>359</v>
      </c>
      <c r="Z36" s="436" t="s">
        <v>73</v>
      </c>
      <c r="AA36" s="438">
        <f>COUNTIF(H36:Z36, "SI")</f>
        <v>13</v>
      </c>
      <c r="AB36" s="436" t="s">
        <v>271</v>
      </c>
      <c r="AC36" s="438">
        <f>+VLOOKUP(AB36,Listados!$K$8:$L$12,2,0)</f>
        <v>1</v>
      </c>
      <c r="AD36" s="438" t="str">
        <f>++IF(OR(AA36=0),"",IF(OR(AA36=1,AA36&lt;=5),"Moderado",IF(OR(AA36=6,AA36&lt;=11),"Mayor",IF(OR(AA36&gt;=12),"Catastrófico",""))))</f>
        <v>Catastrófico</v>
      </c>
      <c r="AE36" s="438">
        <f>+VLOOKUP(AD36,Listados!$K$13:$L$17,2,0)</f>
        <v>5</v>
      </c>
      <c r="AF36" s="438" t="str">
        <f>IF(AND(AB36&lt;&gt;"",AD36&lt;&gt;""),VLOOKUP(AB36&amp;AD36,[3]Listados!$M$3:$N$27,2,FALSE),"")</f>
        <v>Extremo</v>
      </c>
      <c r="AG36" s="309" t="s">
        <v>516</v>
      </c>
      <c r="AH36" s="91" t="s">
        <v>514</v>
      </c>
      <c r="AI36" s="57" t="s">
        <v>72</v>
      </c>
      <c r="AJ36" s="57" t="s">
        <v>73</v>
      </c>
      <c r="AK36" s="55">
        <f>+IF(AJ36="si",15,"0")</f>
        <v>15</v>
      </c>
      <c r="AL36" s="57" t="s">
        <v>73</v>
      </c>
      <c r="AM36" s="55">
        <f>+IF(AL36="si",15,"0")</f>
        <v>15</v>
      </c>
      <c r="AN36" s="57" t="s">
        <v>73</v>
      </c>
      <c r="AO36" s="55">
        <f>+IF(AN36="si",15,"0")</f>
        <v>15</v>
      </c>
      <c r="AP36" s="57" t="s">
        <v>72</v>
      </c>
      <c r="AQ36" s="55">
        <f>+IF(AP36="Preventivo",15,IF(AP36="Detectivo",10,"0"))</f>
        <v>15</v>
      </c>
      <c r="AR36" s="57" t="s">
        <v>73</v>
      </c>
      <c r="AS36" s="55">
        <f>+IF(AR36="si",15,"0")</f>
        <v>15</v>
      </c>
      <c r="AT36" s="57" t="s">
        <v>73</v>
      </c>
      <c r="AU36" s="55">
        <f>+IF(AT36="si",15,"0")</f>
        <v>15</v>
      </c>
      <c r="AV36" s="57" t="s">
        <v>74</v>
      </c>
      <c r="AW36" s="55">
        <f>+IF(AV36="Completa",10,IF(AV36="Incompleta",5,"0"))</f>
        <v>10</v>
      </c>
      <c r="AX36" s="92">
        <f t="shared" si="21"/>
        <v>100</v>
      </c>
      <c r="AY36" s="92" t="str">
        <f t="shared" si="22"/>
        <v>Fuerte</v>
      </c>
      <c r="AZ36" s="93" t="s">
        <v>75</v>
      </c>
      <c r="BA36" s="92" t="str">
        <f t="shared" si="23"/>
        <v>Fuerte</v>
      </c>
      <c r="BB36" s="92" t="str">
        <f>IFERROR(VLOOKUP((CONCATENATE(AY36,BA36)),Listados!$U$3:$V$11,2,FALSE),"")</f>
        <v>Fuerte</v>
      </c>
      <c r="BC36" s="92">
        <f t="shared" si="24"/>
        <v>100</v>
      </c>
      <c r="BD36" s="444">
        <f>AVERAGE(BC36:BC40)</f>
        <v>100</v>
      </c>
      <c r="BE36" s="444" t="str">
        <f>IF(BD36&lt;=50,"Débil",IF(BD36&lt;=99,"Moderado",IF(BD36=100,"fuerte","")))</f>
        <v>fuerte</v>
      </c>
      <c r="BF36" s="444">
        <f>+IF(AND(AI36="Preventivo",BE36="Fuerte"),2,IF(AND(AI36="Preventivo",BE36="Moderado"),1,0))</f>
        <v>2</v>
      </c>
      <c r="BG36" s="444">
        <f>+AC36-BF36</f>
        <v>-1</v>
      </c>
      <c r="BH36" s="438" t="str">
        <f>+VLOOKUP(MIN(BG36),Listados!$J$18:$K$24,2,TRUE)</f>
        <v>Rara Vez</v>
      </c>
      <c r="BI36" s="438" t="str">
        <f>AD36</f>
        <v>Catastrófico</v>
      </c>
      <c r="BJ36" s="438" t="str">
        <f>IF(AND(BH36&lt;&gt;"",BI36&lt;&gt;""),VLOOKUP(BH36&amp;BI36,Listados!$M$3:$N$27,2,FALSE),"")</f>
        <v>Extremo</v>
      </c>
      <c r="BK36" s="438" t="str">
        <f>+VLOOKUP(BJ36,Listados!$P$3:$Q$6,2,FALSE)</f>
        <v>Reducir el riesgo</v>
      </c>
      <c r="BL36" s="170" t="s">
        <v>517</v>
      </c>
      <c r="BM36" s="170" t="s">
        <v>518</v>
      </c>
      <c r="BN36" s="163">
        <v>45839</v>
      </c>
      <c r="BO36" s="164">
        <v>46022</v>
      </c>
      <c r="BP36" s="170" t="s">
        <v>519</v>
      </c>
      <c r="BQ36" s="170" t="s">
        <v>520</v>
      </c>
      <c r="BR36" s="430" t="s">
        <v>521</v>
      </c>
      <c r="BS36" s="570" t="s">
        <v>522</v>
      </c>
      <c r="BT36" s="434"/>
      <c r="BU36" s="589" t="s">
        <v>523</v>
      </c>
      <c r="BV36" s="506" t="s">
        <v>1181</v>
      </c>
      <c r="BW36" s="594"/>
    </row>
    <row r="37" spans="1:76" ht="121.5" customHeight="1">
      <c r="A37" s="643"/>
      <c r="B37" s="637"/>
      <c r="C37" s="645"/>
      <c r="D37" s="440"/>
      <c r="E37" s="312" t="s">
        <v>524</v>
      </c>
      <c r="F37" s="313" t="s">
        <v>67</v>
      </c>
      <c r="G37" s="342" t="s">
        <v>525</v>
      </c>
      <c r="H37" s="637"/>
      <c r="I37" s="637"/>
      <c r="J37" s="637"/>
      <c r="K37" s="637"/>
      <c r="L37" s="637"/>
      <c r="M37" s="637"/>
      <c r="N37" s="637"/>
      <c r="O37" s="637"/>
      <c r="P37" s="637"/>
      <c r="Q37" s="637"/>
      <c r="R37" s="637"/>
      <c r="S37" s="637"/>
      <c r="T37" s="637"/>
      <c r="U37" s="637"/>
      <c r="V37" s="637"/>
      <c r="W37" s="637"/>
      <c r="X37" s="637"/>
      <c r="Y37" s="637"/>
      <c r="Z37" s="637"/>
      <c r="AA37" s="635"/>
      <c r="AB37" s="637"/>
      <c r="AC37" s="635"/>
      <c r="AD37" s="635"/>
      <c r="AE37" s="635"/>
      <c r="AF37" s="635"/>
      <c r="AG37" s="354" t="s">
        <v>526</v>
      </c>
      <c r="AH37" s="315" t="s">
        <v>524</v>
      </c>
      <c r="AI37" s="316" t="s">
        <v>72</v>
      </c>
      <c r="AJ37" s="316" t="s">
        <v>73</v>
      </c>
      <c r="AK37" s="317">
        <f t="shared" si="0"/>
        <v>15</v>
      </c>
      <c r="AL37" s="316" t="s">
        <v>73</v>
      </c>
      <c r="AM37" s="317">
        <f t="shared" si="1"/>
        <v>15</v>
      </c>
      <c r="AN37" s="316" t="s">
        <v>73</v>
      </c>
      <c r="AO37" s="317">
        <f t="shared" si="6"/>
        <v>15</v>
      </c>
      <c r="AP37" s="316" t="s">
        <v>72</v>
      </c>
      <c r="AQ37" s="317">
        <f t="shared" si="2"/>
        <v>15</v>
      </c>
      <c r="AR37" s="316" t="s">
        <v>73</v>
      </c>
      <c r="AS37" s="317">
        <f t="shared" si="3"/>
        <v>15</v>
      </c>
      <c r="AT37" s="316" t="s">
        <v>73</v>
      </c>
      <c r="AU37" s="317">
        <f t="shared" si="4"/>
        <v>15</v>
      </c>
      <c r="AV37" s="316" t="s">
        <v>74</v>
      </c>
      <c r="AW37" s="317">
        <f t="shared" si="5"/>
        <v>10</v>
      </c>
      <c r="AX37" s="319">
        <f t="shared" si="21"/>
        <v>100</v>
      </c>
      <c r="AY37" s="319" t="str">
        <f t="shared" si="22"/>
        <v>Fuerte</v>
      </c>
      <c r="AZ37" s="327" t="s">
        <v>75</v>
      </c>
      <c r="BA37" s="319" t="str">
        <f t="shared" si="23"/>
        <v>Fuerte</v>
      </c>
      <c r="BB37" s="319" t="str">
        <f>IFERROR(VLOOKUP((CONCATENATE(AY37,BA37)),Listados!$U$3:$V$11,2,FALSE),"")</f>
        <v>Fuerte</v>
      </c>
      <c r="BC37" s="319">
        <f t="shared" si="24"/>
        <v>100</v>
      </c>
      <c r="BD37" s="633"/>
      <c r="BE37" s="633"/>
      <c r="BF37" s="633"/>
      <c r="BG37" s="633"/>
      <c r="BH37" s="635"/>
      <c r="BI37" s="635"/>
      <c r="BJ37" s="635"/>
      <c r="BK37" s="635"/>
      <c r="BL37" s="350" t="s">
        <v>527</v>
      </c>
      <c r="BM37" s="350" t="s">
        <v>528</v>
      </c>
      <c r="BN37" s="352">
        <v>45748</v>
      </c>
      <c r="BO37" s="353">
        <v>46022</v>
      </c>
      <c r="BP37" s="350" t="s">
        <v>519</v>
      </c>
      <c r="BQ37" s="350" t="s">
        <v>529</v>
      </c>
      <c r="BR37" s="607"/>
      <c r="BS37" s="571"/>
      <c r="BT37" s="587"/>
      <c r="BU37" s="609"/>
      <c r="BV37" s="592"/>
      <c r="BW37" s="595"/>
    </row>
    <row r="38" spans="1:76" ht="154.5" customHeight="1">
      <c r="A38" s="643"/>
      <c r="B38" s="637"/>
      <c r="C38" s="645"/>
      <c r="D38" s="440"/>
      <c r="E38" s="312" t="s">
        <v>530</v>
      </c>
      <c r="F38" s="313" t="s">
        <v>67</v>
      </c>
      <c r="G38" s="342" t="s">
        <v>515</v>
      </c>
      <c r="H38" s="637"/>
      <c r="I38" s="637"/>
      <c r="J38" s="637"/>
      <c r="K38" s="637"/>
      <c r="L38" s="637"/>
      <c r="M38" s="637"/>
      <c r="N38" s="637"/>
      <c r="O38" s="637"/>
      <c r="P38" s="637"/>
      <c r="Q38" s="637"/>
      <c r="R38" s="637"/>
      <c r="S38" s="637"/>
      <c r="T38" s="637"/>
      <c r="U38" s="637"/>
      <c r="V38" s="637"/>
      <c r="W38" s="637"/>
      <c r="X38" s="637"/>
      <c r="Y38" s="637"/>
      <c r="Z38" s="637"/>
      <c r="AA38" s="635"/>
      <c r="AB38" s="637"/>
      <c r="AC38" s="635"/>
      <c r="AD38" s="635"/>
      <c r="AE38" s="635"/>
      <c r="AF38" s="635"/>
      <c r="AG38" s="312" t="s">
        <v>1172</v>
      </c>
      <c r="AH38" s="315" t="s">
        <v>530</v>
      </c>
      <c r="AI38" s="316" t="s">
        <v>72</v>
      </c>
      <c r="AJ38" s="316" t="s">
        <v>73</v>
      </c>
      <c r="AK38" s="317">
        <f t="shared" si="0"/>
        <v>15</v>
      </c>
      <c r="AL38" s="316" t="s">
        <v>73</v>
      </c>
      <c r="AM38" s="317">
        <f t="shared" si="1"/>
        <v>15</v>
      </c>
      <c r="AN38" s="318" t="s">
        <v>73</v>
      </c>
      <c r="AO38" s="317">
        <f t="shared" si="6"/>
        <v>15</v>
      </c>
      <c r="AP38" s="316" t="s">
        <v>72</v>
      </c>
      <c r="AQ38" s="317">
        <f t="shared" si="2"/>
        <v>15</v>
      </c>
      <c r="AR38" s="316" t="s">
        <v>73</v>
      </c>
      <c r="AS38" s="317">
        <f t="shared" si="3"/>
        <v>15</v>
      </c>
      <c r="AT38" s="316" t="s">
        <v>73</v>
      </c>
      <c r="AU38" s="317">
        <f t="shared" si="4"/>
        <v>15</v>
      </c>
      <c r="AV38" s="316" t="s">
        <v>74</v>
      </c>
      <c r="AW38" s="317">
        <f t="shared" si="5"/>
        <v>10</v>
      </c>
      <c r="AX38" s="319">
        <f t="shared" si="21"/>
        <v>100</v>
      </c>
      <c r="AY38" s="319" t="str">
        <f t="shared" si="22"/>
        <v>Fuerte</v>
      </c>
      <c r="AZ38" s="327" t="s">
        <v>75</v>
      </c>
      <c r="BA38" s="319" t="str">
        <f t="shared" si="23"/>
        <v>Fuerte</v>
      </c>
      <c r="BB38" s="319" t="str">
        <f>IFERROR(VLOOKUP((CONCATENATE(AY38,BA38)),Listados!$U$3:$V$11,2,FALSE),"")</f>
        <v>Fuerte</v>
      </c>
      <c r="BC38" s="319">
        <f t="shared" si="24"/>
        <v>100</v>
      </c>
      <c r="BD38" s="633"/>
      <c r="BE38" s="633"/>
      <c r="BF38" s="633"/>
      <c r="BG38" s="633"/>
      <c r="BH38" s="635"/>
      <c r="BI38" s="635"/>
      <c r="BJ38" s="635"/>
      <c r="BK38" s="635"/>
      <c r="BL38" s="350" t="s">
        <v>531</v>
      </c>
      <c r="BM38" s="325" t="s">
        <v>518</v>
      </c>
      <c r="BN38" s="328">
        <v>45901</v>
      </c>
      <c r="BO38" s="328">
        <v>46022</v>
      </c>
      <c r="BP38" s="325" t="s">
        <v>519</v>
      </c>
      <c r="BQ38" s="325" t="s">
        <v>532</v>
      </c>
      <c r="BR38" s="607"/>
      <c r="BS38" s="571"/>
      <c r="BT38" s="587"/>
      <c r="BU38" s="609"/>
      <c r="BV38" s="592"/>
      <c r="BW38" s="595"/>
    </row>
    <row r="39" spans="1:76" ht="96" customHeight="1">
      <c r="A39" s="643"/>
      <c r="B39" s="637"/>
      <c r="C39" s="645"/>
      <c r="D39" s="440"/>
      <c r="E39" s="354" t="s">
        <v>533</v>
      </c>
      <c r="F39" s="313" t="s">
        <v>121</v>
      </c>
      <c r="G39" s="355" t="s">
        <v>534</v>
      </c>
      <c r="H39" s="637"/>
      <c r="I39" s="637"/>
      <c r="J39" s="637"/>
      <c r="K39" s="637"/>
      <c r="L39" s="637"/>
      <c r="M39" s="637"/>
      <c r="N39" s="637"/>
      <c r="O39" s="637"/>
      <c r="P39" s="637"/>
      <c r="Q39" s="637"/>
      <c r="R39" s="637"/>
      <c r="S39" s="637"/>
      <c r="T39" s="637"/>
      <c r="U39" s="637"/>
      <c r="V39" s="637"/>
      <c r="W39" s="637"/>
      <c r="X39" s="637"/>
      <c r="Y39" s="637"/>
      <c r="Z39" s="637"/>
      <c r="AA39" s="635"/>
      <c r="AB39" s="637"/>
      <c r="AC39" s="635"/>
      <c r="AD39" s="635"/>
      <c r="AE39" s="635"/>
      <c r="AF39" s="635"/>
      <c r="AG39" s="354" t="s">
        <v>535</v>
      </c>
      <c r="AH39" s="315" t="s">
        <v>533</v>
      </c>
      <c r="AI39" s="316" t="s">
        <v>72</v>
      </c>
      <c r="AJ39" s="316" t="s">
        <v>73</v>
      </c>
      <c r="AK39" s="356">
        <f>+IF(AJ39="si",15,"0")</f>
        <v>15</v>
      </c>
      <c r="AL39" s="316" t="s">
        <v>73</v>
      </c>
      <c r="AM39" s="356">
        <f>+IF(AL39="si",15,"0")</f>
        <v>15</v>
      </c>
      <c r="AN39" s="318" t="s">
        <v>73</v>
      </c>
      <c r="AO39" s="356">
        <f>+IF(AN39="si",15,"0")</f>
        <v>15</v>
      </c>
      <c r="AP39" s="316" t="s">
        <v>72</v>
      </c>
      <c r="AQ39" s="356">
        <f>+IF(AP39="Preventivo",15,IF(AP39="Detectivo",10,"0"))</f>
        <v>15</v>
      </c>
      <c r="AR39" s="316" t="s">
        <v>73</v>
      </c>
      <c r="AS39" s="356">
        <f>+IF(AR39="si",15,"0")</f>
        <v>15</v>
      </c>
      <c r="AT39" s="316" t="s">
        <v>73</v>
      </c>
      <c r="AU39" s="356">
        <f>+IF(AT39="si",15,"0")</f>
        <v>15</v>
      </c>
      <c r="AV39" s="357" t="s">
        <v>74</v>
      </c>
      <c r="AW39" s="356">
        <f>+IF(AV39="Completa",10,IF(AV39="Incompleta",5,"0"))</f>
        <v>10</v>
      </c>
      <c r="AX39" s="358">
        <f>IF((SUM(AK39,AM39,AO39,AQ39,AS39,AU39,AW39)=0),"",(SUM(AK39,AM39,AO39,AQ39,AS39,AU39,AW39)))</f>
        <v>100</v>
      </c>
      <c r="AY39" s="358" t="str">
        <f>IF(AX39&lt;=85,"Débil",IF(AX39&lt;=95,"Moderado",IF(AX39=100,"Fuerte","")))</f>
        <v>Fuerte</v>
      </c>
      <c r="AZ39" s="327" t="s">
        <v>75</v>
      </c>
      <c r="BA39" s="358" t="str">
        <f>+IF(AZ39="siempre","Fuerte",IF(AZ39="Algunas veces","Moderado",IF(AZ39="No se ejecuta","Débil","")))</f>
        <v>Fuerte</v>
      </c>
      <c r="BB39" s="358" t="str">
        <f>IFERROR(VLOOKUP((CONCATENATE(AY39,BA39)),Listados!$U$3:$V$11,2,FALSE),"")</f>
        <v>Fuerte</v>
      </c>
      <c r="BC39" s="358">
        <f>IF(BB39="","",IF(BB39="Débil", 0, IF(BB39="Moderado",50,100)))</f>
        <v>100</v>
      </c>
      <c r="BD39" s="633"/>
      <c r="BE39" s="633"/>
      <c r="BF39" s="633"/>
      <c r="BG39" s="633"/>
      <c r="BH39" s="635"/>
      <c r="BI39" s="635"/>
      <c r="BJ39" s="635"/>
      <c r="BK39" s="635"/>
      <c r="BL39" s="325"/>
      <c r="BM39" s="325"/>
      <c r="BN39" s="328"/>
      <c r="BO39" s="328"/>
      <c r="BP39" s="325"/>
      <c r="BQ39" s="325"/>
      <c r="BR39" s="607"/>
      <c r="BS39" s="571"/>
      <c r="BT39" s="587"/>
      <c r="BU39" s="609"/>
      <c r="BV39" s="592"/>
      <c r="BW39" s="595"/>
    </row>
    <row r="40" spans="1:76" ht="96" customHeight="1" thickBot="1">
      <c r="A40" s="644"/>
      <c r="B40" s="638"/>
      <c r="C40" s="646"/>
      <c r="D40" s="436"/>
      <c r="E40" s="329" t="s">
        <v>536</v>
      </c>
      <c r="F40" s="330" t="s">
        <v>67</v>
      </c>
      <c r="G40" s="360" t="s">
        <v>534</v>
      </c>
      <c r="H40" s="638"/>
      <c r="I40" s="638"/>
      <c r="J40" s="638"/>
      <c r="K40" s="638"/>
      <c r="L40" s="638"/>
      <c r="M40" s="638"/>
      <c r="N40" s="638"/>
      <c r="O40" s="638"/>
      <c r="P40" s="638"/>
      <c r="Q40" s="638"/>
      <c r="R40" s="638"/>
      <c r="S40" s="638"/>
      <c r="T40" s="638"/>
      <c r="U40" s="638"/>
      <c r="V40" s="638"/>
      <c r="W40" s="638"/>
      <c r="X40" s="638"/>
      <c r="Y40" s="638"/>
      <c r="Z40" s="638"/>
      <c r="AA40" s="636"/>
      <c r="AB40" s="638"/>
      <c r="AC40" s="636"/>
      <c r="AD40" s="636"/>
      <c r="AE40" s="636"/>
      <c r="AF40" s="636"/>
      <c r="AG40" s="422" t="s">
        <v>537</v>
      </c>
      <c r="AH40" s="332" t="s">
        <v>536</v>
      </c>
      <c r="AI40" s="333" t="s">
        <v>72</v>
      </c>
      <c r="AJ40" s="333" t="s">
        <v>73</v>
      </c>
      <c r="AK40" s="334">
        <f t="shared" si="0"/>
        <v>15</v>
      </c>
      <c r="AL40" s="333" t="s">
        <v>73</v>
      </c>
      <c r="AM40" s="334">
        <f t="shared" si="1"/>
        <v>15</v>
      </c>
      <c r="AN40" s="361" t="s">
        <v>73</v>
      </c>
      <c r="AO40" s="334">
        <f t="shared" si="6"/>
        <v>15</v>
      </c>
      <c r="AP40" s="333" t="s">
        <v>72</v>
      </c>
      <c r="AQ40" s="334">
        <f t="shared" si="2"/>
        <v>15</v>
      </c>
      <c r="AR40" s="333" t="s">
        <v>73</v>
      </c>
      <c r="AS40" s="334">
        <f t="shared" si="3"/>
        <v>15</v>
      </c>
      <c r="AT40" s="333" t="s">
        <v>73</v>
      </c>
      <c r="AU40" s="334">
        <f t="shared" si="4"/>
        <v>15</v>
      </c>
      <c r="AV40" s="333" t="s">
        <v>74</v>
      </c>
      <c r="AW40" s="334">
        <f t="shared" si="5"/>
        <v>10</v>
      </c>
      <c r="AX40" s="335">
        <f t="shared" si="21"/>
        <v>100</v>
      </c>
      <c r="AY40" s="335" t="str">
        <f t="shared" si="22"/>
        <v>Fuerte</v>
      </c>
      <c r="AZ40" s="336" t="s">
        <v>75</v>
      </c>
      <c r="BA40" s="335" t="str">
        <f t="shared" si="23"/>
        <v>Fuerte</v>
      </c>
      <c r="BB40" s="335" t="str">
        <f>IFERROR(VLOOKUP((CONCATENATE(AY40,BA40)),Listados!$U$3:$V$11,2,FALSE),"")</f>
        <v>Fuerte</v>
      </c>
      <c r="BC40" s="335">
        <f t="shared" si="24"/>
        <v>100</v>
      </c>
      <c r="BD40" s="634"/>
      <c r="BE40" s="634"/>
      <c r="BF40" s="634"/>
      <c r="BG40" s="634"/>
      <c r="BH40" s="636"/>
      <c r="BI40" s="636"/>
      <c r="BJ40" s="636"/>
      <c r="BK40" s="636"/>
      <c r="BL40" s="337"/>
      <c r="BM40" s="337"/>
      <c r="BN40" s="338"/>
      <c r="BO40" s="338"/>
      <c r="BP40" s="337"/>
      <c r="BQ40" s="337"/>
      <c r="BR40" s="608"/>
      <c r="BS40" s="362"/>
      <c r="BT40" s="588"/>
      <c r="BU40" s="610"/>
      <c r="BV40" s="593"/>
      <c r="BW40" s="596"/>
    </row>
    <row r="41" spans="1:76" ht="132.75" customHeight="1">
      <c r="A41" s="642">
        <v>9</v>
      </c>
      <c r="B41" s="436" t="s">
        <v>215</v>
      </c>
      <c r="C41" s="506" t="s">
        <v>538</v>
      </c>
      <c r="D41" s="639" t="s">
        <v>539</v>
      </c>
      <c r="E41" s="309" t="s">
        <v>540</v>
      </c>
      <c r="F41" s="161" t="s">
        <v>67</v>
      </c>
      <c r="G41" s="639" t="s">
        <v>541</v>
      </c>
      <c r="H41" s="436" t="s">
        <v>73</v>
      </c>
      <c r="I41" s="436" t="s">
        <v>73</v>
      </c>
      <c r="J41" s="436" t="s">
        <v>359</v>
      </c>
      <c r="K41" s="436" t="s">
        <v>359</v>
      </c>
      <c r="L41" s="436" t="s">
        <v>73</v>
      </c>
      <c r="M41" s="436" t="s">
        <v>73</v>
      </c>
      <c r="N41" s="436" t="s">
        <v>359</v>
      </c>
      <c r="O41" s="436" t="s">
        <v>359</v>
      </c>
      <c r="P41" s="436" t="s">
        <v>73</v>
      </c>
      <c r="Q41" s="436" t="s">
        <v>73</v>
      </c>
      <c r="R41" s="436" t="s">
        <v>73</v>
      </c>
      <c r="S41" s="436" t="s">
        <v>73</v>
      </c>
      <c r="T41" s="436" t="s">
        <v>359</v>
      </c>
      <c r="U41" s="436" t="s">
        <v>73</v>
      </c>
      <c r="V41" s="436" t="s">
        <v>73</v>
      </c>
      <c r="W41" s="436" t="s">
        <v>359</v>
      </c>
      <c r="X41" s="436" t="s">
        <v>359</v>
      </c>
      <c r="Y41" s="436" t="s">
        <v>359</v>
      </c>
      <c r="Z41" s="436" t="s">
        <v>359</v>
      </c>
      <c r="AA41" s="438">
        <f>COUNTIF(H41:Z41, "SI")</f>
        <v>10</v>
      </c>
      <c r="AB41" s="436" t="s">
        <v>271</v>
      </c>
      <c r="AC41" s="438">
        <f>+VLOOKUP(AB41,Listados!$K$8:$L$12,2,0)</f>
        <v>1</v>
      </c>
      <c r="AD41" s="438" t="str">
        <f>++IF(OR(AA41=0),"",IF(OR(AA41=1,AA41&lt;=5),"Moderado",IF(OR(AA41=6,AA41&lt;=11),"Mayor",IF(OR(AA41&gt;=12),"Catastrófico",""))))</f>
        <v>Mayor</v>
      </c>
      <c r="AE41" s="438">
        <f>+VLOOKUP(AD41,Listados!$K$13:$L$17,2,0)</f>
        <v>4</v>
      </c>
      <c r="AF41" s="438" t="str">
        <f>IF(AND(AB41&lt;&gt;"",AD41&lt;&gt;""),VLOOKUP(AB41&amp;AD41,[3]Listados!$M$3:$N$27,2,FALSE),"")</f>
        <v>Alto</v>
      </c>
      <c r="AG41" s="340" t="s">
        <v>1173</v>
      </c>
      <c r="AH41" s="56" t="s">
        <v>540</v>
      </c>
      <c r="AI41" s="57" t="s">
        <v>80</v>
      </c>
      <c r="AJ41" s="45" t="s">
        <v>73</v>
      </c>
      <c r="AK41" s="55">
        <f>+IF(AJ41="si",15,"0")</f>
        <v>15</v>
      </c>
      <c r="AL41" s="45" t="s">
        <v>73</v>
      </c>
      <c r="AM41" s="55">
        <f>+IF(AL41="si",15,"0")</f>
        <v>15</v>
      </c>
      <c r="AN41" s="45" t="s">
        <v>73</v>
      </c>
      <c r="AO41" s="55">
        <f>+IF(AN41="si",15,"0")</f>
        <v>15</v>
      </c>
      <c r="AP41" s="45" t="s">
        <v>72</v>
      </c>
      <c r="AQ41" s="55">
        <f>+IF(AP41="Preventivo",15,IF(AP41="Detectivo",10,"0"))</f>
        <v>15</v>
      </c>
      <c r="AR41" s="45" t="s">
        <v>73</v>
      </c>
      <c r="AS41" s="55">
        <f>+IF(AR41="si",15,"0")</f>
        <v>15</v>
      </c>
      <c r="AT41" s="45" t="s">
        <v>73</v>
      </c>
      <c r="AU41" s="55">
        <f>+IF(AT41="si",15,"0")</f>
        <v>15</v>
      </c>
      <c r="AV41" s="45" t="s">
        <v>74</v>
      </c>
      <c r="AW41" s="55">
        <f>+IF(AV41="Completa",10,IF(AV41="Incompleta",5,"0"))</f>
        <v>10</v>
      </c>
      <c r="AX41" s="92">
        <f t="shared" si="21"/>
        <v>100</v>
      </c>
      <c r="AY41" s="92" t="str">
        <f t="shared" si="22"/>
        <v>Fuerte</v>
      </c>
      <c r="AZ41" s="93" t="s">
        <v>75</v>
      </c>
      <c r="BA41" s="92" t="str">
        <f t="shared" si="23"/>
        <v>Fuerte</v>
      </c>
      <c r="BB41" s="92" t="str">
        <f>IFERROR(VLOOKUP((CONCATENATE(AY41,BA41)),Listados!$U$3:$V$11,2,FALSE),"")</f>
        <v>Fuerte</v>
      </c>
      <c r="BC41" s="92">
        <f t="shared" si="24"/>
        <v>100</v>
      </c>
      <c r="BD41" s="444">
        <f>AVERAGE(BC41:BC44)</f>
        <v>75</v>
      </c>
      <c r="BE41" s="444" t="str">
        <f>IF(BD41&lt;=50,"Débil",IF(BD41&lt;=99,"Moderado",IF(BD41=100,"fuerte","")))</f>
        <v>Moderado</v>
      </c>
      <c r="BF41" s="444">
        <f>+IF(AND(AI41="Preventivo",BE41="Fuerte"),2,IF(AND(AI41="Preventivo",BE41="Moderado"),1,0))</f>
        <v>0</v>
      </c>
      <c r="BG41" s="444">
        <f>+AC41-BF41</f>
        <v>1</v>
      </c>
      <c r="BH41" s="438" t="str">
        <f>+VLOOKUP(MIN(BG41),Listados!$J$18:$K$24,2,TRUE)</f>
        <v>Rara Vez</v>
      </c>
      <c r="BI41" s="438" t="str">
        <f>AD41</f>
        <v>Mayor</v>
      </c>
      <c r="BJ41" s="438" t="str">
        <f>IF(AND(BH41&lt;&gt;"",BI41&lt;&gt;""),VLOOKUP(BH41&amp;BI41,Listados!$M$3:$N$27,2,FALSE),"")</f>
        <v>Alto</v>
      </c>
      <c r="BK41" s="438" t="str">
        <f>+VLOOKUP(BJ41,Listados!$P$3:$Q$6,2,FALSE)</f>
        <v>Reducir el riesgo</v>
      </c>
      <c r="BL41" s="165" t="s">
        <v>542</v>
      </c>
      <c r="BM41" s="45" t="s">
        <v>454</v>
      </c>
      <c r="BN41" s="351">
        <v>45658</v>
      </c>
      <c r="BO41" s="351">
        <v>46022</v>
      </c>
      <c r="BP41" s="45" t="s">
        <v>543</v>
      </c>
      <c r="BQ41" s="170" t="s">
        <v>544</v>
      </c>
      <c r="BR41" s="341" t="s">
        <v>545</v>
      </c>
      <c r="BS41" s="85" t="s">
        <v>546</v>
      </c>
      <c r="BT41" s="434"/>
      <c r="BU41" s="589" t="s">
        <v>547</v>
      </c>
      <c r="BV41" s="506" t="s">
        <v>1184</v>
      </c>
      <c r="BW41" s="594"/>
    </row>
    <row r="42" spans="1:76" ht="221.25" customHeight="1">
      <c r="A42" s="643"/>
      <c r="B42" s="637"/>
      <c r="C42" s="645"/>
      <c r="D42" s="640"/>
      <c r="E42" s="312" t="s">
        <v>548</v>
      </c>
      <c r="F42" s="313" t="s">
        <v>67</v>
      </c>
      <c r="G42" s="640"/>
      <c r="H42" s="637" t="s">
        <v>73</v>
      </c>
      <c r="I42" s="637" t="s">
        <v>73</v>
      </c>
      <c r="J42" s="637" t="s">
        <v>359</v>
      </c>
      <c r="K42" s="637" t="s">
        <v>359</v>
      </c>
      <c r="L42" s="637" t="s">
        <v>73</v>
      </c>
      <c r="M42" s="637" t="s">
        <v>73</v>
      </c>
      <c r="N42" s="637" t="s">
        <v>359</v>
      </c>
      <c r="O42" s="637" t="s">
        <v>359</v>
      </c>
      <c r="P42" s="637" t="s">
        <v>73</v>
      </c>
      <c r="Q42" s="637" t="s">
        <v>73</v>
      </c>
      <c r="R42" s="637" t="s">
        <v>73</v>
      </c>
      <c r="S42" s="637" t="s">
        <v>73</v>
      </c>
      <c r="T42" s="637" t="s">
        <v>359</v>
      </c>
      <c r="U42" s="637" t="s">
        <v>73</v>
      </c>
      <c r="V42" s="637" t="s">
        <v>73</v>
      </c>
      <c r="W42" s="637" t="s">
        <v>359</v>
      </c>
      <c r="X42" s="637" t="s">
        <v>359</v>
      </c>
      <c r="Y42" s="637" t="s">
        <v>359</v>
      </c>
      <c r="Z42" s="637" t="s">
        <v>359</v>
      </c>
      <c r="AA42" s="635"/>
      <c r="AB42" s="637"/>
      <c r="AC42" s="635"/>
      <c r="AD42" s="635"/>
      <c r="AE42" s="635"/>
      <c r="AF42" s="635"/>
      <c r="AG42" s="314" t="s">
        <v>549</v>
      </c>
      <c r="AH42" s="378" t="s">
        <v>548</v>
      </c>
      <c r="AI42" s="316" t="s">
        <v>80</v>
      </c>
      <c r="AJ42" s="318" t="s">
        <v>73</v>
      </c>
      <c r="AK42" s="317">
        <f t="shared" si="0"/>
        <v>15</v>
      </c>
      <c r="AL42" s="318" t="s">
        <v>73</v>
      </c>
      <c r="AM42" s="317">
        <f t="shared" si="1"/>
        <v>15</v>
      </c>
      <c r="AN42" s="318" t="s">
        <v>73</v>
      </c>
      <c r="AO42" s="317">
        <f t="shared" si="6"/>
        <v>15</v>
      </c>
      <c r="AP42" s="318" t="s">
        <v>80</v>
      </c>
      <c r="AQ42" s="317">
        <f t="shared" si="2"/>
        <v>10</v>
      </c>
      <c r="AR42" s="318" t="s">
        <v>73</v>
      </c>
      <c r="AS42" s="317">
        <f t="shared" si="3"/>
        <v>15</v>
      </c>
      <c r="AT42" s="318" t="s">
        <v>73</v>
      </c>
      <c r="AU42" s="317">
        <f t="shared" si="4"/>
        <v>15</v>
      </c>
      <c r="AV42" s="318" t="s">
        <v>74</v>
      </c>
      <c r="AW42" s="317">
        <f t="shared" si="5"/>
        <v>10</v>
      </c>
      <c r="AX42" s="319">
        <f t="shared" si="21"/>
        <v>95</v>
      </c>
      <c r="AY42" s="319" t="str">
        <f t="shared" si="22"/>
        <v>Moderado</v>
      </c>
      <c r="AZ42" s="327" t="s">
        <v>75</v>
      </c>
      <c r="BA42" s="319" t="str">
        <f t="shared" si="23"/>
        <v>Fuerte</v>
      </c>
      <c r="BB42" s="319" t="str">
        <f>IFERROR(VLOOKUP((CONCATENATE(AY42,BA42)),Listados!$U$3:$V$11,2,FALSE),"")</f>
        <v>Moderado</v>
      </c>
      <c r="BC42" s="319">
        <f t="shared" si="24"/>
        <v>50</v>
      </c>
      <c r="BD42" s="633"/>
      <c r="BE42" s="633"/>
      <c r="BF42" s="633"/>
      <c r="BG42" s="633"/>
      <c r="BH42" s="635"/>
      <c r="BI42" s="635"/>
      <c r="BJ42" s="635"/>
      <c r="BK42" s="635"/>
      <c r="BL42" s="322" t="s">
        <v>550</v>
      </c>
      <c r="BM42" s="318" t="s">
        <v>454</v>
      </c>
      <c r="BN42" s="349">
        <v>45658</v>
      </c>
      <c r="BO42" s="349">
        <v>46022</v>
      </c>
      <c r="BP42" s="318" t="s">
        <v>543</v>
      </c>
      <c r="BQ42" s="350" t="s">
        <v>551</v>
      </c>
      <c r="BR42" s="324" t="s">
        <v>552</v>
      </c>
      <c r="BS42" s="325" t="s">
        <v>553</v>
      </c>
      <c r="BT42" s="587"/>
      <c r="BU42" s="590"/>
      <c r="BV42" s="592"/>
      <c r="BW42" s="595"/>
    </row>
    <row r="43" spans="1:76">
      <c r="A43" s="643"/>
      <c r="B43" s="637"/>
      <c r="C43" s="645"/>
      <c r="D43" s="640"/>
      <c r="E43" s="312"/>
      <c r="F43" s="313"/>
      <c r="G43" s="640"/>
      <c r="H43" s="637" t="s">
        <v>73</v>
      </c>
      <c r="I43" s="637" t="s">
        <v>73</v>
      </c>
      <c r="J43" s="637" t="s">
        <v>359</v>
      </c>
      <c r="K43" s="637" t="s">
        <v>359</v>
      </c>
      <c r="L43" s="637" t="s">
        <v>73</v>
      </c>
      <c r="M43" s="637" t="s">
        <v>73</v>
      </c>
      <c r="N43" s="637" t="s">
        <v>359</v>
      </c>
      <c r="O43" s="637" t="s">
        <v>359</v>
      </c>
      <c r="P43" s="637" t="s">
        <v>73</v>
      </c>
      <c r="Q43" s="637" t="s">
        <v>73</v>
      </c>
      <c r="R43" s="637" t="s">
        <v>73</v>
      </c>
      <c r="S43" s="637" t="s">
        <v>73</v>
      </c>
      <c r="T43" s="637" t="s">
        <v>359</v>
      </c>
      <c r="U43" s="637" t="s">
        <v>73</v>
      </c>
      <c r="V43" s="637" t="s">
        <v>73</v>
      </c>
      <c r="W43" s="637" t="s">
        <v>359</v>
      </c>
      <c r="X43" s="637" t="s">
        <v>359</v>
      </c>
      <c r="Y43" s="637" t="s">
        <v>359</v>
      </c>
      <c r="Z43" s="637" t="s">
        <v>359</v>
      </c>
      <c r="AA43" s="635"/>
      <c r="AB43" s="637"/>
      <c r="AC43" s="635"/>
      <c r="AD43" s="635"/>
      <c r="AE43" s="635"/>
      <c r="AF43" s="635"/>
      <c r="AG43" s="326"/>
      <c r="AH43" s="315"/>
      <c r="AI43" s="316"/>
      <c r="AJ43" s="316"/>
      <c r="AK43" s="317" t="str">
        <f t="shared" si="0"/>
        <v>0</v>
      </c>
      <c r="AL43" s="316"/>
      <c r="AM43" s="317" t="str">
        <f t="shared" si="1"/>
        <v>0</v>
      </c>
      <c r="AN43" s="316"/>
      <c r="AO43" s="317" t="str">
        <f t="shared" si="6"/>
        <v>0</v>
      </c>
      <c r="AP43" s="316"/>
      <c r="AQ43" s="317" t="str">
        <f t="shared" si="2"/>
        <v>0</v>
      </c>
      <c r="AR43" s="316"/>
      <c r="AS43" s="317" t="str">
        <f t="shared" si="3"/>
        <v>0</v>
      </c>
      <c r="AT43" s="316"/>
      <c r="AU43" s="317" t="str">
        <f t="shared" si="4"/>
        <v>0</v>
      </c>
      <c r="AV43" s="316"/>
      <c r="AW43" s="317" t="str">
        <f t="shared" si="5"/>
        <v>0</v>
      </c>
      <c r="AX43" s="319" t="str">
        <f t="shared" si="21"/>
        <v/>
      </c>
      <c r="AY43" s="319" t="str">
        <f t="shared" si="22"/>
        <v/>
      </c>
      <c r="AZ43" s="327"/>
      <c r="BA43" s="319" t="str">
        <f t="shared" si="23"/>
        <v/>
      </c>
      <c r="BB43" s="319" t="str">
        <f>IFERROR(VLOOKUP((CONCATENATE(AY43,BA43)),Listados!$U$3:$V$11,2,FALSE),"")</f>
        <v/>
      </c>
      <c r="BC43" s="319" t="str">
        <f t="shared" si="24"/>
        <v/>
      </c>
      <c r="BD43" s="633"/>
      <c r="BE43" s="633"/>
      <c r="BF43" s="633"/>
      <c r="BG43" s="633"/>
      <c r="BH43" s="635"/>
      <c r="BI43" s="635"/>
      <c r="BJ43" s="635"/>
      <c r="BK43" s="635"/>
      <c r="BL43" s="325"/>
      <c r="BM43" s="325"/>
      <c r="BN43" s="328"/>
      <c r="BO43" s="328"/>
      <c r="BP43" s="325"/>
      <c r="BQ43" s="325"/>
      <c r="BR43" s="325"/>
      <c r="BS43" s="325"/>
      <c r="BT43" s="587"/>
      <c r="BU43" s="590"/>
      <c r="BV43" s="592"/>
      <c r="BW43" s="595"/>
    </row>
    <row r="44" spans="1:76" ht="15.75" thickBot="1">
      <c r="A44" s="644"/>
      <c r="B44" s="638"/>
      <c r="C44" s="646"/>
      <c r="D44" s="641"/>
      <c r="E44" s="329"/>
      <c r="F44" s="330"/>
      <c r="G44" s="641"/>
      <c r="H44" s="638" t="s">
        <v>73</v>
      </c>
      <c r="I44" s="638" t="s">
        <v>73</v>
      </c>
      <c r="J44" s="638" t="s">
        <v>359</v>
      </c>
      <c r="K44" s="638" t="s">
        <v>359</v>
      </c>
      <c r="L44" s="638" t="s">
        <v>73</v>
      </c>
      <c r="M44" s="638" t="s">
        <v>73</v>
      </c>
      <c r="N44" s="638" t="s">
        <v>359</v>
      </c>
      <c r="O44" s="638" t="s">
        <v>359</v>
      </c>
      <c r="P44" s="638" t="s">
        <v>73</v>
      </c>
      <c r="Q44" s="638" t="s">
        <v>73</v>
      </c>
      <c r="R44" s="638" t="s">
        <v>73</v>
      </c>
      <c r="S44" s="638" t="s">
        <v>73</v>
      </c>
      <c r="T44" s="638" t="s">
        <v>359</v>
      </c>
      <c r="U44" s="638" t="s">
        <v>73</v>
      </c>
      <c r="V44" s="638" t="s">
        <v>73</v>
      </c>
      <c r="W44" s="638" t="s">
        <v>359</v>
      </c>
      <c r="X44" s="638" t="s">
        <v>359</v>
      </c>
      <c r="Y44" s="638" t="s">
        <v>359</v>
      </c>
      <c r="Z44" s="638" t="s">
        <v>359</v>
      </c>
      <c r="AA44" s="636"/>
      <c r="AB44" s="638"/>
      <c r="AC44" s="636"/>
      <c r="AD44" s="636"/>
      <c r="AE44" s="636"/>
      <c r="AF44" s="636"/>
      <c r="AG44" s="331"/>
      <c r="AH44" s="332"/>
      <c r="AI44" s="333"/>
      <c r="AJ44" s="333"/>
      <c r="AK44" s="334" t="str">
        <f t="shared" si="0"/>
        <v>0</v>
      </c>
      <c r="AL44" s="333"/>
      <c r="AM44" s="334" t="str">
        <f t="shared" si="1"/>
        <v>0</v>
      </c>
      <c r="AN44" s="333"/>
      <c r="AO44" s="334" t="str">
        <f t="shared" si="6"/>
        <v>0</v>
      </c>
      <c r="AP44" s="333"/>
      <c r="AQ44" s="334" t="str">
        <f t="shared" si="2"/>
        <v>0</v>
      </c>
      <c r="AR44" s="333"/>
      <c r="AS44" s="334" t="str">
        <f t="shared" si="3"/>
        <v>0</v>
      </c>
      <c r="AT44" s="333"/>
      <c r="AU44" s="334" t="str">
        <f t="shared" si="4"/>
        <v>0</v>
      </c>
      <c r="AV44" s="333"/>
      <c r="AW44" s="334" t="str">
        <f t="shared" si="5"/>
        <v>0</v>
      </c>
      <c r="AX44" s="335" t="str">
        <f t="shared" si="21"/>
        <v/>
      </c>
      <c r="AY44" s="335" t="str">
        <f t="shared" si="22"/>
        <v/>
      </c>
      <c r="AZ44" s="336"/>
      <c r="BA44" s="335" t="str">
        <f t="shared" si="23"/>
        <v/>
      </c>
      <c r="BB44" s="335" t="str">
        <f>IFERROR(VLOOKUP((CONCATENATE(AY44,BA44)),Listados!$U$3:$V$11,2,FALSE),"")</f>
        <v/>
      </c>
      <c r="BC44" s="335" t="str">
        <f t="shared" si="24"/>
        <v/>
      </c>
      <c r="BD44" s="634"/>
      <c r="BE44" s="634"/>
      <c r="BF44" s="634"/>
      <c r="BG44" s="634"/>
      <c r="BH44" s="636"/>
      <c r="BI44" s="636"/>
      <c r="BJ44" s="636"/>
      <c r="BK44" s="636"/>
      <c r="BL44" s="337"/>
      <c r="BM44" s="337"/>
      <c r="BN44" s="338"/>
      <c r="BO44" s="338"/>
      <c r="BP44" s="337"/>
      <c r="BQ44" s="337"/>
      <c r="BR44" s="337"/>
      <c r="BS44" s="337"/>
      <c r="BT44" s="588"/>
      <c r="BU44" s="591"/>
      <c r="BV44" s="593"/>
      <c r="BW44" s="596"/>
    </row>
    <row r="45" spans="1:76" ht="220.5" customHeight="1">
      <c r="A45" s="642">
        <v>10</v>
      </c>
      <c r="B45" s="436" t="s">
        <v>215</v>
      </c>
      <c r="C45" s="506" t="s">
        <v>538</v>
      </c>
      <c r="D45" s="639" t="s">
        <v>554</v>
      </c>
      <c r="E45" s="309" t="s">
        <v>548</v>
      </c>
      <c r="F45" s="161" t="s">
        <v>67</v>
      </c>
      <c r="G45" s="639" t="s">
        <v>555</v>
      </c>
      <c r="H45" s="436" t="s">
        <v>73</v>
      </c>
      <c r="I45" s="436" t="s">
        <v>73</v>
      </c>
      <c r="J45" s="436" t="s">
        <v>73</v>
      </c>
      <c r="K45" s="436" t="s">
        <v>73</v>
      </c>
      <c r="L45" s="436" t="s">
        <v>73</v>
      </c>
      <c r="M45" s="436" t="s">
        <v>359</v>
      </c>
      <c r="N45" s="436" t="s">
        <v>73</v>
      </c>
      <c r="O45" s="436" t="s">
        <v>359</v>
      </c>
      <c r="P45" s="436" t="s">
        <v>73</v>
      </c>
      <c r="Q45" s="436" t="s">
        <v>73</v>
      </c>
      <c r="R45" s="436" t="s">
        <v>73</v>
      </c>
      <c r="S45" s="436" t="s">
        <v>73</v>
      </c>
      <c r="T45" s="436" t="s">
        <v>73</v>
      </c>
      <c r="U45" s="436" t="s">
        <v>73</v>
      </c>
      <c r="V45" s="436" t="s">
        <v>73</v>
      </c>
      <c r="W45" s="436" t="s">
        <v>359</v>
      </c>
      <c r="X45" s="436" t="s">
        <v>359</v>
      </c>
      <c r="Y45" s="436" t="s">
        <v>73</v>
      </c>
      <c r="Z45" s="436" t="s">
        <v>359</v>
      </c>
      <c r="AA45" s="438">
        <f>COUNTIF(H45:Z45, "SI")</f>
        <v>14</v>
      </c>
      <c r="AB45" s="436" t="s">
        <v>271</v>
      </c>
      <c r="AC45" s="438">
        <f>+VLOOKUP(AB45,Listados!$K$8:$L$12,2,0)</f>
        <v>1</v>
      </c>
      <c r="AD45" s="438" t="str">
        <f>++IF(OR(AA45=0),"",IF(OR(AA45=1,AA45&lt;=5),"Moderado",IF(OR(AA45=6,AA45&lt;=11),"Mayor",IF(OR(AA45&gt;=12),"Catastrófico",""))))</f>
        <v>Catastrófico</v>
      </c>
      <c r="AE45" s="438">
        <f>+VLOOKUP(AD45,Listados!$K$13:$L$17,2,0)</f>
        <v>5</v>
      </c>
      <c r="AF45" s="438" t="str">
        <f>IF(AND(AB45&lt;&gt;"",AD45&lt;&gt;""),VLOOKUP(AB45&amp;AD45,[3]Listados!$M$3:$N$27,2,FALSE),"")</f>
        <v>Extremo</v>
      </c>
      <c r="AG45" s="340" t="s">
        <v>556</v>
      </c>
      <c r="AH45" s="91" t="s">
        <v>548</v>
      </c>
      <c r="AI45" s="57" t="s">
        <v>80</v>
      </c>
      <c r="AJ45" s="45" t="s">
        <v>73</v>
      </c>
      <c r="AK45" s="55">
        <f>+IF(AJ45="si",15,"0")</f>
        <v>15</v>
      </c>
      <c r="AL45" s="45" t="s">
        <v>73</v>
      </c>
      <c r="AM45" s="55">
        <f>+IF(AL45="si",15,"0")</f>
        <v>15</v>
      </c>
      <c r="AN45" s="45" t="s">
        <v>73</v>
      </c>
      <c r="AO45" s="55">
        <f>+IF(AN45="si",15,"0")</f>
        <v>15</v>
      </c>
      <c r="AP45" s="57" t="s">
        <v>80</v>
      </c>
      <c r="AQ45" s="55">
        <f>+IF(AP45="Preventivo",15,IF(AP45="Detectivo",10,"0"))</f>
        <v>10</v>
      </c>
      <c r="AR45" s="45" t="s">
        <v>73</v>
      </c>
      <c r="AS45" s="55">
        <f>+IF(AR45="si",15,"0")</f>
        <v>15</v>
      </c>
      <c r="AT45" s="45" t="s">
        <v>73</v>
      </c>
      <c r="AU45" s="55">
        <f>+IF(AT45="si",15,"0")</f>
        <v>15</v>
      </c>
      <c r="AV45" s="45" t="s">
        <v>74</v>
      </c>
      <c r="AW45" s="55">
        <f>+IF(AV45="Completa",10,IF(AV45="Incompleta",5,"0"))</f>
        <v>10</v>
      </c>
      <c r="AX45" s="92">
        <f t="shared" si="21"/>
        <v>95</v>
      </c>
      <c r="AY45" s="92" t="str">
        <f t="shared" si="22"/>
        <v>Moderado</v>
      </c>
      <c r="AZ45" s="93" t="s">
        <v>75</v>
      </c>
      <c r="BA45" s="92" t="str">
        <f t="shared" si="23"/>
        <v>Fuerte</v>
      </c>
      <c r="BB45" s="92" t="str">
        <f>IFERROR(VLOOKUP((CONCATENATE(AY45,BA45)),Listados!$U$3:$V$11,2,FALSE),"")</f>
        <v>Moderado</v>
      </c>
      <c r="BC45" s="92">
        <f t="shared" si="24"/>
        <v>50</v>
      </c>
      <c r="BD45" s="444">
        <f>AVERAGE(BC45:BC48)</f>
        <v>50</v>
      </c>
      <c r="BE45" s="444" t="str">
        <f>IF(BD45&lt;=50,"Débil",IF(BD45&lt;=99,"Moderado",IF(BD45=100,"fuerte","")))</f>
        <v>Débil</v>
      </c>
      <c r="BF45" s="444">
        <f>+IF(AND(AI45="Preventivo",BE45="Fuerte"),2,IF(AND(AI45="Preventivo",BE45="Moderado"),1,0))</f>
        <v>0</v>
      </c>
      <c r="BG45" s="444">
        <f>+AC45-BF45</f>
        <v>1</v>
      </c>
      <c r="BH45" s="438" t="str">
        <f>+VLOOKUP(MIN(BG45),Listados!$J$18:$K$24,2,TRUE)</f>
        <v>Rara Vez</v>
      </c>
      <c r="BI45" s="438" t="str">
        <f>AD45</f>
        <v>Catastrófico</v>
      </c>
      <c r="BJ45" s="438" t="str">
        <f>IF(AND(BH45&lt;&gt;"",BI45&lt;&gt;""),VLOOKUP(BH45&amp;BI45,Listados!$M$3:$N$27,2,FALSE),"")</f>
        <v>Extremo</v>
      </c>
      <c r="BK45" s="438" t="str">
        <f>+VLOOKUP(BJ45,Listados!$P$3:$Q$6,2,FALSE)</f>
        <v>Reducir el riesgo</v>
      </c>
      <c r="BL45" s="345" t="s">
        <v>557</v>
      </c>
      <c r="BM45" s="297" t="s">
        <v>454</v>
      </c>
      <c r="BN45" s="346">
        <v>45658</v>
      </c>
      <c r="BO45" s="346">
        <v>46022</v>
      </c>
      <c r="BP45" s="297" t="s">
        <v>543</v>
      </c>
      <c r="BQ45" s="297" t="s">
        <v>558</v>
      </c>
      <c r="BR45" s="347" t="s">
        <v>559</v>
      </c>
      <c r="BS45" s="85" t="s">
        <v>560</v>
      </c>
      <c r="BT45" s="434"/>
      <c r="BU45" s="589" t="s">
        <v>561</v>
      </c>
      <c r="BV45" s="506" t="s">
        <v>1183</v>
      </c>
      <c r="BW45" s="594"/>
    </row>
    <row r="46" spans="1:76" ht="240.75" customHeight="1">
      <c r="A46" s="643"/>
      <c r="B46" s="637"/>
      <c r="C46" s="645"/>
      <c r="D46" s="640"/>
      <c r="E46" s="312" t="s">
        <v>562</v>
      </c>
      <c r="F46" s="313" t="s">
        <v>67</v>
      </c>
      <c r="G46" s="640"/>
      <c r="H46" s="637" t="s">
        <v>73</v>
      </c>
      <c r="I46" s="637" t="s">
        <v>73</v>
      </c>
      <c r="J46" s="637" t="s">
        <v>73</v>
      </c>
      <c r="K46" s="637" t="s">
        <v>73</v>
      </c>
      <c r="L46" s="637" t="s">
        <v>73</v>
      </c>
      <c r="M46" s="637" t="s">
        <v>359</v>
      </c>
      <c r="N46" s="637" t="s">
        <v>73</v>
      </c>
      <c r="O46" s="637" t="s">
        <v>359</v>
      </c>
      <c r="P46" s="637" t="s">
        <v>73</v>
      </c>
      <c r="Q46" s="637" t="s">
        <v>73</v>
      </c>
      <c r="R46" s="637" t="s">
        <v>73</v>
      </c>
      <c r="S46" s="637" t="s">
        <v>73</v>
      </c>
      <c r="T46" s="637" t="s">
        <v>73</v>
      </c>
      <c r="U46" s="637" t="s">
        <v>73</v>
      </c>
      <c r="V46" s="637" t="s">
        <v>73</v>
      </c>
      <c r="W46" s="637" t="s">
        <v>359</v>
      </c>
      <c r="X46" s="637" t="s">
        <v>359</v>
      </c>
      <c r="Y46" s="637" t="s">
        <v>73</v>
      </c>
      <c r="Z46" s="637" t="s">
        <v>359</v>
      </c>
      <c r="AA46" s="635"/>
      <c r="AB46" s="637"/>
      <c r="AC46" s="635"/>
      <c r="AD46" s="635"/>
      <c r="AE46" s="635"/>
      <c r="AF46" s="635"/>
      <c r="AG46" s="314" t="s">
        <v>563</v>
      </c>
      <c r="AH46" s="315" t="s">
        <v>562</v>
      </c>
      <c r="AI46" s="316" t="s">
        <v>80</v>
      </c>
      <c r="AJ46" s="318" t="s">
        <v>73</v>
      </c>
      <c r="AK46" s="317">
        <f t="shared" si="0"/>
        <v>15</v>
      </c>
      <c r="AL46" s="318" t="s">
        <v>73</v>
      </c>
      <c r="AM46" s="317">
        <f t="shared" si="1"/>
        <v>15</v>
      </c>
      <c r="AN46" s="318" t="s">
        <v>73</v>
      </c>
      <c r="AO46" s="317">
        <f t="shared" si="6"/>
        <v>15</v>
      </c>
      <c r="AP46" s="316" t="s">
        <v>80</v>
      </c>
      <c r="AQ46" s="317">
        <f t="shared" si="2"/>
        <v>10</v>
      </c>
      <c r="AR46" s="318" t="s">
        <v>73</v>
      </c>
      <c r="AS46" s="317">
        <f t="shared" si="3"/>
        <v>15</v>
      </c>
      <c r="AT46" s="318" t="s">
        <v>73</v>
      </c>
      <c r="AU46" s="317">
        <f t="shared" si="4"/>
        <v>15</v>
      </c>
      <c r="AV46" s="318" t="s">
        <v>74</v>
      </c>
      <c r="AW46" s="317">
        <f t="shared" si="5"/>
        <v>10</v>
      </c>
      <c r="AX46" s="319">
        <f t="shared" si="21"/>
        <v>95</v>
      </c>
      <c r="AY46" s="319" t="str">
        <f t="shared" si="22"/>
        <v>Moderado</v>
      </c>
      <c r="AZ46" s="327" t="s">
        <v>75</v>
      </c>
      <c r="BA46" s="319" t="str">
        <f t="shared" si="23"/>
        <v>Fuerte</v>
      </c>
      <c r="BB46" s="319" t="str">
        <f>IFERROR(VLOOKUP((CONCATENATE(AY46,BA46)),Listados!$U$3:$V$11,2,FALSE),"")</f>
        <v>Moderado</v>
      </c>
      <c r="BC46" s="319">
        <f t="shared" si="24"/>
        <v>50</v>
      </c>
      <c r="BD46" s="633"/>
      <c r="BE46" s="633"/>
      <c r="BF46" s="633"/>
      <c r="BG46" s="633"/>
      <c r="BH46" s="635"/>
      <c r="BI46" s="635"/>
      <c r="BJ46" s="635"/>
      <c r="BK46" s="635"/>
      <c r="BL46" s="344" t="s">
        <v>564</v>
      </c>
      <c r="BM46" s="342" t="s">
        <v>454</v>
      </c>
      <c r="BN46" s="343">
        <v>45658</v>
      </c>
      <c r="BO46" s="343">
        <v>46022</v>
      </c>
      <c r="BP46" s="342" t="s">
        <v>543</v>
      </c>
      <c r="BQ46" s="342" t="s">
        <v>565</v>
      </c>
      <c r="BR46" s="324" t="s">
        <v>566</v>
      </c>
      <c r="BS46" s="325" t="s">
        <v>567</v>
      </c>
      <c r="BT46" s="587"/>
      <c r="BU46" s="590"/>
      <c r="BV46" s="592"/>
      <c r="BW46" s="595"/>
    </row>
    <row r="47" spans="1:76" ht="31.5" customHeight="1">
      <c r="A47" s="643"/>
      <c r="B47" s="637"/>
      <c r="C47" s="645"/>
      <c r="D47" s="640"/>
      <c r="E47" s="312"/>
      <c r="F47" s="313"/>
      <c r="G47" s="640"/>
      <c r="H47" s="637" t="s">
        <v>73</v>
      </c>
      <c r="I47" s="637" t="s">
        <v>73</v>
      </c>
      <c r="J47" s="637" t="s">
        <v>73</v>
      </c>
      <c r="K47" s="637" t="s">
        <v>73</v>
      </c>
      <c r="L47" s="637" t="s">
        <v>73</v>
      </c>
      <c r="M47" s="637" t="s">
        <v>359</v>
      </c>
      <c r="N47" s="637" t="s">
        <v>73</v>
      </c>
      <c r="O47" s="637" t="s">
        <v>359</v>
      </c>
      <c r="P47" s="637" t="s">
        <v>73</v>
      </c>
      <c r="Q47" s="637" t="s">
        <v>73</v>
      </c>
      <c r="R47" s="637" t="s">
        <v>73</v>
      </c>
      <c r="S47" s="637" t="s">
        <v>73</v>
      </c>
      <c r="T47" s="637" t="s">
        <v>73</v>
      </c>
      <c r="U47" s="637" t="s">
        <v>73</v>
      </c>
      <c r="V47" s="637" t="s">
        <v>73</v>
      </c>
      <c r="W47" s="637" t="s">
        <v>359</v>
      </c>
      <c r="X47" s="637" t="s">
        <v>359</v>
      </c>
      <c r="Y47" s="637" t="s">
        <v>73</v>
      </c>
      <c r="Z47" s="637" t="s">
        <v>359</v>
      </c>
      <c r="AA47" s="635"/>
      <c r="AB47" s="637"/>
      <c r="AC47" s="635"/>
      <c r="AD47" s="635"/>
      <c r="AE47" s="635"/>
      <c r="AF47" s="635"/>
      <c r="AG47" s="326"/>
      <c r="AH47" s="315"/>
      <c r="AI47" s="316"/>
      <c r="AJ47" s="316"/>
      <c r="AK47" s="317" t="str">
        <f t="shared" si="0"/>
        <v>0</v>
      </c>
      <c r="AL47" s="316"/>
      <c r="AM47" s="317" t="str">
        <f t="shared" si="1"/>
        <v>0</v>
      </c>
      <c r="AN47" s="316"/>
      <c r="AO47" s="317" t="str">
        <f t="shared" si="6"/>
        <v>0</v>
      </c>
      <c r="AP47" s="316"/>
      <c r="AQ47" s="317" t="str">
        <f t="shared" si="2"/>
        <v>0</v>
      </c>
      <c r="AR47" s="316"/>
      <c r="AS47" s="317" t="str">
        <f t="shared" si="3"/>
        <v>0</v>
      </c>
      <c r="AT47" s="316"/>
      <c r="AU47" s="317" t="str">
        <f t="shared" si="4"/>
        <v>0</v>
      </c>
      <c r="AV47" s="316"/>
      <c r="AW47" s="317" t="str">
        <f t="shared" si="5"/>
        <v>0</v>
      </c>
      <c r="AX47" s="319" t="str">
        <f t="shared" si="21"/>
        <v/>
      </c>
      <c r="AY47" s="319" t="str">
        <f t="shared" si="22"/>
        <v/>
      </c>
      <c r="AZ47" s="327"/>
      <c r="BA47" s="319" t="str">
        <f t="shared" si="23"/>
        <v/>
      </c>
      <c r="BB47" s="319" t="str">
        <f>IFERROR(VLOOKUP((CONCATENATE(AY47,BA47)),Listados!$U$3:$V$11,2,FALSE),"")</f>
        <v/>
      </c>
      <c r="BC47" s="319" t="str">
        <f t="shared" si="24"/>
        <v/>
      </c>
      <c r="BD47" s="633"/>
      <c r="BE47" s="633"/>
      <c r="BF47" s="633"/>
      <c r="BG47" s="633"/>
      <c r="BH47" s="635"/>
      <c r="BI47" s="635"/>
      <c r="BJ47" s="635"/>
      <c r="BK47" s="635"/>
      <c r="BL47" s="325"/>
      <c r="BM47" s="325"/>
      <c r="BN47" s="328"/>
      <c r="BO47" s="328"/>
      <c r="BP47" s="325"/>
      <c r="BQ47" s="325"/>
      <c r="BR47" s="325"/>
      <c r="BS47" s="325"/>
      <c r="BT47" s="587"/>
      <c r="BU47" s="590"/>
      <c r="BV47" s="592"/>
      <c r="BW47" s="595"/>
    </row>
    <row r="48" spans="1:76" ht="26.25" customHeight="1" thickBot="1">
      <c r="A48" s="644"/>
      <c r="B48" s="638"/>
      <c r="C48" s="646"/>
      <c r="D48" s="641"/>
      <c r="E48" s="329"/>
      <c r="F48" s="330"/>
      <c r="G48" s="641"/>
      <c r="H48" s="638" t="s">
        <v>73</v>
      </c>
      <c r="I48" s="638" t="s">
        <v>73</v>
      </c>
      <c r="J48" s="638" t="s">
        <v>73</v>
      </c>
      <c r="K48" s="638" t="s">
        <v>73</v>
      </c>
      <c r="L48" s="638" t="s">
        <v>73</v>
      </c>
      <c r="M48" s="638" t="s">
        <v>359</v>
      </c>
      <c r="N48" s="638" t="s">
        <v>73</v>
      </c>
      <c r="O48" s="638" t="s">
        <v>359</v>
      </c>
      <c r="P48" s="638" t="s">
        <v>73</v>
      </c>
      <c r="Q48" s="638" t="s">
        <v>73</v>
      </c>
      <c r="R48" s="638" t="s">
        <v>73</v>
      </c>
      <c r="S48" s="638" t="s">
        <v>73</v>
      </c>
      <c r="T48" s="638" t="s">
        <v>73</v>
      </c>
      <c r="U48" s="638" t="s">
        <v>73</v>
      </c>
      <c r="V48" s="638" t="s">
        <v>73</v>
      </c>
      <c r="W48" s="638" t="s">
        <v>359</v>
      </c>
      <c r="X48" s="638" t="s">
        <v>359</v>
      </c>
      <c r="Y48" s="638" t="s">
        <v>73</v>
      </c>
      <c r="Z48" s="638" t="s">
        <v>359</v>
      </c>
      <c r="AA48" s="636"/>
      <c r="AB48" s="638"/>
      <c r="AC48" s="636"/>
      <c r="AD48" s="636"/>
      <c r="AE48" s="636"/>
      <c r="AF48" s="636"/>
      <c r="AG48" s="331"/>
      <c r="AH48" s="332"/>
      <c r="AI48" s="333"/>
      <c r="AJ48" s="333"/>
      <c r="AK48" s="334" t="str">
        <f t="shared" si="0"/>
        <v>0</v>
      </c>
      <c r="AL48" s="333"/>
      <c r="AM48" s="334" t="str">
        <f t="shared" si="1"/>
        <v>0</v>
      </c>
      <c r="AN48" s="333"/>
      <c r="AO48" s="334" t="str">
        <f t="shared" si="6"/>
        <v>0</v>
      </c>
      <c r="AP48" s="333"/>
      <c r="AQ48" s="334" t="str">
        <f t="shared" si="2"/>
        <v>0</v>
      </c>
      <c r="AR48" s="333"/>
      <c r="AS48" s="334" t="str">
        <f t="shared" si="3"/>
        <v>0</v>
      </c>
      <c r="AT48" s="333"/>
      <c r="AU48" s="334" t="str">
        <f t="shared" si="4"/>
        <v>0</v>
      </c>
      <c r="AV48" s="333"/>
      <c r="AW48" s="334" t="str">
        <f t="shared" si="5"/>
        <v>0</v>
      </c>
      <c r="AX48" s="335" t="str">
        <f t="shared" si="21"/>
        <v/>
      </c>
      <c r="AY48" s="335" t="str">
        <f t="shared" si="22"/>
        <v/>
      </c>
      <c r="AZ48" s="336"/>
      <c r="BA48" s="335" t="str">
        <f t="shared" si="23"/>
        <v/>
      </c>
      <c r="BB48" s="335" t="str">
        <f>IFERROR(VLOOKUP((CONCATENATE(AY48,BA48)),Listados!$U$3:$V$11,2,FALSE),"")</f>
        <v/>
      </c>
      <c r="BC48" s="335" t="str">
        <f t="shared" si="24"/>
        <v/>
      </c>
      <c r="BD48" s="634"/>
      <c r="BE48" s="634"/>
      <c r="BF48" s="634"/>
      <c r="BG48" s="634"/>
      <c r="BH48" s="636"/>
      <c r="BI48" s="636"/>
      <c r="BJ48" s="636"/>
      <c r="BK48" s="636"/>
      <c r="BL48" s="337"/>
      <c r="BM48" s="337"/>
      <c r="BN48" s="338"/>
      <c r="BO48" s="338"/>
      <c r="BP48" s="337"/>
      <c r="BQ48" s="337"/>
      <c r="BR48" s="337"/>
      <c r="BS48" s="337"/>
      <c r="BT48" s="588"/>
      <c r="BU48" s="591"/>
      <c r="BV48" s="593"/>
      <c r="BW48" s="596"/>
    </row>
    <row r="49" spans="1:75" ht="196.5" customHeight="1">
      <c r="A49" s="642">
        <v>11</v>
      </c>
      <c r="B49" s="436" t="s">
        <v>215</v>
      </c>
      <c r="C49" s="506" t="s">
        <v>538</v>
      </c>
      <c r="D49" s="639" t="s">
        <v>568</v>
      </c>
      <c r="E49" s="309" t="s">
        <v>569</v>
      </c>
      <c r="F49" s="161" t="s">
        <v>67</v>
      </c>
      <c r="G49" s="639" t="s">
        <v>570</v>
      </c>
      <c r="H49" s="436" t="s">
        <v>73</v>
      </c>
      <c r="I49" s="436" t="s">
        <v>359</v>
      </c>
      <c r="J49" s="436" t="s">
        <v>73</v>
      </c>
      <c r="K49" s="436" t="s">
        <v>73</v>
      </c>
      <c r="L49" s="436" t="s">
        <v>73</v>
      </c>
      <c r="M49" s="436" t="s">
        <v>73</v>
      </c>
      <c r="N49" s="436" t="s">
        <v>73</v>
      </c>
      <c r="O49" s="436" t="s">
        <v>73</v>
      </c>
      <c r="P49" s="436" t="s">
        <v>73</v>
      </c>
      <c r="Q49" s="436" t="s">
        <v>73</v>
      </c>
      <c r="R49" s="436" t="s">
        <v>73</v>
      </c>
      <c r="S49" s="436" t="s">
        <v>73</v>
      </c>
      <c r="T49" s="436" t="s">
        <v>73</v>
      </c>
      <c r="U49" s="436" t="s">
        <v>73</v>
      </c>
      <c r="V49" s="436" t="s">
        <v>73</v>
      </c>
      <c r="W49" s="436" t="s">
        <v>73</v>
      </c>
      <c r="X49" s="436" t="s">
        <v>73</v>
      </c>
      <c r="Y49" s="436" t="s">
        <v>73</v>
      </c>
      <c r="Z49" s="436" t="s">
        <v>73</v>
      </c>
      <c r="AA49" s="438">
        <f>COUNTIF(H49:Z49, "SI")</f>
        <v>18</v>
      </c>
      <c r="AB49" s="436" t="s">
        <v>85</v>
      </c>
      <c r="AC49" s="438">
        <f>+VLOOKUP(AB49,Listados!$K$8:$L$12,2,0)</f>
        <v>3</v>
      </c>
      <c r="AD49" s="438" t="str">
        <f>++IF(OR(AA49=0),"",IF(OR(AA49=1,AA49&lt;=5),"Moderado",IF(OR(AA49=6,AA49&lt;=11),"Mayor",IF(OR(AA49&gt;=12),"Catastrófico",""))))</f>
        <v>Catastrófico</v>
      </c>
      <c r="AE49" s="438">
        <f>+VLOOKUP(AD49,Listados!$K$13:$L$17,2,0)</f>
        <v>5</v>
      </c>
      <c r="AF49" s="438" t="str">
        <f>IF(AND(AB49&lt;&gt;"",AD49&lt;&gt;""),VLOOKUP(AB49&amp;AD49,[3]Listados!$M$3:$N$27,2,FALSE),"")</f>
        <v>Extremo</v>
      </c>
      <c r="AG49" s="340" t="s">
        <v>571</v>
      </c>
      <c r="AH49" s="91" t="s">
        <v>572</v>
      </c>
      <c r="AI49" s="57" t="s">
        <v>72</v>
      </c>
      <c r="AJ49" s="57" t="s">
        <v>73</v>
      </c>
      <c r="AK49" s="55">
        <f>+IF(AJ49="si",15,"0")</f>
        <v>15</v>
      </c>
      <c r="AL49" s="45" t="s">
        <v>73</v>
      </c>
      <c r="AM49" s="55">
        <f>+IF(AL49="si",15,"0")</f>
        <v>15</v>
      </c>
      <c r="AN49" s="45" t="s">
        <v>73</v>
      </c>
      <c r="AO49" s="55">
        <f>+IF(AN49="si",15,"0")</f>
        <v>15</v>
      </c>
      <c r="AP49" s="57" t="s">
        <v>72</v>
      </c>
      <c r="AQ49" s="55">
        <f>+IF(AP49="Preventivo",15,IF(AP49="Detectivo",10,"0"))</f>
        <v>15</v>
      </c>
      <c r="AR49" s="45" t="s">
        <v>73</v>
      </c>
      <c r="AS49" s="55">
        <f>+IF(AR49="si",15,"0")</f>
        <v>15</v>
      </c>
      <c r="AT49" s="45" t="s">
        <v>73</v>
      </c>
      <c r="AU49" s="55">
        <f>+IF(AT49="si",15,"0")</f>
        <v>15</v>
      </c>
      <c r="AV49" s="45" t="s">
        <v>74</v>
      </c>
      <c r="AW49" s="55">
        <f>+IF(AV49="Completa",10,IF(AV49="Incompleta",5,"0"))</f>
        <v>10</v>
      </c>
      <c r="AX49" s="92">
        <f t="shared" si="21"/>
        <v>100</v>
      </c>
      <c r="AY49" s="80" t="str">
        <f t="shared" si="22"/>
        <v>Fuerte</v>
      </c>
      <c r="AZ49" s="84" t="s">
        <v>75</v>
      </c>
      <c r="BA49" s="80" t="str">
        <f t="shared" si="23"/>
        <v>Fuerte</v>
      </c>
      <c r="BB49" s="80" t="str">
        <f>IFERROR(VLOOKUP((CONCATENATE(AY49,BA49)),Listados!$U$3:$V$11,2,FALSE),"")</f>
        <v>Fuerte</v>
      </c>
      <c r="BC49" s="80">
        <f t="shared" si="24"/>
        <v>100</v>
      </c>
      <c r="BD49" s="444">
        <f>AVERAGE(BC49:BC52)</f>
        <v>83.333333333333329</v>
      </c>
      <c r="BE49" s="444" t="str">
        <f>IF(BD49&lt;=50,"Débil",IF(BD49&lt;=99,"Moderado",IF(BD49=100,"fuerte","")))</f>
        <v>Moderado</v>
      </c>
      <c r="BF49" s="444">
        <f>+IF(AND(AI49="Preventivo",BE49="Fuerte"),2,IF(AND(AI49="Preventivo",BE49="Moderado"),1,0))</f>
        <v>1</v>
      </c>
      <c r="BG49" s="444">
        <f>+AC49-BF49</f>
        <v>2</v>
      </c>
      <c r="BH49" s="438" t="str">
        <f>+VLOOKUP(MIN(BG49),Listados!$J$18:$K$24,2,TRUE)</f>
        <v>Improbable</v>
      </c>
      <c r="BI49" s="438" t="str">
        <f>AD49</f>
        <v>Catastrófico</v>
      </c>
      <c r="BJ49" s="438" t="str">
        <f>IF(AND(BH49&lt;&gt;"",BI49&lt;&gt;""),VLOOKUP(BH49&amp;BI49,Listados!$M$3:$N$27,2,FALSE),"")</f>
        <v>Extremo</v>
      </c>
      <c r="BK49" s="438" t="str">
        <f>+VLOOKUP(BJ49,Listados!$P$3:$Q$6,2,FALSE)</f>
        <v>Reducir el riesgo</v>
      </c>
      <c r="BL49" s="165" t="s">
        <v>573</v>
      </c>
      <c r="BM49" s="165" t="s">
        <v>574</v>
      </c>
      <c r="BN49" s="169">
        <v>45658</v>
      </c>
      <c r="BO49" s="169">
        <v>46022</v>
      </c>
      <c r="BP49" s="165" t="s">
        <v>543</v>
      </c>
      <c r="BQ49" s="165" t="s">
        <v>575</v>
      </c>
      <c r="BR49" s="341" t="s">
        <v>576</v>
      </c>
      <c r="BS49" s="85" t="s">
        <v>577</v>
      </c>
      <c r="BT49" s="434"/>
      <c r="BU49" s="589" t="s">
        <v>578</v>
      </c>
      <c r="BV49" s="506" t="s">
        <v>1182</v>
      </c>
      <c r="BW49" s="594"/>
    </row>
    <row r="50" spans="1:75" ht="141" customHeight="1">
      <c r="A50" s="643"/>
      <c r="B50" s="637"/>
      <c r="C50" s="645"/>
      <c r="D50" s="640"/>
      <c r="E50" s="312" t="s">
        <v>579</v>
      </c>
      <c r="F50" s="313" t="s">
        <v>67</v>
      </c>
      <c r="G50" s="640"/>
      <c r="H50" s="637" t="s">
        <v>73</v>
      </c>
      <c r="I50" s="637" t="s">
        <v>359</v>
      </c>
      <c r="J50" s="637" t="s">
        <v>73</v>
      </c>
      <c r="K50" s="637" t="s">
        <v>73</v>
      </c>
      <c r="L50" s="637" t="s">
        <v>73</v>
      </c>
      <c r="M50" s="637" t="s">
        <v>73</v>
      </c>
      <c r="N50" s="637" t="s">
        <v>73</v>
      </c>
      <c r="O50" s="637" t="s">
        <v>73</v>
      </c>
      <c r="P50" s="637" t="s">
        <v>73</v>
      </c>
      <c r="Q50" s="637" t="s">
        <v>73</v>
      </c>
      <c r="R50" s="637" t="s">
        <v>73</v>
      </c>
      <c r="S50" s="637" t="s">
        <v>73</v>
      </c>
      <c r="T50" s="637" t="s">
        <v>73</v>
      </c>
      <c r="U50" s="637" t="s">
        <v>73</v>
      </c>
      <c r="V50" s="637" t="s">
        <v>73</v>
      </c>
      <c r="W50" s="637" t="s">
        <v>73</v>
      </c>
      <c r="X50" s="637" t="s">
        <v>73</v>
      </c>
      <c r="Y50" s="637" t="s">
        <v>73</v>
      </c>
      <c r="Z50" s="637" t="s">
        <v>73</v>
      </c>
      <c r="AA50" s="635"/>
      <c r="AB50" s="637"/>
      <c r="AC50" s="635"/>
      <c r="AD50" s="635"/>
      <c r="AE50" s="635"/>
      <c r="AF50" s="635"/>
      <c r="AG50" s="314" t="s">
        <v>580</v>
      </c>
      <c r="AH50" s="315" t="s">
        <v>579</v>
      </c>
      <c r="AI50" s="316" t="s">
        <v>72</v>
      </c>
      <c r="AJ50" s="316" t="s">
        <v>73</v>
      </c>
      <c r="AK50" s="317">
        <f t="shared" si="0"/>
        <v>15</v>
      </c>
      <c r="AL50" s="318" t="s">
        <v>73</v>
      </c>
      <c r="AM50" s="317">
        <f t="shared" si="1"/>
        <v>15</v>
      </c>
      <c r="AN50" s="318" t="s">
        <v>73</v>
      </c>
      <c r="AO50" s="317">
        <f t="shared" si="6"/>
        <v>15</v>
      </c>
      <c r="AP50" s="316" t="s">
        <v>72</v>
      </c>
      <c r="AQ50" s="317">
        <f t="shared" si="2"/>
        <v>15</v>
      </c>
      <c r="AR50" s="318" t="s">
        <v>73</v>
      </c>
      <c r="AS50" s="317">
        <f t="shared" si="3"/>
        <v>15</v>
      </c>
      <c r="AT50" s="318" t="s">
        <v>73</v>
      </c>
      <c r="AU50" s="317">
        <f t="shared" si="4"/>
        <v>15</v>
      </c>
      <c r="AV50" s="318" t="s">
        <v>74</v>
      </c>
      <c r="AW50" s="317">
        <f t="shared" si="5"/>
        <v>10</v>
      </c>
      <c r="AX50" s="319">
        <f t="shared" si="21"/>
        <v>100</v>
      </c>
      <c r="AY50" s="320" t="str">
        <f t="shared" si="22"/>
        <v>Fuerte</v>
      </c>
      <c r="AZ50" s="321" t="s">
        <v>75</v>
      </c>
      <c r="BA50" s="320" t="str">
        <f t="shared" si="23"/>
        <v>Fuerte</v>
      </c>
      <c r="BB50" s="320" t="str">
        <f>IFERROR(VLOOKUP((CONCATENATE(AY50,BA50)),Listados!$U$3:$V$11,2,FALSE),"")</f>
        <v>Fuerte</v>
      </c>
      <c r="BC50" s="320">
        <f t="shared" si="24"/>
        <v>100</v>
      </c>
      <c r="BD50" s="633"/>
      <c r="BE50" s="633"/>
      <c r="BF50" s="633"/>
      <c r="BG50" s="633"/>
      <c r="BH50" s="635"/>
      <c r="BI50" s="635"/>
      <c r="BJ50" s="635"/>
      <c r="BK50" s="635"/>
      <c r="BL50" s="322" t="s">
        <v>581</v>
      </c>
      <c r="BM50" s="322" t="s">
        <v>582</v>
      </c>
      <c r="BN50" s="323">
        <v>45658</v>
      </c>
      <c r="BO50" s="323">
        <v>46022</v>
      </c>
      <c r="BP50" s="322" t="s">
        <v>543</v>
      </c>
      <c r="BQ50" s="322" t="s">
        <v>583</v>
      </c>
      <c r="BR50" s="324" t="s">
        <v>584</v>
      </c>
      <c r="BS50" s="325" t="s">
        <v>585</v>
      </c>
      <c r="BT50" s="587"/>
      <c r="BU50" s="590"/>
      <c r="BV50" s="592"/>
      <c r="BW50" s="595"/>
    </row>
    <row r="51" spans="1:75" ht="187.5" customHeight="1">
      <c r="A51" s="643"/>
      <c r="B51" s="637"/>
      <c r="C51" s="645"/>
      <c r="D51" s="640"/>
      <c r="E51" s="312" t="s">
        <v>586</v>
      </c>
      <c r="F51" s="313" t="s">
        <v>67</v>
      </c>
      <c r="G51" s="640"/>
      <c r="H51" s="637" t="s">
        <v>73</v>
      </c>
      <c r="I51" s="637" t="s">
        <v>359</v>
      </c>
      <c r="J51" s="637" t="s">
        <v>73</v>
      </c>
      <c r="K51" s="637" t="s">
        <v>73</v>
      </c>
      <c r="L51" s="637" t="s">
        <v>73</v>
      </c>
      <c r="M51" s="637" t="s">
        <v>73</v>
      </c>
      <c r="N51" s="637" t="s">
        <v>73</v>
      </c>
      <c r="O51" s="637" t="s">
        <v>73</v>
      </c>
      <c r="P51" s="637" t="s">
        <v>73</v>
      </c>
      <c r="Q51" s="637" t="s">
        <v>73</v>
      </c>
      <c r="R51" s="637" t="s">
        <v>73</v>
      </c>
      <c r="S51" s="637" t="s">
        <v>73</v>
      </c>
      <c r="T51" s="637" t="s">
        <v>73</v>
      </c>
      <c r="U51" s="637" t="s">
        <v>73</v>
      </c>
      <c r="V51" s="637" t="s">
        <v>73</v>
      </c>
      <c r="W51" s="637" t="s">
        <v>73</v>
      </c>
      <c r="X51" s="637" t="s">
        <v>73</v>
      </c>
      <c r="Y51" s="637" t="s">
        <v>73</v>
      </c>
      <c r="Z51" s="637" t="s">
        <v>73</v>
      </c>
      <c r="AA51" s="635"/>
      <c r="AB51" s="637"/>
      <c r="AC51" s="635"/>
      <c r="AD51" s="635"/>
      <c r="AE51" s="635"/>
      <c r="AF51" s="635"/>
      <c r="AG51" s="314" t="s">
        <v>587</v>
      </c>
      <c r="AH51" s="315" t="s">
        <v>586</v>
      </c>
      <c r="AI51" s="316" t="s">
        <v>80</v>
      </c>
      <c r="AJ51" s="316" t="s">
        <v>73</v>
      </c>
      <c r="AK51" s="317">
        <f t="shared" si="0"/>
        <v>15</v>
      </c>
      <c r="AL51" s="318" t="s">
        <v>73</v>
      </c>
      <c r="AM51" s="317">
        <f t="shared" si="1"/>
        <v>15</v>
      </c>
      <c r="AN51" s="318" t="s">
        <v>73</v>
      </c>
      <c r="AO51" s="317">
        <f t="shared" si="6"/>
        <v>15</v>
      </c>
      <c r="AP51" s="316" t="s">
        <v>80</v>
      </c>
      <c r="AQ51" s="317">
        <f t="shared" si="2"/>
        <v>10</v>
      </c>
      <c r="AR51" s="318" t="s">
        <v>73</v>
      </c>
      <c r="AS51" s="317">
        <f t="shared" si="3"/>
        <v>15</v>
      </c>
      <c r="AT51" s="318" t="s">
        <v>73</v>
      </c>
      <c r="AU51" s="317">
        <f t="shared" si="4"/>
        <v>15</v>
      </c>
      <c r="AV51" s="318" t="s">
        <v>74</v>
      </c>
      <c r="AW51" s="317">
        <f t="shared" si="5"/>
        <v>10</v>
      </c>
      <c r="AX51" s="319">
        <f t="shared" si="21"/>
        <v>95</v>
      </c>
      <c r="AY51" s="320" t="str">
        <f t="shared" si="22"/>
        <v>Moderado</v>
      </c>
      <c r="AZ51" s="321" t="s">
        <v>75</v>
      </c>
      <c r="BA51" s="320" t="str">
        <f t="shared" si="23"/>
        <v>Fuerte</v>
      </c>
      <c r="BB51" s="320" t="str">
        <f>IFERROR(VLOOKUP((CONCATENATE(AY51,BA51)),Listados!$U$3:$V$11,2,FALSE),"")</f>
        <v>Moderado</v>
      </c>
      <c r="BC51" s="320">
        <f t="shared" si="24"/>
        <v>50</v>
      </c>
      <c r="BD51" s="633"/>
      <c r="BE51" s="633"/>
      <c r="BF51" s="633"/>
      <c r="BG51" s="633"/>
      <c r="BH51" s="635"/>
      <c r="BI51" s="635"/>
      <c r="BJ51" s="635"/>
      <c r="BK51" s="635"/>
      <c r="BL51" s="322" t="s">
        <v>588</v>
      </c>
      <c r="BM51" s="322" t="s">
        <v>582</v>
      </c>
      <c r="BN51" s="323">
        <v>45658</v>
      </c>
      <c r="BO51" s="323">
        <v>46022</v>
      </c>
      <c r="BP51" s="322" t="s">
        <v>543</v>
      </c>
      <c r="BQ51" s="322" t="s">
        <v>589</v>
      </c>
      <c r="BR51" s="324" t="s">
        <v>590</v>
      </c>
      <c r="BS51" s="325" t="s">
        <v>591</v>
      </c>
      <c r="BT51" s="587"/>
      <c r="BU51" s="590"/>
      <c r="BV51" s="592"/>
      <c r="BW51" s="595"/>
    </row>
    <row r="52" spans="1:75" ht="15.75" thickBot="1">
      <c r="A52" s="644"/>
      <c r="B52" s="638"/>
      <c r="C52" s="646"/>
      <c r="D52" s="641"/>
      <c r="E52" s="329"/>
      <c r="F52" s="330"/>
      <c r="G52" s="641"/>
      <c r="H52" s="638" t="s">
        <v>73</v>
      </c>
      <c r="I52" s="638" t="s">
        <v>359</v>
      </c>
      <c r="J52" s="638" t="s">
        <v>73</v>
      </c>
      <c r="K52" s="638" t="s">
        <v>73</v>
      </c>
      <c r="L52" s="638" t="s">
        <v>73</v>
      </c>
      <c r="M52" s="638" t="s">
        <v>73</v>
      </c>
      <c r="N52" s="638" t="s">
        <v>73</v>
      </c>
      <c r="O52" s="638" t="s">
        <v>73</v>
      </c>
      <c r="P52" s="638" t="s">
        <v>73</v>
      </c>
      <c r="Q52" s="638" t="s">
        <v>73</v>
      </c>
      <c r="R52" s="638" t="s">
        <v>73</v>
      </c>
      <c r="S52" s="638" t="s">
        <v>73</v>
      </c>
      <c r="T52" s="638" t="s">
        <v>73</v>
      </c>
      <c r="U52" s="638" t="s">
        <v>73</v>
      </c>
      <c r="V52" s="638" t="s">
        <v>73</v>
      </c>
      <c r="W52" s="638" t="s">
        <v>73</v>
      </c>
      <c r="X52" s="638" t="s">
        <v>73</v>
      </c>
      <c r="Y52" s="638" t="s">
        <v>73</v>
      </c>
      <c r="Z52" s="638" t="s">
        <v>73</v>
      </c>
      <c r="AA52" s="636"/>
      <c r="AB52" s="638"/>
      <c r="AC52" s="636"/>
      <c r="AD52" s="636"/>
      <c r="AE52" s="636"/>
      <c r="AF52" s="636"/>
      <c r="AG52" s="331"/>
      <c r="AH52" s="332"/>
      <c r="AI52" s="333"/>
      <c r="AJ52" s="333"/>
      <c r="AK52" s="334" t="str">
        <f t="shared" si="0"/>
        <v>0</v>
      </c>
      <c r="AL52" s="333"/>
      <c r="AM52" s="334" t="str">
        <f t="shared" si="1"/>
        <v>0</v>
      </c>
      <c r="AN52" s="333"/>
      <c r="AO52" s="334" t="str">
        <f t="shared" si="6"/>
        <v>0</v>
      </c>
      <c r="AP52" s="333"/>
      <c r="AQ52" s="334" t="str">
        <f t="shared" si="2"/>
        <v>0</v>
      </c>
      <c r="AR52" s="333"/>
      <c r="AS52" s="334" t="str">
        <f t="shared" si="3"/>
        <v>0</v>
      </c>
      <c r="AT52" s="333"/>
      <c r="AU52" s="334" t="str">
        <f t="shared" si="4"/>
        <v>0</v>
      </c>
      <c r="AV52" s="333"/>
      <c r="AW52" s="334" t="str">
        <f t="shared" si="5"/>
        <v>0</v>
      </c>
      <c r="AX52" s="335" t="str">
        <f t="shared" si="21"/>
        <v/>
      </c>
      <c r="AY52" s="335" t="str">
        <f t="shared" si="22"/>
        <v/>
      </c>
      <c r="AZ52" s="336"/>
      <c r="BA52" s="335" t="str">
        <f t="shared" si="23"/>
        <v/>
      </c>
      <c r="BB52" s="335" t="str">
        <f>IFERROR(VLOOKUP((CONCATENATE(AY52,BA52)),Listados!$U$3:$V$11,2,FALSE),"")</f>
        <v/>
      </c>
      <c r="BC52" s="335" t="str">
        <f t="shared" si="24"/>
        <v/>
      </c>
      <c r="BD52" s="634"/>
      <c r="BE52" s="634"/>
      <c r="BF52" s="634"/>
      <c r="BG52" s="634"/>
      <c r="BH52" s="636"/>
      <c r="BI52" s="636"/>
      <c r="BJ52" s="636"/>
      <c r="BK52" s="636"/>
      <c r="BL52" s="337"/>
      <c r="BM52" s="337"/>
      <c r="BN52" s="338"/>
      <c r="BO52" s="338"/>
      <c r="BP52" s="337"/>
      <c r="BQ52" s="337"/>
      <c r="BR52" s="339"/>
      <c r="BS52" s="337"/>
      <c r="BT52" s="588"/>
      <c r="BU52" s="591"/>
      <c r="BV52" s="593"/>
      <c r="BW52" s="596"/>
    </row>
    <row r="53" spans="1:75" ht="120">
      <c r="A53" s="626">
        <v>12</v>
      </c>
      <c r="B53" s="440" t="s">
        <v>592</v>
      </c>
      <c r="C53" s="600" t="s">
        <v>593</v>
      </c>
      <c r="D53" s="629" t="s">
        <v>594</v>
      </c>
      <c r="E53" s="309" t="s">
        <v>595</v>
      </c>
      <c r="F53" s="161" t="s">
        <v>67</v>
      </c>
      <c r="G53" s="297" t="s">
        <v>596</v>
      </c>
      <c r="H53" s="440" t="s">
        <v>73</v>
      </c>
      <c r="I53" s="440" t="s">
        <v>73</v>
      </c>
      <c r="J53" s="440" t="s">
        <v>73</v>
      </c>
      <c r="K53" s="440" t="s">
        <v>359</v>
      </c>
      <c r="L53" s="440" t="s">
        <v>359</v>
      </c>
      <c r="M53" s="440" t="s">
        <v>359</v>
      </c>
      <c r="N53" s="440" t="s">
        <v>359</v>
      </c>
      <c r="O53" s="440" t="s">
        <v>359</v>
      </c>
      <c r="P53" s="440" t="s">
        <v>359</v>
      </c>
      <c r="Q53" s="440" t="s">
        <v>359</v>
      </c>
      <c r="R53" s="440" t="s">
        <v>359</v>
      </c>
      <c r="S53" s="440" t="s">
        <v>359</v>
      </c>
      <c r="T53" s="440" t="s">
        <v>359</v>
      </c>
      <c r="U53" s="440" t="s">
        <v>359</v>
      </c>
      <c r="V53" s="440" t="s">
        <v>359</v>
      </c>
      <c r="W53" s="440" t="s">
        <v>359</v>
      </c>
      <c r="X53" s="440" t="s">
        <v>359</v>
      </c>
      <c r="Y53" s="440" t="s">
        <v>359</v>
      </c>
      <c r="Z53" s="440" t="s">
        <v>359</v>
      </c>
      <c r="AA53" s="442">
        <f>COUNTIF(H53:Z53, "SI")</f>
        <v>3</v>
      </c>
      <c r="AB53" s="436" t="s">
        <v>69</v>
      </c>
      <c r="AC53" s="438">
        <f>+VLOOKUP(AB53,Listados!$K$8:$L$12,2,0)</f>
        <v>5</v>
      </c>
      <c r="AD53" s="438" t="str">
        <f>++IF(OR(AA53=0),"",IF(OR(AA53=1,AA53&lt;=5),"Moderado",IF(OR(AA53=6,AA53&lt;=11),"Mayor",IF(OR(AA53&gt;=12),"Catastrófico",""))))</f>
        <v>Moderado</v>
      </c>
      <c r="AE53" s="438">
        <f>+VLOOKUP(AD53,Listados!$K$13:$L$17,2,0)</f>
        <v>3</v>
      </c>
      <c r="AF53" s="438" t="str">
        <f>IF(AND(AB53&lt;&gt;"",AD53&lt;&gt;""),VLOOKUP(AB53&amp;AD53,[3]Listados!$M$3:$N$27,2,FALSE),"")</f>
        <v>Extremo</v>
      </c>
      <c r="AG53" s="310" t="s">
        <v>597</v>
      </c>
      <c r="AH53" s="91" t="s">
        <v>598</v>
      </c>
      <c r="AI53" s="57" t="s">
        <v>72</v>
      </c>
      <c r="AJ53" s="57" t="s">
        <v>73</v>
      </c>
      <c r="AK53" s="55">
        <f>+IF(AJ53="si",15,"0")</f>
        <v>15</v>
      </c>
      <c r="AL53" s="57" t="s">
        <v>73</v>
      </c>
      <c r="AM53" s="55">
        <f>+IF(AL53="si",15,"0")</f>
        <v>15</v>
      </c>
      <c r="AN53" s="57" t="s">
        <v>73</v>
      </c>
      <c r="AO53" s="55">
        <f>+IF(AN53="si",15,"0")</f>
        <v>15</v>
      </c>
      <c r="AP53" s="57" t="s">
        <v>72</v>
      </c>
      <c r="AQ53" s="55">
        <f>+IF(AP53="Preventivo",15,IF(AP53="Detectivo",10,"0"))</f>
        <v>15</v>
      </c>
      <c r="AR53" s="57" t="s">
        <v>73</v>
      </c>
      <c r="AS53" s="55">
        <f>+IF(AR53="si",15,"0")</f>
        <v>15</v>
      </c>
      <c r="AT53" s="57" t="s">
        <v>73</v>
      </c>
      <c r="AU53" s="55">
        <f>+IF(AT53="si",15,"0")</f>
        <v>15</v>
      </c>
      <c r="AV53" s="57" t="s">
        <v>74</v>
      </c>
      <c r="AW53" s="55">
        <f>+IF(AV53="Completa",10,IF(AV53="Incompleta",5,"0"))</f>
        <v>10</v>
      </c>
      <c r="AX53" s="92">
        <f t="shared" si="21"/>
        <v>100</v>
      </c>
      <c r="AY53" s="92" t="str">
        <f t="shared" si="22"/>
        <v>Fuerte</v>
      </c>
      <c r="AZ53" s="93" t="s">
        <v>75</v>
      </c>
      <c r="BA53" s="92" t="str">
        <f t="shared" si="23"/>
        <v>Fuerte</v>
      </c>
      <c r="BB53" s="92" t="str">
        <f>IFERROR(VLOOKUP((CONCATENATE(AY53,BA53)),Listados!$U$3:$V$11,2,FALSE),"")</f>
        <v>Fuerte</v>
      </c>
      <c r="BC53" s="92">
        <f t="shared" si="24"/>
        <v>100</v>
      </c>
      <c r="BD53" s="424">
        <f>AVERAGE(BC53:BC56)</f>
        <v>100</v>
      </c>
      <c r="BE53" s="424" t="str">
        <f>IF(BD53&lt;=50,"Débil",IF(BD53&lt;=99,"Moderado",IF(BD53=100,"fuerte","")))</f>
        <v>fuerte</v>
      </c>
      <c r="BF53" s="424">
        <f>+IF(AND(AI53="Preventivo",BE53="Fuerte"),2,IF(AND(AI53="Preventivo",BE53="Moderado"),1,0))</f>
        <v>2</v>
      </c>
      <c r="BG53" s="424">
        <f>+AC53-BF53</f>
        <v>3</v>
      </c>
      <c r="BH53" s="442" t="str">
        <f>+VLOOKUP(MIN(BG53),Listados!$J$18:$K$24,2,TRUE)</f>
        <v>Posible</v>
      </c>
      <c r="BI53" s="442" t="str">
        <f>AD53</f>
        <v>Moderado</v>
      </c>
      <c r="BJ53" s="442" t="str">
        <f>IF(AND(BH53&lt;&gt;"",BI53&lt;&gt;""),VLOOKUP(BH53&amp;BI53,Listados!$M$3:$N$27,2,FALSE),"")</f>
        <v>Alto</v>
      </c>
      <c r="BK53" s="442" t="str">
        <f>+VLOOKUP(BJ53,Listados!$P$3:$Q$6,2,FALSE)</f>
        <v>Reducir el riesgo</v>
      </c>
      <c r="BL53" s="165" t="s">
        <v>599</v>
      </c>
      <c r="BM53" s="165" t="s">
        <v>600</v>
      </c>
      <c r="BN53" s="169">
        <v>45778</v>
      </c>
      <c r="BO53" s="311">
        <v>45900</v>
      </c>
      <c r="BP53" s="165" t="s">
        <v>601</v>
      </c>
      <c r="BQ53" s="165" t="s">
        <v>602</v>
      </c>
      <c r="BR53" s="450" t="s">
        <v>603</v>
      </c>
      <c r="BS53" s="597" t="s">
        <v>604</v>
      </c>
      <c r="BT53" s="433"/>
      <c r="BU53" s="599" t="s">
        <v>605</v>
      </c>
      <c r="BV53" s="600" t="s">
        <v>1185</v>
      </c>
      <c r="BW53" s="460"/>
    </row>
    <row r="54" spans="1:75" ht="89.25">
      <c r="A54" s="626"/>
      <c r="B54" s="440"/>
      <c r="C54" s="600"/>
      <c r="D54" s="629"/>
      <c r="E54" s="264" t="s">
        <v>598</v>
      </c>
      <c r="F54" s="267" t="s">
        <v>67</v>
      </c>
      <c r="G54" s="269" t="s">
        <v>606</v>
      </c>
      <c r="H54" s="440" t="s">
        <v>73</v>
      </c>
      <c r="I54" s="440" t="s">
        <v>73</v>
      </c>
      <c r="J54" s="440" t="s">
        <v>73</v>
      </c>
      <c r="K54" s="440" t="s">
        <v>359</v>
      </c>
      <c r="L54" s="440" t="s">
        <v>359</v>
      </c>
      <c r="M54" s="440" t="s">
        <v>359</v>
      </c>
      <c r="N54" s="440" t="s">
        <v>359</v>
      </c>
      <c r="O54" s="440" t="s">
        <v>359</v>
      </c>
      <c r="P54" s="440" t="s">
        <v>359</v>
      </c>
      <c r="Q54" s="440" t="s">
        <v>359</v>
      </c>
      <c r="R54" s="440" t="s">
        <v>359</v>
      </c>
      <c r="S54" s="440" t="s">
        <v>359</v>
      </c>
      <c r="T54" s="440" t="s">
        <v>359</v>
      </c>
      <c r="U54" s="440" t="s">
        <v>359</v>
      </c>
      <c r="V54" s="440" t="s">
        <v>359</v>
      </c>
      <c r="W54" s="440" t="s">
        <v>359</v>
      </c>
      <c r="X54" s="440" t="s">
        <v>359</v>
      </c>
      <c r="Y54" s="440" t="s">
        <v>359</v>
      </c>
      <c r="Z54" s="440" t="s">
        <v>359</v>
      </c>
      <c r="AA54" s="442"/>
      <c r="AB54" s="477"/>
      <c r="AC54" s="474"/>
      <c r="AD54" s="474"/>
      <c r="AE54" s="474"/>
      <c r="AF54" s="474"/>
      <c r="AG54" s="266"/>
      <c r="AH54" s="91"/>
      <c r="AI54" s="249"/>
      <c r="AJ54" s="249"/>
      <c r="AK54" s="234" t="str">
        <f t="shared" si="0"/>
        <v>0</v>
      </c>
      <c r="AL54" s="249"/>
      <c r="AM54" s="234" t="str">
        <f t="shared" si="1"/>
        <v>0</v>
      </c>
      <c r="AN54" s="57"/>
      <c r="AO54" s="234" t="str">
        <f t="shared" si="6"/>
        <v>0</v>
      </c>
      <c r="AP54" s="249"/>
      <c r="AQ54" s="234" t="str">
        <f t="shared" si="2"/>
        <v>0</v>
      </c>
      <c r="AR54" s="249"/>
      <c r="AS54" s="234" t="str">
        <f t="shared" si="3"/>
        <v>0</v>
      </c>
      <c r="AT54" s="249"/>
      <c r="AU54" s="234" t="str">
        <f t="shared" si="4"/>
        <v>0</v>
      </c>
      <c r="AV54" s="57"/>
      <c r="AW54" s="234" t="str">
        <f t="shared" si="5"/>
        <v>0</v>
      </c>
      <c r="AX54" s="92" t="str">
        <f t="shared" si="21"/>
        <v/>
      </c>
      <c r="AY54" s="92" t="str">
        <f t="shared" si="22"/>
        <v/>
      </c>
      <c r="AZ54" s="93"/>
      <c r="BA54" s="92" t="str">
        <f t="shared" si="23"/>
        <v/>
      </c>
      <c r="BB54" s="92" t="str">
        <f>IFERROR(VLOOKUP((CONCATENATE(AY54,BA54)),Listados!$U$3:$V$11,2,FALSE),"")</f>
        <v/>
      </c>
      <c r="BC54" s="92" t="str">
        <f t="shared" si="24"/>
        <v/>
      </c>
      <c r="BD54" s="424"/>
      <c r="BE54" s="424"/>
      <c r="BF54" s="424"/>
      <c r="BG54" s="424"/>
      <c r="BH54" s="442"/>
      <c r="BI54" s="442"/>
      <c r="BJ54" s="442"/>
      <c r="BK54" s="442"/>
      <c r="BL54" s="255" t="s">
        <v>607</v>
      </c>
      <c r="BM54" s="255" t="s">
        <v>600</v>
      </c>
      <c r="BN54" s="256">
        <v>45778</v>
      </c>
      <c r="BO54" s="256">
        <v>45900</v>
      </c>
      <c r="BP54" s="255" t="s">
        <v>601</v>
      </c>
      <c r="BQ54" s="255" t="s">
        <v>608</v>
      </c>
      <c r="BR54" s="450"/>
      <c r="BS54" s="597"/>
      <c r="BT54" s="433"/>
      <c r="BU54" s="582"/>
      <c r="BV54" s="585"/>
      <c r="BW54" s="460"/>
    </row>
    <row r="55" spans="1:75" ht="30">
      <c r="A55" s="626"/>
      <c r="B55" s="440"/>
      <c r="C55" s="600"/>
      <c r="D55" s="629"/>
      <c r="E55" s="264"/>
      <c r="F55" s="267"/>
      <c r="G55" s="269"/>
      <c r="H55" s="440" t="s">
        <v>73</v>
      </c>
      <c r="I55" s="440" t="s">
        <v>73</v>
      </c>
      <c r="J55" s="440" t="s">
        <v>73</v>
      </c>
      <c r="K55" s="440" t="s">
        <v>359</v>
      </c>
      <c r="L55" s="440" t="s">
        <v>359</v>
      </c>
      <c r="M55" s="440" t="s">
        <v>359</v>
      </c>
      <c r="N55" s="440" t="s">
        <v>359</v>
      </c>
      <c r="O55" s="440" t="s">
        <v>359</v>
      </c>
      <c r="P55" s="440" t="s">
        <v>359</v>
      </c>
      <c r="Q55" s="440" t="s">
        <v>359</v>
      </c>
      <c r="R55" s="440" t="s">
        <v>359</v>
      </c>
      <c r="S55" s="440" t="s">
        <v>359</v>
      </c>
      <c r="T55" s="440" t="s">
        <v>359</v>
      </c>
      <c r="U55" s="440" t="s">
        <v>359</v>
      </c>
      <c r="V55" s="440" t="s">
        <v>359</v>
      </c>
      <c r="W55" s="440" t="s">
        <v>359</v>
      </c>
      <c r="X55" s="440" t="s">
        <v>359</v>
      </c>
      <c r="Y55" s="440" t="s">
        <v>359</v>
      </c>
      <c r="Z55" s="440" t="s">
        <v>359</v>
      </c>
      <c r="AA55" s="442"/>
      <c r="AB55" s="477"/>
      <c r="AC55" s="474"/>
      <c r="AD55" s="474"/>
      <c r="AE55" s="474"/>
      <c r="AF55" s="474"/>
      <c r="AG55" s="266"/>
      <c r="AH55" s="248"/>
      <c r="AI55" s="249"/>
      <c r="AJ55" s="249"/>
      <c r="AK55" s="234" t="str">
        <f t="shared" si="0"/>
        <v>0</v>
      </c>
      <c r="AL55" s="249"/>
      <c r="AM55" s="234" t="str">
        <f t="shared" si="1"/>
        <v>0</v>
      </c>
      <c r="AN55" s="57"/>
      <c r="AO55" s="234" t="str">
        <f t="shared" si="6"/>
        <v>0</v>
      </c>
      <c r="AP55" s="249"/>
      <c r="AQ55" s="234" t="str">
        <f t="shared" si="2"/>
        <v>0</v>
      </c>
      <c r="AR55" s="249"/>
      <c r="AS55" s="234" t="str">
        <f t="shared" si="3"/>
        <v>0</v>
      </c>
      <c r="AT55" s="249"/>
      <c r="AU55" s="234" t="str">
        <f t="shared" si="4"/>
        <v>0</v>
      </c>
      <c r="AV55" s="57"/>
      <c r="AW55" s="234" t="str">
        <f t="shared" si="5"/>
        <v>0</v>
      </c>
      <c r="AX55" s="92" t="str">
        <f t="shared" si="21"/>
        <v/>
      </c>
      <c r="AY55" s="92" t="str">
        <f t="shared" si="22"/>
        <v/>
      </c>
      <c r="AZ55" s="93"/>
      <c r="BA55" s="92" t="str">
        <f t="shared" si="23"/>
        <v/>
      </c>
      <c r="BB55" s="92" t="str">
        <f>IFERROR(VLOOKUP((CONCATENATE(AY55,BA55)),Listados!$U$3:$V$11,2,FALSE),"")</f>
        <v/>
      </c>
      <c r="BC55" s="92" t="str">
        <f t="shared" si="24"/>
        <v/>
      </c>
      <c r="BD55" s="424"/>
      <c r="BE55" s="424"/>
      <c r="BF55" s="424"/>
      <c r="BG55" s="424"/>
      <c r="BH55" s="442"/>
      <c r="BI55" s="442"/>
      <c r="BJ55" s="442"/>
      <c r="BK55" s="442"/>
      <c r="BL55" s="255" t="s">
        <v>609</v>
      </c>
      <c r="BM55" s="255" t="s">
        <v>610</v>
      </c>
      <c r="BN55" s="256">
        <v>45658</v>
      </c>
      <c r="BO55" s="256">
        <v>46022</v>
      </c>
      <c r="BP55" s="255" t="s">
        <v>601</v>
      </c>
      <c r="BQ55" s="255" t="s">
        <v>611</v>
      </c>
      <c r="BR55" s="450"/>
      <c r="BS55" s="597"/>
      <c r="BT55" s="433"/>
      <c r="BU55" s="582"/>
      <c r="BV55" s="585"/>
      <c r="BW55" s="460"/>
    </row>
    <row r="56" spans="1:75" ht="152.25" customHeight="1">
      <c r="A56" s="627"/>
      <c r="B56" s="523"/>
      <c r="C56" s="628"/>
      <c r="D56" s="630"/>
      <c r="E56" s="185"/>
      <c r="F56" s="186"/>
      <c r="G56" s="188"/>
      <c r="H56" s="523" t="s">
        <v>73</v>
      </c>
      <c r="I56" s="523" t="s">
        <v>73</v>
      </c>
      <c r="J56" s="523" t="s">
        <v>73</v>
      </c>
      <c r="K56" s="523" t="s">
        <v>359</v>
      </c>
      <c r="L56" s="523" t="s">
        <v>359</v>
      </c>
      <c r="M56" s="523" t="s">
        <v>359</v>
      </c>
      <c r="N56" s="523" t="s">
        <v>359</v>
      </c>
      <c r="O56" s="523" t="s">
        <v>359</v>
      </c>
      <c r="P56" s="523" t="s">
        <v>359</v>
      </c>
      <c r="Q56" s="523" t="s">
        <v>359</v>
      </c>
      <c r="R56" s="523" t="s">
        <v>359</v>
      </c>
      <c r="S56" s="523" t="s">
        <v>359</v>
      </c>
      <c r="T56" s="523" t="s">
        <v>359</v>
      </c>
      <c r="U56" s="523" t="s">
        <v>359</v>
      </c>
      <c r="V56" s="523" t="s">
        <v>359</v>
      </c>
      <c r="W56" s="523" t="s">
        <v>359</v>
      </c>
      <c r="X56" s="523" t="s">
        <v>359</v>
      </c>
      <c r="Y56" s="523" t="s">
        <v>359</v>
      </c>
      <c r="Z56" s="523" t="s">
        <v>359</v>
      </c>
      <c r="AA56" s="522"/>
      <c r="AB56" s="492"/>
      <c r="AC56" s="490"/>
      <c r="AD56" s="490"/>
      <c r="AE56" s="490"/>
      <c r="AF56" s="490"/>
      <c r="AG56" s="141"/>
      <c r="AH56" s="123"/>
      <c r="AI56" s="140"/>
      <c r="AJ56" s="140"/>
      <c r="AK56" s="113" t="str">
        <f t="shared" si="0"/>
        <v>0</v>
      </c>
      <c r="AL56" s="140"/>
      <c r="AM56" s="113" t="str">
        <f t="shared" si="1"/>
        <v>0</v>
      </c>
      <c r="AN56" s="143"/>
      <c r="AO56" s="113" t="str">
        <f t="shared" si="6"/>
        <v>0</v>
      </c>
      <c r="AP56" s="140"/>
      <c r="AQ56" s="113" t="str">
        <f t="shared" si="2"/>
        <v>0</v>
      </c>
      <c r="AR56" s="140"/>
      <c r="AS56" s="113" t="str">
        <f t="shared" si="3"/>
        <v>0</v>
      </c>
      <c r="AT56" s="140"/>
      <c r="AU56" s="113" t="str">
        <f t="shared" si="4"/>
        <v>0</v>
      </c>
      <c r="AV56" s="143"/>
      <c r="AW56" s="113" t="str">
        <f t="shared" si="5"/>
        <v>0</v>
      </c>
      <c r="AX56" s="160" t="str">
        <f t="shared" si="21"/>
        <v/>
      </c>
      <c r="AY56" s="160" t="str">
        <f t="shared" si="22"/>
        <v/>
      </c>
      <c r="AZ56" s="167"/>
      <c r="BA56" s="160" t="str">
        <f t="shared" si="23"/>
        <v/>
      </c>
      <c r="BB56" s="160" t="str">
        <f>IFERROR(VLOOKUP((CONCATENATE(AY56,BA56)),Listados!$U$3:$V$11,2,FALSE),"")</f>
        <v/>
      </c>
      <c r="BC56" s="160" t="str">
        <f t="shared" si="24"/>
        <v/>
      </c>
      <c r="BD56" s="524"/>
      <c r="BE56" s="524"/>
      <c r="BF56" s="524"/>
      <c r="BG56" s="524"/>
      <c r="BH56" s="522"/>
      <c r="BI56" s="522"/>
      <c r="BJ56" s="522"/>
      <c r="BK56" s="522"/>
      <c r="BL56" s="189"/>
      <c r="BM56" s="189"/>
      <c r="BN56" s="190"/>
      <c r="BO56" s="190"/>
      <c r="BP56" s="189"/>
      <c r="BQ56" s="189"/>
      <c r="BR56" s="451"/>
      <c r="BS56" s="598"/>
      <c r="BT56" s="458"/>
      <c r="BU56" s="583"/>
      <c r="BV56" s="586"/>
      <c r="BW56" s="461"/>
    </row>
    <row r="57" spans="1:75" ht="142.5" customHeight="1" thickBot="1">
      <c r="A57" s="631">
        <v>13</v>
      </c>
      <c r="B57" s="435" t="s">
        <v>612</v>
      </c>
      <c r="C57" s="437" t="s">
        <v>613</v>
      </c>
      <c r="D57" s="632" t="s">
        <v>614</v>
      </c>
      <c r="E57" s="184" t="s">
        <v>615</v>
      </c>
      <c r="F57" s="166" t="s">
        <v>67</v>
      </c>
      <c r="G57" s="187" t="s">
        <v>616</v>
      </c>
      <c r="H57" s="435" t="s">
        <v>73</v>
      </c>
      <c r="I57" s="435" t="s">
        <v>73</v>
      </c>
      <c r="J57" s="435" t="s">
        <v>359</v>
      </c>
      <c r="K57" s="435" t="s">
        <v>359</v>
      </c>
      <c r="L57" s="435" t="s">
        <v>73</v>
      </c>
      <c r="M57" s="435" t="s">
        <v>359</v>
      </c>
      <c r="N57" s="435" t="s">
        <v>73</v>
      </c>
      <c r="O57" s="435" t="s">
        <v>359</v>
      </c>
      <c r="P57" s="435" t="s">
        <v>73</v>
      </c>
      <c r="Q57" s="435" t="s">
        <v>73</v>
      </c>
      <c r="R57" s="435" t="s">
        <v>73</v>
      </c>
      <c r="S57" s="435" t="s">
        <v>73</v>
      </c>
      <c r="T57" s="435" t="s">
        <v>359</v>
      </c>
      <c r="U57" s="435" t="s">
        <v>73</v>
      </c>
      <c r="V57" s="435" t="s">
        <v>73</v>
      </c>
      <c r="W57" s="435" t="s">
        <v>359</v>
      </c>
      <c r="X57" s="435" t="s">
        <v>359</v>
      </c>
      <c r="Y57" s="435" t="s">
        <v>359</v>
      </c>
      <c r="Z57" s="435" t="s">
        <v>359</v>
      </c>
      <c r="AA57" s="437">
        <f>COUNTIF(H57:Z57, "SI")</f>
        <v>10</v>
      </c>
      <c r="AB57" s="491" t="s">
        <v>271</v>
      </c>
      <c r="AC57" s="489">
        <f>+VLOOKUP(AB57,Listados!$K$8:$L$12,2,0)</f>
        <v>1</v>
      </c>
      <c r="AD57" s="489" t="str">
        <f>++IF(OR(AA57=0),"",IF(OR(AA57=1,AA57&lt;=5),"Moderado",IF(OR(AA57=6,AA57&lt;=11),"Mayor",IF(OR(AA57&gt;=12),"Catastrófico",""))))</f>
        <v>Mayor</v>
      </c>
      <c r="AE57" s="489">
        <f>+VLOOKUP(AD57,Listados!$K$13:$L$17,2,0)</f>
        <v>4</v>
      </c>
      <c r="AF57" s="489" t="str">
        <f>IF(AND(AB57&lt;&gt;"",AD57&lt;&gt;""),VLOOKUP(AB57&amp;AD57,[3]Listados!$M$3:$N$27,2,FALSE),"")</f>
        <v>Alto</v>
      </c>
      <c r="AG57" s="187" t="s">
        <v>617</v>
      </c>
      <c r="AH57" s="132" t="s">
        <v>615</v>
      </c>
      <c r="AI57" s="131" t="s">
        <v>72</v>
      </c>
      <c r="AJ57" s="131" t="s">
        <v>73</v>
      </c>
      <c r="AK57" s="103">
        <f>+IF(AJ57="si",15,"0")</f>
        <v>15</v>
      </c>
      <c r="AL57" s="131" t="s">
        <v>73</v>
      </c>
      <c r="AM57" s="103">
        <f>+IF(AL57="si",15,"0")</f>
        <v>15</v>
      </c>
      <c r="AN57" s="131" t="s">
        <v>73</v>
      </c>
      <c r="AO57" s="103">
        <f>+IF(AN57="si",15,"0")</f>
        <v>15</v>
      </c>
      <c r="AP57" s="131" t="s">
        <v>72</v>
      </c>
      <c r="AQ57" s="103">
        <f>+IF(AP57="Preventivo",15,IF(AP57="Detectivo",10,"0"))</f>
        <v>15</v>
      </c>
      <c r="AR57" s="104" t="s">
        <v>73</v>
      </c>
      <c r="AS57" s="103">
        <f>+IF(AR57="si",15,"0")</f>
        <v>15</v>
      </c>
      <c r="AT57" s="104" t="s">
        <v>73</v>
      </c>
      <c r="AU57" s="103">
        <f>+IF(AT57="si",15,"0")</f>
        <v>15</v>
      </c>
      <c r="AV57" s="131" t="s">
        <v>74</v>
      </c>
      <c r="AW57" s="103">
        <f>+IF(AV57="Completa",10,IF(AV57="Incompleta",5,"0"))</f>
        <v>10</v>
      </c>
      <c r="AX57" s="134">
        <f t="shared" si="21"/>
        <v>100</v>
      </c>
      <c r="AY57" s="134" t="str">
        <f t="shared" si="22"/>
        <v>Fuerte</v>
      </c>
      <c r="AZ57" s="133" t="s">
        <v>75</v>
      </c>
      <c r="BA57" s="134" t="str">
        <f t="shared" si="23"/>
        <v>Fuerte</v>
      </c>
      <c r="BB57" s="134" t="str">
        <f>IFERROR(VLOOKUP((CONCATENATE(AY57,BA57)),Listados!$U$3:$V$11,2,FALSE),"")</f>
        <v>Fuerte</v>
      </c>
      <c r="BC57" s="134">
        <f t="shared" si="24"/>
        <v>100</v>
      </c>
      <c r="BD57" s="443">
        <f>AVERAGE(BC57:BC60)</f>
        <v>66.666666666666671</v>
      </c>
      <c r="BE57" s="443" t="str">
        <f>IF(BD57&lt;=50,"Débil",IF(BD57&lt;=99,"Moderado",IF(BD57=100,"fuerte","")))</f>
        <v>Moderado</v>
      </c>
      <c r="BF57" s="443">
        <f>+IF(AND(AI57="Preventivo",BE57="Fuerte"),2,IF(AND(AI57="Preventivo",BE57="Moderado"),1,0))</f>
        <v>1</v>
      </c>
      <c r="BG57" s="443">
        <f>+AC57-BF57</f>
        <v>0</v>
      </c>
      <c r="BH57" s="437" t="str">
        <f>+VLOOKUP(MIN(BG57),Listados!$J$18:$K$24,2,TRUE)</f>
        <v>Rara Vez</v>
      </c>
      <c r="BI57" s="437" t="str">
        <f>AD57</f>
        <v>Mayor</v>
      </c>
      <c r="BJ57" s="437" t="str">
        <f>IF(AND(BH57&lt;&gt;"",BI57&lt;&gt;""),VLOOKUP(BH57&amp;BI57,Listados!$M$3:$N$27,2,FALSE),"")</f>
        <v>Alto</v>
      </c>
      <c r="BK57" s="437" t="str">
        <f>+VLOOKUP(BJ57,Listados!$P$3:$Q$6,2,FALSE)</f>
        <v>Reducir el riesgo</v>
      </c>
      <c r="BL57" s="681" t="s">
        <v>618</v>
      </c>
      <c r="BM57" s="447" t="s">
        <v>619</v>
      </c>
      <c r="BN57" s="108">
        <v>45658</v>
      </c>
      <c r="BO57" s="109">
        <v>46022</v>
      </c>
      <c r="BP57" s="447" t="s">
        <v>620</v>
      </c>
      <c r="BQ57" s="447" t="s">
        <v>621</v>
      </c>
      <c r="BR57" s="578" t="s">
        <v>622</v>
      </c>
      <c r="BS57" s="578" t="s">
        <v>623</v>
      </c>
      <c r="BT57" s="457"/>
      <c r="BU57" s="581" t="s">
        <v>624</v>
      </c>
      <c r="BV57" s="584" t="s">
        <v>1186</v>
      </c>
      <c r="BW57" s="459"/>
    </row>
    <row r="58" spans="1:75" ht="104.25" customHeight="1" thickBot="1">
      <c r="A58" s="626"/>
      <c r="B58" s="440"/>
      <c r="C58" s="442"/>
      <c r="D58" s="629"/>
      <c r="E58" s="264" t="s">
        <v>625</v>
      </c>
      <c r="F58" s="267" t="s">
        <v>67</v>
      </c>
      <c r="G58" s="269" t="s">
        <v>626</v>
      </c>
      <c r="H58" s="440"/>
      <c r="I58" s="440"/>
      <c r="J58" s="440"/>
      <c r="K58" s="440"/>
      <c r="L58" s="440"/>
      <c r="M58" s="440"/>
      <c r="N58" s="440"/>
      <c r="O58" s="440"/>
      <c r="P58" s="440"/>
      <c r="Q58" s="440"/>
      <c r="R58" s="440"/>
      <c r="S58" s="440"/>
      <c r="T58" s="440"/>
      <c r="U58" s="440"/>
      <c r="V58" s="440"/>
      <c r="W58" s="440"/>
      <c r="X58" s="440"/>
      <c r="Y58" s="440"/>
      <c r="Z58" s="440"/>
      <c r="AA58" s="442"/>
      <c r="AB58" s="477"/>
      <c r="AC58" s="474"/>
      <c r="AD58" s="474"/>
      <c r="AE58" s="474"/>
      <c r="AF58" s="474"/>
      <c r="AG58" s="187" t="s">
        <v>627</v>
      </c>
      <c r="AH58" s="91" t="s">
        <v>625</v>
      </c>
      <c r="AI58" s="249" t="s">
        <v>80</v>
      </c>
      <c r="AJ58" s="249" t="s">
        <v>73</v>
      </c>
      <c r="AK58" s="234">
        <f t="shared" si="0"/>
        <v>15</v>
      </c>
      <c r="AL58" s="249" t="s">
        <v>73</v>
      </c>
      <c r="AM58" s="234">
        <f t="shared" si="1"/>
        <v>15</v>
      </c>
      <c r="AN58" s="57" t="s">
        <v>73</v>
      </c>
      <c r="AO58" s="234">
        <f t="shared" si="6"/>
        <v>15</v>
      </c>
      <c r="AP58" s="249" t="s">
        <v>80</v>
      </c>
      <c r="AQ58" s="234">
        <f t="shared" si="2"/>
        <v>10</v>
      </c>
      <c r="AR58" s="233" t="s">
        <v>73</v>
      </c>
      <c r="AS58" s="234">
        <f t="shared" si="3"/>
        <v>15</v>
      </c>
      <c r="AT58" s="233" t="s">
        <v>73</v>
      </c>
      <c r="AU58" s="234">
        <f t="shared" si="4"/>
        <v>15</v>
      </c>
      <c r="AV58" s="57" t="s">
        <v>74</v>
      </c>
      <c r="AW58" s="234">
        <f t="shared" si="5"/>
        <v>10</v>
      </c>
      <c r="AX58" s="92">
        <f t="shared" si="21"/>
        <v>95</v>
      </c>
      <c r="AY58" s="92" t="str">
        <f t="shared" si="22"/>
        <v>Moderado</v>
      </c>
      <c r="AZ58" s="93" t="s">
        <v>75</v>
      </c>
      <c r="BA58" s="92" t="str">
        <f t="shared" si="23"/>
        <v>Fuerte</v>
      </c>
      <c r="BB58" s="92" t="str">
        <f>IFERROR(VLOOKUP((CONCATENATE(AY58,BA58)),Listados!$U$3:$V$11,2,FALSE),"")</f>
        <v>Moderado</v>
      </c>
      <c r="BC58" s="92">
        <f t="shared" si="24"/>
        <v>50</v>
      </c>
      <c r="BD58" s="424"/>
      <c r="BE58" s="424"/>
      <c r="BF58" s="424"/>
      <c r="BG58" s="424"/>
      <c r="BH58" s="442"/>
      <c r="BI58" s="442"/>
      <c r="BJ58" s="442"/>
      <c r="BK58" s="442"/>
      <c r="BL58" s="597"/>
      <c r="BM58" s="429"/>
      <c r="BN58" s="86">
        <v>45658</v>
      </c>
      <c r="BO58" s="87">
        <v>46022</v>
      </c>
      <c r="BP58" s="429"/>
      <c r="BQ58" s="429"/>
      <c r="BR58" s="579"/>
      <c r="BS58" s="579"/>
      <c r="BT58" s="433"/>
      <c r="BU58" s="582"/>
      <c r="BV58" s="585"/>
      <c r="BW58" s="460"/>
    </row>
    <row r="59" spans="1:75" ht="101.25" customHeight="1">
      <c r="A59" s="626"/>
      <c r="B59" s="440"/>
      <c r="C59" s="442"/>
      <c r="D59" s="629"/>
      <c r="E59" s="264" t="s">
        <v>628</v>
      </c>
      <c r="F59" s="267" t="s">
        <v>67</v>
      </c>
      <c r="G59" s="269" t="s">
        <v>629</v>
      </c>
      <c r="H59" s="440"/>
      <c r="I59" s="440"/>
      <c r="J59" s="440"/>
      <c r="K59" s="440"/>
      <c r="L59" s="440"/>
      <c r="M59" s="440"/>
      <c r="N59" s="440"/>
      <c r="O59" s="440"/>
      <c r="P59" s="440"/>
      <c r="Q59" s="440"/>
      <c r="R59" s="440"/>
      <c r="S59" s="440"/>
      <c r="T59" s="440"/>
      <c r="U59" s="440"/>
      <c r="V59" s="440"/>
      <c r="W59" s="440"/>
      <c r="X59" s="440"/>
      <c r="Y59" s="440"/>
      <c r="Z59" s="440"/>
      <c r="AA59" s="442"/>
      <c r="AB59" s="477"/>
      <c r="AC59" s="474"/>
      <c r="AD59" s="474"/>
      <c r="AE59" s="474"/>
      <c r="AF59" s="474"/>
      <c r="AG59" s="187" t="s">
        <v>627</v>
      </c>
      <c r="AH59" s="91" t="s">
        <v>628</v>
      </c>
      <c r="AI59" s="249" t="s">
        <v>80</v>
      </c>
      <c r="AJ59" s="249" t="s">
        <v>73</v>
      </c>
      <c r="AK59" s="234">
        <f t="shared" si="0"/>
        <v>15</v>
      </c>
      <c r="AL59" s="249" t="s">
        <v>73</v>
      </c>
      <c r="AM59" s="234">
        <f t="shared" si="1"/>
        <v>15</v>
      </c>
      <c r="AN59" s="57" t="s">
        <v>73</v>
      </c>
      <c r="AO59" s="234">
        <f t="shared" si="6"/>
        <v>15</v>
      </c>
      <c r="AP59" s="249" t="s">
        <v>80</v>
      </c>
      <c r="AQ59" s="234">
        <f t="shared" si="2"/>
        <v>10</v>
      </c>
      <c r="AR59" s="233" t="s">
        <v>73</v>
      </c>
      <c r="AS59" s="234">
        <f t="shared" si="3"/>
        <v>15</v>
      </c>
      <c r="AT59" s="233" t="s">
        <v>73</v>
      </c>
      <c r="AU59" s="234">
        <f t="shared" si="4"/>
        <v>15</v>
      </c>
      <c r="AV59" s="57" t="s">
        <v>74</v>
      </c>
      <c r="AW59" s="234">
        <f t="shared" si="5"/>
        <v>10</v>
      </c>
      <c r="AX59" s="92">
        <f t="shared" si="21"/>
        <v>95</v>
      </c>
      <c r="AY59" s="92" t="str">
        <f t="shared" si="22"/>
        <v>Moderado</v>
      </c>
      <c r="AZ59" s="93" t="s">
        <v>75</v>
      </c>
      <c r="BA59" s="92" t="str">
        <f t="shared" si="23"/>
        <v>Fuerte</v>
      </c>
      <c r="BB59" s="92" t="str">
        <f>IFERROR(VLOOKUP((CONCATENATE(AY59,BA59)),Listados!$U$3:$V$11,2,FALSE),"")</f>
        <v>Moderado</v>
      </c>
      <c r="BC59" s="92">
        <f t="shared" si="24"/>
        <v>50</v>
      </c>
      <c r="BD59" s="424"/>
      <c r="BE59" s="424"/>
      <c r="BF59" s="424"/>
      <c r="BG59" s="424"/>
      <c r="BH59" s="442"/>
      <c r="BI59" s="442"/>
      <c r="BJ59" s="442"/>
      <c r="BK59" s="442"/>
      <c r="BL59" s="597"/>
      <c r="BM59" s="429"/>
      <c r="BN59" s="86">
        <v>45658</v>
      </c>
      <c r="BO59" s="87">
        <v>46022</v>
      </c>
      <c r="BP59" s="429"/>
      <c r="BQ59" s="429"/>
      <c r="BR59" s="579"/>
      <c r="BS59" s="579"/>
      <c r="BT59" s="433"/>
      <c r="BU59" s="582"/>
      <c r="BV59" s="585"/>
      <c r="BW59" s="460"/>
    </row>
    <row r="60" spans="1:75" ht="26.25" customHeight="1" thickBot="1">
      <c r="A60" s="627"/>
      <c r="B60" s="523"/>
      <c r="C60" s="522"/>
      <c r="D60" s="630"/>
      <c r="E60" s="185"/>
      <c r="F60" s="186"/>
      <c r="G60" s="188" t="s">
        <v>630</v>
      </c>
      <c r="H60" s="523"/>
      <c r="I60" s="523"/>
      <c r="J60" s="523"/>
      <c r="K60" s="523"/>
      <c r="L60" s="523"/>
      <c r="M60" s="523"/>
      <c r="N60" s="523"/>
      <c r="O60" s="523"/>
      <c r="P60" s="523"/>
      <c r="Q60" s="523"/>
      <c r="R60" s="523"/>
      <c r="S60" s="523"/>
      <c r="T60" s="523"/>
      <c r="U60" s="523"/>
      <c r="V60" s="523"/>
      <c r="W60" s="523"/>
      <c r="X60" s="523"/>
      <c r="Y60" s="523"/>
      <c r="Z60" s="523"/>
      <c r="AA60" s="522"/>
      <c r="AB60" s="492"/>
      <c r="AC60" s="490"/>
      <c r="AD60" s="490"/>
      <c r="AE60" s="490"/>
      <c r="AF60" s="490"/>
      <c r="AG60" s="141"/>
      <c r="AH60" s="142"/>
      <c r="AI60" s="140"/>
      <c r="AJ60" s="140"/>
      <c r="AK60" s="113" t="str">
        <f t="shared" si="0"/>
        <v>0</v>
      </c>
      <c r="AL60" s="140"/>
      <c r="AM60" s="113" t="str">
        <f t="shared" si="1"/>
        <v>0</v>
      </c>
      <c r="AN60" s="143"/>
      <c r="AO60" s="113" t="str">
        <f t="shared" si="6"/>
        <v>0</v>
      </c>
      <c r="AP60" s="140"/>
      <c r="AQ60" s="113" t="str">
        <f t="shared" si="2"/>
        <v>0</v>
      </c>
      <c r="AR60" s="140"/>
      <c r="AS60" s="113" t="str">
        <f t="shared" si="3"/>
        <v>0</v>
      </c>
      <c r="AT60" s="140"/>
      <c r="AU60" s="113" t="str">
        <f t="shared" si="4"/>
        <v>0</v>
      </c>
      <c r="AV60" s="143"/>
      <c r="AW60" s="113" t="str">
        <f t="shared" si="5"/>
        <v>0</v>
      </c>
      <c r="AX60" s="160" t="str">
        <f t="shared" si="21"/>
        <v/>
      </c>
      <c r="AY60" s="160" t="str">
        <f t="shared" si="22"/>
        <v/>
      </c>
      <c r="AZ60" s="167"/>
      <c r="BA60" s="160" t="str">
        <f t="shared" si="23"/>
        <v/>
      </c>
      <c r="BB60" s="160" t="str">
        <f>IFERROR(VLOOKUP((CONCATENATE(AY60,BA60)),Listados!$U$3:$V$11,2,FALSE),"")</f>
        <v/>
      </c>
      <c r="BC60" s="160" t="str">
        <f t="shared" si="24"/>
        <v/>
      </c>
      <c r="BD60" s="524"/>
      <c r="BE60" s="524"/>
      <c r="BF60" s="524"/>
      <c r="BG60" s="524"/>
      <c r="BH60" s="522"/>
      <c r="BI60" s="522"/>
      <c r="BJ60" s="522"/>
      <c r="BK60" s="522"/>
      <c r="BL60" s="598"/>
      <c r="BM60" s="448"/>
      <c r="BN60" s="118"/>
      <c r="BO60" s="118"/>
      <c r="BP60" s="448"/>
      <c r="BQ60" s="448"/>
      <c r="BR60" s="580"/>
      <c r="BS60" s="580"/>
      <c r="BT60" s="458"/>
      <c r="BU60" s="583"/>
      <c r="BV60" s="586"/>
      <c r="BW60" s="461"/>
    </row>
    <row r="61" spans="1:75">
      <c r="A61" s="624">
        <v>14</v>
      </c>
      <c r="B61" s="440"/>
      <c r="C61" s="442"/>
      <c r="D61" s="440"/>
      <c r="E61" s="28"/>
      <c r="F61" s="161"/>
      <c r="G61" s="57"/>
      <c r="H61" s="440"/>
      <c r="I61" s="440"/>
      <c r="J61" s="440"/>
      <c r="K61" s="440"/>
      <c r="L61" s="440"/>
      <c r="M61" s="440"/>
      <c r="N61" s="440"/>
      <c r="O61" s="440"/>
      <c r="P61" s="440"/>
      <c r="Q61" s="440"/>
      <c r="R61" s="440"/>
      <c r="S61" s="440"/>
      <c r="T61" s="440"/>
      <c r="U61" s="440"/>
      <c r="V61" s="440"/>
      <c r="W61" s="440"/>
      <c r="X61" s="440"/>
      <c r="Y61" s="440"/>
      <c r="Z61" s="440"/>
      <c r="AA61" s="442">
        <f>COUNTIF(H61:Z61, "SI")</f>
        <v>0</v>
      </c>
      <c r="AB61" s="436"/>
      <c r="AC61" s="438" t="e">
        <f>+VLOOKUP(AB61,Listados!$K$8:$L$12,2,0)</f>
        <v>#N/A</v>
      </c>
      <c r="AD61" s="438" t="str">
        <f>++IF(OR(AA61=0),"",IF(OR(AA61=1,AA61&lt;=5),"Moderado",IF(OR(AA61=6,AA61&lt;=11),"Mayor",IF(OR(AA61&gt;=12),"Catastrófico",""))))</f>
        <v/>
      </c>
      <c r="AE61" s="438" t="e">
        <f>+VLOOKUP(AD61,Listados!$K$13:$L$17,2,0)</f>
        <v>#N/A</v>
      </c>
      <c r="AF61" s="438" t="str">
        <f>IF(AND(AB61&lt;&gt;"",AD61&lt;&gt;""),VLOOKUP(AB61&amp;AD61,[3]Listados!$M$3:$N$27,2,FALSE),"")</f>
        <v/>
      </c>
      <c r="AG61" s="90"/>
      <c r="AH61" s="91"/>
      <c r="AI61" s="57"/>
      <c r="AJ61" s="57"/>
      <c r="AK61" s="55" t="str">
        <f>+IF(AJ61="si",15,"0")</f>
        <v>0</v>
      </c>
      <c r="AL61" s="57"/>
      <c r="AM61" s="55" t="str">
        <f>+IF(AL61="si",15,"0")</f>
        <v>0</v>
      </c>
      <c r="AN61" s="57"/>
      <c r="AO61" s="55" t="str">
        <f>+IF(AN61="si",15,"0")</f>
        <v>0</v>
      </c>
      <c r="AP61" s="57"/>
      <c r="AQ61" s="55" t="str">
        <f>+IF(AP61="Preventivo",15,IF(AP61="Detectivo",10,"0"))</f>
        <v>0</v>
      </c>
      <c r="AR61" s="57"/>
      <c r="AS61" s="55" t="str">
        <f>+IF(AR61="si",15,"0")</f>
        <v>0</v>
      </c>
      <c r="AT61" s="57"/>
      <c r="AU61" s="55" t="str">
        <f>+IF(AT61="si",15,"0")</f>
        <v>0</v>
      </c>
      <c r="AV61" s="57"/>
      <c r="AW61" s="55" t="str">
        <f>+IF(AV61="Completa",10,IF(AV61="Incompleta",5,"0"))</f>
        <v>0</v>
      </c>
      <c r="AX61" s="92" t="str">
        <f t="shared" ref="AX61:AX92" si="25">IF((SUM(AK61,AM61,AO61,AQ61,AS61,AU61,AW61)=0),"",(SUM(AK61,AM61,AO61,AQ61,AS61,AU61,AW61)))</f>
        <v/>
      </c>
      <c r="AY61" s="92" t="str">
        <f t="shared" ref="AY61:AY92" si="26">IF(AX61&lt;=85,"Débil",IF(AX61&lt;=95,"Moderado",IF(AX61=100,"Fuerte","")))</f>
        <v/>
      </c>
      <c r="AZ61" s="93"/>
      <c r="BA61" s="92" t="str">
        <f t="shared" si="23"/>
        <v/>
      </c>
      <c r="BB61" s="92" t="str">
        <f>IFERROR(VLOOKUP((CONCATENATE(AY61,BA61)),Listados!$U$3:$V$11,2,FALSE),"")</f>
        <v/>
      </c>
      <c r="BC61" s="92" t="str">
        <f t="shared" si="24"/>
        <v/>
      </c>
      <c r="BD61" s="424" t="e">
        <f>AVERAGE(BC61:BC64)</f>
        <v>#DIV/0!</v>
      </c>
      <c r="BE61" s="424" t="e">
        <f>IF(BD61&lt;=50,"Débil",IF(BD61&lt;=99,"Moderado",IF(BD61=100,"fuerte","")))</f>
        <v>#DIV/0!</v>
      </c>
      <c r="BF61" s="424" t="e">
        <f>+IF(AND(AI61="Preventivo",BE61="Fuerte"),2,IF(AND(AI61="Preventivo",BE61="Moderado"),1,0))</f>
        <v>#DIV/0!</v>
      </c>
      <c r="BG61" s="424" t="e">
        <f>+AC61-BF61</f>
        <v>#N/A</v>
      </c>
      <c r="BH61" s="442" t="e">
        <f>+VLOOKUP(MIN(BG61),Listados!$J$18:$K$24,2,TRUE)</f>
        <v>#N/A</v>
      </c>
      <c r="BI61" s="442" t="str">
        <f>AD61</f>
        <v/>
      </c>
      <c r="BJ61" s="442" t="e">
        <f>IF(AND(BH61&lt;&gt;"",BI61&lt;&gt;""),VLOOKUP(BH61&amp;BI61,Listados!$M$3:$N$27,2,FALSE),"")</f>
        <v>#N/A</v>
      </c>
      <c r="BK61" s="442" t="e">
        <f>+VLOOKUP(BJ61,Listados!$P$3:$Q$6,2,FALSE)</f>
        <v>#N/A</v>
      </c>
      <c r="BL61" s="85"/>
      <c r="BM61" s="85"/>
      <c r="BN61" s="86"/>
      <c r="BO61" s="87"/>
      <c r="BP61" s="85"/>
      <c r="BQ61" s="85"/>
      <c r="BR61" s="429"/>
      <c r="BS61" s="429"/>
      <c r="BT61" s="433"/>
      <c r="BU61" s="431"/>
      <c r="BV61" s="433"/>
      <c r="BW61" s="433"/>
    </row>
    <row r="62" spans="1:75">
      <c r="A62" s="624"/>
      <c r="B62" s="440"/>
      <c r="C62" s="442"/>
      <c r="D62" s="440"/>
      <c r="E62" s="265"/>
      <c r="F62" s="267"/>
      <c r="G62" s="249"/>
      <c r="H62" s="440"/>
      <c r="I62" s="440"/>
      <c r="J62" s="440"/>
      <c r="K62" s="440"/>
      <c r="L62" s="440"/>
      <c r="M62" s="440"/>
      <c r="N62" s="440"/>
      <c r="O62" s="440"/>
      <c r="P62" s="440"/>
      <c r="Q62" s="440"/>
      <c r="R62" s="440"/>
      <c r="S62" s="440"/>
      <c r="T62" s="440"/>
      <c r="U62" s="440"/>
      <c r="V62" s="440"/>
      <c r="W62" s="440"/>
      <c r="X62" s="440"/>
      <c r="Y62" s="440"/>
      <c r="Z62" s="440"/>
      <c r="AA62" s="442"/>
      <c r="AB62" s="477"/>
      <c r="AC62" s="474"/>
      <c r="AD62" s="474"/>
      <c r="AE62" s="474"/>
      <c r="AF62" s="474"/>
      <c r="AG62" s="266"/>
      <c r="AH62" s="268"/>
      <c r="AI62" s="249"/>
      <c r="AJ62" s="249"/>
      <c r="AK62" s="234" t="str">
        <f t="shared" si="0"/>
        <v>0</v>
      </c>
      <c r="AL62" s="249"/>
      <c r="AM62" s="234" t="str">
        <f t="shared" si="1"/>
        <v>0</v>
      </c>
      <c r="AN62" s="57"/>
      <c r="AO62" s="234" t="str">
        <f t="shared" si="6"/>
        <v>0</v>
      </c>
      <c r="AP62" s="249"/>
      <c r="AQ62" s="234" t="str">
        <f t="shared" si="2"/>
        <v>0</v>
      </c>
      <c r="AR62" s="249"/>
      <c r="AS62" s="234" t="str">
        <f t="shared" si="3"/>
        <v>0</v>
      </c>
      <c r="AT62" s="249"/>
      <c r="AU62" s="234" t="str">
        <f t="shared" si="4"/>
        <v>0</v>
      </c>
      <c r="AV62" s="57"/>
      <c r="AW62" s="234" t="str">
        <f t="shared" si="5"/>
        <v>0</v>
      </c>
      <c r="AX62" s="92" t="str">
        <f t="shared" si="25"/>
        <v/>
      </c>
      <c r="AY62" s="92" t="str">
        <f t="shared" si="26"/>
        <v/>
      </c>
      <c r="AZ62" s="93"/>
      <c r="BA62" s="92" t="str">
        <f t="shared" si="23"/>
        <v/>
      </c>
      <c r="BB62" s="92" t="str">
        <f>IFERROR(VLOOKUP((CONCATENATE(AY62,BA62)),Listados!$U$3:$V$11,2,FALSE),"")</f>
        <v/>
      </c>
      <c r="BC62" s="92" t="str">
        <f t="shared" si="24"/>
        <v/>
      </c>
      <c r="BD62" s="424"/>
      <c r="BE62" s="424"/>
      <c r="BF62" s="424"/>
      <c r="BG62" s="424"/>
      <c r="BH62" s="442"/>
      <c r="BI62" s="442"/>
      <c r="BJ62" s="442"/>
      <c r="BK62" s="442"/>
      <c r="BL62" s="236"/>
      <c r="BM62" s="236"/>
      <c r="BN62" s="236"/>
      <c r="BO62" s="236"/>
      <c r="BP62" s="236"/>
      <c r="BQ62" s="236"/>
      <c r="BR62" s="429"/>
      <c r="BS62" s="429"/>
      <c r="BT62" s="433"/>
      <c r="BU62" s="431"/>
      <c r="BV62" s="433"/>
      <c r="BW62" s="433"/>
    </row>
    <row r="63" spans="1:75">
      <c r="A63" s="624"/>
      <c r="B63" s="440"/>
      <c r="C63" s="442"/>
      <c r="D63" s="440"/>
      <c r="E63" s="265"/>
      <c r="F63" s="267"/>
      <c r="G63" s="249"/>
      <c r="H63" s="440"/>
      <c r="I63" s="440"/>
      <c r="J63" s="440"/>
      <c r="K63" s="440"/>
      <c r="L63" s="440"/>
      <c r="M63" s="440"/>
      <c r="N63" s="440"/>
      <c r="O63" s="440"/>
      <c r="P63" s="440"/>
      <c r="Q63" s="440"/>
      <c r="R63" s="440"/>
      <c r="S63" s="440"/>
      <c r="T63" s="440"/>
      <c r="U63" s="440"/>
      <c r="V63" s="440"/>
      <c r="W63" s="440"/>
      <c r="X63" s="440"/>
      <c r="Y63" s="440"/>
      <c r="Z63" s="440"/>
      <c r="AA63" s="442"/>
      <c r="AB63" s="477"/>
      <c r="AC63" s="474"/>
      <c r="AD63" s="474"/>
      <c r="AE63" s="474"/>
      <c r="AF63" s="474"/>
      <c r="AG63" s="266"/>
      <c r="AH63" s="248"/>
      <c r="AI63" s="249"/>
      <c r="AJ63" s="249"/>
      <c r="AK63" s="234" t="str">
        <f t="shared" si="0"/>
        <v>0</v>
      </c>
      <c r="AL63" s="249"/>
      <c r="AM63" s="234" t="str">
        <f t="shared" si="1"/>
        <v>0</v>
      </c>
      <c r="AN63" s="57"/>
      <c r="AO63" s="234" t="str">
        <f t="shared" si="6"/>
        <v>0</v>
      </c>
      <c r="AP63" s="249"/>
      <c r="AQ63" s="234" t="str">
        <f t="shared" si="2"/>
        <v>0</v>
      </c>
      <c r="AR63" s="249"/>
      <c r="AS63" s="234" t="str">
        <f t="shared" si="3"/>
        <v>0</v>
      </c>
      <c r="AT63" s="249"/>
      <c r="AU63" s="234" t="str">
        <f t="shared" si="4"/>
        <v>0</v>
      </c>
      <c r="AV63" s="57"/>
      <c r="AW63" s="234" t="str">
        <f t="shared" si="5"/>
        <v>0</v>
      </c>
      <c r="AX63" s="92" t="str">
        <f t="shared" si="25"/>
        <v/>
      </c>
      <c r="AY63" s="92" t="str">
        <f t="shared" si="26"/>
        <v/>
      </c>
      <c r="AZ63" s="93"/>
      <c r="BA63" s="92" t="str">
        <f t="shared" si="23"/>
        <v/>
      </c>
      <c r="BB63" s="92" t="str">
        <f>IFERROR(VLOOKUP((CONCATENATE(AY63,BA63)),Listados!$U$3:$V$11,2,FALSE),"")</f>
        <v/>
      </c>
      <c r="BC63" s="92" t="str">
        <f t="shared" si="24"/>
        <v/>
      </c>
      <c r="BD63" s="424"/>
      <c r="BE63" s="424"/>
      <c r="BF63" s="424"/>
      <c r="BG63" s="424"/>
      <c r="BH63" s="442"/>
      <c r="BI63" s="442"/>
      <c r="BJ63" s="442"/>
      <c r="BK63" s="442"/>
      <c r="BL63" s="236"/>
      <c r="BM63" s="236"/>
      <c r="BN63" s="239"/>
      <c r="BO63" s="239"/>
      <c r="BP63" s="236"/>
      <c r="BQ63" s="236"/>
      <c r="BR63" s="429"/>
      <c r="BS63" s="429"/>
      <c r="BT63" s="433"/>
      <c r="BU63" s="431"/>
      <c r="BV63" s="433"/>
      <c r="BW63" s="433"/>
    </row>
    <row r="64" spans="1:75">
      <c r="A64" s="625"/>
      <c r="B64" s="436"/>
      <c r="C64" s="438"/>
      <c r="D64" s="436"/>
      <c r="E64" s="265"/>
      <c r="F64" s="267"/>
      <c r="G64" s="249"/>
      <c r="H64" s="436"/>
      <c r="I64" s="436"/>
      <c r="J64" s="436"/>
      <c r="K64" s="436"/>
      <c r="L64" s="436"/>
      <c r="M64" s="436"/>
      <c r="N64" s="436"/>
      <c r="O64" s="436"/>
      <c r="P64" s="436"/>
      <c r="Q64" s="436"/>
      <c r="R64" s="436"/>
      <c r="S64" s="436"/>
      <c r="T64" s="436"/>
      <c r="U64" s="436"/>
      <c r="V64" s="436"/>
      <c r="W64" s="436"/>
      <c r="X64" s="436"/>
      <c r="Y64" s="436"/>
      <c r="Z64" s="436"/>
      <c r="AA64" s="438"/>
      <c r="AB64" s="477"/>
      <c r="AC64" s="474"/>
      <c r="AD64" s="474"/>
      <c r="AE64" s="474"/>
      <c r="AF64" s="474"/>
      <c r="AG64" s="266"/>
      <c r="AH64" s="248"/>
      <c r="AI64" s="249"/>
      <c r="AJ64" s="249"/>
      <c r="AK64" s="234" t="str">
        <f t="shared" si="0"/>
        <v>0</v>
      </c>
      <c r="AL64" s="249"/>
      <c r="AM64" s="234" t="str">
        <f t="shared" si="1"/>
        <v>0</v>
      </c>
      <c r="AN64" s="57"/>
      <c r="AO64" s="234" t="str">
        <f t="shared" si="6"/>
        <v>0</v>
      </c>
      <c r="AP64" s="249"/>
      <c r="AQ64" s="234" t="str">
        <f t="shared" si="2"/>
        <v>0</v>
      </c>
      <c r="AR64" s="249"/>
      <c r="AS64" s="234" t="str">
        <f t="shared" si="3"/>
        <v>0</v>
      </c>
      <c r="AT64" s="249"/>
      <c r="AU64" s="234" t="str">
        <f t="shared" si="4"/>
        <v>0</v>
      </c>
      <c r="AV64" s="57"/>
      <c r="AW64" s="234" t="str">
        <f t="shared" si="5"/>
        <v>0</v>
      </c>
      <c r="AX64" s="92" t="str">
        <f t="shared" si="25"/>
        <v/>
      </c>
      <c r="AY64" s="92" t="str">
        <f t="shared" si="26"/>
        <v/>
      </c>
      <c r="AZ64" s="93"/>
      <c r="BA64" s="92" t="str">
        <f t="shared" si="23"/>
        <v/>
      </c>
      <c r="BB64" s="92" t="str">
        <f>IFERROR(VLOOKUP((CONCATENATE(AY64,BA64)),Listados!$U$3:$V$11,2,FALSE),"")</f>
        <v/>
      </c>
      <c r="BC64" s="92" t="str">
        <f t="shared" si="24"/>
        <v/>
      </c>
      <c r="BD64" s="444"/>
      <c r="BE64" s="444"/>
      <c r="BF64" s="444"/>
      <c r="BG64" s="444"/>
      <c r="BH64" s="438"/>
      <c r="BI64" s="438"/>
      <c r="BJ64" s="438"/>
      <c r="BK64" s="438"/>
      <c r="BL64" s="236"/>
      <c r="BM64" s="236"/>
      <c r="BN64" s="239"/>
      <c r="BO64" s="239"/>
      <c r="BP64" s="236"/>
      <c r="BQ64" s="236"/>
      <c r="BR64" s="430"/>
      <c r="BS64" s="430"/>
      <c r="BT64" s="434"/>
      <c r="BU64" s="432"/>
      <c r="BV64" s="434"/>
      <c r="BW64" s="434"/>
    </row>
    <row r="65" spans="1:75">
      <c r="A65" s="623">
        <v>15</v>
      </c>
      <c r="B65" s="439"/>
      <c r="C65" s="441"/>
      <c r="D65" s="439"/>
      <c r="E65" s="265"/>
      <c r="F65" s="267"/>
      <c r="G65" s="249"/>
      <c r="H65" s="439"/>
      <c r="I65" s="439"/>
      <c r="J65" s="439"/>
      <c r="K65" s="439"/>
      <c r="L65" s="439"/>
      <c r="M65" s="439"/>
      <c r="N65" s="439"/>
      <c r="O65" s="439"/>
      <c r="P65" s="439"/>
      <c r="Q65" s="439"/>
      <c r="R65" s="439"/>
      <c r="S65" s="439"/>
      <c r="T65" s="439"/>
      <c r="U65" s="439"/>
      <c r="V65" s="439"/>
      <c r="W65" s="439"/>
      <c r="X65" s="439"/>
      <c r="Y65" s="439"/>
      <c r="Z65" s="439"/>
      <c r="AA65" s="441">
        <f>COUNTIF(H65:Z65, "SI")</f>
        <v>0</v>
      </c>
      <c r="AB65" s="477"/>
      <c r="AC65" s="474" t="e">
        <f>+VLOOKUP(AB65,Listados!$K$8:$L$12,2,0)</f>
        <v>#N/A</v>
      </c>
      <c r="AD65" s="474" t="str">
        <f>++IF(OR(AA65=0),"",IF(OR(AA65=1,AA65&lt;=5),"Moderado",IF(OR(AA65=6,AA65&lt;=11),"Mayor",IF(OR(AA65&gt;=12),"Catastrófico",""))))</f>
        <v/>
      </c>
      <c r="AE65" s="474" t="e">
        <f>+VLOOKUP(AD65,Listados!$K$13:$L$17,2,0)</f>
        <v>#N/A</v>
      </c>
      <c r="AF65" s="474" t="str">
        <f>IF(AND(AB65&lt;&gt;"",AD65&lt;&gt;""),VLOOKUP(AB65&amp;AD65,[3]Listados!$M$3:$N$27,2,FALSE),"")</f>
        <v/>
      </c>
      <c r="AG65" s="266"/>
      <c r="AH65" s="268"/>
      <c r="AI65" s="249"/>
      <c r="AJ65" s="249"/>
      <c r="AK65" s="234" t="str">
        <f>+IF(AJ65="si",15,"0")</f>
        <v>0</v>
      </c>
      <c r="AL65" s="249"/>
      <c r="AM65" s="234" t="str">
        <f>+IF(AL65="si",15,"0")</f>
        <v>0</v>
      </c>
      <c r="AN65" s="57"/>
      <c r="AO65" s="234" t="str">
        <f>+IF(AN65="si",15,"0")</f>
        <v>0</v>
      </c>
      <c r="AP65" s="249"/>
      <c r="AQ65" s="234" t="str">
        <f>+IF(AP65="Preventivo",15,IF(AP65="Detectivo",10,"0"))</f>
        <v>0</v>
      </c>
      <c r="AR65" s="249"/>
      <c r="AS65" s="234" t="str">
        <f>+IF(AR65="si",15,"0")</f>
        <v>0</v>
      </c>
      <c r="AT65" s="249"/>
      <c r="AU65" s="234" t="str">
        <f>+IF(AT65="si",15,"0")</f>
        <v>0</v>
      </c>
      <c r="AV65" s="57"/>
      <c r="AW65" s="234" t="str">
        <f>+IF(AV65="Completa",10,IF(AV65="Incompleta",5,"0"))</f>
        <v>0</v>
      </c>
      <c r="AX65" s="92" t="str">
        <f t="shared" si="25"/>
        <v/>
      </c>
      <c r="AY65" s="92" t="str">
        <f t="shared" si="26"/>
        <v/>
      </c>
      <c r="AZ65" s="93"/>
      <c r="BA65" s="92" t="str">
        <f t="shared" si="23"/>
        <v/>
      </c>
      <c r="BB65" s="92" t="str">
        <f>IFERROR(VLOOKUP((CONCATENATE(AY65,BA65)),Listados!$U$3:$V$11,2,FALSE),"")</f>
        <v/>
      </c>
      <c r="BC65" s="92" t="str">
        <f t="shared" si="24"/>
        <v/>
      </c>
      <c r="BD65" s="423" t="e">
        <f>AVERAGE(BC65:BC68)</f>
        <v>#DIV/0!</v>
      </c>
      <c r="BE65" s="423" t="e">
        <f>IF(BD65&lt;=50,"Débil",IF(BD65&lt;=99,"Moderado",IF(BD65=100,"fuerte","")))</f>
        <v>#DIV/0!</v>
      </c>
      <c r="BF65" s="423" t="e">
        <f>+IF(AND(AI65="Preventivo",BE65="Fuerte"),2,IF(AND(AI65="Preventivo",BE65="Moderado"),1,0))</f>
        <v>#DIV/0!</v>
      </c>
      <c r="BG65" s="423" t="e">
        <f>+AC65-BF65</f>
        <v>#N/A</v>
      </c>
      <c r="BH65" s="441" t="e">
        <f>+VLOOKUP(MIN(BG65),Listados!$J$18:$K$24,2,TRUE)</f>
        <v>#N/A</v>
      </c>
      <c r="BI65" s="441" t="str">
        <f>AD65</f>
        <v/>
      </c>
      <c r="BJ65" s="441" t="e">
        <f>IF(AND(BH65&lt;&gt;"",BI65&lt;&gt;""),VLOOKUP(BH65&amp;BI65,Listados!$M$3:$N$27,2,FALSE),"")</f>
        <v>#N/A</v>
      </c>
      <c r="BK65" s="441" t="e">
        <f>+VLOOKUP(BJ65,Listados!$P$3:$Q$6,2,FALSE)</f>
        <v>#N/A</v>
      </c>
      <c r="BL65" s="236"/>
      <c r="BM65" s="236"/>
      <c r="BN65" s="239"/>
      <c r="BO65" s="263"/>
      <c r="BP65" s="236"/>
      <c r="BQ65" s="236"/>
      <c r="BR65" s="575"/>
      <c r="BS65" s="575"/>
      <c r="BT65" s="576"/>
      <c r="BU65" s="577"/>
      <c r="BV65" s="576"/>
      <c r="BW65" s="576"/>
    </row>
    <row r="66" spans="1:75">
      <c r="A66" s="624"/>
      <c r="B66" s="440"/>
      <c r="C66" s="442"/>
      <c r="D66" s="440"/>
      <c r="E66" s="265"/>
      <c r="F66" s="267"/>
      <c r="G66" s="249"/>
      <c r="H66" s="440"/>
      <c r="I66" s="440"/>
      <c r="J66" s="440"/>
      <c r="K66" s="440"/>
      <c r="L66" s="440"/>
      <c r="M66" s="440"/>
      <c r="N66" s="440"/>
      <c r="O66" s="440"/>
      <c r="P66" s="440"/>
      <c r="Q66" s="440"/>
      <c r="R66" s="440"/>
      <c r="S66" s="440"/>
      <c r="T66" s="440"/>
      <c r="U66" s="440"/>
      <c r="V66" s="440"/>
      <c r="W66" s="440"/>
      <c r="X66" s="440"/>
      <c r="Y66" s="440"/>
      <c r="Z66" s="440"/>
      <c r="AA66" s="442"/>
      <c r="AB66" s="477"/>
      <c r="AC66" s="474"/>
      <c r="AD66" s="474"/>
      <c r="AE66" s="474"/>
      <c r="AF66" s="474"/>
      <c r="AG66" s="266"/>
      <c r="AH66" s="268"/>
      <c r="AI66" s="249"/>
      <c r="AJ66" s="249"/>
      <c r="AK66" s="234" t="str">
        <f t="shared" si="0"/>
        <v>0</v>
      </c>
      <c r="AL66" s="249"/>
      <c r="AM66" s="234" t="str">
        <f t="shared" si="1"/>
        <v>0</v>
      </c>
      <c r="AN66" s="57"/>
      <c r="AO66" s="234" t="str">
        <f t="shared" si="6"/>
        <v>0</v>
      </c>
      <c r="AP66" s="249"/>
      <c r="AQ66" s="234" t="str">
        <f t="shared" si="2"/>
        <v>0</v>
      </c>
      <c r="AR66" s="249"/>
      <c r="AS66" s="234" t="str">
        <f t="shared" si="3"/>
        <v>0</v>
      </c>
      <c r="AT66" s="249"/>
      <c r="AU66" s="234" t="str">
        <f t="shared" si="4"/>
        <v>0</v>
      </c>
      <c r="AV66" s="57"/>
      <c r="AW66" s="234" t="str">
        <f t="shared" si="5"/>
        <v>0</v>
      </c>
      <c r="AX66" s="92" t="str">
        <f t="shared" si="25"/>
        <v/>
      </c>
      <c r="AY66" s="92" t="str">
        <f t="shared" si="26"/>
        <v/>
      </c>
      <c r="AZ66" s="93"/>
      <c r="BA66" s="92" t="str">
        <f t="shared" si="23"/>
        <v/>
      </c>
      <c r="BB66" s="92" t="str">
        <f>IFERROR(VLOOKUP((CONCATENATE(AY66,BA66)),Listados!$U$3:$V$11,2,FALSE),"")</f>
        <v/>
      </c>
      <c r="BC66" s="92" t="str">
        <f t="shared" si="24"/>
        <v/>
      </c>
      <c r="BD66" s="424"/>
      <c r="BE66" s="424"/>
      <c r="BF66" s="424"/>
      <c r="BG66" s="424"/>
      <c r="BH66" s="442"/>
      <c r="BI66" s="442"/>
      <c r="BJ66" s="442"/>
      <c r="BK66" s="442"/>
      <c r="BL66" s="236"/>
      <c r="BM66" s="236"/>
      <c r="BN66" s="236"/>
      <c r="BO66" s="236"/>
      <c r="BP66" s="236"/>
      <c r="BQ66" s="236"/>
      <c r="BR66" s="429"/>
      <c r="BS66" s="429"/>
      <c r="BT66" s="433"/>
      <c r="BU66" s="431"/>
      <c r="BV66" s="433"/>
      <c r="BW66" s="433"/>
    </row>
    <row r="67" spans="1:75">
      <c r="A67" s="624"/>
      <c r="B67" s="440"/>
      <c r="C67" s="442"/>
      <c r="D67" s="440"/>
      <c r="E67" s="265"/>
      <c r="F67" s="267"/>
      <c r="G67" s="249"/>
      <c r="H67" s="440"/>
      <c r="I67" s="440"/>
      <c r="J67" s="440"/>
      <c r="K67" s="440"/>
      <c r="L67" s="440"/>
      <c r="M67" s="440"/>
      <c r="N67" s="440"/>
      <c r="O67" s="440"/>
      <c r="P67" s="440"/>
      <c r="Q67" s="440"/>
      <c r="R67" s="440"/>
      <c r="S67" s="440"/>
      <c r="T67" s="440"/>
      <c r="U67" s="440"/>
      <c r="V67" s="440"/>
      <c r="W67" s="440"/>
      <c r="X67" s="440"/>
      <c r="Y67" s="440"/>
      <c r="Z67" s="440"/>
      <c r="AA67" s="442"/>
      <c r="AB67" s="477"/>
      <c r="AC67" s="474"/>
      <c r="AD67" s="474"/>
      <c r="AE67" s="474"/>
      <c r="AF67" s="474"/>
      <c r="AG67" s="266"/>
      <c r="AH67" s="248"/>
      <c r="AI67" s="249"/>
      <c r="AJ67" s="249"/>
      <c r="AK67" s="234" t="str">
        <f t="shared" si="0"/>
        <v>0</v>
      </c>
      <c r="AL67" s="249"/>
      <c r="AM67" s="234" t="str">
        <f t="shared" si="1"/>
        <v>0</v>
      </c>
      <c r="AN67" s="57"/>
      <c r="AO67" s="234" t="str">
        <f t="shared" si="6"/>
        <v>0</v>
      </c>
      <c r="AP67" s="249"/>
      <c r="AQ67" s="234" t="str">
        <f t="shared" si="2"/>
        <v>0</v>
      </c>
      <c r="AR67" s="249"/>
      <c r="AS67" s="234" t="str">
        <f t="shared" si="3"/>
        <v>0</v>
      </c>
      <c r="AT67" s="249"/>
      <c r="AU67" s="234" t="str">
        <f t="shared" si="4"/>
        <v>0</v>
      </c>
      <c r="AV67" s="57"/>
      <c r="AW67" s="234" t="str">
        <f t="shared" si="5"/>
        <v>0</v>
      </c>
      <c r="AX67" s="92" t="str">
        <f t="shared" si="25"/>
        <v/>
      </c>
      <c r="AY67" s="92" t="str">
        <f t="shared" si="26"/>
        <v/>
      </c>
      <c r="AZ67" s="93"/>
      <c r="BA67" s="92" t="str">
        <f t="shared" si="23"/>
        <v/>
      </c>
      <c r="BB67" s="92" t="str">
        <f>IFERROR(VLOOKUP((CONCATENATE(AY67,BA67)),Listados!$U$3:$V$11,2,FALSE),"")</f>
        <v/>
      </c>
      <c r="BC67" s="92" t="str">
        <f t="shared" si="24"/>
        <v/>
      </c>
      <c r="BD67" s="424"/>
      <c r="BE67" s="424"/>
      <c r="BF67" s="424"/>
      <c r="BG67" s="424"/>
      <c r="BH67" s="442"/>
      <c r="BI67" s="442"/>
      <c r="BJ67" s="442"/>
      <c r="BK67" s="442"/>
      <c r="BL67" s="236"/>
      <c r="BM67" s="236"/>
      <c r="BN67" s="239"/>
      <c r="BO67" s="239"/>
      <c r="BP67" s="236"/>
      <c r="BQ67" s="236"/>
      <c r="BR67" s="429"/>
      <c r="BS67" s="429"/>
      <c r="BT67" s="433"/>
      <c r="BU67" s="431"/>
      <c r="BV67" s="433"/>
      <c r="BW67" s="433"/>
    </row>
    <row r="68" spans="1:75">
      <c r="A68" s="625"/>
      <c r="B68" s="436"/>
      <c r="C68" s="438"/>
      <c r="D68" s="436"/>
      <c r="E68" s="265"/>
      <c r="F68" s="267"/>
      <c r="G68" s="249"/>
      <c r="H68" s="436"/>
      <c r="I68" s="436"/>
      <c r="J68" s="436"/>
      <c r="K68" s="436"/>
      <c r="L68" s="436"/>
      <c r="M68" s="436"/>
      <c r="N68" s="436"/>
      <c r="O68" s="436"/>
      <c r="P68" s="436"/>
      <c r="Q68" s="436"/>
      <c r="R68" s="436"/>
      <c r="S68" s="436"/>
      <c r="T68" s="436"/>
      <c r="U68" s="436"/>
      <c r="V68" s="436"/>
      <c r="W68" s="436"/>
      <c r="X68" s="436"/>
      <c r="Y68" s="436"/>
      <c r="Z68" s="436"/>
      <c r="AA68" s="438"/>
      <c r="AB68" s="477"/>
      <c r="AC68" s="474"/>
      <c r="AD68" s="474"/>
      <c r="AE68" s="474"/>
      <c r="AF68" s="474"/>
      <c r="AG68" s="266"/>
      <c r="AH68" s="248"/>
      <c r="AI68" s="249"/>
      <c r="AJ68" s="249"/>
      <c r="AK68" s="234" t="str">
        <f t="shared" si="0"/>
        <v>0</v>
      </c>
      <c r="AL68" s="249"/>
      <c r="AM68" s="234" t="str">
        <f t="shared" si="1"/>
        <v>0</v>
      </c>
      <c r="AN68" s="57"/>
      <c r="AO68" s="234" t="str">
        <f t="shared" si="6"/>
        <v>0</v>
      </c>
      <c r="AP68" s="249"/>
      <c r="AQ68" s="234" t="str">
        <f t="shared" si="2"/>
        <v>0</v>
      </c>
      <c r="AR68" s="249"/>
      <c r="AS68" s="234" t="str">
        <f t="shared" si="3"/>
        <v>0</v>
      </c>
      <c r="AT68" s="249"/>
      <c r="AU68" s="234" t="str">
        <f t="shared" si="4"/>
        <v>0</v>
      </c>
      <c r="AV68" s="57"/>
      <c r="AW68" s="234" t="str">
        <f t="shared" si="5"/>
        <v>0</v>
      </c>
      <c r="AX68" s="92" t="str">
        <f t="shared" si="25"/>
        <v/>
      </c>
      <c r="AY68" s="92" t="str">
        <f t="shared" si="26"/>
        <v/>
      </c>
      <c r="AZ68" s="93"/>
      <c r="BA68" s="92" t="str">
        <f t="shared" si="23"/>
        <v/>
      </c>
      <c r="BB68" s="92" t="str">
        <f>IFERROR(VLOOKUP((CONCATENATE(AY68,BA68)),Listados!$U$3:$V$11,2,FALSE),"")</f>
        <v/>
      </c>
      <c r="BC68" s="92" t="str">
        <f t="shared" si="24"/>
        <v/>
      </c>
      <c r="BD68" s="444"/>
      <c r="BE68" s="444"/>
      <c r="BF68" s="444"/>
      <c r="BG68" s="444"/>
      <c r="BH68" s="438"/>
      <c r="BI68" s="438"/>
      <c r="BJ68" s="438"/>
      <c r="BK68" s="438"/>
      <c r="BL68" s="236"/>
      <c r="BM68" s="236"/>
      <c r="BN68" s="239"/>
      <c r="BO68" s="239"/>
      <c r="BP68" s="236"/>
      <c r="BQ68" s="236"/>
      <c r="BR68" s="430"/>
      <c r="BS68" s="430"/>
      <c r="BT68" s="434"/>
      <c r="BU68" s="432"/>
      <c r="BV68" s="434"/>
      <c r="BW68" s="434"/>
    </row>
    <row r="69" spans="1:75">
      <c r="A69" s="623">
        <v>16</v>
      </c>
      <c r="B69" s="439"/>
      <c r="C69" s="441"/>
      <c r="D69" s="439"/>
      <c r="E69" s="265"/>
      <c r="F69" s="267"/>
      <c r="G69" s="249"/>
      <c r="H69" s="439"/>
      <c r="I69" s="439"/>
      <c r="J69" s="439"/>
      <c r="K69" s="439"/>
      <c r="L69" s="439"/>
      <c r="M69" s="439"/>
      <c r="N69" s="439"/>
      <c r="O69" s="439"/>
      <c r="P69" s="439"/>
      <c r="Q69" s="439"/>
      <c r="R69" s="439"/>
      <c r="S69" s="439"/>
      <c r="T69" s="439"/>
      <c r="U69" s="439"/>
      <c r="V69" s="439"/>
      <c r="W69" s="439"/>
      <c r="X69" s="439"/>
      <c r="Y69" s="439"/>
      <c r="Z69" s="439"/>
      <c r="AA69" s="441">
        <f>COUNTIF(H69:Z69, "SI")</f>
        <v>0</v>
      </c>
      <c r="AB69" s="477"/>
      <c r="AC69" s="474" t="e">
        <f>+VLOOKUP(AB69,Listados!$K$8:$L$12,2,0)</f>
        <v>#N/A</v>
      </c>
      <c r="AD69" s="474" t="str">
        <f>++IF(OR(AA69=0),"",IF(OR(AA69=1,AA69&lt;=5),"Moderado",IF(OR(AA69=6,AA69&lt;=11),"Mayor",IF(OR(AA69&gt;=12),"Catastrófico",""))))</f>
        <v/>
      </c>
      <c r="AE69" s="474" t="e">
        <f>+VLOOKUP(AD69,Listados!$K$13:$L$17,2,0)</f>
        <v>#N/A</v>
      </c>
      <c r="AF69" s="474" t="str">
        <f>IF(AND(AB69&lt;&gt;"",AD69&lt;&gt;""),VLOOKUP(AB69&amp;AD69,[3]Listados!$M$3:$N$27,2,FALSE),"")</f>
        <v/>
      </c>
      <c r="AG69" s="266"/>
      <c r="AH69" s="268"/>
      <c r="AI69" s="249"/>
      <c r="AJ69" s="249"/>
      <c r="AK69" s="234" t="str">
        <f>+IF(AJ69="si",15,"0")</f>
        <v>0</v>
      </c>
      <c r="AL69" s="249"/>
      <c r="AM69" s="234" t="str">
        <f>+IF(AL69="si",15,"0")</f>
        <v>0</v>
      </c>
      <c r="AN69" s="57"/>
      <c r="AO69" s="234" t="str">
        <f>+IF(AN69="si",15,"0")</f>
        <v>0</v>
      </c>
      <c r="AP69" s="249"/>
      <c r="AQ69" s="234" t="str">
        <f>+IF(AP69="Preventivo",15,IF(AP69="Detectivo",10,"0"))</f>
        <v>0</v>
      </c>
      <c r="AR69" s="249"/>
      <c r="AS69" s="234" t="str">
        <f>+IF(AR69="si",15,"0")</f>
        <v>0</v>
      </c>
      <c r="AT69" s="249"/>
      <c r="AU69" s="234" t="str">
        <f>+IF(AT69="si",15,"0")</f>
        <v>0</v>
      </c>
      <c r="AV69" s="57"/>
      <c r="AW69" s="234" t="str">
        <f>+IF(AV69="Completa",10,IF(AV69="Incompleta",5,"0"))</f>
        <v>0</v>
      </c>
      <c r="AX69" s="92" t="str">
        <f t="shared" si="25"/>
        <v/>
      </c>
      <c r="AY69" s="92" t="str">
        <f t="shared" si="26"/>
        <v/>
      </c>
      <c r="AZ69" s="93"/>
      <c r="BA69" s="92" t="str">
        <f t="shared" si="23"/>
        <v/>
      </c>
      <c r="BB69" s="92" t="str">
        <f>IFERROR(VLOOKUP((CONCATENATE(AY69,BA69)),Listados!$U$3:$V$11,2,FALSE),"")</f>
        <v/>
      </c>
      <c r="BC69" s="92" t="str">
        <f t="shared" si="24"/>
        <v/>
      </c>
      <c r="BD69" s="423" t="e">
        <f>AVERAGE(BC69:BC72)</f>
        <v>#DIV/0!</v>
      </c>
      <c r="BE69" s="423" t="e">
        <f>IF(BD69&lt;=50,"Débil",IF(BD69&lt;=99,"Moderado",IF(BD69=100,"fuerte","")))</f>
        <v>#DIV/0!</v>
      </c>
      <c r="BF69" s="423" t="e">
        <f>+IF(AND(AI69="Preventivo",BE69="Fuerte"),2,IF(AND(AI69="Preventivo",BE69="Moderado"),1,0))</f>
        <v>#DIV/0!</v>
      </c>
      <c r="BG69" s="423" t="e">
        <f>+AC69-BF69</f>
        <v>#N/A</v>
      </c>
      <c r="BH69" s="441" t="e">
        <f>+VLOOKUP(MIN(BG69),Listados!$J$18:$K$24,2,TRUE)</f>
        <v>#N/A</v>
      </c>
      <c r="BI69" s="441" t="str">
        <f>AD69</f>
        <v/>
      </c>
      <c r="BJ69" s="441" t="e">
        <f>IF(AND(BH69&lt;&gt;"",BI69&lt;&gt;""),VLOOKUP(BH69&amp;BI69,Listados!$M$3:$N$27,2,FALSE),"")</f>
        <v>#N/A</v>
      </c>
      <c r="BK69" s="441" t="e">
        <f>+VLOOKUP(BJ69,Listados!$P$3:$Q$6,2,FALSE)</f>
        <v>#N/A</v>
      </c>
      <c r="BL69" s="236"/>
      <c r="BM69" s="236"/>
      <c r="BN69" s="239"/>
      <c r="BO69" s="263"/>
      <c r="BP69" s="236"/>
      <c r="BQ69" s="236"/>
      <c r="BR69" s="575"/>
      <c r="BS69" s="575"/>
      <c r="BT69" s="576"/>
      <c r="BU69" s="577"/>
      <c r="BV69" s="576"/>
      <c r="BW69" s="576"/>
    </row>
    <row r="70" spans="1:75">
      <c r="A70" s="624"/>
      <c r="B70" s="440"/>
      <c r="C70" s="442"/>
      <c r="D70" s="440"/>
      <c r="E70" s="265"/>
      <c r="F70" s="267"/>
      <c r="G70" s="249"/>
      <c r="H70" s="440"/>
      <c r="I70" s="440"/>
      <c r="J70" s="440"/>
      <c r="K70" s="440"/>
      <c r="L70" s="440"/>
      <c r="M70" s="440"/>
      <c r="N70" s="440"/>
      <c r="O70" s="440"/>
      <c r="P70" s="440"/>
      <c r="Q70" s="440"/>
      <c r="R70" s="440"/>
      <c r="S70" s="440"/>
      <c r="T70" s="440"/>
      <c r="U70" s="440"/>
      <c r="V70" s="440"/>
      <c r="W70" s="440"/>
      <c r="X70" s="440"/>
      <c r="Y70" s="440"/>
      <c r="Z70" s="440"/>
      <c r="AA70" s="442"/>
      <c r="AB70" s="477"/>
      <c r="AC70" s="474"/>
      <c r="AD70" s="474"/>
      <c r="AE70" s="474"/>
      <c r="AF70" s="474"/>
      <c r="AG70" s="266"/>
      <c r="AH70" s="268"/>
      <c r="AI70" s="249"/>
      <c r="AJ70" s="249"/>
      <c r="AK70" s="234" t="str">
        <f t="shared" si="0"/>
        <v>0</v>
      </c>
      <c r="AL70" s="249"/>
      <c r="AM70" s="234" t="str">
        <f t="shared" si="1"/>
        <v>0</v>
      </c>
      <c r="AN70" s="57"/>
      <c r="AO70" s="234" t="str">
        <f t="shared" si="6"/>
        <v>0</v>
      </c>
      <c r="AP70" s="249"/>
      <c r="AQ70" s="234" t="str">
        <f t="shared" si="2"/>
        <v>0</v>
      </c>
      <c r="AR70" s="249"/>
      <c r="AS70" s="234" t="str">
        <f t="shared" si="3"/>
        <v>0</v>
      </c>
      <c r="AT70" s="249"/>
      <c r="AU70" s="234" t="str">
        <f t="shared" si="4"/>
        <v>0</v>
      </c>
      <c r="AV70" s="57"/>
      <c r="AW70" s="234" t="str">
        <f t="shared" si="5"/>
        <v>0</v>
      </c>
      <c r="AX70" s="92" t="str">
        <f t="shared" si="25"/>
        <v/>
      </c>
      <c r="AY70" s="92" t="str">
        <f t="shared" si="26"/>
        <v/>
      </c>
      <c r="AZ70" s="93"/>
      <c r="BA70" s="92" t="str">
        <f t="shared" si="23"/>
        <v/>
      </c>
      <c r="BB70" s="92" t="str">
        <f>IFERROR(VLOOKUP((CONCATENATE(AY70,BA70)),Listados!$U$3:$V$11,2,FALSE),"")</f>
        <v/>
      </c>
      <c r="BC70" s="92" t="str">
        <f t="shared" si="24"/>
        <v/>
      </c>
      <c r="BD70" s="424"/>
      <c r="BE70" s="424"/>
      <c r="BF70" s="424"/>
      <c r="BG70" s="424"/>
      <c r="BH70" s="442"/>
      <c r="BI70" s="442"/>
      <c r="BJ70" s="442"/>
      <c r="BK70" s="442"/>
      <c r="BL70" s="236"/>
      <c r="BM70" s="236"/>
      <c r="BN70" s="236"/>
      <c r="BO70" s="236"/>
      <c r="BP70" s="236"/>
      <c r="BQ70" s="236"/>
      <c r="BR70" s="429"/>
      <c r="BS70" s="429"/>
      <c r="BT70" s="433"/>
      <c r="BU70" s="431"/>
      <c r="BV70" s="433"/>
      <c r="BW70" s="433"/>
    </row>
    <row r="71" spans="1:75">
      <c r="A71" s="624"/>
      <c r="B71" s="440"/>
      <c r="C71" s="442"/>
      <c r="D71" s="440"/>
      <c r="E71" s="265"/>
      <c r="F71" s="267"/>
      <c r="G71" s="249"/>
      <c r="H71" s="440"/>
      <c r="I71" s="440"/>
      <c r="J71" s="440"/>
      <c r="K71" s="440"/>
      <c r="L71" s="440"/>
      <c r="M71" s="440"/>
      <c r="N71" s="440"/>
      <c r="O71" s="440"/>
      <c r="P71" s="440"/>
      <c r="Q71" s="440"/>
      <c r="R71" s="440"/>
      <c r="S71" s="440"/>
      <c r="T71" s="440"/>
      <c r="U71" s="440"/>
      <c r="V71" s="440"/>
      <c r="W71" s="440"/>
      <c r="X71" s="440"/>
      <c r="Y71" s="440"/>
      <c r="Z71" s="440"/>
      <c r="AA71" s="442"/>
      <c r="AB71" s="477"/>
      <c r="AC71" s="474"/>
      <c r="AD71" s="474"/>
      <c r="AE71" s="474"/>
      <c r="AF71" s="474"/>
      <c r="AG71" s="266"/>
      <c r="AH71" s="248"/>
      <c r="AI71" s="249"/>
      <c r="AJ71" s="249"/>
      <c r="AK71" s="234" t="str">
        <f t="shared" si="0"/>
        <v>0</v>
      </c>
      <c r="AL71" s="249"/>
      <c r="AM71" s="234" t="str">
        <f t="shared" si="1"/>
        <v>0</v>
      </c>
      <c r="AN71" s="57"/>
      <c r="AO71" s="234" t="str">
        <f t="shared" si="6"/>
        <v>0</v>
      </c>
      <c r="AP71" s="249"/>
      <c r="AQ71" s="234" t="str">
        <f t="shared" si="2"/>
        <v>0</v>
      </c>
      <c r="AR71" s="249"/>
      <c r="AS71" s="234" t="str">
        <f t="shared" si="3"/>
        <v>0</v>
      </c>
      <c r="AT71" s="249"/>
      <c r="AU71" s="234" t="str">
        <f t="shared" si="4"/>
        <v>0</v>
      </c>
      <c r="AV71" s="57"/>
      <c r="AW71" s="234" t="str">
        <f t="shared" si="5"/>
        <v>0</v>
      </c>
      <c r="AX71" s="92" t="str">
        <f t="shared" si="25"/>
        <v/>
      </c>
      <c r="AY71" s="92" t="str">
        <f t="shared" si="26"/>
        <v/>
      </c>
      <c r="AZ71" s="93"/>
      <c r="BA71" s="92" t="str">
        <f t="shared" si="23"/>
        <v/>
      </c>
      <c r="BB71" s="92" t="str">
        <f>IFERROR(VLOOKUP((CONCATENATE(AY71,BA71)),Listados!$U$3:$V$11,2,FALSE),"")</f>
        <v/>
      </c>
      <c r="BC71" s="92" t="str">
        <f t="shared" si="24"/>
        <v/>
      </c>
      <c r="BD71" s="424"/>
      <c r="BE71" s="424"/>
      <c r="BF71" s="424"/>
      <c r="BG71" s="424"/>
      <c r="BH71" s="442"/>
      <c r="BI71" s="442"/>
      <c r="BJ71" s="442"/>
      <c r="BK71" s="442"/>
      <c r="BL71" s="236"/>
      <c r="BM71" s="236"/>
      <c r="BN71" s="239"/>
      <c r="BO71" s="239"/>
      <c r="BP71" s="236"/>
      <c r="BQ71" s="236"/>
      <c r="BR71" s="429"/>
      <c r="BS71" s="429"/>
      <c r="BT71" s="433"/>
      <c r="BU71" s="431"/>
      <c r="BV71" s="433"/>
      <c r="BW71" s="433"/>
    </row>
    <row r="72" spans="1:75">
      <c r="A72" s="625"/>
      <c r="B72" s="436"/>
      <c r="C72" s="438"/>
      <c r="D72" s="436"/>
      <c r="E72" s="265"/>
      <c r="F72" s="267"/>
      <c r="G72" s="249"/>
      <c r="H72" s="436"/>
      <c r="I72" s="436"/>
      <c r="J72" s="436"/>
      <c r="K72" s="436"/>
      <c r="L72" s="436"/>
      <c r="M72" s="436"/>
      <c r="N72" s="436"/>
      <c r="O72" s="436"/>
      <c r="P72" s="436"/>
      <c r="Q72" s="436"/>
      <c r="R72" s="436"/>
      <c r="S72" s="436"/>
      <c r="T72" s="436"/>
      <c r="U72" s="436"/>
      <c r="V72" s="436"/>
      <c r="W72" s="436"/>
      <c r="X72" s="436"/>
      <c r="Y72" s="436"/>
      <c r="Z72" s="436"/>
      <c r="AA72" s="438"/>
      <c r="AB72" s="477"/>
      <c r="AC72" s="474"/>
      <c r="AD72" s="474"/>
      <c r="AE72" s="474"/>
      <c r="AF72" s="474"/>
      <c r="AG72" s="266"/>
      <c r="AH72" s="248"/>
      <c r="AI72" s="249"/>
      <c r="AJ72" s="249"/>
      <c r="AK72" s="234" t="str">
        <f t="shared" si="0"/>
        <v>0</v>
      </c>
      <c r="AL72" s="249"/>
      <c r="AM72" s="234" t="str">
        <f t="shared" si="1"/>
        <v>0</v>
      </c>
      <c r="AN72" s="57"/>
      <c r="AO72" s="234" t="str">
        <f t="shared" si="6"/>
        <v>0</v>
      </c>
      <c r="AP72" s="249"/>
      <c r="AQ72" s="234" t="str">
        <f t="shared" si="2"/>
        <v>0</v>
      </c>
      <c r="AR72" s="249"/>
      <c r="AS72" s="234" t="str">
        <f t="shared" si="3"/>
        <v>0</v>
      </c>
      <c r="AT72" s="249"/>
      <c r="AU72" s="234" t="str">
        <f t="shared" si="4"/>
        <v>0</v>
      </c>
      <c r="AV72" s="57"/>
      <c r="AW72" s="234" t="str">
        <f t="shared" si="5"/>
        <v>0</v>
      </c>
      <c r="AX72" s="92" t="str">
        <f t="shared" si="25"/>
        <v/>
      </c>
      <c r="AY72" s="92" t="str">
        <f t="shared" si="26"/>
        <v/>
      </c>
      <c r="AZ72" s="93"/>
      <c r="BA72" s="92" t="str">
        <f t="shared" si="23"/>
        <v/>
      </c>
      <c r="BB72" s="92" t="str">
        <f>IFERROR(VLOOKUP((CONCATENATE(AY72,BA72)),Listados!$U$3:$V$11,2,FALSE),"")</f>
        <v/>
      </c>
      <c r="BC72" s="92" t="str">
        <f t="shared" si="24"/>
        <v/>
      </c>
      <c r="BD72" s="444"/>
      <c r="BE72" s="444"/>
      <c r="BF72" s="444"/>
      <c r="BG72" s="444"/>
      <c r="BH72" s="438"/>
      <c r="BI72" s="438"/>
      <c r="BJ72" s="438"/>
      <c r="BK72" s="438"/>
      <c r="BL72" s="236"/>
      <c r="BM72" s="236"/>
      <c r="BN72" s="239"/>
      <c r="BO72" s="239"/>
      <c r="BP72" s="236"/>
      <c r="BQ72" s="236"/>
      <c r="BR72" s="430"/>
      <c r="BS72" s="430"/>
      <c r="BT72" s="434"/>
      <c r="BU72" s="432"/>
      <c r="BV72" s="434"/>
      <c r="BW72" s="434"/>
    </row>
    <row r="73" spans="1:75">
      <c r="A73" s="623">
        <v>17</v>
      </c>
      <c r="B73" s="439"/>
      <c r="C73" s="441"/>
      <c r="D73" s="439"/>
      <c r="E73" s="265"/>
      <c r="F73" s="267"/>
      <c r="G73" s="249"/>
      <c r="H73" s="439"/>
      <c r="I73" s="439"/>
      <c r="J73" s="439"/>
      <c r="K73" s="439"/>
      <c r="L73" s="439"/>
      <c r="M73" s="439"/>
      <c r="N73" s="439"/>
      <c r="O73" s="439"/>
      <c r="P73" s="439"/>
      <c r="Q73" s="439"/>
      <c r="R73" s="439"/>
      <c r="S73" s="439"/>
      <c r="T73" s="439"/>
      <c r="U73" s="439"/>
      <c r="V73" s="439"/>
      <c r="W73" s="439"/>
      <c r="X73" s="439"/>
      <c r="Y73" s="439"/>
      <c r="Z73" s="439"/>
      <c r="AA73" s="441">
        <f>COUNTIF(H73:Z73, "SI")</f>
        <v>0</v>
      </c>
      <c r="AB73" s="477"/>
      <c r="AC73" s="474" t="e">
        <f>+VLOOKUP(AB73,Listados!$K$8:$L$12,2,0)</f>
        <v>#N/A</v>
      </c>
      <c r="AD73" s="474" t="str">
        <f>++IF(OR(AA73=0),"",IF(OR(AA73=1,AA73&lt;=5),"Moderado",IF(OR(AA73=6,AA73&lt;=11),"Mayor",IF(OR(AA73&gt;=12),"Catastrófico",""))))</f>
        <v/>
      </c>
      <c r="AE73" s="474" t="e">
        <f>+VLOOKUP(AD73,Listados!$K$13:$L$17,2,0)</f>
        <v>#N/A</v>
      </c>
      <c r="AF73" s="474" t="str">
        <f>IF(AND(AB73&lt;&gt;"",AD73&lt;&gt;""),VLOOKUP(AB73&amp;AD73,[3]Listados!$M$3:$N$27,2,FALSE),"")</f>
        <v/>
      </c>
      <c r="AG73" s="266"/>
      <c r="AH73" s="268"/>
      <c r="AI73" s="249"/>
      <c r="AJ73" s="249"/>
      <c r="AK73" s="234" t="str">
        <f>+IF(AJ73="si",15,"0")</f>
        <v>0</v>
      </c>
      <c r="AL73" s="249"/>
      <c r="AM73" s="234" t="str">
        <f>+IF(AL73="si",15,"0")</f>
        <v>0</v>
      </c>
      <c r="AN73" s="57"/>
      <c r="AO73" s="234" t="str">
        <f>+IF(AN73="si",15,"0")</f>
        <v>0</v>
      </c>
      <c r="AP73" s="249"/>
      <c r="AQ73" s="234" t="str">
        <f>+IF(AP73="Preventivo",15,IF(AP73="Detectivo",10,"0"))</f>
        <v>0</v>
      </c>
      <c r="AR73" s="249"/>
      <c r="AS73" s="234" t="str">
        <f>+IF(AR73="si",15,"0")</f>
        <v>0</v>
      </c>
      <c r="AT73" s="249"/>
      <c r="AU73" s="234" t="str">
        <f>+IF(AT73="si",15,"0")</f>
        <v>0</v>
      </c>
      <c r="AV73" s="57"/>
      <c r="AW73" s="234" t="str">
        <f>+IF(AV73="Completa",10,IF(AV73="Incompleta",5,"0"))</f>
        <v>0</v>
      </c>
      <c r="AX73" s="92" t="str">
        <f t="shared" si="25"/>
        <v/>
      </c>
      <c r="AY73" s="92" t="str">
        <f t="shared" si="26"/>
        <v/>
      </c>
      <c r="AZ73" s="93"/>
      <c r="BA73" s="92" t="str">
        <f t="shared" si="23"/>
        <v/>
      </c>
      <c r="BB73" s="92" t="str">
        <f>IFERROR(VLOOKUP((CONCATENATE(AY73,BA73)),Listados!$U$3:$V$11,2,FALSE),"")</f>
        <v/>
      </c>
      <c r="BC73" s="92" t="str">
        <f t="shared" si="24"/>
        <v/>
      </c>
      <c r="BD73" s="423" t="e">
        <f>AVERAGE(BC73:BC76)</f>
        <v>#DIV/0!</v>
      </c>
      <c r="BE73" s="423" t="e">
        <f>IF(BD73&lt;=50,"Débil",IF(BD73&lt;=99,"Moderado",IF(BD73=100,"fuerte","")))</f>
        <v>#DIV/0!</v>
      </c>
      <c r="BF73" s="423" t="e">
        <f>+IF(AND(AI73="Preventivo",BE73="Fuerte"),2,IF(AND(AI73="Preventivo",BE73="Moderado"),1,0))</f>
        <v>#DIV/0!</v>
      </c>
      <c r="BG73" s="423" t="e">
        <f>+AC73-BF73</f>
        <v>#N/A</v>
      </c>
      <c r="BH73" s="441" t="e">
        <f>+VLOOKUP(MIN(BG73),Listados!$J$18:$K$24,2,TRUE)</f>
        <v>#N/A</v>
      </c>
      <c r="BI73" s="441" t="str">
        <f>AD73</f>
        <v/>
      </c>
      <c r="BJ73" s="441" t="e">
        <f>IF(AND(BH73&lt;&gt;"",BI73&lt;&gt;""),VLOOKUP(BH73&amp;BI73,Listados!$M$3:$N$27,2,FALSE),"")</f>
        <v>#N/A</v>
      </c>
      <c r="BK73" s="441" t="e">
        <f>+VLOOKUP(BJ73,Listados!$P$3:$Q$6,2,FALSE)</f>
        <v>#N/A</v>
      </c>
      <c r="BL73" s="236"/>
      <c r="BM73" s="236"/>
      <c r="BN73" s="239"/>
      <c r="BO73" s="263"/>
      <c r="BP73" s="236"/>
      <c r="BQ73" s="236"/>
      <c r="BR73" s="575"/>
      <c r="BS73" s="575"/>
      <c r="BT73" s="576"/>
      <c r="BU73" s="577"/>
      <c r="BV73" s="576"/>
      <c r="BW73" s="576"/>
    </row>
    <row r="74" spans="1:75">
      <c r="A74" s="624"/>
      <c r="B74" s="440"/>
      <c r="C74" s="442"/>
      <c r="D74" s="440"/>
      <c r="E74" s="265"/>
      <c r="F74" s="267"/>
      <c r="G74" s="249"/>
      <c r="H74" s="440"/>
      <c r="I74" s="440"/>
      <c r="J74" s="440"/>
      <c r="K74" s="440"/>
      <c r="L74" s="440"/>
      <c r="M74" s="440"/>
      <c r="N74" s="440"/>
      <c r="O74" s="440"/>
      <c r="P74" s="440"/>
      <c r="Q74" s="440"/>
      <c r="R74" s="440"/>
      <c r="S74" s="440"/>
      <c r="T74" s="440"/>
      <c r="U74" s="440"/>
      <c r="V74" s="440"/>
      <c r="W74" s="440"/>
      <c r="X74" s="440"/>
      <c r="Y74" s="440"/>
      <c r="Z74" s="440"/>
      <c r="AA74" s="442"/>
      <c r="AB74" s="477"/>
      <c r="AC74" s="474"/>
      <c r="AD74" s="474"/>
      <c r="AE74" s="474"/>
      <c r="AF74" s="474"/>
      <c r="AG74" s="266"/>
      <c r="AH74" s="268"/>
      <c r="AI74" s="249"/>
      <c r="AJ74" s="249"/>
      <c r="AK74" s="234" t="str">
        <f t="shared" si="0"/>
        <v>0</v>
      </c>
      <c r="AL74" s="249"/>
      <c r="AM74" s="234" t="str">
        <f t="shared" si="1"/>
        <v>0</v>
      </c>
      <c r="AN74" s="57"/>
      <c r="AO74" s="234" t="str">
        <f t="shared" si="6"/>
        <v>0</v>
      </c>
      <c r="AP74" s="249"/>
      <c r="AQ74" s="234" t="str">
        <f t="shared" si="2"/>
        <v>0</v>
      </c>
      <c r="AR74" s="249"/>
      <c r="AS74" s="234" t="str">
        <f t="shared" si="3"/>
        <v>0</v>
      </c>
      <c r="AT74" s="249"/>
      <c r="AU74" s="234" t="str">
        <f t="shared" si="4"/>
        <v>0</v>
      </c>
      <c r="AV74" s="57"/>
      <c r="AW74" s="234" t="str">
        <f t="shared" si="5"/>
        <v>0</v>
      </c>
      <c r="AX74" s="92" t="str">
        <f t="shared" si="25"/>
        <v/>
      </c>
      <c r="AY74" s="92" t="str">
        <f t="shared" si="26"/>
        <v/>
      </c>
      <c r="AZ74" s="93"/>
      <c r="BA74" s="92" t="str">
        <f t="shared" si="23"/>
        <v/>
      </c>
      <c r="BB74" s="92" t="str">
        <f>IFERROR(VLOOKUP((CONCATENATE(AY74,BA74)),Listados!$U$3:$V$11,2,FALSE),"")</f>
        <v/>
      </c>
      <c r="BC74" s="92" t="str">
        <f t="shared" si="24"/>
        <v/>
      </c>
      <c r="BD74" s="424"/>
      <c r="BE74" s="424"/>
      <c r="BF74" s="424"/>
      <c r="BG74" s="424"/>
      <c r="BH74" s="442"/>
      <c r="BI74" s="442"/>
      <c r="BJ74" s="442"/>
      <c r="BK74" s="442"/>
      <c r="BL74" s="236"/>
      <c r="BM74" s="236"/>
      <c r="BN74" s="236"/>
      <c r="BO74" s="236"/>
      <c r="BP74" s="236"/>
      <c r="BQ74" s="236"/>
      <c r="BR74" s="429"/>
      <c r="BS74" s="429"/>
      <c r="BT74" s="433"/>
      <c r="BU74" s="431"/>
      <c r="BV74" s="433"/>
      <c r="BW74" s="433"/>
    </row>
    <row r="75" spans="1:75">
      <c r="A75" s="624"/>
      <c r="B75" s="440"/>
      <c r="C75" s="442"/>
      <c r="D75" s="440"/>
      <c r="E75" s="265"/>
      <c r="F75" s="267"/>
      <c r="G75" s="249"/>
      <c r="H75" s="440"/>
      <c r="I75" s="440"/>
      <c r="J75" s="440"/>
      <c r="K75" s="440"/>
      <c r="L75" s="440"/>
      <c r="M75" s="440"/>
      <c r="N75" s="440"/>
      <c r="O75" s="440"/>
      <c r="P75" s="440"/>
      <c r="Q75" s="440"/>
      <c r="R75" s="440"/>
      <c r="S75" s="440"/>
      <c r="T75" s="440"/>
      <c r="U75" s="440"/>
      <c r="V75" s="440"/>
      <c r="W75" s="440"/>
      <c r="X75" s="440"/>
      <c r="Y75" s="440"/>
      <c r="Z75" s="440"/>
      <c r="AA75" s="442"/>
      <c r="AB75" s="477"/>
      <c r="AC75" s="474"/>
      <c r="AD75" s="474"/>
      <c r="AE75" s="474"/>
      <c r="AF75" s="474"/>
      <c r="AG75" s="266"/>
      <c r="AH75" s="248"/>
      <c r="AI75" s="249"/>
      <c r="AJ75" s="249"/>
      <c r="AK75" s="234" t="str">
        <f t="shared" ref="AK75:AK76" si="27">+IF(AJ75="si",15,"0")</f>
        <v>0</v>
      </c>
      <c r="AL75" s="249"/>
      <c r="AM75" s="234" t="str">
        <f t="shared" ref="AM75:AM76" si="28">+IF(AL75="si",15,"0")</f>
        <v>0</v>
      </c>
      <c r="AN75" s="57"/>
      <c r="AO75" s="234" t="str">
        <f t="shared" ref="AO75:AO76" si="29">+IF(AN75="si",15,"0")</f>
        <v>0</v>
      </c>
      <c r="AP75" s="249"/>
      <c r="AQ75" s="234" t="str">
        <f t="shared" ref="AQ75:AQ76" si="30">+IF(AP75="Preventivo",15,IF(AP75="Detectivo",10,"0"))</f>
        <v>0</v>
      </c>
      <c r="AR75" s="249"/>
      <c r="AS75" s="234" t="str">
        <f t="shared" ref="AS75:AS76" si="31">+IF(AR75="si",15,"0")</f>
        <v>0</v>
      </c>
      <c r="AT75" s="249"/>
      <c r="AU75" s="234" t="str">
        <f t="shared" ref="AU75:AU76" si="32">+IF(AT75="si",15,"0")</f>
        <v>0</v>
      </c>
      <c r="AV75" s="57"/>
      <c r="AW75" s="234" t="str">
        <f t="shared" ref="AW75:AW76" si="33">+IF(AV75="Completa",10,IF(AV75="Incompleta",5,"0"))</f>
        <v>0</v>
      </c>
      <c r="AX75" s="92" t="str">
        <f t="shared" si="25"/>
        <v/>
      </c>
      <c r="AY75" s="92" t="str">
        <f t="shared" si="26"/>
        <v/>
      </c>
      <c r="AZ75" s="93"/>
      <c r="BA75" s="92" t="str">
        <f t="shared" si="23"/>
        <v/>
      </c>
      <c r="BB75" s="92" t="str">
        <f>IFERROR(VLOOKUP((CONCATENATE(AY75,BA75)),Listados!$U$3:$V$11,2,FALSE),"")</f>
        <v/>
      </c>
      <c r="BC75" s="92" t="str">
        <f t="shared" si="24"/>
        <v/>
      </c>
      <c r="BD75" s="424"/>
      <c r="BE75" s="424"/>
      <c r="BF75" s="424"/>
      <c r="BG75" s="424"/>
      <c r="BH75" s="442"/>
      <c r="BI75" s="442"/>
      <c r="BJ75" s="442"/>
      <c r="BK75" s="442"/>
      <c r="BL75" s="236"/>
      <c r="BM75" s="236"/>
      <c r="BN75" s="239"/>
      <c r="BO75" s="239"/>
      <c r="BP75" s="236"/>
      <c r="BQ75" s="236"/>
      <c r="BR75" s="429"/>
      <c r="BS75" s="429"/>
      <c r="BT75" s="433"/>
      <c r="BU75" s="431"/>
      <c r="BV75" s="433"/>
      <c r="BW75" s="433"/>
    </row>
    <row r="76" spans="1:75">
      <c r="A76" s="625"/>
      <c r="B76" s="436"/>
      <c r="C76" s="438"/>
      <c r="D76" s="436"/>
      <c r="E76" s="265"/>
      <c r="F76" s="267"/>
      <c r="G76" s="249"/>
      <c r="H76" s="436"/>
      <c r="I76" s="436"/>
      <c r="J76" s="436"/>
      <c r="K76" s="436"/>
      <c r="L76" s="436"/>
      <c r="M76" s="436"/>
      <c r="N76" s="436"/>
      <c r="O76" s="436"/>
      <c r="P76" s="436"/>
      <c r="Q76" s="436"/>
      <c r="R76" s="436"/>
      <c r="S76" s="436"/>
      <c r="T76" s="436"/>
      <c r="U76" s="436"/>
      <c r="V76" s="436"/>
      <c r="W76" s="436"/>
      <c r="X76" s="436"/>
      <c r="Y76" s="436"/>
      <c r="Z76" s="436"/>
      <c r="AA76" s="438"/>
      <c r="AB76" s="477"/>
      <c r="AC76" s="474"/>
      <c r="AD76" s="474"/>
      <c r="AE76" s="474"/>
      <c r="AF76" s="474"/>
      <c r="AG76" s="266"/>
      <c r="AH76" s="248"/>
      <c r="AI76" s="249"/>
      <c r="AJ76" s="249"/>
      <c r="AK76" s="234" t="str">
        <f t="shared" si="27"/>
        <v>0</v>
      </c>
      <c r="AL76" s="249"/>
      <c r="AM76" s="234" t="str">
        <f t="shared" si="28"/>
        <v>0</v>
      </c>
      <c r="AN76" s="57"/>
      <c r="AO76" s="234" t="str">
        <f t="shared" si="29"/>
        <v>0</v>
      </c>
      <c r="AP76" s="249"/>
      <c r="AQ76" s="234" t="str">
        <f t="shared" si="30"/>
        <v>0</v>
      </c>
      <c r="AR76" s="249"/>
      <c r="AS76" s="234" t="str">
        <f t="shared" si="31"/>
        <v>0</v>
      </c>
      <c r="AT76" s="249"/>
      <c r="AU76" s="234" t="str">
        <f t="shared" si="32"/>
        <v>0</v>
      </c>
      <c r="AV76" s="57"/>
      <c r="AW76" s="234" t="str">
        <f t="shared" si="33"/>
        <v>0</v>
      </c>
      <c r="AX76" s="92" t="str">
        <f t="shared" si="25"/>
        <v/>
      </c>
      <c r="AY76" s="92" t="str">
        <f t="shared" si="26"/>
        <v/>
      </c>
      <c r="AZ76" s="93"/>
      <c r="BA76" s="92" t="str">
        <f t="shared" si="23"/>
        <v/>
      </c>
      <c r="BB76" s="92" t="str">
        <f>IFERROR(VLOOKUP((CONCATENATE(AY76,BA76)),Listados!$U$3:$V$11,2,FALSE),"")</f>
        <v/>
      </c>
      <c r="BC76" s="92" t="str">
        <f t="shared" si="24"/>
        <v/>
      </c>
      <c r="BD76" s="444"/>
      <c r="BE76" s="444"/>
      <c r="BF76" s="444"/>
      <c r="BG76" s="444"/>
      <c r="BH76" s="438"/>
      <c r="BI76" s="438"/>
      <c r="BJ76" s="438"/>
      <c r="BK76" s="438"/>
      <c r="BL76" s="236"/>
      <c r="BM76" s="236"/>
      <c r="BN76" s="239"/>
      <c r="BO76" s="239"/>
      <c r="BP76" s="236"/>
      <c r="BQ76" s="236"/>
      <c r="BR76" s="430"/>
      <c r="BS76" s="430"/>
      <c r="BT76" s="434"/>
      <c r="BU76" s="432"/>
      <c r="BV76" s="434"/>
      <c r="BW76" s="434"/>
    </row>
    <row r="77" spans="1:75">
      <c r="A77" s="623">
        <v>18</v>
      </c>
      <c r="B77" s="439"/>
      <c r="C77" s="441"/>
      <c r="D77" s="439"/>
      <c r="E77" s="265"/>
      <c r="F77" s="267"/>
      <c r="G77" s="249"/>
      <c r="H77" s="439"/>
      <c r="I77" s="439"/>
      <c r="J77" s="439"/>
      <c r="K77" s="439"/>
      <c r="L77" s="439"/>
      <c r="M77" s="439"/>
      <c r="N77" s="439"/>
      <c r="O77" s="439"/>
      <c r="P77" s="439"/>
      <c r="Q77" s="439"/>
      <c r="R77" s="439"/>
      <c r="S77" s="439"/>
      <c r="T77" s="439"/>
      <c r="U77" s="439"/>
      <c r="V77" s="439"/>
      <c r="W77" s="439"/>
      <c r="X77" s="439"/>
      <c r="Y77" s="439"/>
      <c r="Z77" s="439"/>
      <c r="AA77" s="441">
        <f>COUNTIF(H77:Z77, "SI")</f>
        <v>0</v>
      </c>
      <c r="AB77" s="477"/>
      <c r="AC77" s="474" t="e">
        <f>+VLOOKUP(AB77,Listados!$K$8:$L$12,2,0)</f>
        <v>#N/A</v>
      </c>
      <c r="AD77" s="474" t="str">
        <f>++IF(OR(AA77=0),"",IF(OR(AA77=1,AA77&lt;=5),"Moderado",IF(OR(AA77=6,AA77&lt;=11),"Mayor",IF(OR(AA77&gt;=12),"Catastrófico",""))))</f>
        <v/>
      </c>
      <c r="AE77" s="474" t="e">
        <f>+VLOOKUP(AD77,Listados!$K$13:$L$17,2,0)</f>
        <v>#N/A</v>
      </c>
      <c r="AF77" s="474" t="str">
        <f>IF(AND(AB77&lt;&gt;"",AD77&lt;&gt;""),VLOOKUP(AB77&amp;AD77,[3]Listados!$M$3:$N$27,2,FALSE),"")</f>
        <v/>
      </c>
      <c r="AG77" s="266"/>
      <c r="AH77" s="268"/>
      <c r="AI77" s="249"/>
      <c r="AJ77" s="249"/>
      <c r="AK77" s="234" t="str">
        <f>+IF(AJ77="si",15,"0")</f>
        <v>0</v>
      </c>
      <c r="AL77" s="249"/>
      <c r="AM77" s="234" t="str">
        <f>+IF(AL77="si",15,"0")</f>
        <v>0</v>
      </c>
      <c r="AN77" s="57"/>
      <c r="AO77" s="234" t="str">
        <f>+IF(AN77="si",15,"0")</f>
        <v>0</v>
      </c>
      <c r="AP77" s="249"/>
      <c r="AQ77" s="234" t="str">
        <f>+IF(AP77="Preventivo",15,IF(AP77="Detectivo",10,"0"))</f>
        <v>0</v>
      </c>
      <c r="AR77" s="249"/>
      <c r="AS77" s="234" t="str">
        <f>+IF(AR77="si",15,"0")</f>
        <v>0</v>
      </c>
      <c r="AT77" s="249"/>
      <c r="AU77" s="234" t="str">
        <f>+IF(AT77="si",15,"0")</f>
        <v>0</v>
      </c>
      <c r="AV77" s="57"/>
      <c r="AW77" s="234" t="str">
        <f>+IF(AV77="Completa",10,IF(AV77="Incompleta",5,"0"))</f>
        <v>0</v>
      </c>
      <c r="AX77" s="92" t="str">
        <f t="shared" si="25"/>
        <v/>
      </c>
      <c r="AY77" s="92" t="str">
        <f t="shared" si="26"/>
        <v/>
      </c>
      <c r="AZ77" s="93"/>
      <c r="BA77" s="92" t="str">
        <f t="shared" si="23"/>
        <v/>
      </c>
      <c r="BB77" s="92" t="str">
        <f>IFERROR(VLOOKUP((CONCATENATE(AY77,BA77)),Listados!$U$3:$V$11,2,FALSE),"")</f>
        <v/>
      </c>
      <c r="BC77" s="92" t="str">
        <f t="shared" si="24"/>
        <v/>
      </c>
      <c r="BD77" s="423" t="e">
        <f>AVERAGE(BC77:BC80)</f>
        <v>#DIV/0!</v>
      </c>
      <c r="BE77" s="423" t="e">
        <f>IF(BD77&lt;=50,"Débil",IF(BD77&lt;=99,"Moderado",IF(BD77=100,"fuerte","")))</f>
        <v>#DIV/0!</v>
      </c>
      <c r="BF77" s="423" t="e">
        <f>+IF(AND(AI77="Preventivo",BE77="Fuerte"),2,IF(AND(AI77="Preventivo",BE77="Moderado"),1,0))</f>
        <v>#DIV/0!</v>
      </c>
      <c r="BG77" s="423" t="e">
        <f>+AC77-BF77</f>
        <v>#N/A</v>
      </c>
      <c r="BH77" s="441" t="e">
        <f>+VLOOKUP(MIN(BG77),Listados!$J$18:$K$24,2,TRUE)</f>
        <v>#N/A</v>
      </c>
      <c r="BI77" s="441" t="str">
        <f>AD77</f>
        <v/>
      </c>
      <c r="BJ77" s="441" t="e">
        <f>IF(AND(BH77&lt;&gt;"",BI77&lt;&gt;""),VLOOKUP(BH77&amp;BI77,Listados!$M$3:$N$27,2,FALSE),"")</f>
        <v>#N/A</v>
      </c>
      <c r="BK77" s="441" t="e">
        <f>+VLOOKUP(BJ77,Listados!$P$3:$Q$6,2,FALSE)</f>
        <v>#N/A</v>
      </c>
      <c r="BL77" s="236"/>
      <c r="BM77" s="236"/>
      <c r="BN77" s="239"/>
      <c r="BO77" s="263"/>
      <c r="BP77" s="236"/>
      <c r="BQ77" s="236"/>
      <c r="BR77" s="575"/>
      <c r="BS77" s="575"/>
      <c r="BT77" s="576"/>
      <c r="BU77" s="577"/>
      <c r="BV77" s="576"/>
      <c r="BW77" s="576"/>
    </row>
    <row r="78" spans="1:75">
      <c r="A78" s="624"/>
      <c r="B78" s="440"/>
      <c r="C78" s="442"/>
      <c r="D78" s="440"/>
      <c r="E78" s="265"/>
      <c r="F78" s="267"/>
      <c r="G78" s="249"/>
      <c r="H78" s="440"/>
      <c r="I78" s="440"/>
      <c r="J78" s="440"/>
      <c r="K78" s="440"/>
      <c r="L78" s="440"/>
      <c r="M78" s="440"/>
      <c r="N78" s="440"/>
      <c r="O78" s="440"/>
      <c r="P78" s="440"/>
      <c r="Q78" s="440"/>
      <c r="R78" s="440"/>
      <c r="S78" s="440"/>
      <c r="T78" s="440"/>
      <c r="U78" s="440"/>
      <c r="V78" s="440"/>
      <c r="W78" s="440"/>
      <c r="X78" s="440"/>
      <c r="Y78" s="440"/>
      <c r="Z78" s="440"/>
      <c r="AA78" s="442"/>
      <c r="AB78" s="477"/>
      <c r="AC78" s="474"/>
      <c r="AD78" s="474"/>
      <c r="AE78" s="474"/>
      <c r="AF78" s="474"/>
      <c r="AG78" s="266"/>
      <c r="AH78" s="268"/>
      <c r="AI78" s="249"/>
      <c r="AJ78" s="249"/>
      <c r="AK78" s="234" t="str">
        <f t="shared" ref="AK78:AK80" si="34">+IF(AJ78="si",15,"0")</f>
        <v>0</v>
      </c>
      <c r="AL78" s="249"/>
      <c r="AM78" s="234" t="str">
        <f t="shared" ref="AM78:AM80" si="35">+IF(AL78="si",15,"0")</f>
        <v>0</v>
      </c>
      <c r="AN78" s="57"/>
      <c r="AO78" s="234" t="str">
        <f t="shared" ref="AO78:AO80" si="36">+IF(AN78="si",15,"0")</f>
        <v>0</v>
      </c>
      <c r="AP78" s="249"/>
      <c r="AQ78" s="234" t="str">
        <f t="shared" ref="AQ78:AQ80" si="37">+IF(AP78="Preventivo",15,IF(AP78="Detectivo",10,"0"))</f>
        <v>0</v>
      </c>
      <c r="AR78" s="249"/>
      <c r="AS78" s="234" t="str">
        <f t="shared" ref="AS78:AS80" si="38">+IF(AR78="si",15,"0")</f>
        <v>0</v>
      </c>
      <c r="AT78" s="249"/>
      <c r="AU78" s="234" t="str">
        <f t="shared" ref="AU78:AU80" si="39">+IF(AT78="si",15,"0")</f>
        <v>0</v>
      </c>
      <c r="AV78" s="57"/>
      <c r="AW78" s="234" t="str">
        <f t="shared" ref="AW78:AW80" si="40">+IF(AV78="Completa",10,IF(AV78="Incompleta",5,"0"))</f>
        <v>0</v>
      </c>
      <c r="AX78" s="92" t="str">
        <f t="shared" si="25"/>
        <v/>
      </c>
      <c r="AY78" s="92" t="str">
        <f t="shared" si="26"/>
        <v/>
      </c>
      <c r="AZ78" s="93"/>
      <c r="BA78" s="92" t="str">
        <f t="shared" si="23"/>
        <v/>
      </c>
      <c r="BB78" s="92" t="str">
        <f>IFERROR(VLOOKUP((CONCATENATE(AY78,BA78)),Listados!$U$3:$V$11,2,FALSE),"")</f>
        <v/>
      </c>
      <c r="BC78" s="92" t="str">
        <f t="shared" si="24"/>
        <v/>
      </c>
      <c r="BD78" s="424"/>
      <c r="BE78" s="424"/>
      <c r="BF78" s="424"/>
      <c r="BG78" s="424"/>
      <c r="BH78" s="442"/>
      <c r="BI78" s="442"/>
      <c r="BJ78" s="442"/>
      <c r="BK78" s="442"/>
      <c r="BL78" s="236"/>
      <c r="BM78" s="236"/>
      <c r="BN78" s="236"/>
      <c r="BO78" s="236"/>
      <c r="BP78" s="236"/>
      <c r="BQ78" s="236"/>
      <c r="BR78" s="429"/>
      <c r="BS78" s="429"/>
      <c r="BT78" s="433"/>
      <c r="BU78" s="431"/>
      <c r="BV78" s="433"/>
      <c r="BW78" s="433"/>
    </row>
    <row r="79" spans="1:75">
      <c r="A79" s="624"/>
      <c r="B79" s="440"/>
      <c r="C79" s="442"/>
      <c r="D79" s="440"/>
      <c r="E79" s="265"/>
      <c r="F79" s="267"/>
      <c r="G79" s="249"/>
      <c r="H79" s="440"/>
      <c r="I79" s="440"/>
      <c r="J79" s="440"/>
      <c r="K79" s="440"/>
      <c r="L79" s="440"/>
      <c r="M79" s="440"/>
      <c r="N79" s="440"/>
      <c r="O79" s="440"/>
      <c r="P79" s="440"/>
      <c r="Q79" s="440"/>
      <c r="R79" s="440"/>
      <c r="S79" s="440"/>
      <c r="T79" s="440"/>
      <c r="U79" s="440"/>
      <c r="V79" s="440"/>
      <c r="W79" s="440"/>
      <c r="X79" s="440"/>
      <c r="Y79" s="440"/>
      <c r="Z79" s="440"/>
      <c r="AA79" s="442"/>
      <c r="AB79" s="477"/>
      <c r="AC79" s="474"/>
      <c r="AD79" s="474"/>
      <c r="AE79" s="474"/>
      <c r="AF79" s="474"/>
      <c r="AG79" s="266"/>
      <c r="AH79" s="248"/>
      <c r="AI79" s="249"/>
      <c r="AJ79" s="249"/>
      <c r="AK79" s="234" t="str">
        <f t="shared" si="34"/>
        <v>0</v>
      </c>
      <c r="AL79" s="249"/>
      <c r="AM79" s="234" t="str">
        <f t="shared" si="35"/>
        <v>0</v>
      </c>
      <c r="AN79" s="57"/>
      <c r="AO79" s="234" t="str">
        <f t="shared" si="36"/>
        <v>0</v>
      </c>
      <c r="AP79" s="249"/>
      <c r="AQ79" s="234" t="str">
        <f t="shared" si="37"/>
        <v>0</v>
      </c>
      <c r="AR79" s="249"/>
      <c r="AS79" s="234" t="str">
        <f t="shared" si="38"/>
        <v>0</v>
      </c>
      <c r="AT79" s="249"/>
      <c r="AU79" s="234" t="str">
        <f t="shared" si="39"/>
        <v>0</v>
      </c>
      <c r="AV79" s="57"/>
      <c r="AW79" s="234" t="str">
        <f t="shared" si="40"/>
        <v>0</v>
      </c>
      <c r="AX79" s="92" t="str">
        <f t="shared" si="25"/>
        <v/>
      </c>
      <c r="AY79" s="92" t="str">
        <f t="shared" si="26"/>
        <v/>
      </c>
      <c r="AZ79" s="93"/>
      <c r="BA79" s="92" t="str">
        <f t="shared" si="23"/>
        <v/>
      </c>
      <c r="BB79" s="92" t="str">
        <f>IFERROR(VLOOKUP((CONCATENATE(AY79,BA79)),Listados!$U$3:$V$11,2,FALSE),"")</f>
        <v/>
      </c>
      <c r="BC79" s="92" t="str">
        <f t="shared" si="24"/>
        <v/>
      </c>
      <c r="BD79" s="424"/>
      <c r="BE79" s="424"/>
      <c r="BF79" s="424"/>
      <c r="BG79" s="424"/>
      <c r="BH79" s="442"/>
      <c r="BI79" s="442"/>
      <c r="BJ79" s="442"/>
      <c r="BK79" s="442"/>
      <c r="BL79" s="236"/>
      <c r="BM79" s="236"/>
      <c r="BN79" s="239"/>
      <c r="BO79" s="239"/>
      <c r="BP79" s="236"/>
      <c r="BQ79" s="236"/>
      <c r="BR79" s="429"/>
      <c r="BS79" s="429"/>
      <c r="BT79" s="433"/>
      <c r="BU79" s="431"/>
      <c r="BV79" s="433"/>
      <c r="BW79" s="433"/>
    </row>
    <row r="80" spans="1:75">
      <c r="A80" s="625"/>
      <c r="B80" s="436"/>
      <c r="C80" s="438"/>
      <c r="D80" s="436"/>
      <c r="E80" s="265"/>
      <c r="F80" s="267"/>
      <c r="G80" s="249"/>
      <c r="H80" s="436"/>
      <c r="I80" s="436"/>
      <c r="J80" s="436"/>
      <c r="K80" s="436"/>
      <c r="L80" s="436"/>
      <c r="M80" s="436"/>
      <c r="N80" s="436"/>
      <c r="O80" s="436"/>
      <c r="P80" s="436"/>
      <c r="Q80" s="436"/>
      <c r="R80" s="436"/>
      <c r="S80" s="436"/>
      <c r="T80" s="436"/>
      <c r="U80" s="436"/>
      <c r="V80" s="436"/>
      <c r="W80" s="436"/>
      <c r="X80" s="436"/>
      <c r="Y80" s="436"/>
      <c r="Z80" s="436"/>
      <c r="AA80" s="438"/>
      <c r="AB80" s="477"/>
      <c r="AC80" s="474"/>
      <c r="AD80" s="474"/>
      <c r="AE80" s="474"/>
      <c r="AF80" s="474"/>
      <c r="AG80" s="266"/>
      <c r="AH80" s="248"/>
      <c r="AI80" s="249"/>
      <c r="AJ80" s="249"/>
      <c r="AK80" s="234" t="str">
        <f t="shared" si="34"/>
        <v>0</v>
      </c>
      <c r="AL80" s="249"/>
      <c r="AM80" s="234" t="str">
        <f t="shared" si="35"/>
        <v>0</v>
      </c>
      <c r="AN80" s="57"/>
      <c r="AO80" s="234" t="str">
        <f t="shared" si="36"/>
        <v>0</v>
      </c>
      <c r="AP80" s="249"/>
      <c r="AQ80" s="234" t="str">
        <f t="shared" si="37"/>
        <v>0</v>
      </c>
      <c r="AR80" s="249"/>
      <c r="AS80" s="234" t="str">
        <f t="shared" si="38"/>
        <v>0</v>
      </c>
      <c r="AT80" s="249"/>
      <c r="AU80" s="234" t="str">
        <f t="shared" si="39"/>
        <v>0</v>
      </c>
      <c r="AV80" s="57"/>
      <c r="AW80" s="234" t="str">
        <f t="shared" si="40"/>
        <v>0</v>
      </c>
      <c r="AX80" s="92" t="str">
        <f t="shared" si="25"/>
        <v/>
      </c>
      <c r="AY80" s="92" t="str">
        <f t="shared" si="26"/>
        <v/>
      </c>
      <c r="AZ80" s="93"/>
      <c r="BA80" s="92" t="str">
        <f t="shared" si="23"/>
        <v/>
      </c>
      <c r="BB80" s="92" t="str">
        <f>IFERROR(VLOOKUP((CONCATENATE(AY80,BA80)),Listados!$U$3:$V$11,2,FALSE),"")</f>
        <v/>
      </c>
      <c r="BC80" s="92" t="str">
        <f t="shared" si="24"/>
        <v/>
      </c>
      <c r="BD80" s="444"/>
      <c r="BE80" s="444"/>
      <c r="BF80" s="444"/>
      <c r="BG80" s="444"/>
      <c r="BH80" s="438"/>
      <c r="BI80" s="438"/>
      <c r="BJ80" s="438"/>
      <c r="BK80" s="438"/>
      <c r="BL80" s="236"/>
      <c r="BM80" s="236"/>
      <c r="BN80" s="239"/>
      <c r="BO80" s="239"/>
      <c r="BP80" s="236"/>
      <c r="BQ80" s="236"/>
      <c r="BR80" s="430"/>
      <c r="BS80" s="430"/>
      <c r="BT80" s="434"/>
      <c r="BU80" s="432"/>
      <c r="BV80" s="434"/>
      <c r="BW80" s="434"/>
    </row>
    <row r="81" spans="1:75">
      <c r="A81" s="623">
        <v>19</v>
      </c>
      <c r="B81" s="439"/>
      <c r="C81" s="441"/>
      <c r="D81" s="439"/>
      <c r="E81" s="265"/>
      <c r="F81" s="267"/>
      <c r="G81" s="249"/>
      <c r="H81" s="439"/>
      <c r="I81" s="439"/>
      <c r="J81" s="439"/>
      <c r="K81" s="439"/>
      <c r="L81" s="439"/>
      <c r="M81" s="439"/>
      <c r="N81" s="439"/>
      <c r="O81" s="439"/>
      <c r="P81" s="439"/>
      <c r="Q81" s="439"/>
      <c r="R81" s="439"/>
      <c r="S81" s="439"/>
      <c r="T81" s="439"/>
      <c r="U81" s="439"/>
      <c r="V81" s="439"/>
      <c r="W81" s="439"/>
      <c r="X81" s="439"/>
      <c r="Y81" s="439"/>
      <c r="Z81" s="439"/>
      <c r="AA81" s="441">
        <f>COUNTIF(H81:Z81, "SI")</f>
        <v>0</v>
      </c>
      <c r="AB81" s="477"/>
      <c r="AC81" s="474" t="e">
        <f>+VLOOKUP(AB81,Listados!$K$8:$L$12,2,0)</f>
        <v>#N/A</v>
      </c>
      <c r="AD81" s="474" t="str">
        <f>++IF(OR(AA81=0),"",IF(OR(AA81=1,AA81&lt;=5),"Moderado",IF(OR(AA81=6,AA81&lt;=11),"Mayor",IF(OR(AA81&gt;=12),"Catastrófico",""))))</f>
        <v/>
      </c>
      <c r="AE81" s="474" t="e">
        <f>+VLOOKUP(AD81,Listados!$K$13:$L$17,2,0)</f>
        <v>#N/A</v>
      </c>
      <c r="AF81" s="474" t="str">
        <f>IF(AND(AB81&lt;&gt;"",AD81&lt;&gt;""),VLOOKUP(AB81&amp;AD81,[3]Listados!$M$3:$N$27,2,FALSE),"")</f>
        <v/>
      </c>
      <c r="AG81" s="266"/>
      <c r="AH81" s="268"/>
      <c r="AI81" s="249"/>
      <c r="AJ81" s="249"/>
      <c r="AK81" s="234" t="str">
        <f>+IF(AJ81="si",15,"0")</f>
        <v>0</v>
      </c>
      <c r="AL81" s="249"/>
      <c r="AM81" s="234" t="str">
        <f>+IF(AL81="si",15,"0")</f>
        <v>0</v>
      </c>
      <c r="AN81" s="57"/>
      <c r="AO81" s="234" t="str">
        <f>+IF(AN81="si",15,"0")</f>
        <v>0</v>
      </c>
      <c r="AP81" s="249"/>
      <c r="AQ81" s="234" t="str">
        <f>+IF(AP81="Preventivo",15,IF(AP81="Detectivo",10,"0"))</f>
        <v>0</v>
      </c>
      <c r="AR81" s="249"/>
      <c r="AS81" s="234" t="str">
        <f>+IF(AR81="si",15,"0")</f>
        <v>0</v>
      </c>
      <c r="AT81" s="249"/>
      <c r="AU81" s="234" t="str">
        <f>+IF(AT81="si",15,"0")</f>
        <v>0</v>
      </c>
      <c r="AV81" s="57"/>
      <c r="AW81" s="234" t="str">
        <f>+IF(AV81="Completa",10,IF(AV81="Incompleta",5,"0"))</f>
        <v>0</v>
      </c>
      <c r="AX81" s="92" t="str">
        <f t="shared" si="25"/>
        <v/>
      </c>
      <c r="AY81" s="92" t="str">
        <f t="shared" si="26"/>
        <v/>
      </c>
      <c r="AZ81" s="93"/>
      <c r="BA81" s="92" t="str">
        <f t="shared" si="23"/>
        <v/>
      </c>
      <c r="BB81" s="92" t="str">
        <f>IFERROR(VLOOKUP((CONCATENATE(AY81,BA81)),Listados!$U$3:$V$11,2,FALSE),"")</f>
        <v/>
      </c>
      <c r="BC81" s="92" t="str">
        <f t="shared" si="24"/>
        <v/>
      </c>
      <c r="BD81" s="423" t="e">
        <f>AVERAGE(BC81:BC84)</f>
        <v>#DIV/0!</v>
      </c>
      <c r="BE81" s="423" t="e">
        <f>IF(BD81&lt;=50,"Débil",IF(BD81&lt;=99,"Moderado",IF(BD81=100,"fuerte","")))</f>
        <v>#DIV/0!</v>
      </c>
      <c r="BF81" s="423" t="e">
        <f>+IF(AND(AI81="Preventivo",BE81="Fuerte"),2,IF(AND(AI81="Preventivo",BE81="Moderado"),1,0))</f>
        <v>#DIV/0!</v>
      </c>
      <c r="BG81" s="423" t="e">
        <f>+AC81-BF81</f>
        <v>#N/A</v>
      </c>
      <c r="BH81" s="441" t="e">
        <f>+VLOOKUP(MIN(BG81),Listados!$J$18:$K$24,2,TRUE)</f>
        <v>#N/A</v>
      </c>
      <c r="BI81" s="441" t="str">
        <f>AD81</f>
        <v/>
      </c>
      <c r="BJ81" s="441" t="e">
        <f>IF(AND(BH81&lt;&gt;"",BI81&lt;&gt;""),VLOOKUP(BH81&amp;BI81,Listados!$M$3:$N$27,2,FALSE),"")</f>
        <v>#N/A</v>
      </c>
      <c r="BK81" s="441" t="e">
        <f>+VLOOKUP(BJ81,Listados!$P$3:$Q$6,2,FALSE)</f>
        <v>#N/A</v>
      </c>
      <c r="BL81" s="236"/>
      <c r="BM81" s="236"/>
      <c r="BN81" s="239"/>
      <c r="BO81" s="263"/>
      <c r="BP81" s="236"/>
      <c r="BQ81" s="236"/>
      <c r="BR81" s="575"/>
      <c r="BS81" s="575"/>
      <c r="BT81" s="576"/>
      <c r="BU81" s="577"/>
      <c r="BV81" s="576"/>
      <c r="BW81" s="576"/>
    </row>
    <row r="82" spans="1:75">
      <c r="A82" s="624"/>
      <c r="B82" s="440"/>
      <c r="C82" s="442"/>
      <c r="D82" s="440"/>
      <c r="E82" s="265"/>
      <c r="F82" s="267"/>
      <c r="G82" s="249"/>
      <c r="H82" s="440"/>
      <c r="I82" s="440"/>
      <c r="J82" s="440"/>
      <c r="K82" s="440"/>
      <c r="L82" s="440"/>
      <c r="M82" s="440"/>
      <c r="N82" s="440"/>
      <c r="O82" s="440"/>
      <c r="P82" s="440"/>
      <c r="Q82" s="440"/>
      <c r="R82" s="440"/>
      <c r="S82" s="440"/>
      <c r="T82" s="440"/>
      <c r="U82" s="440"/>
      <c r="V82" s="440"/>
      <c r="W82" s="440"/>
      <c r="X82" s="440"/>
      <c r="Y82" s="440"/>
      <c r="Z82" s="440"/>
      <c r="AA82" s="442"/>
      <c r="AB82" s="477"/>
      <c r="AC82" s="474"/>
      <c r="AD82" s="474"/>
      <c r="AE82" s="474"/>
      <c r="AF82" s="474"/>
      <c r="AG82" s="266"/>
      <c r="AH82" s="268"/>
      <c r="AI82" s="249"/>
      <c r="AJ82" s="249"/>
      <c r="AK82" s="234" t="str">
        <f t="shared" ref="AK82:AK128" si="41">+IF(AJ82="si",15,"0")</f>
        <v>0</v>
      </c>
      <c r="AL82" s="249"/>
      <c r="AM82" s="234" t="str">
        <f t="shared" ref="AM82:AM128" si="42">+IF(AL82="si",15,"0")</f>
        <v>0</v>
      </c>
      <c r="AN82" s="57"/>
      <c r="AO82" s="234" t="str">
        <f t="shared" ref="AO82:AO128" si="43">+IF(AN82="si",15,"0")</f>
        <v>0</v>
      </c>
      <c r="AP82" s="249"/>
      <c r="AQ82" s="234" t="str">
        <f t="shared" ref="AQ82:AQ128" si="44">+IF(AP82="Preventivo",15,IF(AP82="Detectivo",10,"0"))</f>
        <v>0</v>
      </c>
      <c r="AR82" s="249"/>
      <c r="AS82" s="234" t="str">
        <f t="shared" ref="AS82:AS128" si="45">+IF(AR82="si",15,"0")</f>
        <v>0</v>
      </c>
      <c r="AT82" s="249"/>
      <c r="AU82" s="234" t="str">
        <f t="shared" ref="AU82:AU128" si="46">+IF(AT82="si",15,"0")</f>
        <v>0</v>
      </c>
      <c r="AV82" s="57"/>
      <c r="AW82" s="234" t="str">
        <f t="shared" ref="AW82:AW128" si="47">+IF(AV82="Completa",10,IF(AV82="Incompleta",5,"0"))</f>
        <v>0</v>
      </c>
      <c r="AX82" s="92" t="str">
        <f t="shared" si="25"/>
        <v/>
      </c>
      <c r="AY82" s="92" t="str">
        <f t="shared" si="26"/>
        <v/>
      </c>
      <c r="AZ82" s="93"/>
      <c r="BA82" s="92" t="str">
        <f t="shared" si="23"/>
        <v/>
      </c>
      <c r="BB82" s="92" t="str">
        <f>IFERROR(VLOOKUP((CONCATENATE(AY82,BA82)),Listados!$U$3:$V$11,2,FALSE),"")</f>
        <v/>
      </c>
      <c r="BC82" s="92" t="str">
        <f t="shared" si="24"/>
        <v/>
      </c>
      <c r="BD82" s="424"/>
      <c r="BE82" s="424"/>
      <c r="BF82" s="424"/>
      <c r="BG82" s="424"/>
      <c r="BH82" s="442"/>
      <c r="BI82" s="442"/>
      <c r="BJ82" s="442"/>
      <c r="BK82" s="442"/>
      <c r="BL82" s="236"/>
      <c r="BM82" s="236"/>
      <c r="BN82" s="236"/>
      <c r="BO82" s="236"/>
      <c r="BP82" s="236"/>
      <c r="BQ82" s="236"/>
      <c r="BR82" s="429"/>
      <c r="BS82" s="429"/>
      <c r="BT82" s="433"/>
      <c r="BU82" s="431"/>
      <c r="BV82" s="433"/>
      <c r="BW82" s="433"/>
    </row>
    <row r="83" spans="1:75">
      <c r="A83" s="624"/>
      <c r="B83" s="440"/>
      <c r="C83" s="442"/>
      <c r="D83" s="440"/>
      <c r="E83" s="265"/>
      <c r="F83" s="267"/>
      <c r="G83" s="249"/>
      <c r="H83" s="440"/>
      <c r="I83" s="440"/>
      <c r="J83" s="440"/>
      <c r="K83" s="440"/>
      <c r="L83" s="440"/>
      <c r="M83" s="440"/>
      <c r="N83" s="440"/>
      <c r="O83" s="440"/>
      <c r="P83" s="440"/>
      <c r="Q83" s="440"/>
      <c r="R83" s="440"/>
      <c r="S83" s="440"/>
      <c r="T83" s="440"/>
      <c r="U83" s="440"/>
      <c r="V83" s="440"/>
      <c r="W83" s="440"/>
      <c r="X83" s="440"/>
      <c r="Y83" s="440"/>
      <c r="Z83" s="440"/>
      <c r="AA83" s="442"/>
      <c r="AB83" s="477"/>
      <c r="AC83" s="474"/>
      <c r="AD83" s="474"/>
      <c r="AE83" s="474"/>
      <c r="AF83" s="474"/>
      <c r="AG83" s="266"/>
      <c r="AH83" s="248"/>
      <c r="AI83" s="249"/>
      <c r="AJ83" s="249"/>
      <c r="AK83" s="234" t="str">
        <f t="shared" si="41"/>
        <v>0</v>
      </c>
      <c r="AL83" s="249"/>
      <c r="AM83" s="234" t="str">
        <f t="shared" si="42"/>
        <v>0</v>
      </c>
      <c r="AN83" s="57"/>
      <c r="AO83" s="234" t="str">
        <f t="shared" si="43"/>
        <v>0</v>
      </c>
      <c r="AP83" s="249"/>
      <c r="AQ83" s="234" t="str">
        <f t="shared" si="44"/>
        <v>0</v>
      </c>
      <c r="AR83" s="249"/>
      <c r="AS83" s="234" t="str">
        <f t="shared" si="45"/>
        <v>0</v>
      </c>
      <c r="AT83" s="249"/>
      <c r="AU83" s="234" t="str">
        <f t="shared" si="46"/>
        <v>0</v>
      </c>
      <c r="AV83" s="57"/>
      <c r="AW83" s="234" t="str">
        <f t="shared" si="47"/>
        <v>0</v>
      </c>
      <c r="AX83" s="92" t="str">
        <f t="shared" si="25"/>
        <v/>
      </c>
      <c r="AY83" s="92" t="str">
        <f t="shared" si="26"/>
        <v/>
      </c>
      <c r="AZ83" s="93"/>
      <c r="BA83" s="92" t="str">
        <f t="shared" si="23"/>
        <v/>
      </c>
      <c r="BB83" s="92" t="str">
        <f>IFERROR(VLOOKUP((CONCATENATE(AY83,BA83)),Listados!$U$3:$V$11,2,FALSE),"")</f>
        <v/>
      </c>
      <c r="BC83" s="92" t="str">
        <f t="shared" si="24"/>
        <v/>
      </c>
      <c r="BD83" s="424"/>
      <c r="BE83" s="424"/>
      <c r="BF83" s="424"/>
      <c r="BG83" s="424"/>
      <c r="BH83" s="442"/>
      <c r="BI83" s="442"/>
      <c r="BJ83" s="442"/>
      <c r="BK83" s="442"/>
      <c r="BL83" s="236"/>
      <c r="BM83" s="236"/>
      <c r="BN83" s="239"/>
      <c r="BO83" s="239"/>
      <c r="BP83" s="236"/>
      <c r="BQ83" s="236"/>
      <c r="BR83" s="429"/>
      <c r="BS83" s="429"/>
      <c r="BT83" s="433"/>
      <c r="BU83" s="431"/>
      <c r="BV83" s="433"/>
      <c r="BW83" s="433"/>
    </row>
    <row r="84" spans="1:75">
      <c r="A84" s="625"/>
      <c r="B84" s="436"/>
      <c r="C84" s="438"/>
      <c r="D84" s="436"/>
      <c r="E84" s="265"/>
      <c r="F84" s="267"/>
      <c r="G84" s="249"/>
      <c r="H84" s="436"/>
      <c r="I84" s="436"/>
      <c r="J84" s="436"/>
      <c r="K84" s="436"/>
      <c r="L84" s="436"/>
      <c r="M84" s="436"/>
      <c r="N84" s="436"/>
      <c r="O84" s="436"/>
      <c r="P84" s="436"/>
      <c r="Q84" s="436"/>
      <c r="R84" s="436"/>
      <c r="S84" s="436"/>
      <c r="T84" s="436"/>
      <c r="U84" s="436"/>
      <c r="V84" s="436"/>
      <c r="W84" s="436"/>
      <c r="X84" s="436"/>
      <c r="Y84" s="436"/>
      <c r="Z84" s="436"/>
      <c r="AA84" s="438"/>
      <c r="AB84" s="477"/>
      <c r="AC84" s="474"/>
      <c r="AD84" s="474"/>
      <c r="AE84" s="474"/>
      <c r="AF84" s="474"/>
      <c r="AG84" s="266"/>
      <c r="AH84" s="248"/>
      <c r="AI84" s="249"/>
      <c r="AJ84" s="249"/>
      <c r="AK84" s="234" t="str">
        <f t="shared" si="41"/>
        <v>0</v>
      </c>
      <c r="AL84" s="249"/>
      <c r="AM84" s="234" t="str">
        <f t="shared" si="42"/>
        <v>0</v>
      </c>
      <c r="AN84" s="57"/>
      <c r="AO84" s="234" t="str">
        <f t="shared" si="43"/>
        <v>0</v>
      </c>
      <c r="AP84" s="249"/>
      <c r="AQ84" s="234" t="str">
        <f t="shared" si="44"/>
        <v>0</v>
      </c>
      <c r="AR84" s="249"/>
      <c r="AS84" s="234" t="str">
        <f t="shared" si="45"/>
        <v>0</v>
      </c>
      <c r="AT84" s="249"/>
      <c r="AU84" s="234" t="str">
        <f t="shared" si="46"/>
        <v>0</v>
      </c>
      <c r="AV84" s="57"/>
      <c r="AW84" s="234" t="str">
        <f t="shared" si="47"/>
        <v>0</v>
      </c>
      <c r="AX84" s="92" t="str">
        <f t="shared" si="25"/>
        <v/>
      </c>
      <c r="AY84" s="92" t="str">
        <f t="shared" si="26"/>
        <v/>
      </c>
      <c r="AZ84" s="93"/>
      <c r="BA84" s="92" t="str">
        <f t="shared" si="23"/>
        <v/>
      </c>
      <c r="BB84" s="92" t="str">
        <f>IFERROR(VLOOKUP((CONCATENATE(AY84,BA84)),Listados!$U$3:$V$11,2,FALSE),"")</f>
        <v/>
      </c>
      <c r="BC84" s="92" t="str">
        <f t="shared" si="24"/>
        <v/>
      </c>
      <c r="BD84" s="444"/>
      <c r="BE84" s="444"/>
      <c r="BF84" s="444"/>
      <c r="BG84" s="444"/>
      <c r="BH84" s="438"/>
      <c r="BI84" s="438"/>
      <c r="BJ84" s="438"/>
      <c r="BK84" s="438"/>
      <c r="BL84" s="236"/>
      <c r="BM84" s="236"/>
      <c r="BN84" s="239"/>
      <c r="BO84" s="239"/>
      <c r="BP84" s="236"/>
      <c r="BQ84" s="236"/>
      <c r="BR84" s="430"/>
      <c r="BS84" s="430"/>
      <c r="BT84" s="434"/>
      <c r="BU84" s="432"/>
      <c r="BV84" s="434"/>
      <c r="BW84" s="434"/>
    </row>
    <row r="85" spans="1:75">
      <c r="A85" s="623">
        <v>20</v>
      </c>
      <c r="B85" s="439"/>
      <c r="C85" s="441"/>
      <c r="D85" s="439"/>
      <c r="E85" s="265"/>
      <c r="F85" s="267"/>
      <c r="G85" s="249"/>
      <c r="H85" s="439"/>
      <c r="I85" s="439"/>
      <c r="J85" s="439"/>
      <c r="K85" s="439"/>
      <c r="L85" s="439"/>
      <c r="M85" s="439"/>
      <c r="N85" s="439"/>
      <c r="O85" s="439"/>
      <c r="P85" s="439"/>
      <c r="Q85" s="439"/>
      <c r="R85" s="439"/>
      <c r="S85" s="439"/>
      <c r="T85" s="439"/>
      <c r="U85" s="439"/>
      <c r="V85" s="439"/>
      <c r="W85" s="439"/>
      <c r="X85" s="439"/>
      <c r="Y85" s="439"/>
      <c r="Z85" s="439"/>
      <c r="AA85" s="441">
        <f>COUNTIF(H85:Z85, "SI")</f>
        <v>0</v>
      </c>
      <c r="AB85" s="477"/>
      <c r="AC85" s="474" t="e">
        <f>+VLOOKUP(AB85,Listados!$K$8:$L$12,2,0)</f>
        <v>#N/A</v>
      </c>
      <c r="AD85" s="474" t="str">
        <f>++IF(OR(AA85=0),"",IF(OR(AA85=1,AA85&lt;=5),"Moderado",IF(OR(AA85=6,AA85&lt;=11),"Mayor",IF(OR(AA85&gt;=12),"Catastrófico",""))))</f>
        <v/>
      </c>
      <c r="AE85" s="474" t="e">
        <f>+VLOOKUP(AD85,Listados!$K$13:$L$17,2,0)</f>
        <v>#N/A</v>
      </c>
      <c r="AF85" s="474" t="str">
        <f>IF(AND(AB85&lt;&gt;"",AD85&lt;&gt;""),VLOOKUP(AB85&amp;AD85,[3]Listados!$M$3:$N$27,2,FALSE),"")</f>
        <v/>
      </c>
      <c r="AG85" s="266"/>
      <c r="AH85" s="268"/>
      <c r="AI85" s="249"/>
      <c r="AJ85" s="249"/>
      <c r="AK85" s="234" t="str">
        <f>+IF(AJ85="si",15,"0")</f>
        <v>0</v>
      </c>
      <c r="AL85" s="249"/>
      <c r="AM85" s="234" t="str">
        <f>+IF(AL85="si",15,"0")</f>
        <v>0</v>
      </c>
      <c r="AN85" s="57"/>
      <c r="AO85" s="234" t="str">
        <f>+IF(AN85="si",15,"0")</f>
        <v>0</v>
      </c>
      <c r="AP85" s="249"/>
      <c r="AQ85" s="234" t="str">
        <f>+IF(AP85="Preventivo",15,IF(AP85="Detectivo",10,"0"))</f>
        <v>0</v>
      </c>
      <c r="AR85" s="249"/>
      <c r="AS85" s="234" t="str">
        <f>+IF(AR85="si",15,"0")</f>
        <v>0</v>
      </c>
      <c r="AT85" s="249"/>
      <c r="AU85" s="234" t="str">
        <f>+IF(AT85="si",15,"0")</f>
        <v>0</v>
      </c>
      <c r="AV85" s="57"/>
      <c r="AW85" s="234" t="str">
        <f>+IF(AV85="Completa",10,IF(AV85="Incompleta",5,"0"))</f>
        <v>0</v>
      </c>
      <c r="AX85" s="92" t="str">
        <f t="shared" si="25"/>
        <v/>
      </c>
      <c r="AY85" s="92" t="str">
        <f t="shared" si="26"/>
        <v/>
      </c>
      <c r="AZ85" s="93"/>
      <c r="BA85" s="92" t="str">
        <f t="shared" si="23"/>
        <v/>
      </c>
      <c r="BB85" s="92" t="str">
        <f>IFERROR(VLOOKUP((CONCATENATE(AY85,BA85)),Listados!$U$3:$V$11,2,FALSE),"")</f>
        <v/>
      </c>
      <c r="BC85" s="92" t="str">
        <f t="shared" si="24"/>
        <v/>
      </c>
      <c r="BD85" s="423" t="e">
        <f>AVERAGE(BC85:BC88)</f>
        <v>#DIV/0!</v>
      </c>
      <c r="BE85" s="423" t="e">
        <f>IF(BD85&lt;=50,"Débil",IF(BD85&lt;=99,"Moderado",IF(BD85=100,"fuerte","")))</f>
        <v>#DIV/0!</v>
      </c>
      <c r="BF85" s="423" t="e">
        <f>+IF(AND(AI85="Preventivo",BE85="Fuerte"),2,IF(AND(AI85="Preventivo",BE85="Moderado"),1,0))</f>
        <v>#DIV/0!</v>
      </c>
      <c r="BG85" s="423" t="e">
        <f>+AC85-BF85</f>
        <v>#N/A</v>
      </c>
      <c r="BH85" s="441" t="e">
        <f>+VLOOKUP(MIN(BG85),Listados!$J$18:$K$24,2,TRUE)</f>
        <v>#N/A</v>
      </c>
      <c r="BI85" s="441" t="str">
        <f>AD85</f>
        <v/>
      </c>
      <c r="BJ85" s="441" t="e">
        <f>IF(AND(BH85&lt;&gt;"",BI85&lt;&gt;""),VLOOKUP(BH85&amp;BI85,Listados!$M$3:$N$27,2,FALSE),"")</f>
        <v>#N/A</v>
      </c>
      <c r="BK85" s="441" t="e">
        <f>+VLOOKUP(BJ85,Listados!$P$3:$Q$6,2,FALSE)</f>
        <v>#N/A</v>
      </c>
      <c r="BL85" s="236"/>
      <c r="BM85" s="236"/>
      <c r="BN85" s="239"/>
      <c r="BO85" s="263"/>
      <c r="BP85" s="236"/>
      <c r="BQ85" s="236"/>
      <c r="BR85" s="575"/>
      <c r="BS85" s="575"/>
      <c r="BT85" s="576"/>
      <c r="BU85" s="577"/>
      <c r="BV85" s="576"/>
      <c r="BW85" s="576"/>
    </row>
    <row r="86" spans="1:75">
      <c r="A86" s="624"/>
      <c r="B86" s="440"/>
      <c r="C86" s="442"/>
      <c r="D86" s="440"/>
      <c r="E86" s="265"/>
      <c r="F86" s="267"/>
      <c r="G86" s="249"/>
      <c r="H86" s="440"/>
      <c r="I86" s="440"/>
      <c r="J86" s="440"/>
      <c r="K86" s="440"/>
      <c r="L86" s="440"/>
      <c r="M86" s="440"/>
      <c r="N86" s="440"/>
      <c r="O86" s="440"/>
      <c r="P86" s="440"/>
      <c r="Q86" s="440"/>
      <c r="R86" s="440"/>
      <c r="S86" s="440"/>
      <c r="T86" s="440"/>
      <c r="U86" s="440"/>
      <c r="V86" s="440"/>
      <c r="W86" s="440"/>
      <c r="X86" s="440"/>
      <c r="Y86" s="440"/>
      <c r="Z86" s="440"/>
      <c r="AA86" s="442"/>
      <c r="AB86" s="477"/>
      <c r="AC86" s="474"/>
      <c r="AD86" s="474"/>
      <c r="AE86" s="474"/>
      <c r="AF86" s="474"/>
      <c r="AG86" s="266"/>
      <c r="AH86" s="268"/>
      <c r="AI86" s="249"/>
      <c r="AJ86" s="249"/>
      <c r="AK86" s="234" t="str">
        <f t="shared" si="41"/>
        <v>0</v>
      </c>
      <c r="AL86" s="249"/>
      <c r="AM86" s="234" t="str">
        <f t="shared" si="42"/>
        <v>0</v>
      </c>
      <c r="AN86" s="57"/>
      <c r="AO86" s="234" t="str">
        <f t="shared" si="43"/>
        <v>0</v>
      </c>
      <c r="AP86" s="249"/>
      <c r="AQ86" s="234" t="str">
        <f t="shared" si="44"/>
        <v>0</v>
      </c>
      <c r="AR86" s="249"/>
      <c r="AS86" s="234" t="str">
        <f t="shared" si="45"/>
        <v>0</v>
      </c>
      <c r="AT86" s="249"/>
      <c r="AU86" s="234" t="str">
        <f t="shared" si="46"/>
        <v>0</v>
      </c>
      <c r="AV86" s="57"/>
      <c r="AW86" s="234" t="str">
        <f t="shared" si="47"/>
        <v>0</v>
      </c>
      <c r="AX86" s="92" t="str">
        <f t="shared" si="25"/>
        <v/>
      </c>
      <c r="AY86" s="92" t="str">
        <f t="shared" si="26"/>
        <v/>
      </c>
      <c r="AZ86" s="93"/>
      <c r="BA86" s="92" t="str">
        <f t="shared" si="23"/>
        <v/>
      </c>
      <c r="BB86" s="92" t="str">
        <f>IFERROR(VLOOKUP((CONCATENATE(AY86,BA86)),Listados!$U$3:$V$11,2,FALSE),"")</f>
        <v/>
      </c>
      <c r="BC86" s="92" t="str">
        <f t="shared" si="24"/>
        <v/>
      </c>
      <c r="BD86" s="424"/>
      <c r="BE86" s="424"/>
      <c r="BF86" s="424"/>
      <c r="BG86" s="424"/>
      <c r="BH86" s="442"/>
      <c r="BI86" s="442"/>
      <c r="BJ86" s="442"/>
      <c r="BK86" s="442"/>
      <c r="BL86" s="236"/>
      <c r="BM86" s="236"/>
      <c r="BN86" s="236"/>
      <c r="BO86" s="236"/>
      <c r="BP86" s="236"/>
      <c r="BQ86" s="236"/>
      <c r="BR86" s="429"/>
      <c r="BS86" s="429"/>
      <c r="BT86" s="433"/>
      <c r="BU86" s="431"/>
      <c r="BV86" s="433"/>
      <c r="BW86" s="433"/>
    </row>
    <row r="87" spans="1:75">
      <c r="A87" s="624"/>
      <c r="B87" s="440"/>
      <c r="C87" s="442"/>
      <c r="D87" s="440"/>
      <c r="E87" s="265"/>
      <c r="F87" s="267"/>
      <c r="G87" s="249"/>
      <c r="H87" s="440"/>
      <c r="I87" s="440"/>
      <c r="J87" s="440"/>
      <c r="K87" s="440"/>
      <c r="L87" s="440"/>
      <c r="M87" s="440"/>
      <c r="N87" s="440"/>
      <c r="O87" s="440"/>
      <c r="P87" s="440"/>
      <c r="Q87" s="440"/>
      <c r="R87" s="440"/>
      <c r="S87" s="440"/>
      <c r="T87" s="440"/>
      <c r="U87" s="440"/>
      <c r="V87" s="440"/>
      <c r="W87" s="440"/>
      <c r="X87" s="440"/>
      <c r="Y87" s="440"/>
      <c r="Z87" s="440"/>
      <c r="AA87" s="442"/>
      <c r="AB87" s="477"/>
      <c r="AC87" s="474"/>
      <c r="AD87" s="474"/>
      <c r="AE87" s="474"/>
      <c r="AF87" s="474"/>
      <c r="AG87" s="266"/>
      <c r="AH87" s="248"/>
      <c r="AI87" s="249"/>
      <c r="AJ87" s="249"/>
      <c r="AK87" s="234" t="str">
        <f t="shared" si="41"/>
        <v>0</v>
      </c>
      <c r="AL87" s="249"/>
      <c r="AM87" s="234" t="str">
        <f t="shared" si="42"/>
        <v>0</v>
      </c>
      <c r="AN87" s="57"/>
      <c r="AO87" s="234" t="str">
        <f t="shared" si="43"/>
        <v>0</v>
      </c>
      <c r="AP87" s="249"/>
      <c r="AQ87" s="234" t="str">
        <f t="shared" si="44"/>
        <v>0</v>
      </c>
      <c r="AR87" s="249"/>
      <c r="AS87" s="234" t="str">
        <f t="shared" si="45"/>
        <v>0</v>
      </c>
      <c r="AT87" s="249"/>
      <c r="AU87" s="234" t="str">
        <f t="shared" si="46"/>
        <v>0</v>
      </c>
      <c r="AV87" s="57"/>
      <c r="AW87" s="234" t="str">
        <f t="shared" si="47"/>
        <v>0</v>
      </c>
      <c r="AX87" s="92" t="str">
        <f t="shared" si="25"/>
        <v/>
      </c>
      <c r="AY87" s="92" t="str">
        <f t="shared" si="26"/>
        <v/>
      </c>
      <c r="AZ87" s="93"/>
      <c r="BA87" s="92" t="str">
        <f t="shared" si="23"/>
        <v/>
      </c>
      <c r="BB87" s="92" t="str">
        <f>IFERROR(VLOOKUP((CONCATENATE(AY87,BA87)),Listados!$U$3:$V$11,2,FALSE),"")</f>
        <v/>
      </c>
      <c r="BC87" s="92" t="str">
        <f t="shared" si="24"/>
        <v/>
      </c>
      <c r="BD87" s="424"/>
      <c r="BE87" s="424"/>
      <c r="BF87" s="424"/>
      <c r="BG87" s="424"/>
      <c r="BH87" s="442"/>
      <c r="BI87" s="442"/>
      <c r="BJ87" s="442"/>
      <c r="BK87" s="442"/>
      <c r="BL87" s="236"/>
      <c r="BM87" s="236"/>
      <c r="BN87" s="239"/>
      <c r="BO87" s="239"/>
      <c r="BP87" s="236"/>
      <c r="BQ87" s="236"/>
      <c r="BR87" s="429"/>
      <c r="BS87" s="429"/>
      <c r="BT87" s="433"/>
      <c r="BU87" s="431"/>
      <c r="BV87" s="433"/>
      <c r="BW87" s="433"/>
    </row>
    <row r="88" spans="1:75">
      <c r="A88" s="625"/>
      <c r="B88" s="436"/>
      <c r="C88" s="438"/>
      <c r="D88" s="436"/>
      <c r="E88" s="265"/>
      <c r="F88" s="267"/>
      <c r="G88" s="249"/>
      <c r="H88" s="436"/>
      <c r="I88" s="436"/>
      <c r="J88" s="436"/>
      <c r="K88" s="436"/>
      <c r="L88" s="436"/>
      <c r="M88" s="436"/>
      <c r="N88" s="436"/>
      <c r="O88" s="436"/>
      <c r="P88" s="436"/>
      <c r="Q88" s="436"/>
      <c r="R88" s="436"/>
      <c r="S88" s="436"/>
      <c r="T88" s="436"/>
      <c r="U88" s="436"/>
      <c r="V88" s="436"/>
      <c r="W88" s="436"/>
      <c r="X88" s="436"/>
      <c r="Y88" s="436"/>
      <c r="Z88" s="436"/>
      <c r="AA88" s="438"/>
      <c r="AB88" s="477"/>
      <c r="AC88" s="474"/>
      <c r="AD88" s="474"/>
      <c r="AE88" s="474"/>
      <c r="AF88" s="474"/>
      <c r="AG88" s="266"/>
      <c r="AH88" s="248"/>
      <c r="AI88" s="249"/>
      <c r="AJ88" s="249"/>
      <c r="AK88" s="234" t="str">
        <f t="shared" si="41"/>
        <v>0</v>
      </c>
      <c r="AL88" s="249"/>
      <c r="AM88" s="234" t="str">
        <f t="shared" si="42"/>
        <v>0</v>
      </c>
      <c r="AN88" s="57"/>
      <c r="AO88" s="234" t="str">
        <f t="shared" si="43"/>
        <v>0</v>
      </c>
      <c r="AP88" s="249"/>
      <c r="AQ88" s="234" t="str">
        <f t="shared" si="44"/>
        <v>0</v>
      </c>
      <c r="AR88" s="249"/>
      <c r="AS88" s="234" t="str">
        <f t="shared" si="45"/>
        <v>0</v>
      </c>
      <c r="AT88" s="249"/>
      <c r="AU88" s="234" t="str">
        <f t="shared" si="46"/>
        <v>0</v>
      </c>
      <c r="AV88" s="57"/>
      <c r="AW88" s="234" t="str">
        <f t="shared" si="47"/>
        <v>0</v>
      </c>
      <c r="AX88" s="92" t="str">
        <f t="shared" si="25"/>
        <v/>
      </c>
      <c r="AY88" s="92" t="str">
        <f t="shared" si="26"/>
        <v/>
      </c>
      <c r="AZ88" s="93"/>
      <c r="BA88" s="92" t="str">
        <f t="shared" si="23"/>
        <v/>
      </c>
      <c r="BB88" s="92" t="str">
        <f>IFERROR(VLOOKUP((CONCATENATE(AY88,BA88)),Listados!$U$3:$V$11,2,FALSE),"")</f>
        <v/>
      </c>
      <c r="BC88" s="92" t="str">
        <f t="shared" si="24"/>
        <v/>
      </c>
      <c r="BD88" s="444"/>
      <c r="BE88" s="444"/>
      <c r="BF88" s="444"/>
      <c r="BG88" s="444"/>
      <c r="BH88" s="438"/>
      <c r="BI88" s="438"/>
      <c r="BJ88" s="438"/>
      <c r="BK88" s="438"/>
      <c r="BL88" s="236"/>
      <c r="BM88" s="236"/>
      <c r="BN88" s="239"/>
      <c r="BO88" s="239"/>
      <c r="BP88" s="236"/>
      <c r="BQ88" s="236"/>
      <c r="BR88" s="430"/>
      <c r="BS88" s="430"/>
      <c r="BT88" s="434"/>
      <c r="BU88" s="432"/>
      <c r="BV88" s="434"/>
      <c r="BW88" s="434"/>
    </row>
    <row r="89" spans="1:75">
      <c r="A89" s="623">
        <v>21</v>
      </c>
      <c r="B89" s="439"/>
      <c r="C89" s="441"/>
      <c r="D89" s="439"/>
      <c r="E89" s="265"/>
      <c r="F89" s="267"/>
      <c r="G89" s="249"/>
      <c r="H89" s="439"/>
      <c r="I89" s="439"/>
      <c r="J89" s="439"/>
      <c r="K89" s="439"/>
      <c r="L89" s="439"/>
      <c r="M89" s="439"/>
      <c r="N89" s="439"/>
      <c r="O89" s="439"/>
      <c r="P89" s="439"/>
      <c r="Q89" s="439"/>
      <c r="R89" s="439"/>
      <c r="S89" s="439"/>
      <c r="T89" s="439"/>
      <c r="U89" s="439"/>
      <c r="V89" s="439"/>
      <c r="W89" s="439"/>
      <c r="X89" s="439"/>
      <c r="Y89" s="439"/>
      <c r="Z89" s="439"/>
      <c r="AA89" s="441">
        <f>COUNTIF(H89:Z89, "SI")</f>
        <v>0</v>
      </c>
      <c r="AB89" s="477"/>
      <c r="AC89" s="474" t="e">
        <f>+VLOOKUP(AB89,Listados!$K$8:$L$12,2,0)</f>
        <v>#N/A</v>
      </c>
      <c r="AD89" s="474" t="str">
        <f>++IF(OR(AA89=0),"",IF(OR(AA89=1,AA89&lt;=5),"Moderado",IF(OR(AA89=6,AA89&lt;=11),"Mayor",IF(OR(AA89&gt;=12),"Catastrófico",""))))</f>
        <v/>
      </c>
      <c r="AE89" s="474" t="e">
        <f>+VLOOKUP(AD89,Listados!$K$13:$L$17,2,0)</f>
        <v>#N/A</v>
      </c>
      <c r="AF89" s="474" t="str">
        <f>IF(AND(AB89&lt;&gt;"",AD89&lt;&gt;""),VLOOKUP(AB89&amp;AD89,[3]Listados!$M$3:$N$27,2,FALSE),"")</f>
        <v/>
      </c>
      <c r="AG89" s="266"/>
      <c r="AH89" s="268"/>
      <c r="AI89" s="249"/>
      <c r="AJ89" s="249"/>
      <c r="AK89" s="234" t="str">
        <f>+IF(AJ89="si",15,"0")</f>
        <v>0</v>
      </c>
      <c r="AL89" s="249"/>
      <c r="AM89" s="234" t="str">
        <f>+IF(AL89="si",15,"0")</f>
        <v>0</v>
      </c>
      <c r="AN89" s="57"/>
      <c r="AO89" s="234" t="str">
        <f>+IF(AN89="si",15,"0")</f>
        <v>0</v>
      </c>
      <c r="AP89" s="249"/>
      <c r="AQ89" s="234" t="str">
        <f>+IF(AP89="Preventivo",15,IF(AP89="Detectivo",10,"0"))</f>
        <v>0</v>
      </c>
      <c r="AR89" s="249"/>
      <c r="AS89" s="234" t="str">
        <f>+IF(AR89="si",15,"0")</f>
        <v>0</v>
      </c>
      <c r="AT89" s="249"/>
      <c r="AU89" s="234" t="str">
        <f>+IF(AT89="si",15,"0")</f>
        <v>0</v>
      </c>
      <c r="AV89" s="57"/>
      <c r="AW89" s="234" t="str">
        <f>+IF(AV89="Completa",10,IF(AV89="Incompleta",5,"0"))</f>
        <v>0</v>
      </c>
      <c r="AX89" s="92" t="str">
        <f t="shared" si="25"/>
        <v/>
      </c>
      <c r="AY89" s="92" t="str">
        <f t="shared" si="26"/>
        <v/>
      </c>
      <c r="AZ89" s="93"/>
      <c r="BA89" s="92" t="str">
        <f t="shared" si="23"/>
        <v/>
      </c>
      <c r="BB89" s="92" t="str">
        <f>IFERROR(VLOOKUP((CONCATENATE(AY89,BA89)),Listados!$U$3:$V$11,2,FALSE),"")</f>
        <v/>
      </c>
      <c r="BC89" s="92" t="str">
        <f t="shared" si="24"/>
        <v/>
      </c>
      <c r="BD89" s="423" t="e">
        <f>AVERAGE(BC89:BC92)</f>
        <v>#DIV/0!</v>
      </c>
      <c r="BE89" s="423" t="e">
        <f>IF(BD89&lt;=50,"Débil",IF(BD89&lt;=99,"Moderado",IF(BD89=100,"fuerte","")))</f>
        <v>#DIV/0!</v>
      </c>
      <c r="BF89" s="423" t="e">
        <f>+IF(AND(AI89="Preventivo",BE89="Fuerte"),2,IF(AND(AI89="Preventivo",BE89="Moderado"),1,0))</f>
        <v>#DIV/0!</v>
      </c>
      <c r="BG89" s="423" t="e">
        <f>+AC89-BF89</f>
        <v>#N/A</v>
      </c>
      <c r="BH89" s="441" t="e">
        <f>+VLOOKUP(MIN(BG89),Listados!$J$18:$K$24,2,TRUE)</f>
        <v>#N/A</v>
      </c>
      <c r="BI89" s="441" t="str">
        <f>AD89</f>
        <v/>
      </c>
      <c r="BJ89" s="441" t="e">
        <f>IF(AND(BH89&lt;&gt;"",BI89&lt;&gt;""),VLOOKUP(BH89&amp;BI89,Listados!$M$3:$N$27,2,FALSE),"")</f>
        <v>#N/A</v>
      </c>
      <c r="BK89" s="441" t="e">
        <f>+VLOOKUP(BJ89,Listados!$P$3:$Q$6,2,FALSE)</f>
        <v>#N/A</v>
      </c>
      <c r="BL89" s="236"/>
      <c r="BM89" s="236"/>
      <c r="BN89" s="239"/>
      <c r="BO89" s="263"/>
      <c r="BP89" s="236"/>
      <c r="BQ89" s="236"/>
      <c r="BR89" s="575"/>
      <c r="BS89" s="575"/>
      <c r="BT89" s="576"/>
      <c r="BU89" s="577"/>
      <c r="BV89" s="576"/>
      <c r="BW89" s="576"/>
    </row>
    <row r="90" spans="1:75">
      <c r="A90" s="624"/>
      <c r="B90" s="440"/>
      <c r="C90" s="442"/>
      <c r="D90" s="440"/>
      <c r="E90" s="265"/>
      <c r="F90" s="267"/>
      <c r="G90" s="249"/>
      <c r="H90" s="440"/>
      <c r="I90" s="440"/>
      <c r="J90" s="440"/>
      <c r="K90" s="440"/>
      <c r="L90" s="440"/>
      <c r="M90" s="440"/>
      <c r="N90" s="440"/>
      <c r="O90" s="440"/>
      <c r="P90" s="440"/>
      <c r="Q90" s="440"/>
      <c r="R90" s="440"/>
      <c r="S90" s="440"/>
      <c r="T90" s="440"/>
      <c r="U90" s="440"/>
      <c r="V90" s="440"/>
      <c r="W90" s="440"/>
      <c r="X90" s="440"/>
      <c r="Y90" s="440"/>
      <c r="Z90" s="440"/>
      <c r="AA90" s="442"/>
      <c r="AB90" s="477"/>
      <c r="AC90" s="474"/>
      <c r="AD90" s="474"/>
      <c r="AE90" s="474"/>
      <c r="AF90" s="474"/>
      <c r="AG90" s="266"/>
      <c r="AH90" s="268"/>
      <c r="AI90" s="249"/>
      <c r="AJ90" s="249"/>
      <c r="AK90" s="234" t="str">
        <f t="shared" si="41"/>
        <v>0</v>
      </c>
      <c r="AL90" s="249"/>
      <c r="AM90" s="234" t="str">
        <f t="shared" si="42"/>
        <v>0</v>
      </c>
      <c r="AN90" s="57"/>
      <c r="AO90" s="234" t="str">
        <f t="shared" si="43"/>
        <v>0</v>
      </c>
      <c r="AP90" s="249"/>
      <c r="AQ90" s="234" t="str">
        <f t="shared" si="44"/>
        <v>0</v>
      </c>
      <c r="AR90" s="249"/>
      <c r="AS90" s="234" t="str">
        <f t="shared" si="45"/>
        <v>0</v>
      </c>
      <c r="AT90" s="249"/>
      <c r="AU90" s="234" t="str">
        <f t="shared" si="46"/>
        <v>0</v>
      </c>
      <c r="AV90" s="57"/>
      <c r="AW90" s="234" t="str">
        <f t="shared" si="47"/>
        <v>0</v>
      </c>
      <c r="AX90" s="92" t="str">
        <f t="shared" si="25"/>
        <v/>
      </c>
      <c r="AY90" s="92" t="str">
        <f t="shared" si="26"/>
        <v/>
      </c>
      <c r="AZ90" s="93"/>
      <c r="BA90" s="92" t="str">
        <f t="shared" si="23"/>
        <v/>
      </c>
      <c r="BB90" s="92" t="str">
        <f>IFERROR(VLOOKUP((CONCATENATE(AY90,BA90)),Listados!$U$3:$V$11,2,FALSE),"")</f>
        <v/>
      </c>
      <c r="BC90" s="92" t="str">
        <f t="shared" si="24"/>
        <v/>
      </c>
      <c r="BD90" s="424"/>
      <c r="BE90" s="424"/>
      <c r="BF90" s="424"/>
      <c r="BG90" s="424"/>
      <c r="BH90" s="442"/>
      <c r="BI90" s="442"/>
      <c r="BJ90" s="442"/>
      <c r="BK90" s="442"/>
      <c r="BL90" s="236"/>
      <c r="BM90" s="236"/>
      <c r="BN90" s="236"/>
      <c r="BO90" s="236"/>
      <c r="BP90" s="236"/>
      <c r="BQ90" s="236"/>
      <c r="BR90" s="429"/>
      <c r="BS90" s="429"/>
      <c r="BT90" s="433"/>
      <c r="BU90" s="431"/>
      <c r="BV90" s="433"/>
      <c r="BW90" s="433"/>
    </row>
    <row r="91" spans="1:75">
      <c r="A91" s="624"/>
      <c r="B91" s="440"/>
      <c r="C91" s="442"/>
      <c r="D91" s="440"/>
      <c r="E91" s="265"/>
      <c r="F91" s="267"/>
      <c r="G91" s="249"/>
      <c r="H91" s="440"/>
      <c r="I91" s="440"/>
      <c r="J91" s="440"/>
      <c r="K91" s="440"/>
      <c r="L91" s="440"/>
      <c r="M91" s="440"/>
      <c r="N91" s="440"/>
      <c r="O91" s="440"/>
      <c r="P91" s="440"/>
      <c r="Q91" s="440"/>
      <c r="R91" s="440"/>
      <c r="S91" s="440"/>
      <c r="T91" s="440"/>
      <c r="U91" s="440"/>
      <c r="V91" s="440"/>
      <c r="W91" s="440"/>
      <c r="X91" s="440"/>
      <c r="Y91" s="440"/>
      <c r="Z91" s="440"/>
      <c r="AA91" s="442"/>
      <c r="AB91" s="477"/>
      <c r="AC91" s="474"/>
      <c r="AD91" s="474"/>
      <c r="AE91" s="474"/>
      <c r="AF91" s="474"/>
      <c r="AG91" s="266"/>
      <c r="AH91" s="248"/>
      <c r="AI91" s="249"/>
      <c r="AJ91" s="249"/>
      <c r="AK91" s="234" t="str">
        <f t="shared" si="41"/>
        <v>0</v>
      </c>
      <c r="AL91" s="249"/>
      <c r="AM91" s="234" t="str">
        <f t="shared" si="42"/>
        <v>0</v>
      </c>
      <c r="AN91" s="57"/>
      <c r="AO91" s="234" t="str">
        <f t="shared" si="43"/>
        <v>0</v>
      </c>
      <c r="AP91" s="249"/>
      <c r="AQ91" s="234" t="str">
        <f t="shared" si="44"/>
        <v>0</v>
      </c>
      <c r="AR91" s="249"/>
      <c r="AS91" s="234" t="str">
        <f t="shared" si="45"/>
        <v>0</v>
      </c>
      <c r="AT91" s="249"/>
      <c r="AU91" s="234" t="str">
        <f t="shared" si="46"/>
        <v>0</v>
      </c>
      <c r="AV91" s="57"/>
      <c r="AW91" s="234" t="str">
        <f t="shared" si="47"/>
        <v>0</v>
      </c>
      <c r="AX91" s="92" t="str">
        <f t="shared" si="25"/>
        <v/>
      </c>
      <c r="AY91" s="92" t="str">
        <f t="shared" si="26"/>
        <v/>
      </c>
      <c r="AZ91" s="93"/>
      <c r="BA91" s="92" t="str">
        <f t="shared" si="23"/>
        <v/>
      </c>
      <c r="BB91" s="92" t="str">
        <f>IFERROR(VLOOKUP((CONCATENATE(AY91,BA91)),Listados!$U$3:$V$11,2,FALSE),"")</f>
        <v/>
      </c>
      <c r="BC91" s="92" t="str">
        <f t="shared" si="24"/>
        <v/>
      </c>
      <c r="BD91" s="424"/>
      <c r="BE91" s="424"/>
      <c r="BF91" s="424"/>
      <c r="BG91" s="424"/>
      <c r="BH91" s="442"/>
      <c r="BI91" s="442"/>
      <c r="BJ91" s="442"/>
      <c r="BK91" s="442"/>
      <c r="BL91" s="236"/>
      <c r="BM91" s="236"/>
      <c r="BN91" s="239"/>
      <c r="BO91" s="239"/>
      <c r="BP91" s="236"/>
      <c r="BQ91" s="236"/>
      <c r="BR91" s="429"/>
      <c r="BS91" s="429"/>
      <c r="BT91" s="433"/>
      <c r="BU91" s="431"/>
      <c r="BV91" s="433"/>
      <c r="BW91" s="433"/>
    </row>
    <row r="92" spans="1:75">
      <c r="A92" s="625"/>
      <c r="B92" s="436"/>
      <c r="C92" s="438"/>
      <c r="D92" s="436"/>
      <c r="E92" s="265"/>
      <c r="F92" s="267"/>
      <c r="G92" s="249"/>
      <c r="H92" s="436"/>
      <c r="I92" s="436"/>
      <c r="J92" s="436"/>
      <c r="K92" s="436"/>
      <c r="L92" s="436"/>
      <c r="M92" s="436"/>
      <c r="N92" s="436"/>
      <c r="O92" s="436"/>
      <c r="P92" s="436"/>
      <c r="Q92" s="436"/>
      <c r="R92" s="436"/>
      <c r="S92" s="436"/>
      <c r="T92" s="436"/>
      <c r="U92" s="436"/>
      <c r="V92" s="436"/>
      <c r="W92" s="436"/>
      <c r="X92" s="436"/>
      <c r="Y92" s="436"/>
      <c r="Z92" s="436"/>
      <c r="AA92" s="438"/>
      <c r="AB92" s="477"/>
      <c r="AC92" s="474"/>
      <c r="AD92" s="474"/>
      <c r="AE92" s="474"/>
      <c r="AF92" s="474"/>
      <c r="AG92" s="266"/>
      <c r="AH92" s="248"/>
      <c r="AI92" s="249"/>
      <c r="AJ92" s="249"/>
      <c r="AK92" s="234" t="str">
        <f t="shared" si="41"/>
        <v>0</v>
      </c>
      <c r="AL92" s="249"/>
      <c r="AM92" s="234" t="str">
        <f t="shared" si="42"/>
        <v>0</v>
      </c>
      <c r="AN92" s="57"/>
      <c r="AO92" s="234" t="str">
        <f t="shared" si="43"/>
        <v>0</v>
      </c>
      <c r="AP92" s="249"/>
      <c r="AQ92" s="234" t="str">
        <f t="shared" si="44"/>
        <v>0</v>
      </c>
      <c r="AR92" s="249"/>
      <c r="AS92" s="234" t="str">
        <f t="shared" si="45"/>
        <v>0</v>
      </c>
      <c r="AT92" s="249"/>
      <c r="AU92" s="234" t="str">
        <f t="shared" si="46"/>
        <v>0</v>
      </c>
      <c r="AV92" s="57"/>
      <c r="AW92" s="234" t="str">
        <f t="shared" si="47"/>
        <v>0</v>
      </c>
      <c r="AX92" s="92" t="str">
        <f t="shared" si="25"/>
        <v/>
      </c>
      <c r="AY92" s="92" t="str">
        <f t="shared" si="26"/>
        <v/>
      </c>
      <c r="AZ92" s="93"/>
      <c r="BA92" s="92" t="str">
        <f t="shared" si="23"/>
        <v/>
      </c>
      <c r="BB92" s="92" t="str">
        <f>IFERROR(VLOOKUP((CONCATENATE(AY92,BA92)),Listados!$U$3:$V$11,2,FALSE),"")</f>
        <v/>
      </c>
      <c r="BC92" s="92" t="str">
        <f t="shared" si="24"/>
        <v/>
      </c>
      <c r="BD92" s="444"/>
      <c r="BE92" s="444"/>
      <c r="BF92" s="444"/>
      <c r="BG92" s="444"/>
      <c r="BH92" s="438"/>
      <c r="BI92" s="438"/>
      <c r="BJ92" s="438"/>
      <c r="BK92" s="438"/>
      <c r="BL92" s="236"/>
      <c r="BM92" s="236"/>
      <c r="BN92" s="239"/>
      <c r="BO92" s="239"/>
      <c r="BP92" s="236"/>
      <c r="BQ92" s="236"/>
      <c r="BR92" s="430"/>
      <c r="BS92" s="430"/>
      <c r="BT92" s="434"/>
      <c r="BU92" s="432"/>
      <c r="BV92" s="434"/>
      <c r="BW92" s="434"/>
    </row>
    <row r="93" spans="1:75">
      <c r="A93" s="623">
        <v>22</v>
      </c>
      <c r="B93" s="439"/>
      <c r="C93" s="441"/>
      <c r="D93" s="439"/>
      <c r="E93" s="265"/>
      <c r="F93" s="267"/>
      <c r="G93" s="249"/>
      <c r="H93" s="439"/>
      <c r="I93" s="439"/>
      <c r="J93" s="439"/>
      <c r="K93" s="439"/>
      <c r="L93" s="439"/>
      <c r="M93" s="439"/>
      <c r="N93" s="439"/>
      <c r="O93" s="439"/>
      <c r="P93" s="439"/>
      <c r="Q93" s="439"/>
      <c r="R93" s="439"/>
      <c r="S93" s="439"/>
      <c r="T93" s="439"/>
      <c r="U93" s="439"/>
      <c r="V93" s="439"/>
      <c r="W93" s="439"/>
      <c r="X93" s="439"/>
      <c r="Y93" s="439"/>
      <c r="Z93" s="439"/>
      <c r="AA93" s="441">
        <f>COUNTIF(H93:Z93, "SI")</f>
        <v>0</v>
      </c>
      <c r="AB93" s="477"/>
      <c r="AC93" s="474" t="e">
        <f>+VLOOKUP(AB93,Listados!$K$8:$L$12,2,0)</f>
        <v>#N/A</v>
      </c>
      <c r="AD93" s="474" t="str">
        <f>++IF(OR(AA93=0),"",IF(OR(AA93=1,AA93&lt;=5),"Moderado",IF(OR(AA93=6,AA93&lt;=11),"Mayor",IF(OR(AA93&gt;=12),"Catastrófico",""))))</f>
        <v/>
      </c>
      <c r="AE93" s="474" t="e">
        <f>+VLOOKUP(AD93,Listados!$K$13:$L$17,2,0)</f>
        <v>#N/A</v>
      </c>
      <c r="AF93" s="474" t="str">
        <f>IF(AND(AB93&lt;&gt;"",AD93&lt;&gt;""),VLOOKUP(AB93&amp;AD93,[3]Listados!$M$3:$N$27,2,FALSE),"")</f>
        <v/>
      </c>
      <c r="AG93" s="266"/>
      <c r="AH93" s="268"/>
      <c r="AI93" s="249"/>
      <c r="AJ93" s="249"/>
      <c r="AK93" s="234" t="str">
        <f>+IF(AJ93="si",15,"0")</f>
        <v>0</v>
      </c>
      <c r="AL93" s="249"/>
      <c r="AM93" s="234" t="str">
        <f>+IF(AL93="si",15,"0")</f>
        <v>0</v>
      </c>
      <c r="AN93" s="57"/>
      <c r="AO93" s="234" t="str">
        <f>+IF(AN93="si",15,"0")</f>
        <v>0</v>
      </c>
      <c r="AP93" s="249"/>
      <c r="AQ93" s="234" t="str">
        <f>+IF(AP93="Preventivo",15,IF(AP93="Detectivo",10,"0"))</f>
        <v>0</v>
      </c>
      <c r="AR93" s="249"/>
      <c r="AS93" s="234" t="str">
        <f>+IF(AR93="si",15,"0")</f>
        <v>0</v>
      </c>
      <c r="AT93" s="249"/>
      <c r="AU93" s="234" t="str">
        <f>+IF(AT93="si",15,"0")</f>
        <v>0</v>
      </c>
      <c r="AV93" s="57"/>
      <c r="AW93" s="234" t="str">
        <f>+IF(AV93="Completa",10,IF(AV93="Incompleta",5,"0"))</f>
        <v>0</v>
      </c>
      <c r="AX93" s="92" t="str">
        <f t="shared" ref="AX93:AX124" si="48">IF((SUM(AK93,AM93,AO93,AQ93,AS93,AU93,AW93)=0),"",(SUM(AK93,AM93,AO93,AQ93,AS93,AU93,AW93)))</f>
        <v/>
      </c>
      <c r="AY93" s="92" t="str">
        <f t="shared" ref="AY93:AY124" si="49">IF(AX93&lt;=85,"Débil",IF(AX93&lt;=95,"Moderado",IF(AX93=100,"Fuerte","")))</f>
        <v/>
      </c>
      <c r="AZ93" s="93"/>
      <c r="BA93" s="92" t="str">
        <f t="shared" si="23"/>
        <v/>
      </c>
      <c r="BB93" s="92" t="str">
        <f>IFERROR(VLOOKUP((CONCATENATE(AY93,BA93)),Listados!$U$3:$V$11,2,FALSE),"")</f>
        <v/>
      </c>
      <c r="BC93" s="92" t="str">
        <f t="shared" si="24"/>
        <v/>
      </c>
      <c r="BD93" s="423" t="e">
        <f>AVERAGE(BC93:BC96)</f>
        <v>#DIV/0!</v>
      </c>
      <c r="BE93" s="423" t="e">
        <f>IF(BD93&lt;=50,"Débil",IF(BD93&lt;=99,"Moderado",IF(BD93=100,"fuerte","")))</f>
        <v>#DIV/0!</v>
      </c>
      <c r="BF93" s="423" t="e">
        <f>+IF(AND(AI93="Preventivo",BE93="Fuerte"),2,IF(AND(AI93="Preventivo",BE93="Moderado"),1,0))</f>
        <v>#DIV/0!</v>
      </c>
      <c r="BG93" s="423" t="e">
        <f>+AC93-BF93</f>
        <v>#N/A</v>
      </c>
      <c r="BH93" s="441" t="e">
        <f>+VLOOKUP(MIN(BG93),Listados!$J$18:$K$24,2,TRUE)</f>
        <v>#N/A</v>
      </c>
      <c r="BI93" s="441" t="str">
        <f>AD93</f>
        <v/>
      </c>
      <c r="BJ93" s="441" t="e">
        <f>IF(AND(BH93&lt;&gt;"",BI93&lt;&gt;""),VLOOKUP(BH93&amp;BI93,Listados!$M$3:$N$27,2,FALSE),"")</f>
        <v>#N/A</v>
      </c>
      <c r="BK93" s="441" t="e">
        <f>+VLOOKUP(BJ93,Listados!$P$3:$Q$6,2,FALSE)</f>
        <v>#N/A</v>
      </c>
      <c r="BL93" s="236"/>
      <c r="BM93" s="236"/>
      <c r="BN93" s="239"/>
      <c r="BO93" s="263"/>
      <c r="BP93" s="236"/>
      <c r="BQ93" s="236"/>
      <c r="BR93" s="575"/>
      <c r="BS93" s="575"/>
      <c r="BT93" s="576"/>
      <c r="BU93" s="577"/>
      <c r="BV93" s="576"/>
      <c r="BW93" s="576"/>
    </row>
    <row r="94" spans="1:75">
      <c r="A94" s="624"/>
      <c r="B94" s="440"/>
      <c r="C94" s="442"/>
      <c r="D94" s="440"/>
      <c r="E94" s="265"/>
      <c r="F94" s="267"/>
      <c r="G94" s="249"/>
      <c r="H94" s="440"/>
      <c r="I94" s="440"/>
      <c r="J94" s="440"/>
      <c r="K94" s="440"/>
      <c r="L94" s="440"/>
      <c r="M94" s="440"/>
      <c r="N94" s="440"/>
      <c r="O94" s="440"/>
      <c r="P94" s="440"/>
      <c r="Q94" s="440"/>
      <c r="R94" s="440"/>
      <c r="S94" s="440"/>
      <c r="T94" s="440"/>
      <c r="U94" s="440"/>
      <c r="V94" s="440"/>
      <c r="W94" s="440"/>
      <c r="X94" s="440"/>
      <c r="Y94" s="440"/>
      <c r="Z94" s="440"/>
      <c r="AA94" s="442"/>
      <c r="AB94" s="477"/>
      <c r="AC94" s="474"/>
      <c r="AD94" s="474"/>
      <c r="AE94" s="474"/>
      <c r="AF94" s="474"/>
      <c r="AG94" s="266"/>
      <c r="AH94" s="268"/>
      <c r="AI94" s="249"/>
      <c r="AJ94" s="249"/>
      <c r="AK94" s="234" t="str">
        <f t="shared" si="41"/>
        <v>0</v>
      </c>
      <c r="AL94" s="249"/>
      <c r="AM94" s="234" t="str">
        <f t="shared" si="42"/>
        <v>0</v>
      </c>
      <c r="AN94" s="57"/>
      <c r="AO94" s="234" t="str">
        <f t="shared" si="43"/>
        <v>0</v>
      </c>
      <c r="AP94" s="249"/>
      <c r="AQ94" s="234" t="str">
        <f t="shared" si="44"/>
        <v>0</v>
      </c>
      <c r="AR94" s="249"/>
      <c r="AS94" s="234" t="str">
        <f t="shared" si="45"/>
        <v>0</v>
      </c>
      <c r="AT94" s="249"/>
      <c r="AU94" s="234" t="str">
        <f t="shared" si="46"/>
        <v>0</v>
      </c>
      <c r="AV94" s="57"/>
      <c r="AW94" s="234" t="str">
        <f t="shared" si="47"/>
        <v>0</v>
      </c>
      <c r="AX94" s="92" t="str">
        <f t="shared" si="48"/>
        <v/>
      </c>
      <c r="AY94" s="92" t="str">
        <f t="shared" si="49"/>
        <v/>
      </c>
      <c r="AZ94" s="93"/>
      <c r="BA94" s="92" t="str">
        <f t="shared" ref="BA94:BA128" si="50">+IF(AZ94="siempre","Fuerte",IF(AZ94="Algunas veces","Moderado",IF(AZ94="No se ejecuta","Débil","")))</f>
        <v/>
      </c>
      <c r="BB94" s="92" t="str">
        <f>IFERROR(VLOOKUP((CONCATENATE(AY94,BA94)),Listados!$U$3:$V$11,2,FALSE),"")</f>
        <v/>
      </c>
      <c r="BC94" s="92" t="str">
        <f t="shared" ref="BC94:BC128" si="51">IF(BB94="","",IF(BB94="Débil", 0, IF(BB94="Moderado",50,100)))</f>
        <v/>
      </c>
      <c r="BD94" s="424"/>
      <c r="BE94" s="424"/>
      <c r="BF94" s="424"/>
      <c r="BG94" s="424"/>
      <c r="BH94" s="442"/>
      <c r="BI94" s="442"/>
      <c r="BJ94" s="442"/>
      <c r="BK94" s="442"/>
      <c r="BL94" s="236"/>
      <c r="BM94" s="236"/>
      <c r="BN94" s="236"/>
      <c r="BO94" s="236"/>
      <c r="BP94" s="236"/>
      <c r="BQ94" s="236"/>
      <c r="BR94" s="429"/>
      <c r="BS94" s="429"/>
      <c r="BT94" s="433"/>
      <c r="BU94" s="431"/>
      <c r="BV94" s="433"/>
      <c r="BW94" s="433"/>
    </row>
    <row r="95" spans="1:75">
      <c r="A95" s="624"/>
      <c r="B95" s="440"/>
      <c r="C95" s="442"/>
      <c r="D95" s="440"/>
      <c r="E95" s="265"/>
      <c r="F95" s="267"/>
      <c r="G95" s="249"/>
      <c r="H95" s="440"/>
      <c r="I95" s="440"/>
      <c r="J95" s="440"/>
      <c r="K95" s="440"/>
      <c r="L95" s="440"/>
      <c r="M95" s="440"/>
      <c r="N95" s="440"/>
      <c r="O95" s="440"/>
      <c r="P95" s="440"/>
      <c r="Q95" s="440"/>
      <c r="R95" s="440"/>
      <c r="S95" s="440"/>
      <c r="T95" s="440"/>
      <c r="U95" s="440"/>
      <c r="V95" s="440"/>
      <c r="W95" s="440"/>
      <c r="X95" s="440"/>
      <c r="Y95" s="440"/>
      <c r="Z95" s="440"/>
      <c r="AA95" s="442"/>
      <c r="AB95" s="477"/>
      <c r="AC95" s="474"/>
      <c r="AD95" s="474"/>
      <c r="AE95" s="474"/>
      <c r="AF95" s="474"/>
      <c r="AG95" s="266"/>
      <c r="AH95" s="248"/>
      <c r="AI95" s="249"/>
      <c r="AJ95" s="249"/>
      <c r="AK95" s="234" t="str">
        <f t="shared" si="41"/>
        <v>0</v>
      </c>
      <c r="AL95" s="249"/>
      <c r="AM95" s="234" t="str">
        <f t="shared" si="42"/>
        <v>0</v>
      </c>
      <c r="AN95" s="57"/>
      <c r="AO95" s="234" t="str">
        <f t="shared" si="43"/>
        <v>0</v>
      </c>
      <c r="AP95" s="249"/>
      <c r="AQ95" s="234" t="str">
        <f t="shared" si="44"/>
        <v>0</v>
      </c>
      <c r="AR95" s="249"/>
      <c r="AS95" s="234" t="str">
        <f t="shared" si="45"/>
        <v>0</v>
      </c>
      <c r="AT95" s="249"/>
      <c r="AU95" s="234" t="str">
        <f t="shared" si="46"/>
        <v>0</v>
      </c>
      <c r="AV95" s="57"/>
      <c r="AW95" s="234" t="str">
        <f t="shared" si="47"/>
        <v>0</v>
      </c>
      <c r="AX95" s="92" t="str">
        <f t="shared" si="48"/>
        <v/>
      </c>
      <c r="AY95" s="92" t="str">
        <f t="shared" si="49"/>
        <v/>
      </c>
      <c r="AZ95" s="93"/>
      <c r="BA95" s="92" t="str">
        <f t="shared" si="50"/>
        <v/>
      </c>
      <c r="BB95" s="92" t="str">
        <f>IFERROR(VLOOKUP((CONCATENATE(AY95,BA95)),Listados!$U$3:$V$11,2,FALSE),"")</f>
        <v/>
      </c>
      <c r="BC95" s="92" t="str">
        <f t="shared" si="51"/>
        <v/>
      </c>
      <c r="BD95" s="424"/>
      <c r="BE95" s="424"/>
      <c r="BF95" s="424"/>
      <c r="BG95" s="424"/>
      <c r="BH95" s="442"/>
      <c r="BI95" s="442"/>
      <c r="BJ95" s="442"/>
      <c r="BK95" s="442"/>
      <c r="BL95" s="236"/>
      <c r="BM95" s="236"/>
      <c r="BN95" s="239"/>
      <c r="BO95" s="239"/>
      <c r="BP95" s="236"/>
      <c r="BQ95" s="236"/>
      <c r="BR95" s="429"/>
      <c r="BS95" s="429"/>
      <c r="BT95" s="433"/>
      <c r="BU95" s="431"/>
      <c r="BV95" s="433"/>
      <c r="BW95" s="433"/>
    </row>
    <row r="96" spans="1:75">
      <c r="A96" s="625"/>
      <c r="B96" s="436"/>
      <c r="C96" s="438"/>
      <c r="D96" s="436"/>
      <c r="E96" s="265"/>
      <c r="F96" s="267"/>
      <c r="G96" s="249"/>
      <c r="H96" s="436"/>
      <c r="I96" s="436"/>
      <c r="J96" s="436"/>
      <c r="K96" s="436"/>
      <c r="L96" s="436"/>
      <c r="M96" s="436"/>
      <c r="N96" s="436"/>
      <c r="O96" s="436"/>
      <c r="P96" s="436"/>
      <c r="Q96" s="436"/>
      <c r="R96" s="436"/>
      <c r="S96" s="436"/>
      <c r="T96" s="436"/>
      <c r="U96" s="436"/>
      <c r="V96" s="436"/>
      <c r="W96" s="436"/>
      <c r="X96" s="436"/>
      <c r="Y96" s="436"/>
      <c r="Z96" s="436"/>
      <c r="AA96" s="438"/>
      <c r="AB96" s="477"/>
      <c r="AC96" s="474"/>
      <c r="AD96" s="474"/>
      <c r="AE96" s="474"/>
      <c r="AF96" s="474"/>
      <c r="AG96" s="266"/>
      <c r="AH96" s="248"/>
      <c r="AI96" s="249"/>
      <c r="AJ96" s="249"/>
      <c r="AK96" s="234" t="str">
        <f t="shared" si="41"/>
        <v>0</v>
      </c>
      <c r="AL96" s="249"/>
      <c r="AM96" s="234" t="str">
        <f t="shared" si="42"/>
        <v>0</v>
      </c>
      <c r="AN96" s="57"/>
      <c r="AO96" s="234" t="str">
        <f t="shared" si="43"/>
        <v>0</v>
      </c>
      <c r="AP96" s="249"/>
      <c r="AQ96" s="234" t="str">
        <f t="shared" si="44"/>
        <v>0</v>
      </c>
      <c r="AR96" s="249"/>
      <c r="AS96" s="234" t="str">
        <f t="shared" si="45"/>
        <v>0</v>
      </c>
      <c r="AT96" s="249"/>
      <c r="AU96" s="234" t="str">
        <f t="shared" si="46"/>
        <v>0</v>
      </c>
      <c r="AV96" s="57"/>
      <c r="AW96" s="234" t="str">
        <f t="shared" si="47"/>
        <v>0</v>
      </c>
      <c r="AX96" s="92" t="str">
        <f t="shared" si="48"/>
        <v/>
      </c>
      <c r="AY96" s="92" t="str">
        <f t="shared" si="49"/>
        <v/>
      </c>
      <c r="AZ96" s="93"/>
      <c r="BA96" s="92" t="str">
        <f t="shared" si="50"/>
        <v/>
      </c>
      <c r="BB96" s="92" t="str">
        <f>IFERROR(VLOOKUP((CONCATENATE(AY96,BA96)),Listados!$U$3:$V$11,2,FALSE),"")</f>
        <v/>
      </c>
      <c r="BC96" s="92" t="str">
        <f t="shared" si="51"/>
        <v/>
      </c>
      <c r="BD96" s="444"/>
      <c r="BE96" s="444"/>
      <c r="BF96" s="444"/>
      <c r="BG96" s="444"/>
      <c r="BH96" s="438"/>
      <c r="BI96" s="438"/>
      <c r="BJ96" s="438"/>
      <c r="BK96" s="438"/>
      <c r="BL96" s="236"/>
      <c r="BM96" s="236"/>
      <c r="BN96" s="239"/>
      <c r="BO96" s="239"/>
      <c r="BP96" s="236"/>
      <c r="BQ96" s="236"/>
      <c r="BR96" s="430"/>
      <c r="BS96" s="430"/>
      <c r="BT96" s="434"/>
      <c r="BU96" s="432"/>
      <c r="BV96" s="434"/>
      <c r="BW96" s="434"/>
    </row>
    <row r="97" spans="1:75">
      <c r="A97" s="620">
        <v>23</v>
      </c>
      <c r="B97" s="439"/>
      <c r="C97" s="441"/>
      <c r="D97" s="439"/>
      <c r="E97" s="265"/>
      <c r="F97" s="267"/>
      <c r="G97" s="249"/>
      <c r="H97" s="439"/>
      <c r="I97" s="439"/>
      <c r="J97" s="439"/>
      <c r="K97" s="439"/>
      <c r="L97" s="439"/>
      <c r="M97" s="439"/>
      <c r="N97" s="439"/>
      <c r="O97" s="439"/>
      <c r="P97" s="439"/>
      <c r="Q97" s="439"/>
      <c r="R97" s="439"/>
      <c r="S97" s="439"/>
      <c r="T97" s="439"/>
      <c r="U97" s="439"/>
      <c r="V97" s="439"/>
      <c r="W97" s="439"/>
      <c r="X97" s="439"/>
      <c r="Y97" s="439"/>
      <c r="Z97" s="439"/>
      <c r="AA97" s="441">
        <f>COUNTIF(H97:Z97, "SI")</f>
        <v>0</v>
      </c>
      <c r="AB97" s="477"/>
      <c r="AC97" s="474" t="e">
        <f>+VLOOKUP(AB97,Listados!$K$8:$L$12,2,0)</f>
        <v>#N/A</v>
      </c>
      <c r="AD97" s="474" t="str">
        <f>++IF(OR(AA97=0),"",IF(OR(AA97=1,AA97&lt;=5),"Moderado",IF(OR(AA97=6,AA97&lt;=11),"Mayor",IF(OR(AA97&gt;=12),"Catastrófico",""))))</f>
        <v/>
      </c>
      <c r="AE97" s="474" t="e">
        <f>+VLOOKUP(AD97,Listados!$K$13:$L$17,2,0)</f>
        <v>#N/A</v>
      </c>
      <c r="AF97" s="474" t="str">
        <f>IF(AND(AB97&lt;&gt;"",AD97&lt;&gt;""),VLOOKUP(AB97&amp;AD97,[3]Listados!$M$3:$N$27,2,FALSE),"")</f>
        <v/>
      </c>
      <c r="AG97" s="266"/>
      <c r="AH97" s="268"/>
      <c r="AI97" s="249"/>
      <c r="AJ97" s="249"/>
      <c r="AK97" s="234" t="str">
        <f>+IF(AJ97="si",15,"0")</f>
        <v>0</v>
      </c>
      <c r="AL97" s="249"/>
      <c r="AM97" s="234" t="str">
        <f>+IF(AL97="si",15,"0")</f>
        <v>0</v>
      </c>
      <c r="AN97" s="57"/>
      <c r="AO97" s="234" t="str">
        <f>+IF(AN97="si",15,"0")</f>
        <v>0</v>
      </c>
      <c r="AP97" s="249"/>
      <c r="AQ97" s="234" t="str">
        <f>+IF(AP97="Preventivo",15,IF(AP97="Detectivo",10,"0"))</f>
        <v>0</v>
      </c>
      <c r="AR97" s="249"/>
      <c r="AS97" s="234" t="str">
        <f>+IF(AR97="si",15,"0")</f>
        <v>0</v>
      </c>
      <c r="AT97" s="249"/>
      <c r="AU97" s="234" t="str">
        <f>+IF(AT97="si",15,"0")</f>
        <v>0</v>
      </c>
      <c r="AV97" s="57"/>
      <c r="AW97" s="234" t="str">
        <f>+IF(AV97="Completa",10,IF(AV97="Incompleta",5,"0"))</f>
        <v>0</v>
      </c>
      <c r="AX97" s="92" t="str">
        <f t="shared" si="48"/>
        <v/>
      </c>
      <c r="AY97" s="92" t="str">
        <f t="shared" si="49"/>
        <v/>
      </c>
      <c r="AZ97" s="93"/>
      <c r="BA97" s="92" t="str">
        <f t="shared" si="50"/>
        <v/>
      </c>
      <c r="BB97" s="92" t="str">
        <f>IFERROR(VLOOKUP((CONCATENATE(AY97,BA97)),Listados!$U$3:$V$11,2,FALSE),"")</f>
        <v/>
      </c>
      <c r="BC97" s="92" t="str">
        <f t="shared" si="51"/>
        <v/>
      </c>
      <c r="BD97" s="423" t="e">
        <f>AVERAGE(BC97:BC100)</f>
        <v>#DIV/0!</v>
      </c>
      <c r="BE97" s="423" t="e">
        <f>IF(BD97&lt;=50,"Débil",IF(BD97&lt;=99,"Moderado",IF(BD97=100,"fuerte","")))</f>
        <v>#DIV/0!</v>
      </c>
      <c r="BF97" s="423" t="e">
        <f>+IF(AND(AI97="Preventivo",BE97="Fuerte"),2,IF(AND(AI97="Preventivo",BE97="Moderado"),1,0))</f>
        <v>#DIV/0!</v>
      </c>
      <c r="BG97" s="423" t="e">
        <f>+AC97-BF97</f>
        <v>#N/A</v>
      </c>
      <c r="BH97" s="441" t="e">
        <f>+VLOOKUP(MIN(BG97),Listados!$J$18:$K$24,2,TRUE)</f>
        <v>#N/A</v>
      </c>
      <c r="BI97" s="441" t="str">
        <f>AD97</f>
        <v/>
      </c>
      <c r="BJ97" s="441" t="e">
        <f>IF(AND(BH97&lt;&gt;"",BI97&lt;&gt;""),VLOOKUP(BH97&amp;BI97,Listados!$M$3:$N$27,2,FALSE),"")</f>
        <v>#N/A</v>
      </c>
      <c r="BK97" s="441" t="e">
        <f>+VLOOKUP(BJ97,Listados!$P$3:$Q$6,2,FALSE)</f>
        <v>#N/A</v>
      </c>
      <c r="BL97" s="236"/>
      <c r="BM97" s="236"/>
      <c r="BN97" s="239"/>
      <c r="BO97" s="263"/>
      <c r="BP97" s="236"/>
      <c r="BQ97" s="236"/>
      <c r="BR97" s="575"/>
      <c r="BS97" s="575"/>
      <c r="BT97" s="576"/>
      <c r="BU97" s="577"/>
      <c r="BV97" s="576"/>
      <c r="BW97" s="576"/>
    </row>
    <row r="98" spans="1:75">
      <c r="A98" s="621"/>
      <c r="B98" s="440"/>
      <c r="C98" s="442"/>
      <c r="D98" s="440"/>
      <c r="E98" s="265"/>
      <c r="F98" s="267"/>
      <c r="G98" s="249"/>
      <c r="H98" s="440"/>
      <c r="I98" s="440"/>
      <c r="J98" s="440"/>
      <c r="K98" s="440"/>
      <c r="L98" s="440"/>
      <c r="M98" s="440"/>
      <c r="N98" s="440"/>
      <c r="O98" s="440"/>
      <c r="P98" s="440"/>
      <c r="Q98" s="440"/>
      <c r="R98" s="440"/>
      <c r="S98" s="440"/>
      <c r="T98" s="440"/>
      <c r="U98" s="440"/>
      <c r="V98" s="440"/>
      <c r="W98" s="440"/>
      <c r="X98" s="440"/>
      <c r="Y98" s="440"/>
      <c r="Z98" s="440"/>
      <c r="AA98" s="442"/>
      <c r="AB98" s="477"/>
      <c r="AC98" s="474"/>
      <c r="AD98" s="474"/>
      <c r="AE98" s="474"/>
      <c r="AF98" s="474"/>
      <c r="AG98" s="266"/>
      <c r="AH98" s="268"/>
      <c r="AI98" s="249"/>
      <c r="AJ98" s="249"/>
      <c r="AK98" s="234" t="str">
        <f t="shared" si="41"/>
        <v>0</v>
      </c>
      <c r="AL98" s="249"/>
      <c r="AM98" s="234" t="str">
        <f t="shared" si="42"/>
        <v>0</v>
      </c>
      <c r="AN98" s="57"/>
      <c r="AO98" s="234" t="str">
        <f t="shared" si="43"/>
        <v>0</v>
      </c>
      <c r="AP98" s="249"/>
      <c r="AQ98" s="234" t="str">
        <f t="shared" si="44"/>
        <v>0</v>
      </c>
      <c r="AR98" s="249"/>
      <c r="AS98" s="234" t="str">
        <f t="shared" si="45"/>
        <v>0</v>
      </c>
      <c r="AT98" s="249"/>
      <c r="AU98" s="234" t="str">
        <f t="shared" si="46"/>
        <v>0</v>
      </c>
      <c r="AV98" s="57"/>
      <c r="AW98" s="234" t="str">
        <f t="shared" si="47"/>
        <v>0</v>
      </c>
      <c r="AX98" s="92" t="str">
        <f t="shared" si="48"/>
        <v/>
      </c>
      <c r="AY98" s="92" t="str">
        <f t="shared" si="49"/>
        <v/>
      </c>
      <c r="AZ98" s="93"/>
      <c r="BA98" s="92" t="str">
        <f t="shared" si="50"/>
        <v/>
      </c>
      <c r="BB98" s="92" t="str">
        <f>IFERROR(VLOOKUP((CONCATENATE(AY98,BA98)),Listados!$U$3:$V$11,2,FALSE),"")</f>
        <v/>
      </c>
      <c r="BC98" s="92" t="str">
        <f t="shared" si="51"/>
        <v/>
      </c>
      <c r="BD98" s="424"/>
      <c r="BE98" s="424"/>
      <c r="BF98" s="424"/>
      <c r="BG98" s="424"/>
      <c r="BH98" s="442"/>
      <c r="BI98" s="442"/>
      <c r="BJ98" s="442"/>
      <c r="BK98" s="442"/>
      <c r="BL98" s="236"/>
      <c r="BM98" s="236"/>
      <c r="BN98" s="236"/>
      <c r="BO98" s="236"/>
      <c r="BP98" s="236"/>
      <c r="BQ98" s="236"/>
      <c r="BR98" s="429"/>
      <c r="BS98" s="429"/>
      <c r="BT98" s="433"/>
      <c r="BU98" s="431"/>
      <c r="BV98" s="433"/>
      <c r="BW98" s="433"/>
    </row>
    <row r="99" spans="1:75">
      <c r="A99" s="621"/>
      <c r="B99" s="440"/>
      <c r="C99" s="442"/>
      <c r="D99" s="440"/>
      <c r="E99" s="265"/>
      <c r="F99" s="267"/>
      <c r="G99" s="249"/>
      <c r="H99" s="440"/>
      <c r="I99" s="440"/>
      <c r="J99" s="440"/>
      <c r="K99" s="440"/>
      <c r="L99" s="440"/>
      <c r="M99" s="440"/>
      <c r="N99" s="440"/>
      <c r="O99" s="440"/>
      <c r="P99" s="440"/>
      <c r="Q99" s="440"/>
      <c r="R99" s="440"/>
      <c r="S99" s="440"/>
      <c r="T99" s="440"/>
      <c r="U99" s="440"/>
      <c r="V99" s="440"/>
      <c r="W99" s="440"/>
      <c r="X99" s="440"/>
      <c r="Y99" s="440"/>
      <c r="Z99" s="440"/>
      <c r="AA99" s="442"/>
      <c r="AB99" s="477"/>
      <c r="AC99" s="474"/>
      <c r="AD99" s="474"/>
      <c r="AE99" s="474"/>
      <c r="AF99" s="474"/>
      <c r="AG99" s="266"/>
      <c r="AH99" s="248"/>
      <c r="AI99" s="249"/>
      <c r="AJ99" s="249"/>
      <c r="AK99" s="234" t="str">
        <f t="shared" si="41"/>
        <v>0</v>
      </c>
      <c r="AL99" s="249"/>
      <c r="AM99" s="234" t="str">
        <f t="shared" si="42"/>
        <v>0</v>
      </c>
      <c r="AN99" s="57"/>
      <c r="AO99" s="234" t="str">
        <f t="shared" si="43"/>
        <v>0</v>
      </c>
      <c r="AP99" s="249"/>
      <c r="AQ99" s="234" t="str">
        <f t="shared" si="44"/>
        <v>0</v>
      </c>
      <c r="AR99" s="249"/>
      <c r="AS99" s="234" t="str">
        <f t="shared" si="45"/>
        <v>0</v>
      </c>
      <c r="AT99" s="249"/>
      <c r="AU99" s="234" t="str">
        <f t="shared" si="46"/>
        <v>0</v>
      </c>
      <c r="AV99" s="57"/>
      <c r="AW99" s="234" t="str">
        <f t="shared" si="47"/>
        <v>0</v>
      </c>
      <c r="AX99" s="92" t="str">
        <f t="shared" si="48"/>
        <v/>
      </c>
      <c r="AY99" s="92" t="str">
        <f t="shared" si="49"/>
        <v/>
      </c>
      <c r="AZ99" s="93"/>
      <c r="BA99" s="92" t="str">
        <f t="shared" si="50"/>
        <v/>
      </c>
      <c r="BB99" s="92" t="str">
        <f>IFERROR(VLOOKUP((CONCATENATE(AY99,BA99)),Listados!$U$3:$V$11,2,FALSE),"")</f>
        <v/>
      </c>
      <c r="BC99" s="92" t="str">
        <f t="shared" si="51"/>
        <v/>
      </c>
      <c r="BD99" s="424"/>
      <c r="BE99" s="424"/>
      <c r="BF99" s="424"/>
      <c r="BG99" s="424"/>
      <c r="BH99" s="442"/>
      <c r="BI99" s="442"/>
      <c r="BJ99" s="442"/>
      <c r="BK99" s="442"/>
      <c r="BL99" s="236"/>
      <c r="BM99" s="236"/>
      <c r="BN99" s="239"/>
      <c r="BO99" s="239"/>
      <c r="BP99" s="236"/>
      <c r="BQ99" s="236"/>
      <c r="BR99" s="429"/>
      <c r="BS99" s="429"/>
      <c r="BT99" s="433"/>
      <c r="BU99" s="431"/>
      <c r="BV99" s="433"/>
      <c r="BW99" s="433"/>
    </row>
    <row r="100" spans="1:75">
      <c r="A100" s="622"/>
      <c r="B100" s="436"/>
      <c r="C100" s="438"/>
      <c r="D100" s="436"/>
      <c r="E100" s="265"/>
      <c r="F100" s="267"/>
      <c r="G100" s="249"/>
      <c r="H100" s="436"/>
      <c r="I100" s="436"/>
      <c r="J100" s="436"/>
      <c r="K100" s="436"/>
      <c r="L100" s="436"/>
      <c r="M100" s="436"/>
      <c r="N100" s="436"/>
      <c r="O100" s="436"/>
      <c r="P100" s="436"/>
      <c r="Q100" s="436"/>
      <c r="R100" s="436"/>
      <c r="S100" s="436"/>
      <c r="T100" s="436"/>
      <c r="U100" s="436"/>
      <c r="V100" s="436"/>
      <c r="W100" s="436"/>
      <c r="X100" s="436"/>
      <c r="Y100" s="436"/>
      <c r="Z100" s="436"/>
      <c r="AA100" s="438"/>
      <c r="AB100" s="477"/>
      <c r="AC100" s="474"/>
      <c r="AD100" s="474"/>
      <c r="AE100" s="474"/>
      <c r="AF100" s="474"/>
      <c r="AG100" s="266"/>
      <c r="AH100" s="248"/>
      <c r="AI100" s="249"/>
      <c r="AJ100" s="249"/>
      <c r="AK100" s="234" t="str">
        <f t="shared" si="41"/>
        <v>0</v>
      </c>
      <c r="AL100" s="249"/>
      <c r="AM100" s="234" t="str">
        <f t="shared" si="42"/>
        <v>0</v>
      </c>
      <c r="AN100" s="57"/>
      <c r="AO100" s="234" t="str">
        <f t="shared" si="43"/>
        <v>0</v>
      </c>
      <c r="AP100" s="249"/>
      <c r="AQ100" s="234" t="str">
        <f t="shared" si="44"/>
        <v>0</v>
      </c>
      <c r="AR100" s="249"/>
      <c r="AS100" s="234" t="str">
        <f t="shared" si="45"/>
        <v>0</v>
      </c>
      <c r="AT100" s="249"/>
      <c r="AU100" s="234" t="str">
        <f t="shared" si="46"/>
        <v>0</v>
      </c>
      <c r="AV100" s="57"/>
      <c r="AW100" s="234" t="str">
        <f t="shared" si="47"/>
        <v>0</v>
      </c>
      <c r="AX100" s="92" t="str">
        <f t="shared" si="48"/>
        <v/>
      </c>
      <c r="AY100" s="92" t="str">
        <f t="shared" si="49"/>
        <v/>
      </c>
      <c r="AZ100" s="93"/>
      <c r="BA100" s="92" t="str">
        <f t="shared" si="50"/>
        <v/>
      </c>
      <c r="BB100" s="92" t="str">
        <f>IFERROR(VLOOKUP((CONCATENATE(AY100,BA100)),Listados!$U$3:$V$11,2,FALSE),"")</f>
        <v/>
      </c>
      <c r="BC100" s="92" t="str">
        <f t="shared" si="51"/>
        <v/>
      </c>
      <c r="BD100" s="444"/>
      <c r="BE100" s="444"/>
      <c r="BF100" s="444"/>
      <c r="BG100" s="444"/>
      <c r="BH100" s="438"/>
      <c r="BI100" s="438"/>
      <c r="BJ100" s="438"/>
      <c r="BK100" s="438"/>
      <c r="BL100" s="236"/>
      <c r="BM100" s="236"/>
      <c r="BN100" s="239"/>
      <c r="BO100" s="239"/>
      <c r="BP100" s="236"/>
      <c r="BQ100" s="236"/>
      <c r="BR100" s="430"/>
      <c r="BS100" s="430"/>
      <c r="BT100" s="434"/>
      <c r="BU100" s="432"/>
      <c r="BV100" s="434"/>
      <c r="BW100" s="434"/>
    </row>
    <row r="101" spans="1:75">
      <c r="A101" s="620">
        <v>24</v>
      </c>
      <c r="B101" s="439"/>
      <c r="C101" s="441"/>
      <c r="D101" s="439"/>
      <c r="E101" s="265"/>
      <c r="F101" s="267"/>
      <c r="G101" s="249"/>
      <c r="H101" s="439"/>
      <c r="I101" s="439"/>
      <c r="J101" s="439"/>
      <c r="K101" s="439"/>
      <c r="L101" s="439"/>
      <c r="M101" s="439"/>
      <c r="N101" s="439"/>
      <c r="O101" s="439"/>
      <c r="P101" s="439"/>
      <c r="Q101" s="439"/>
      <c r="R101" s="439"/>
      <c r="S101" s="439"/>
      <c r="T101" s="439"/>
      <c r="U101" s="439"/>
      <c r="V101" s="439"/>
      <c r="W101" s="439"/>
      <c r="X101" s="439"/>
      <c r="Y101" s="439"/>
      <c r="Z101" s="439"/>
      <c r="AA101" s="441">
        <f>COUNTIF(H101:Z101, "SI")</f>
        <v>0</v>
      </c>
      <c r="AB101" s="477"/>
      <c r="AC101" s="474" t="e">
        <f>+VLOOKUP(AB101,Listados!$K$8:$L$12,2,0)</f>
        <v>#N/A</v>
      </c>
      <c r="AD101" s="474" t="str">
        <f>++IF(OR(AA101=0),"",IF(OR(AA101=1,AA101&lt;=5),"Moderado",IF(OR(AA101=6,AA101&lt;=11),"Mayor",IF(OR(AA101&gt;=12),"Catastrófico",""))))</f>
        <v/>
      </c>
      <c r="AE101" s="474" t="e">
        <f>+VLOOKUP(AD101,Listados!$K$13:$L$17,2,0)</f>
        <v>#N/A</v>
      </c>
      <c r="AF101" s="474" t="str">
        <f>IF(AND(AB101&lt;&gt;"",AD101&lt;&gt;""),VLOOKUP(AB101&amp;AD101,[3]Listados!$M$3:$N$27,2,FALSE),"")</f>
        <v/>
      </c>
      <c r="AG101" s="266"/>
      <c r="AH101" s="268"/>
      <c r="AI101" s="249"/>
      <c r="AJ101" s="249"/>
      <c r="AK101" s="234" t="str">
        <f>+IF(AJ101="si",15,"0")</f>
        <v>0</v>
      </c>
      <c r="AL101" s="249"/>
      <c r="AM101" s="234" t="str">
        <f>+IF(AL101="si",15,"0")</f>
        <v>0</v>
      </c>
      <c r="AN101" s="57"/>
      <c r="AO101" s="234" t="str">
        <f>+IF(AN101="si",15,"0")</f>
        <v>0</v>
      </c>
      <c r="AP101" s="249"/>
      <c r="AQ101" s="234" t="str">
        <f>+IF(AP101="Preventivo",15,IF(AP101="Detectivo",10,"0"))</f>
        <v>0</v>
      </c>
      <c r="AR101" s="249"/>
      <c r="AS101" s="234" t="str">
        <f>+IF(AR101="si",15,"0")</f>
        <v>0</v>
      </c>
      <c r="AT101" s="249"/>
      <c r="AU101" s="234" t="str">
        <f>+IF(AT101="si",15,"0")</f>
        <v>0</v>
      </c>
      <c r="AV101" s="57"/>
      <c r="AW101" s="234" t="str">
        <f>+IF(AV101="Completa",10,IF(AV101="Incompleta",5,"0"))</f>
        <v>0</v>
      </c>
      <c r="AX101" s="92" t="str">
        <f t="shared" si="48"/>
        <v/>
      </c>
      <c r="AY101" s="92" t="str">
        <f t="shared" si="49"/>
        <v/>
      </c>
      <c r="AZ101" s="93"/>
      <c r="BA101" s="92" t="str">
        <f t="shared" si="50"/>
        <v/>
      </c>
      <c r="BB101" s="92" t="str">
        <f>IFERROR(VLOOKUP((CONCATENATE(AY101,BA101)),Listados!$U$3:$V$11,2,FALSE),"")</f>
        <v/>
      </c>
      <c r="BC101" s="92" t="str">
        <f t="shared" si="51"/>
        <v/>
      </c>
      <c r="BD101" s="423" t="e">
        <f>AVERAGE(BC101:BC104)</f>
        <v>#DIV/0!</v>
      </c>
      <c r="BE101" s="423" t="e">
        <f>IF(BD101&lt;=50,"Débil",IF(BD101&lt;=99,"Moderado",IF(BD101=100,"fuerte","")))</f>
        <v>#DIV/0!</v>
      </c>
      <c r="BF101" s="423" t="e">
        <f>+IF(AND(AI101="Preventivo",BE101="Fuerte"),2,IF(AND(AI101="Preventivo",BE101="Moderado"),1,0))</f>
        <v>#DIV/0!</v>
      </c>
      <c r="BG101" s="423" t="e">
        <f>+AC101-BF101</f>
        <v>#N/A</v>
      </c>
      <c r="BH101" s="441" t="e">
        <f>+VLOOKUP(MIN(BG101),Listados!$J$18:$K$24,2,TRUE)</f>
        <v>#N/A</v>
      </c>
      <c r="BI101" s="441" t="str">
        <f>AD101</f>
        <v/>
      </c>
      <c r="BJ101" s="441" t="e">
        <f>IF(AND(BH101&lt;&gt;"",BI101&lt;&gt;""),VLOOKUP(BH101&amp;BI101,Listados!$M$3:$N$27,2,FALSE),"")</f>
        <v>#N/A</v>
      </c>
      <c r="BK101" s="441" t="e">
        <f>+VLOOKUP(BJ101,Listados!$P$3:$Q$6,2,FALSE)</f>
        <v>#N/A</v>
      </c>
      <c r="BL101" s="236"/>
      <c r="BM101" s="236"/>
      <c r="BN101" s="239"/>
      <c r="BO101" s="263"/>
      <c r="BP101" s="236"/>
      <c r="BQ101" s="236"/>
      <c r="BR101" s="575"/>
      <c r="BS101" s="575"/>
      <c r="BT101" s="576"/>
      <c r="BU101" s="577"/>
      <c r="BV101" s="576"/>
      <c r="BW101" s="576"/>
    </row>
    <row r="102" spans="1:75">
      <c r="A102" s="621"/>
      <c r="B102" s="440"/>
      <c r="C102" s="442"/>
      <c r="D102" s="440"/>
      <c r="E102" s="265"/>
      <c r="F102" s="267"/>
      <c r="G102" s="249"/>
      <c r="H102" s="440"/>
      <c r="I102" s="440"/>
      <c r="J102" s="440"/>
      <c r="K102" s="440"/>
      <c r="L102" s="440"/>
      <c r="M102" s="440"/>
      <c r="N102" s="440"/>
      <c r="O102" s="440"/>
      <c r="P102" s="440"/>
      <c r="Q102" s="440"/>
      <c r="R102" s="440"/>
      <c r="S102" s="440"/>
      <c r="T102" s="440"/>
      <c r="U102" s="440"/>
      <c r="V102" s="440"/>
      <c r="W102" s="440"/>
      <c r="X102" s="440"/>
      <c r="Y102" s="440"/>
      <c r="Z102" s="440"/>
      <c r="AA102" s="442"/>
      <c r="AB102" s="477"/>
      <c r="AC102" s="474"/>
      <c r="AD102" s="474"/>
      <c r="AE102" s="474"/>
      <c r="AF102" s="474"/>
      <c r="AG102" s="266"/>
      <c r="AH102" s="268"/>
      <c r="AI102" s="249"/>
      <c r="AJ102" s="249"/>
      <c r="AK102" s="234" t="str">
        <f t="shared" si="41"/>
        <v>0</v>
      </c>
      <c r="AL102" s="249"/>
      <c r="AM102" s="234" t="str">
        <f t="shared" si="42"/>
        <v>0</v>
      </c>
      <c r="AN102" s="57"/>
      <c r="AO102" s="234" t="str">
        <f t="shared" si="43"/>
        <v>0</v>
      </c>
      <c r="AP102" s="249"/>
      <c r="AQ102" s="234" t="str">
        <f t="shared" si="44"/>
        <v>0</v>
      </c>
      <c r="AR102" s="249"/>
      <c r="AS102" s="234" t="str">
        <f t="shared" si="45"/>
        <v>0</v>
      </c>
      <c r="AT102" s="249"/>
      <c r="AU102" s="234" t="str">
        <f t="shared" si="46"/>
        <v>0</v>
      </c>
      <c r="AV102" s="57"/>
      <c r="AW102" s="234" t="str">
        <f t="shared" si="47"/>
        <v>0</v>
      </c>
      <c r="AX102" s="92" t="str">
        <f t="shared" si="48"/>
        <v/>
      </c>
      <c r="AY102" s="92" t="str">
        <f t="shared" si="49"/>
        <v/>
      </c>
      <c r="AZ102" s="93"/>
      <c r="BA102" s="92" t="str">
        <f t="shared" si="50"/>
        <v/>
      </c>
      <c r="BB102" s="92" t="str">
        <f>IFERROR(VLOOKUP((CONCATENATE(AY102,BA102)),Listados!$U$3:$V$11,2,FALSE),"")</f>
        <v/>
      </c>
      <c r="BC102" s="92" t="str">
        <f t="shared" si="51"/>
        <v/>
      </c>
      <c r="BD102" s="424"/>
      <c r="BE102" s="424"/>
      <c r="BF102" s="424"/>
      <c r="BG102" s="424"/>
      <c r="BH102" s="442"/>
      <c r="BI102" s="442"/>
      <c r="BJ102" s="442"/>
      <c r="BK102" s="442"/>
      <c r="BL102" s="236"/>
      <c r="BM102" s="236"/>
      <c r="BN102" s="236"/>
      <c r="BO102" s="236"/>
      <c r="BP102" s="236"/>
      <c r="BQ102" s="236"/>
      <c r="BR102" s="429"/>
      <c r="BS102" s="429"/>
      <c r="BT102" s="433"/>
      <c r="BU102" s="431"/>
      <c r="BV102" s="433"/>
      <c r="BW102" s="433"/>
    </row>
    <row r="103" spans="1:75">
      <c r="A103" s="621"/>
      <c r="B103" s="440"/>
      <c r="C103" s="442"/>
      <c r="D103" s="440"/>
      <c r="E103" s="265"/>
      <c r="F103" s="267"/>
      <c r="G103" s="249"/>
      <c r="H103" s="440"/>
      <c r="I103" s="440"/>
      <c r="J103" s="440"/>
      <c r="K103" s="440"/>
      <c r="L103" s="440"/>
      <c r="M103" s="440"/>
      <c r="N103" s="440"/>
      <c r="O103" s="440"/>
      <c r="P103" s="440"/>
      <c r="Q103" s="440"/>
      <c r="R103" s="440"/>
      <c r="S103" s="440"/>
      <c r="T103" s="440"/>
      <c r="U103" s="440"/>
      <c r="V103" s="440"/>
      <c r="W103" s="440"/>
      <c r="X103" s="440"/>
      <c r="Y103" s="440"/>
      <c r="Z103" s="440"/>
      <c r="AA103" s="442"/>
      <c r="AB103" s="477"/>
      <c r="AC103" s="474"/>
      <c r="AD103" s="474"/>
      <c r="AE103" s="474"/>
      <c r="AF103" s="474"/>
      <c r="AG103" s="266"/>
      <c r="AH103" s="248"/>
      <c r="AI103" s="249"/>
      <c r="AJ103" s="249"/>
      <c r="AK103" s="234" t="str">
        <f t="shared" si="41"/>
        <v>0</v>
      </c>
      <c r="AL103" s="249"/>
      <c r="AM103" s="234" t="str">
        <f t="shared" si="42"/>
        <v>0</v>
      </c>
      <c r="AN103" s="57"/>
      <c r="AO103" s="234" t="str">
        <f t="shared" si="43"/>
        <v>0</v>
      </c>
      <c r="AP103" s="249"/>
      <c r="AQ103" s="234" t="str">
        <f t="shared" si="44"/>
        <v>0</v>
      </c>
      <c r="AR103" s="249"/>
      <c r="AS103" s="234" t="str">
        <f t="shared" si="45"/>
        <v>0</v>
      </c>
      <c r="AT103" s="249"/>
      <c r="AU103" s="234" t="str">
        <f t="shared" si="46"/>
        <v>0</v>
      </c>
      <c r="AV103" s="57"/>
      <c r="AW103" s="234" t="str">
        <f t="shared" si="47"/>
        <v>0</v>
      </c>
      <c r="AX103" s="92" t="str">
        <f t="shared" si="48"/>
        <v/>
      </c>
      <c r="AY103" s="92" t="str">
        <f t="shared" si="49"/>
        <v/>
      </c>
      <c r="AZ103" s="93"/>
      <c r="BA103" s="92" t="str">
        <f t="shared" si="50"/>
        <v/>
      </c>
      <c r="BB103" s="92" t="str">
        <f>IFERROR(VLOOKUP((CONCATENATE(AY103,BA103)),Listados!$U$3:$V$11,2,FALSE),"")</f>
        <v/>
      </c>
      <c r="BC103" s="92" t="str">
        <f t="shared" si="51"/>
        <v/>
      </c>
      <c r="BD103" s="424"/>
      <c r="BE103" s="424"/>
      <c r="BF103" s="424"/>
      <c r="BG103" s="424"/>
      <c r="BH103" s="442"/>
      <c r="BI103" s="442"/>
      <c r="BJ103" s="442"/>
      <c r="BK103" s="442"/>
      <c r="BL103" s="236"/>
      <c r="BM103" s="236"/>
      <c r="BN103" s="239"/>
      <c r="BO103" s="239"/>
      <c r="BP103" s="236"/>
      <c r="BQ103" s="236"/>
      <c r="BR103" s="429"/>
      <c r="BS103" s="429"/>
      <c r="BT103" s="433"/>
      <c r="BU103" s="431"/>
      <c r="BV103" s="433"/>
      <c r="BW103" s="433"/>
    </row>
    <row r="104" spans="1:75">
      <c r="A104" s="622"/>
      <c r="B104" s="436"/>
      <c r="C104" s="438"/>
      <c r="D104" s="436"/>
      <c r="E104" s="265"/>
      <c r="F104" s="267"/>
      <c r="G104" s="249"/>
      <c r="H104" s="436"/>
      <c r="I104" s="436"/>
      <c r="J104" s="436"/>
      <c r="K104" s="436"/>
      <c r="L104" s="436"/>
      <c r="M104" s="436"/>
      <c r="N104" s="436"/>
      <c r="O104" s="436"/>
      <c r="P104" s="436"/>
      <c r="Q104" s="436"/>
      <c r="R104" s="436"/>
      <c r="S104" s="436"/>
      <c r="T104" s="436"/>
      <c r="U104" s="436"/>
      <c r="V104" s="436"/>
      <c r="W104" s="436"/>
      <c r="X104" s="436"/>
      <c r="Y104" s="436"/>
      <c r="Z104" s="436"/>
      <c r="AA104" s="438"/>
      <c r="AB104" s="477"/>
      <c r="AC104" s="474"/>
      <c r="AD104" s="474"/>
      <c r="AE104" s="474"/>
      <c r="AF104" s="474"/>
      <c r="AG104" s="266"/>
      <c r="AH104" s="248"/>
      <c r="AI104" s="249"/>
      <c r="AJ104" s="249"/>
      <c r="AK104" s="234" t="str">
        <f t="shared" si="41"/>
        <v>0</v>
      </c>
      <c r="AL104" s="249"/>
      <c r="AM104" s="234" t="str">
        <f t="shared" si="42"/>
        <v>0</v>
      </c>
      <c r="AN104" s="57"/>
      <c r="AO104" s="234" t="str">
        <f t="shared" si="43"/>
        <v>0</v>
      </c>
      <c r="AP104" s="249"/>
      <c r="AQ104" s="234" t="str">
        <f t="shared" si="44"/>
        <v>0</v>
      </c>
      <c r="AR104" s="249"/>
      <c r="AS104" s="234" t="str">
        <f t="shared" si="45"/>
        <v>0</v>
      </c>
      <c r="AT104" s="249"/>
      <c r="AU104" s="234" t="str">
        <f t="shared" si="46"/>
        <v>0</v>
      </c>
      <c r="AV104" s="57"/>
      <c r="AW104" s="234" t="str">
        <f t="shared" si="47"/>
        <v>0</v>
      </c>
      <c r="AX104" s="92" t="str">
        <f t="shared" si="48"/>
        <v/>
      </c>
      <c r="AY104" s="92" t="str">
        <f t="shared" si="49"/>
        <v/>
      </c>
      <c r="AZ104" s="93"/>
      <c r="BA104" s="92" t="str">
        <f t="shared" si="50"/>
        <v/>
      </c>
      <c r="BB104" s="92" t="str">
        <f>IFERROR(VLOOKUP((CONCATENATE(AY104,BA104)),Listados!$U$3:$V$11,2,FALSE),"")</f>
        <v/>
      </c>
      <c r="BC104" s="92" t="str">
        <f t="shared" si="51"/>
        <v/>
      </c>
      <c r="BD104" s="444"/>
      <c r="BE104" s="444"/>
      <c r="BF104" s="444"/>
      <c r="BG104" s="444"/>
      <c r="BH104" s="438"/>
      <c r="BI104" s="438"/>
      <c r="BJ104" s="438"/>
      <c r="BK104" s="438"/>
      <c r="BL104" s="236"/>
      <c r="BM104" s="236"/>
      <c r="BN104" s="239"/>
      <c r="BO104" s="239"/>
      <c r="BP104" s="236"/>
      <c r="BQ104" s="236"/>
      <c r="BR104" s="430"/>
      <c r="BS104" s="430"/>
      <c r="BT104" s="434"/>
      <c r="BU104" s="432"/>
      <c r="BV104" s="434"/>
      <c r="BW104" s="434"/>
    </row>
    <row r="105" spans="1:75">
      <c r="A105" s="620">
        <v>25</v>
      </c>
      <c r="B105" s="439"/>
      <c r="C105" s="441"/>
      <c r="D105" s="439"/>
      <c r="E105" s="265"/>
      <c r="F105" s="267"/>
      <c r="G105" s="249"/>
      <c r="H105" s="439"/>
      <c r="I105" s="439"/>
      <c r="J105" s="439"/>
      <c r="K105" s="439"/>
      <c r="L105" s="439"/>
      <c r="M105" s="439"/>
      <c r="N105" s="439"/>
      <c r="O105" s="439"/>
      <c r="P105" s="439"/>
      <c r="Q105" s="439"/>
      <c r="R105" s="439"/>
      <c r="S105" s="439"/>
      <c r="T105" s="439"/>
      <c r="U105" s="439"/>
      <c r="V105" s="439"/>
      <c r="W105" s="439"/>
      <c r="X105" s="439"/>
      <c r="Y105" s="439"/>
      <c r="Z105" s="439"/>
      <c r="AA105" s="441">
        <f>COUNTIF(H105:Z105, "SI")</f>
        <v>0</v>
      </c>
      <c r="AB105" s="477"/>
      <c r="AC105" s="474" t="e">
        <f>+VLOOKUP(AB105,Listados!$K$8:$L$12,2,0)</f>
        <v>#N/A</v>
      </c>
      <c r="AD105" s="474" t="str">
        <f>++IF(OR(AA105=0),"",IF(OR(AA105=1,AA105&lt;=5),"Moderado",IF(OR(AA105=6,AA105&lt;=11),"Mayor",IF(OR(AA105&gt;=12),"Catastrófico",""))))</f>
        <v/>
      </c>
      <c r="AE105" s="474" t="e">
        <f>+VLOOKUP(AD105,Listados!$K$13:$L$17,2,0)</f>
        <v>#N/A</v>
      </c>
      <c r="AF105" s="474" t="str">
        <f>IF(AND(AB105&lt;&gt;"",AD105&lt;&gt;""),VLOOKUP(AB105&amp;AD105,[3]Listados!$M$3:$N$27,2,FALSE),"")</f>
        <v/>
      </c>
      <c r="AG105" s="266"/>
      <c r="AH105" s="268"/>
      <c r="AI105" s="249"/>
      <c r="AJ105" s="249"/>
      <c r="AK105" s="234" t="str">
        <f>+IF(AJ105="si",15,"0")</f>
        <v>0</v>
      </c>
      <c r="AL105" s="249"/>
      <c r="AM105" s="234" t="str">
        <f>+IF(AL105="si",15,"0")</f>
        <v>0</v>
      </c>
      <c r="AN105" s="57"/>
      <c r="AO105" s="234" t="str">
        <f>+IF(AN105="si",15,"0")</f>
        <v>0</v>
      </c>
      <c r="AP105" s="249"/>
      <c r="AQ105" s="234" t="str">
        <f>+IF(AP105="Preventivo",15,IF(AP105="Detectivo",10,"0"))</f>
        <v>0</v>
      </c>
      <c r="AR105" s="249"/>
      <c r="AS105" s="234" t="str">
        <f>+IF(AR105="si",15,"0")</f>
        <v>0</v>
      </c>
      <c r="AT105" s="249"/>
      <c r="AU105" s="234" t="str">
        <f>+IF(AT105="si",15,"0")</f>
        <v>0</v>
      </c>
      <c r="AV105" s="57"/>
      <c r="AW105" s="234" t="str">
        <f>+IF(AV105="Completa",10,IF(AV105="Incompleta",5,"0"))</f>
        <v>0</v>
      </c>
      <c r="AX105" s="92" t="str">
        <f t="shared" si="48"/>
        <v/>
      </c>
      <c r="AY105" s="92" t="str">
        <f t="shared" si="49"/>
        <v/>
      </c>
      <c r="AZ105" s="93"/>
      <c r="BA105" s="92" t="str">
        <f t="shared" si="50"/>
        <v/>
      </c>
      <c r="BB105" s="92" t="str">
        <f>IFERROR(VLOOKUP((CONCATENATE(AY105,BA105)),Listados!$U$3:$V$11,2,FALSE),"")</f>
        <v/>
      </c>
      <c r="BC105" s="92" t="str">
        <f t="shared" si="51"/>
        <v/>
      </c>
      <c r="BD105" s="423" t="e">
        <f>AVERAGE(BC105:BC108)</f>
        <v>#DIV/0!</v>
      </c>
      <c r="BE105" s="423" t="e">
        <f>IF(BD105&lt;=50,"Débil",IF(BD105&lt;=99,"Moderado",IF(BD105=100,"fuerte","")))</f>
        <v>#DIV/0!</v>
      </c>
      <c r="BF105" s="423" t="e">
        <f>+IF(AND(AI105="Preventivo",BE105="Fuerte"),2,IF(AND(AI105="Preventivo",BE105="Moderado"),1,0))</f>
        <v>#DIV/0!</v>
      </c>
      <c r="BG105" s="423" t="e">
        <f>+AC105-BF105</f>
        <v>#N/A</v>
      </c>
      <c r="BH105" s="441" t="e">
        <f>+VLOOKUP(MIN(BG105),Listados!$J$18:$K$24,2,TRUE)</f>
        <v>#N/A</v>
      </c>
      <c r="BI105" s="441" t="str">
        <f>AD105</f>
        <v/>
      </c>
      <c r="BJ105" s="441" t="e">
        <f>IF(AND(BH105&lt;&gt;"",BI105&lt;&gt;""),VLOOKUP(BH105&amp;BI105,Listados!$M$3:$N$27,2,FALSE),"")</f>
        <v>#N/A</v>
      </c>
      <c r="BK105" s="441" t="e">
        <f>+VLOOKUP(BJ105,Listados!$P$3:$Q$6,2,FALSE)</f>
        <v>#N/A</v>
      </c>
      <c r="BL105" s="236"/>
      <c r="BM105" s="236"/>
      <c r="BN105" s="239"/>
      <c r="BO105" s="263"/>
      <c r="BP105" s="236"/>
      <c r="BQ105" s="236"/>
      <c r="BR105" s="575"/>
      <c r="BS105" s="575"/>
      <c r="BT105" s="576"/>
      <c r="BU105" s="577"/>
      <c r="BV105" s="576"/>
      <c r="BW105" s="576"/>
    </row>
    <row r="106" spans="1:75">
      <c r="A106" s="621"/>
      <c r="B106" s="440"/>
      <c r="C106" s="442"/>
      <c r="D106" s="440"/>
      <c r="E106" s="265"/>
      <c r="F106" s="267"/>
      <c r="G106" s="249"/>
      <c r="H106" s="440"/>
      <c r="I106" s="440"/>
      <c r="J106" s="440"/>
      <c r="K106" s="440"/>
      <c r="L106" s="440"/>
      <c r="M106" s="440"/>
      <c r="N106" s="440"/>
      <c r="O106" s="440"/>
      <c r="P106" s="440"/>
      <c r="Q106" s="440"/>
      <c r="R106" s="440"/>
      <c r="S106" s="440"/>
      <c r="T106" s="440"/>
      <c r="U106" s="440"/>
      <c r="V106" s="440"/>
      <c r="W106" s="440"/>
      <c r="X106" s="440"/>
      <c r="Y106" s="440"/>
      <c r="Z106" s="440"/>
      <c r="AA106" s="442"/>
      <c r="AB106" s="477"/>
      <c r="AC106" s="474"/>
      <c r="AD106" s="474"/>
      <c r="AE106" s="474"/>
      <c r="AF106" s="474"/>
      <c r="AG106" s="266"/>
      <c r="AH106" s="268"/>
      <c r="AI106" s="249"/>
      <c r="AJ106" s="249"/>
      <c r="AK106" s="234" t="str">
        <f t="shared" si="41"/>
        <v>0</v>
      </c>
      <c r="AL106" s="249"/>
      <c r="AM106" s="234" t="str">
        <f t="shared" si="42"/>
        <v>0</v>
      </c>
      <c r="AN106" s="57"/>
      <c r="AO106" s="234" t="str">
        <f t="shared" si="43"/>
        <v>0</v>
      </c>
      <c r="AP106" s="249"/>
      <c r="AQ106" s="234" t="str">
        <f t="shared" si="44"/>
        <v>0</v>
      </c>
      <c r="AR106" s="249"/>
      <c r="AS106" s="234" t="str">
        <f t="shared" si="45"/>
        <v>0</v>
      </c>
      <c r="AT106" s="249"/>
      <c r="AU106" s="234" t="str">
        <f t="shared" si="46"/>
        <v>0</v>
      </c>
      <c r="AV106" s="57"/>
      <c r="AW106" s="234" t="str">
        <f t="shared" si="47"/>
        <v>0</v>
      </c>
      <c r="AX106" s="92" t="str">
        <f t="shared" si="48"/>
        <v/>
      </c>
      <c r="AY106" s="92" t="str">
        <f t="shared" si="49"/>
        <v/>
      </c>
      <c r="AZ106" s="93"/>
      <c r="BA106" s="92" t="str">
        <f t="shared" si="50"/>
        <v/>
      </c>
      <c r="BB106" s="92" t="str">
        <f>IFERROR(VLOOKUP((CONCATENATE(AY106,BA106)),Listados!$U$3:$V$11,2,FALSE),"")</f>
        <v/>
      </c>
      <c r="BC106" s="92" t="str">
        <f t="shared" si="51"/>
        <v/>
      </c>
      <c r="BD106" s="424"/>
      <c r="BE106" s="424"/>
      <c r="BF106" s="424"/>
      <c r="BG106" s="424"/>
      <c r="BH106" s="442"/>
      <c r="BI106" s="442"/>
      <c r="BJ106" s="442"/>
      <c r="BK106" s="442"/>
      <c r="BL106" s="236"/>
      <c r="BM106" s="236"/>
      <c r="BN106" s="236"/>
      <c r="BO106" s="236"/>
      <c r="BP106" s="236"/>
      <c r="BQ106" s="236"/>
      <c r="BR106" s="429"/>
      <c r="BS106" s="429"/>
      <c r="BT106" s="433"/>
      <c r="BU106" s="431"/>
      <c r="BV106" s="433"/>
      <c r="BW106" s="433"/>
    </row>
    <row r="107" spans="1:75">
      <c r="A107" s="621"/>
      <c r="B107" s="440"/>
      <c r="C107" s="442"/>
      <c r="D107" s="440"/>
      <c r="E107" s="265"/>
      <c r="F107" s="267"/>
      <c r="G107" s="249"/>
      <c r="H107" s="440"/>
      <c r="I107" s="440"/>
      <c r="J107" s="440"/>
      <c r="K107" s="440"/>
      <c r="L107" s="440"/>
      <c r="M107" s="440"/>
      <c r="N107" s="440"/>
      <c r="O107" s="440"/>
      <c r="P107" s="440"/>
      <c r="Q107" s="440"/>
      <c r="R107" s="440"/>
      <c r="S107" s="440"/>
      <c r="T107" s="440"/>
      <c r="U107" s="440"/>
      <c r="V107" s="440"/>
      <c r="W107" s="440"/>
      <c r="X107" s="440"/>
      <c r="Y107" s="440"/>
      <c r="Z107" s="440"/>
      <c r="AA107" s="442"/>
      <c r="AB107" s="477"/>
      <c r="AC107" s="474"/>
      <c r="AD107" s="474"/>
      <c r="AE107" s="474"/>
      <c r="AF107" s="474"/>
      <c r="AG107" s="266"/>
      <c r="AH107" s="248"/>
      <c r="AI107" s="249"/>
      <c r="AJ107" s="249"/>
      <c r="AK107" s="234" t="str">
        <f t="shared" si="41"/>
        <v>0</v>
      </c>
      <c r="AL107" s="249"/>
      <c r="AM107" s="234" t="str">
        <f t="shared" si="42"/>
        <v>0</v>
      </c>
      <c r="AN107" s="57"/>
      <c r="AO107" s="234" t="str">
        <f t="shared" si="43"/>
        <v>0</v>
      </c>
      <c r="AP107" s="249"/>
      <c r="AQ107" s="234" t="str">
        <f t="shared" si="44"/>
        <v>0</v>
      </c>
      <c r="AR107" s="249"/>
      <c r="AS107" s="234" t="str">
        <f t="shared" si="45"/>
        <v>0</v>
      </c>
      <c r="AT107" s="249"/>
      <c r="AU107" s="234" t="str">
        <f t="shared" si="46"/>
        <v>0</v>
      </c>
      <c r="AV107" s="57"/>
      <c r="AW107" s="234" t="str">
        <f t="shared" si="47"/>
        <v>0</v>
      </c>
      <c r="AX107" s="92" t="str">
        <f t="shared" si="48"/>
        <v/>
      </c>
      <c r="AY107" s="92" t="str">
        <f t="shared" si="49"/>
        <v/>
      </c>
      <c r="AZ107" s="93"/>
      <c r="BA107" s="92" t="str">
        <f t="shared" si="50"/>
        <v/>
      </c>
      <c r="BB107" s="92" t="str">
        <f>IFERROR(VLOOKUP((CONCATENATE(AY107,BA107)),Listados!$U$3:$V$11,2,FALSE),"")</f>
        <v/>
      </c>
      <c r="BC107" s="92" t="str">
        <f t="shared" si="51"/>
        <v/>
      </c>
      <c r="BD107" s="424"/>
      <c r="BE107" s="424"/>
      <c r="BF107" s="424"/>
      <c r="BG107" s="424"/>
      <c r="BH107" s="442"/>
      <c r="BI107" s="442"/>
      <c r="BJ107" s="442"/>
      <c r="BK107" s="442"/>
      <c r="BL107" s="236"/>
      <c r="BM107" s="236"/>
      <c r="BN107" s="239"/>
      <c r="BO107" s="239"/>
      <c r="BP107" s="236"/>
      <c r="BQ107" s="236"/>
      <c r="BR107" s="429"/>
      <c r="BS107" s="429"/>
      <c r="BT107" s="433"/>
      <c r="BU107" s="431"/>
      <c r="BV107" s="433"/>
      <c r="BW107" s="433"/>
    </row>
    <row r="108" spans="1:75">
      <c r="A108" s="622"/>
      <c r="B108" s="436"/>
      <c r="C108" s="438"/>
      <c r="D108" s="436"/>
      <c r="E108" s="265"/>
      <c r="F108" s="267"/>
      <c r="G108" s="249"/>
      <c r="H108" s="436"/>
      <c r="I108" s="436"/>
      <c r="J108" s="436"/>
      <c r="K108" s="436"/>
      <c r="L108" s="436"/>
      <c r="M108" s="436"/>
      <c r="N108" s="436"/>
      <c r="O108" s="436"/>
      <c r="P108" s="436"/>
      <c r="Q108" s="436"/>
      <c r="R108" s="436"/>
      <c r="S108" s="436"/>
      <c r="T108" s="436"/>
      <c r="U108" s="436"/>
      <c r="V108" s="436"/>
      <c r="W108" s="436"/>
      <c r="X108" s="436"/>
      <c r="Y108" s="436"/>
      <c r="Z108" s="436"/>
      <c r="AA108" s="438"/>
      <c r="AB108" s="477"/>
      <c r="AC108" s="474"/>
      <c r="AD108" s="474"/>
      <c r="AE108" s="474"/>
      <c r="AF108" s="474"/>
      <c r="AG108" s="266"/>
      <c r="AH108" s="248"/>
      <c r="AI108" s="249"/>
      <c r="AJ108" s="249"/>
      <c r="AK108" s="234" t="str">
        <f t="shared" si="41"/>
        <v>0</v>
      </c>
      <c r="AL108" s="249"/>
      <c r="AM108" s="234" t="str">
        <f t="shared" si="42"/>
        <v>0</v>
      </c>
      <c r="AN108" s="57"/>
      <c r="AO108" s="234" t="str">
        <f t="shared" si="43"/>
        <v>0</v>
      </c>
      <c r="AP108" s="249"/>
      <c r="AQ108" s="234" t="str">
        <f t="shared" si="44"/>
        <v>0</v>
      </c>
      <c r="AR108" s="249"/>
      <c r="AS108" s="234" t="str">
        <f t="shared" si="45"/>
        <v>0</v>
      </c>
      <c r="AT108" s="249"/>
      <c r="AU108" s="234" t="str">
        <f t="shared" si="46"/>
        <v>0</v>
      </c>
      <c r="AV108" s="57"/>
      <c r="AW108" s="234" t="str">
        <f t="shared" si="47"/>
        <v>0</v>
      </c>
      <c r="AX108" s="92" t="str">
        <f t="shared" si="48"/>
        <v/>
      </c>
      <c r="AY108" s="92" t="str">
        <f t="shared" si="49"/>
        <v/>
      </c>
      <c r="AZ108" s="93"/>
      <c r="BA108" s="92" t="str">
        <f t="shared" si="50"/>
        <v/>
      </c>
      <c r="BB108" s="92" t="str">
        <f>IFERROR(VLOOKUP((CONCATENATE(AY108,BA108)),Listados!$U$3:$V$11,2,FALSE),"")</f>
        <v/>
      </c>
      <c r="BC108" s="92" t="str">
        <f t="shared" si="51"/>
        <v/>
      </c>
      <c r="BD108" s="444"/>
      <c r="BE108" s="444"/>
      <c r="BF108" s="444"/>
      <c r="BG108" s="444"/>
      <c r="BH108" s="438"/>
      <c r="BI108" s="438"/>
      <c r="BJ108" s="438"/>
      <c r="BK108" s="438"/>
      <c r="BL108" s="236"/>
      <c r="BM108" s="236"/>
      <c r="BN108" s="239"/>
      <c r="BO108" s="239"/>
      <c r="BP108" s="236"/>
      <c r="BQ108" s="236"/>
      <c r="BR108" s="430"/>
      <c r="BS108" s="430"/>
      <c r="BT108" s="434"/>
      <c r="BU108" s="432"/>
      <c r="BV108" s="434"/>
      <c r="BW108" s="434"/>
    </row>
    <row r="109" spans="1:75">
      <c r="A109" s="620">
        <v>26</v>
      </c>
      <c r="B109" s="439"/>
      <c r="C109" s="441"/>
      <c r="D109" s="439"/>
      <c r="E109" s="265"/>
      <c r="F109" s="267"/>
      <c r="G109" s="249"/>
      <c r="H109" s="439"/>
      <c r="I109" s="439"/>
      <c r="J109" s="439"/>
      <c r="K109" s="439"/>
      <c r="L109" s="439"/>
      <c r="M109" s="439"/>
      <c r="N109" s="439"/>
      <c r="O109" s="439"/>
      <c r="P109" s="439"/>
      <c r="Q109" s="439"/>
      <c r="R109" s="439"/>
      <c r="S109" s="439"/>
      <c r="T109" s="439"/>
      <c r="U109" s="439"/>
      <c r="V109" s="439"/>
      <c r="W109" s="439"/>
      <c r="X109" s="439"/>
      <c r="Y109" s="439"/>
      <c r="Z109" s="439"/>
      <c r="AA109" s="441">
        <f>COUNTIF(H109:Z109, "SI")</f>
        <v>0</v>
      </c>
      <c r="AB109" s="477"/>
      <c r="AC109" s="474" t="e">
        <f>+VLOOKUP(AB109,Listados!$K$8:$L$12,2,0)</f>
        <v>#N/A</v>
      </c>
      <c r="AD109" s="474" t="str">
        <f>++IF(OR(AA109=0),"",IF(OR(AA109=1,AA109&lt;=5),"Moderado",IF(OR(AA109=6,AA109&lt;=11),"Mayor",IF(OR(AA109&gt;=12),"Catastrófico",""))))</f>
        <v/>
      </c>
      <c r="AE109" s="474" t="e">
        <f>+VLOOKUP(AD109,Listados!$K$13:$L$17,2,0)</f>
        <v>#N/A</v>
      </c>
      <c r="AF109" s="474" t="str">
        <f>IF(AND(AB109&lt;&gt;"",AD109&lt;&gt;""),VLOOKUP(AB109&amp;AD109,[3]Listados!$M$3:$N$27,2,FALSE),"")</f>
        <v/>
      </c>
      <c r="AG109" s="266"/>
      <c r="AH109" s="268"/>
      <c r="AI109" s="249"/>
      <c r="AJ109" s="249"/>
      <c r="AK109" s="234" t="str">
        <f>+IF(AJ109="si",15,"0")</f>
        <v>0</v>
      </c>
      <c r="AL109" s="249"/>
      <c r="AM109" s="234" t="str">
        <f>+IF(AL109="si",15,"0")</f>
        <v>0</v>
      </c>
      <c r="AN109" s="57"/>
      <c r="AO109" s="234" t="str">
        <f>+IF(AN109="si",15,"0")</f>
        <v>0</v>
      </c>
      <c r="AP109" s="249"/>
      <c r="AQ109" s="234" t="str">
        <f>+IF(AP109="Preventivo",15,IF(AP109="Detectivo",10,"0"))</f>
        <v>0</v>
      </c>
      <c r="AR109" s="249"/>
      <c r="AS109" s="234" t="str">
        <f>+IF(AR109="si",15,"0")</f>
        <v>0</v>
      </c>
      <c r="AT109" s="249"/>
      <c r="AU109" s="234" t="str">
        <f>+IF(AT109="si",15,"0")</f>
        <v>0</v>
      </c>
      <c r="AV109" s="57"/>
      <c r="AW109" s="234" t="str">
        <f>+IF(AV109="Completa",10,IF(AV109="Incompleta",5,"0"))</f>
        <v>0</v>
      </c>
      <c r="AX109" s="92" t="str">
        <f t="shared" si="48"/>
        <v/>
      </c>
      <c r="AY109" s="92" t="str">
        <f t="shared" si="49"/>
        <v/>
      </c>
      <c r="AZ109" s="93"/>
      <c r="BA109" s="92" t="str">
        <f t="shared" si="50"/>
        <v/>
      </c>
      <c r="BB109" s="92" t="str">
        <f>IFERROR(VLOOKUP((CONCATENATE(AY109,BA109)),Listados!$U$3:$V$11,2,FALSE),"")</f>
        <v/>
      </c>
      <c r="BC109" s="92" t="str">
        <f t="shared" si="51"/>
        <v/>
      </c>
      <c r="BD109" s="423" t="e">
        <f>AVERAGE(BC109:BC112)</f>
        <v>#DIV/0!</v>
      </c>
      <c r="BE109" s="423" t="e">
        <f>IF(BD109&lt;=50,"Débil",IF(BD109&lt;=99,"Moderado",IF(BD109=100,"fuerte","")))</f>
        <v>#DIV/0!</v>
      </c>
      <c r="BF109" s="423" t="e">
        <f>+IF(AND(AI109="Preventivo",BE109="Fuerte"),2,IF(AND(AI109="Preventivo",BE109="Moderado"),1,0))</f>
        <v>#DIV/0!</v>
      </c>
      <c r="BG109" s="423" t="e">
        <f>+AC109-BF109</f>
        <v>#N/A</v>
      </c>
      <c r="BH109" s="441" t="e">
        <f>+VLOOKUP(MIN(BG109),Listados!$J$18:$K$24,2,TRUE)</f>
        <v>#N/A</v>
      </c>
      <c r="BI109" s="441" t="str">
        <f>AD109</f>
        <v/>
      </c>
      <c r="BJ109" s="441" t="e">
        <f>IF(AND(BH109&lt;&gt;"",BI109&lt;&gt;""),VLOOKUP(BH109&amp;BI109,Listados!$M$3:$N$27,2,FALSE),"")</f>
        <v>#N/A</v>
      </c>
      <c r="BK109" s="441" t="e">
        <f>+VLOOKUP(BJ109,Listados!$P$3:$Q$6,2,FALSE)</f>
        <v>#N/A</v>
      </c>
      <c r="BL109" s="236"/>
      <c r="BM109" s="236"/>
      <c r="BN109" s="239"/>
      <c r="BO109" s="263"/>
      <c r="BP109" s="236"/>
      <c r="BQ109" s="236"/>
      <c r="BR109" s="575"/>
      <c r="BS109" s="575"/>
      <c r="BT109" s="576"/>
      <c r="BU109" s="577"/>
      <c r="BV109" s="576"/>
      <c r="BW109" s="576"/>
    </row>
    <row r="110" spans="1:75">
      <c r="A110" s="621"/>
      <c r="B110" s="440"/>
      <c r="C110" s="442"/>
      <c r="D110" s="440"/>
      <c r="E110" s="265"/>
      <c r="F110" s="267"/>
      <c r="G110" s="249"/>
      <c r="H110" s="440"/>
      <c r="I110" s="440"/>
      <c r="J110" s="440"/>
      <c r="K110" s="440"/>
      <c r="L110" s="440"/>
      <c r="M110" s="440"/>
      <c r="N110" s="440"/>
      <c r="O110" s="440"/>
      <c r="P110" s="440"/>
      <c r="Q110" s="440"/>
      <c r="R110" s="440"/>
      <c r="S110" s="440"/>
      <c r="T110" s="440"/>
      <c r="U110" s="440"/>
      <c r="V110" s="440"/>
      <c r="W110" s="440"/>
      <c r="X110" s="440"/>
      <c r="Y110" s="440"/>
      <c r="Z110" s="440"/>
      <c r="AA110" s="442"/>
      <c r="AB110" s="477"/>
      <c r="AC110" s="474"/>
      <c r="AD110" s="474"/>
      <c r="AE110" s="474"/>
      <c r="AF110" s="474"/>
      <c r="AG110" s="266"/>
      <c r="AH110" s="268"/>
      <c r="AI110" s="249"/>
      <c r="AJ110" s="249"/>
      <c r="AK110" s="234" t="str">
        <f t="shared" si="41"/>
        <v>0</v>
      </c>
      <c r="AL110" s="249"/>
      <c r="AM110" s="234" t="str">
        <f t="shared" si="42"/>
        <v>0</v>
      </c>
      <c r="AN110" s="57"/>
      <c r="AO110" s="234" t="str">
        <f t="shared" si="43"/>
        <v>0</v>
      </c>
      <c r="AP110" s="249"/>
      <c r="AQ110" s="234" t="str">
        <f t="shared" si="44"/>
        <v>0</v>
      </c>
      <c r="AR110" s="249"/>
      <c r="AS110" s="234" t="str">
        <f t="shared" si="45"/>
        <v>0</v>
      </c>
      <c r="AT110" s="249"/>
      <c r="AU110" s="234" t="str">
        <f t="shared" si="46"/>
        <v>0</v>
      </c>
      <c r="AV110" s="57"/>
      <c r="AW110" s="234" t="str">
        <f t="shared" si="47"/>
        <v>0</v>
      </c>
      <c r="AX110" s="92" t="str">
        <f t="shared" si="48"/>
        <v/>
      </c>
      <c r="AY110" s="92" t="str">
        <f t="shared" si="49"/>
        <v/>
      </c>
      <c r="AZ110" s="93"/>
      <c r="BA110" s="92" t="str">
        <f t="shared" si="50"/>
        <v/>
      </c>
      <c r="BB110" s="92" t="str">
        <f>IFERROR(VLOOKUP((CONCATENATE(AY110,BA110)),Listados!$U$3:$V$11,2,FALSE),"")</f>
        <v/>
      </c>
      <c r="BC110" s="92" t="str">
        <f t="shared" si="51"/>
        <v/>
      </c>
      <c r="BD110" s="424"/>
      <c r="BE110" s="424"/>
      <c r="BF110" s="424"/>
      <c r="BG110" s="424"/>
      <c r="BH110" s="442"/>
      <c r="BI110" s="442"/>
      <c r="BJ110" s="442"/>
      <c r="BK110" s="442"/>
      <c r="BL110" s="236"/>
      <c r="BM110" s="236"/>
      <c r="BN110" s="236"/>
      <c r="BO110" s="236"/>
      <c r="BP110" s="236"/>
      <c r="BQ110" s="236"/>
      <c r="BR110" s="429"/>
      <c r="BS110" s="429"/>
      <c r="BT110" s="433"/>
      <c r="BU110" s="431"/>
      <c r="BV110" s="433"/>
      <c r="BW110" s="433"/>
    </row>
    <row r="111" spans="1:75">
      <c r="A111" s="621"/>
      <c r="B111" s="440"/>
      <c r="C111" s="442"/>
      <c r="D111" s="440"/>
      <c r="E111" s="265"/>
      <c r="F111" s="267"/>
      <c r="G111" s="249"/>
      <c r="H111" s="440"/>
      <c r="I111" s="440"/>
      <c r="J111" s="440"/>
      <c r="K111" s="440"/>
      <c r="L111" s="440"/>
      <c r="M111" s="440"/>
      <c r="N111" s="440"/>
      <c r="O111" s="440"/>
      <c r="P111" s="440"/>
      <c r="Q111" s="440"/>
      <c r="R111" s="440"/>
      <c r="S111" s="440"/>
      <c r="T111" s="440"/>
      <c r="U111" s="440"/>
      <c r="V111" s="440"/>
      <c r="W111" s="440"/>
      <c r="X111" s="440"/>
      <c r="Y111" s="440"/>
      <c r="Z111" s="440"/>
      <c r="AA111" s="442"/>
      <c r="AB111" s="477"/>
      <c r="AC111" s="474"/>
      <c r="AD111" s="474"/>
      <c r="AE111" s="474"/>
      <c r="AF111" s="474"/>
      <c r="AG111" s="266"/>
      <c r="AH111" s="248"/>
      <c r="AI111" s="249"/>
      <c r="AJ111" s="249"/>
      <c r="AK111" s="234" t="str">
        <f t="shared" si="41"/>
        <v>0</v>
      </c>
      <c r="AL111" s="249"/>
      <c r="AM111" s="234" t="str">
        <f t="shared" si="42"/>
        <v>0</v>
      </c>
      <c r="AN111" s="57"/>
      <c r="AO111" s="234" t="str">
        <f t="shared" si="43"/>
        <v>0</v>
      </c>
      <c r="AP111" s="249"/>
      <c r="AQ111" s="234" t="str">
        <f t="shared" si="44"/>
        <v>0</v>
      </c>
      <c r="AR111" s="249"/>
      <c r="AS111" s="234" t="str">
        <f t="shared" si="45"/>
        <v>0</v>
      </c>
      <c r="AT111" s="249"/>
      <c r="AU111" s="234" t="str">
        <f t="shared" si="46"/>
        <v>0</v>
      </c>
      <c r="AV111" s="57"/>
      <c r="AW111" s="234" t="str">
        <f t="shared" si="47"/>
        <v>0</v>
      </c>
      <c r="AX111" s="92" t="str">
        <f t="shared" si="48"/>
        <v/>
      </c>
      <c r="AY111" s="92" t="str">
        <f t="shared" si="49"/>
        <v/>
      </c>
      <c r="AZ111" s="93"/>
      <c r="BA111" s="92" t="str">
        <f t="shared" si="50"/>
        <v/>
      </c>
      <c r="BB111" s="92" t="str">
        <f>IFERROR(VLOOKUP((CONCATENATE(AY111,BA111)),Listados!$U$3:$V$11,2,FALSE),"")</f>
        <v/>
      </c>
      <c r="BC111" s="92" t="str">
        <f t="shared" si="51"/>
        <v/>
      </c>
      <c r="BD111" s="424"/>
      <c r="BE111" s="424"/>
      <c r="BF111" s="424"/>
      <c r="BG111" s="424"/>
      <c r="BH111" s="442"/>
      <c r="BI111" s="442"/>
      <c r="BJ111" s="442"/>
      <c r="BK111" s="442"/>
      <c r="BL111" s="236"/>
      <c r="BM111" s="236"/>
      <c r="BN111" s="239"/>
      <c r="BO111" s="239"/>
      <c r="BP111" s="236"/>
      <c r="BQ111" s="236"/>
      <c r="BR111" s="429"/>
      <c r="BS111" s="429"/>
      <c r="BT111" s="433"/>
      <c r="BU111" s="431"/>
      <c r="BV111" s="433"/>
      <c r="BW111" s="433"/>
    </row>
    <row r="112" spans="1:75">
      <c r="A112" s="622"/>
      <c r="B112" s="436"/>
      <c r="C112" s="438"/>
      <c r="D112" s="436"/>
      <c r="E112" s="265"/>
      <c r="F112" s="267"/>
      <c r="G112" s="249"/>
      <c r="H112" s="436"/>
      <c r="I112" s="436"/>
      <c r="J112" s="436"/>
      <c r="K112" s="436"/>
      <c r="L112" s="436"/>
      <c r="M112" s="436"/>
      <c r="N112" s="436"/>
      <c r="O112" s="436"/>
      <c r="P112" s="436"/>
      <c r="Q112" s="436"/>
      <c r="R112" s="436"/>
      <c r="S112" s="436"/>
      <c r="T112" s="436"/>
      <c r="U112" s="436"/>
      <c r="V112" s="436"/>
      <c r="W112" s="436"/>
      <c r="X112" s="436"/>
      <c r="Y112" s="436"/>
      <c r="Z112" s="436"/>
      <c r="AA112" s="438"/>
      <c r="AB112" s="477"/>
      <c r="AC112" s="474"/>
      <c r="AD112" s="474"/>
      <c r="AE112" s="474"/>
      <c r="AF112" s="474"/>
      <c r="AG112" s="266"/>
      <c r="AH112" s="248"/>
      <c r="AI112" s="249"/>
      <c r="AJ112" s="249"/>
      <c r="AK112" s="234" t="str">
        <f t="shared" si="41"/>
        <v>0</v>
      </c>
      <c r="AL112" s="249"/>
      <c r="AM112" s="234" t="str">
        <f t="shared" si="42"/>
        <v>0</v>
      </c>
      <c r="AN112" s="57"/>
      <c r="AO112" s="234" t="str">
        <f t="shared" si="43"/>
        <v>0</v>
      </c>
      <c r="AP112" s="249"/>
      <c r="AQ112" s="234" t="str">
        <f t="shared" si="44"/>
        <v>0</v>
      </c>
      <c r="AR112" s="249"/>
      <c r="AS112" s="234" t="str">
        <f t="shared" si="45"/>
        <v>0</v>
      </c>
      <c r="AT112" s="249"/>
      <c r="AU112" s="234" t="str">
        <f t="shared" si="46"/>
        <v>0</v>
      </c>
      <c r="AV112" s="57"/>
      <c r="AW112" s="234" t="str">
        <f t="shared" si="47"/>
        <v>0</v>
      </c>
      <c r="AX112" s="92" t="str">
        <f t="shared" si="48"/>
        <v/>
      </c>
      <c r="AY112" s="92" t="str">
        <f t="shared" si="49"/>
        <v/>
      </c>
      <c r="AZ112" s="93"/>
      <c r="BA112" s="92" t="str">
        <f t="shared" si="50"/>
        <v/>
      </c>
      <c r="BB112" s="92" t="str">
        <f>IFERROR(VLOOKUP((CONCATENATE(AY112,BA112)),Listados!$U$3:$V$11,2,FALSE),"")</f>
        <v/>
      </c>
      <c r="BC112" s="92" t="str">
        <f t="shared" si="51"/>
        <v/>
      </c>
      <c r="BD112" s="444"/>
      <c r="BE112" s="444"/>
      <c r="BF112" s="444"/>
      <c r="BG112" s="444"/>
      <c r="BH112" s="438"/>
      <c r="BI112" s="438"/>
      <c r="BJ112" s="438"/>
      <c r="BK112" s="438"/>
      <c r="BL112" s="236"/>
      <c r="BM112" s="236"/>
      <c r="BN112" s="239"/>
      <c r="BO112" s="239"/>
      <c r="BP112" s="236"/>
      <c r="BQ112" s="236"/>
      <c r="BR112" s="430"/>
      <c r="BS112" s="430"/>
      <c r="BT112" s="434"/>
      <c r="BU112" s="432"/>
      <c r="BV112" s="434"/>
      <c r="BW112" s="434"/>
    </row>
    <row r="113" spans="1:75">
      <c r="A113" s="620">
        <v>27</v>
      </c>
      <c r="B113" s="439"/>
      <c r="C113" s="441"/>
      <c r="D113" s="439"/>
      <c r="E113" s="265"/>
      <c r="F113" s="267"/>
      <c r="G113" s="249"/>
      <c r="H113" s="439"/>
      <c r="I113" s="439"/>
      <c r="J113" s="439"/>
      <c r="K113" s="439"/>
      <c r="L113" s="439"/>
      <c r="M113" s="439"/>
      <c r="N113" s="439"/>
      <c r="O113" s="439"/>
      <c r="P113" s="439"/>
      <c r="Q113" s="439"/>
      <c r="R113" s="439"/>
      <c r="S113" s="439"/>
      <c r="T113" s="439"/>
      <c r="U113" s="439"/>
      <c r="V113" s="439"/>
      <c r="W113" s="439"/>
      <c r="X113" s="439"/>
      <c r="Y113" s="439"/>
      <c r="Z113" s="439"/>
      <c r="AA113" s="441">
        <f>COUNTIF(H113:Z113, "SI")</f>
        <v>0</v>
      </c>
      <c r="AB113" s="477"/>
      <c r="AC113" s="474" t="e">
        <f>+VLOOKUP(AB113,Listados!$K$8:$L$12,2,0)</f>
        <v>#N/A</v>
      </c>
      <c r="AD113" s="474" t="str">
        <f>++IF(OR(AA113=0),"",IF(OR(AA113=1,AA113&lt;=5),"Moderado",IF(OR(AA113=6,AA113&lt;=11),"Mayor",IF(OR(AA113&gt;=12),"Catastrófico",""))))</f>
        <v/>
      </c>
      <c r="AE113" s="474" t="e">
        <f>+VLOOKUP(AD113,Listados!$K$13:$L$17,2,0)</f>
        <v>#N/A</v>
      </c>
      <c r="AF113" s="474" t="str">
        <f>IF(AND(AB113&lt;&gt;"",AD113&lt;&gt;""),VLOOKUP(AB113&amp;AD113,[3]Listados!$M$3:$N$27,2,FALSE),"")</f>
        <v/>
      </c>
      <c r="AG113" s="266"/>
      <c r="AH113" s="268"/>
      <c r="AI113" s="249"/>
      <c r="AJ113" s="249"/>
      <c r="AK113" s="234" t="str">
        <f>+IF(AJ113="si",15,"0")</f>
        <v>0</v>
      </c>
      <c r="AL113" s="249"/>
      <c r="AM113" s="234" t="str">
        <f>+IF(AL113="si",15,"0")</f>
        <v>0</v>
      </c>
      <c r="AN113" s="57"/>
      <c r="AO113" s="234" t="str">
        <f>+IF(AN113="si",15,"0")</f>
        <v>0</v>
      </c>
      <c r="AP113" s="249"/>
      <c r="AQ113" s="234" t="str">
        <f>+IF(AP113="Preventivo",15,IF(AP113="Detectivo",10,"0"))</f>
        <v>0</v>
      </c>
      <c r="AR113" s="249"/>
      <c r="AS113" s="234" t="str">
        <f>+IF(AR113="si",15,"0")</f>
        <v>0</v>
      </c>
      <c r="AT113" s="249"/>
      <c r="AU113" s="234" t="str">
        <f>+IF(AT113="si",15,"0")</f>
        <v>0</v>
      </c>
      <c r="AV113" s="57"/>
      <c r="AW113" s="234" t="str">
        <f>+IF(AV113="Completa",10,IF(AV113="Incompleta",5,"0"))</f>
        <v>0</v>
      </c>
      <c r="AX113" s="92" t="str">
        <f t="shared" si="48"/>
        <v/>
      </c>
      <c r="AY113" s="92" t="str">
        <f t="shared" si="49"/>
        <v/>
      </c>
      <c r="AZ113" s="93"/>
      <c r="BA113" s="92" t="str">
        <f t="shared" si="50"/>
        <v/>
      </c>
      <c r="BB113" s="92" t="str">
        <f>IFERROR(VLOOKUP((CONCATENATE(AY113,BA113)),Listados!$U$3:$V$11,2,FALSE),"")</f>
        <v/>
      </c>
      <c r="BC113" s="92" t="str">
        <f t="shared" si="51"/>
        <v/>
      </c>
      <c r="BD113" s="423" t="e">
        <f>AVERAGE(BC113:BC116)</f>
        <v>#DIV/0!</v>
      </c>
      <c r="BE113" s="423" t="e">
        <f>IF(BD113&lt;=50,"Débil",IF(BD113&lt;=99,"Moderado",IF(BD113=100,"fuerte","")))</f>
        <v>#DIV/0!</v>
      </c>
      <c r="BF113" s="423" t="e">
        <f>+IF(AND(AI113="Preventivo",BE113="Fuerte"),2,IF(AND(AI113="Preventivo",BE113="Moderado"),1,0))</f>
        <v>#DIV/0!</v>
      </c>
      <c r="BG113" s="423" t="e">
        <f>+AC113-BF113</f>
        <v>#N/A</v>
      </c>
      <c r="BH113" s="441" t="e">
        <f>+VLOOKUP(MIN(BG113),Listados!$J$18:$K$24,2,TRUE)</f>
        <v>#N/A</v>
      </c>
      <c r="BI113" s="441" t="str">
        <f>AD113</f>
        <v/>
      </c>
      <c r="BJ113" s="441" t="e">
        <f>IF(AND(BH113&lt;&gt;"",BI113&lt;&gt;""),VLOOKUP(BH113&amp;BI113,Listados!$M$3:$N$27,2,FALSE),"")</f>
        <v>#N/A</v>
      </c>
      <c r="BK113" s="441" t="e">
        <f>+VLOOKUP(BJ113,Listados!$P$3:$Q$6,2,FALSE)</f>
        <v>#N/A</v>
      </c>
      <c r="BL113" s="236"/>
      <c r="BM113" s="236"/>
      <c r="BN113" s="239"/>
      <c r="BO113" s="263"/>
      <c r="BP113" s="236"/>
      <c r="BQ113" s="236"/>
      <c r="BR113" s="575"/>
      <c r="BS113" s="575"/>
      <c r="BT113" s="576"/>
      <c r="BU113" s="577"/>
      <c r="BV113" s="576"/>
      <c r="BW113" s="576"/>
    </row>
    <row r="114" spans="1:75">
      <c r="A114" s="621"/>
      <c r="B114" s="440"/>
      <c r="C114" s="442"/>
      <c r="D114" s="440"/>
      <c r="E114" s="265"/>
      <c r="F114" s="267"/>
      <c r="G114" s="249"/>
      <c r="H114" s="440"/>
      <c r="I114" s="440"/>
      <c r="J114" s="440"/>
      <c r="K114" s="440"/>
      <c r="L114" s="440"/>
      <c r="M114" s="440"/>
      <c r="N114" s="440"/>
      <c r="O114" s="440"/>
      <c r="P114" s="440"/>
      <c r="Q114" s="440"/>
      <c r="R114" s="440"/>
      <c r="S114" s="440"/>
      <c r="T114" s="440"/>
      <c r="U114" s="440"/>
      <c r="V114" s="440"/>
      <c r="W114" s="440"/>
      <c r="X114" s="440"/>
      <c r="Y114" s="440"/>
      <c r="Z114" s="440"/>
      <c r="AA114" s="442"/>
      <c r="AB114" s="477"/>
      <c r="AC114" s="474"/>
      <c r="AD114" s="474"/>
      <c r="AE114" s="474"/>
      <c r="AF114" s="474"/>
      <c r="AG114" s="266"/>
      <c r="AH114" s="268"/>
      <c r="AI114" s="249"/>
      <c r="AJ114" s="249"/>
      <c r="AK114" s="234" t="str">
        <f t="shared" si="41"/>
        <v>0</v>
      </c>
      <c r="AL114" s="249"/>
      <c r="AM114" s="234" t="str">
        <f t="shared" si="42"/>
        <v>0</v>
      </c>
      <c r="AN114" s="57"/>
      <c r="AO114" s="234" t="str">
        <f t="shared" si="43"/>
        <v>0</v>
      </c>
      <c r="AP114" s="249"/>
      <c r="AQ114" s="234" t="str">
        <f t="shared" si="44"/>
        <v>0</v>
      </c>
      <c r="AR114" s="249"/>
      <c r="AS114" s="234" t="str">
        <f t="shared" si="45"/>
        <v>0</v>
      </c>
      <c r="AT114" s="249"/>
      <c r="AU114" s="234" t="str">
        <f t="shared" si="46"/>
        <v>0</v>
      </c>
      <c r="AV114" s="57"/>
      <c r="AW114" s="234" t="str">
        <f t="shared" si="47"/>
        <v>0</v>
      </c>
      <c r="AX114" s="92" t="str">
        <f t="shared" si="48"/>
        <v/>
      </c>
      <c r="AY114" s="92" t="str">
        <f t="shared" si="49"/>
        <v/>
      </c>
      <c r="AZ114" s="93"/>
      <c r="BA114" s="92" t="str">
        <f t="shared" si="50"/>
        <v/>
      </c>
      <c r="BB114" s="92" t="str">
        <f>IFERROR(VLOOKUP((CONCATENATE(AY114,BA114)),Listados!$U$3:$V$11,2,FALSE),"")</f>
        <v/>
      </c>
      <c r="BC114" s="92" t="str">
        <f t="shared" si="51"/>
        <v/>
      </c>
      <c r="BD114" s="424"/>
      <c r="BE114" s="424"/>
      <c r="BF114" s="424"/>
      <c r="BG114" s="424"/>
      <c r="BH114" s="442"/>
      <c r="BI114" s="442"/>
      <c r="BJ114" s="442"/>
      <c r="BK114" s="442"/>
      <c r="BL114" s="236"/>
      <c r="BM114" s="236"/>
      <c r="BN114" s="236"/>
      <c r="BO114" s="236"/>
      <c r="BP114" s="236"/>
      <c r="BQ114" s="236"/>
      <c r="BR114" s="429"/>
      <c r="BS114" s="429"/>
      <c r="BT114" s="433"/>
      <c r="BU114" s="431"/>
      <c r="BV114" s="433"/>
      <c r="BW114" s="433"/>
    </row>
    <row r="115" spans="1:75">
      <c r="A115" s="621"/>
      <c r="B115" s="440"/>
      <c r="C115" s="442"/>
      <c r="D115" s="440"/>
      <c r="E115" s="265"/>
      <c r="F115" s="267"/>
      <c r="G115" s="249"/>
      <c r="H115" s="440"/>
      <c r="I115" s="440"/>
      <c r="J115" s="440"/>
      <c r="K115" s="440"/>
      <c r="L115" s="440"/>
      <c r="M115" s="440"/>
      <c r="N115" s="440"/>
      <c r="O115" s="440"/>
      <c r="P115" s="440"/>
      <c r="Q115" s="440"/>
      <c r="R115" s="440"/>
      <c r="S115" s="440"/>
      <c r="T115" s="440"/>
      <c r="U115" s="440"/>
      <c r="V115" s="440"/>
      <c r="W115" s="440"/>
      <c r="X115" s="440"/>
      <c r="Y115" s="440"/>
      <c r="Z115" s="440"/>
      <c r="AA115" s="442"/>
      <c r="AB115" s="477"/>
      <c r="AC115" s="474"/>
      <c r="AD115" s="474"/>
      <c r="AE115" s="474"/>
      <c r="AF115" s="474"/>
      <c r="AG115" s="266"/>
      <c r="AH115" s="248"/>
      <c r="AI115" s="249"/>
      <c r="AJ115" s="249"/>
      <c r="AK115" s="234" t="str">
        <f t="shared" si="41"/>
        <v>0</v>
      </c>
      <c r="AL115" s="249"/>
      <c r="AM115" s="234" t="str">
        <f t="shared" si="42"/>
        <v>0</v>
      </c>
      <c r="AN115" s="57"/>
      <c r="AO115" s="234" t="str">
        <f t="shared" si="43"/>
        <v>0</v>
      </c>
      <c r="AP115" s="249"/>
      <c r="AQ115" s="234" t="str">
        <f t="shared" si="44"/>
        <v>0</v>
      </c>
      <c r="AR115" s="249"/>
      <c r="AS115" s="234" t="str">
        <f t="shared" si="45"/>
        <v>0</v>
      </c>
      <c r="AT115" s="249"/>
      <c r="AU115" s="234" t="str">
        <f t="shared" si="46"/>
        <v>0</v>
      </c>
      <c r="AV115" s="57"/>
      <c r="AW115" s="234" t="str">
        <f t="shared" si="47"/>
        <v>0</v>
      </c>
      <c r="AX115" s="92" t="str">
        <f t="shared" si="48"/>
        <v/>
      </c>
      <c r="AY115" s="92" t="str">
        <f t="shared" si="49"/>
        <v/>
      </c>
      <c r="AZ115" s="93"/>
      <c r="BA115" s="92" t="str">
        <f t="shared" si="50"/>
        <v/>
      </c>
      <c r="BB115" s="92" t="str">
        <f>IFERROR(VLOOKUP((CONCATENATE(AY115,BA115)),Listados!$U$3:$V$11,2,FALSE),"")</f>
        <v/>
      </c>
      <c r="BC115" s="92" t="str">
        <f t="shared" si="51"/>
        <v/>
      </c>
      <c r="BD115" s="424"/>
      <c r="BE115" s="424"/>
      <c r="BF115" s="424"/>
      <c r="BG115" s="424"/>
      <c r="BH115" s="442"/>
      <c r="BI115" s="442"/>
      <c r="BJ115" s="442"/>
      <c r="BK115" s="442"/>
      <c r="BL115" s="236"/>
      <c r="BM115" s="236"/>
      <c r="BN115" s="239"/>
      <c r="BO115" s="239"/>
      <c r="BP115" s="236"/>
      <c r="BQ115" s="236"/>
      <c r="BR115" s="429"/>
      <c r="BS115" s="429"/>
      <c r="BT115" s="433"/>
      <c r="BU115" s="431"/>
      <c r="BV115" s="433"/>
      <c r="BW115" s="433"/>
    </row>
    <row r="116" spans="1:75">
      <c r="A116" s="622"/>
      <c r="B116" s="436"/>
      <c r="C116" s="438"/>
      <c r="D116" s="436"/>
      <c r="E116" s="265"/>
      <c r="F116" s="267"/>
      <c r="G116" s="249"/>
      <c r="H116" s="436"/>
      <c r="I116" s="436"/>
      <c r="J116" s="436"/>
      <c r="K116" s="436"/>
      <c r="L116" s="436"/>
      <c r="M116" s="436"/>
      <c r="N116" s="436"/>
      <c r="O116" s="436"/>
      <c r="P116" s="436"/>
      <c r="Q116" s="436"/>
      <c r="R116" s="436"/>
      <c r="S116" s="436"/>
      <c r="T116" s="436"/>
      <c r="U116" s="436"/>
      <c r="V116" s="436"/>
      <c r="W116" s="436"/>
      <c r="X116" s="436"/>
      <c r="Y116" s="436"/>
      <c r="Z116" s="436"/>
      <c r="AA116" s="438"/>
      <c r="AB116" s="477"/>
      <c r="AC116" s="474"/>
      <c r="AD116" s="474"/>
      <c r="AE116" s="474"/>
      <c r="AF116" s="474"/>
      <c r="AG116" s="266"/>
      <c r="AH116" s="248"/>
      <c r="AI116" s="249"/>
      <c r="AJ116" s="249"/>
      <c r="AK116" s="234" t="str">
        <f t="shared" si="41"/>
        <v>0</v>
      </c>
      <c r="AL116" s="249"/>
      <c r="AM116" s="234" t="str">
        <f t="shared" si="42"/>
        <v>0</v>
      </c>
      <c r="AN116" s="57"/>
      <c r="AO116" s="234" t="str">
        <f t="shared" si="43"/>
        <v>0</v>
      </c>
      <c r="AP116" s="249"/>
      <c r="AQ116" s="234" t="str">
        <f t="shared" si="44"/>
        <v>0</v>
      </c>
      <c r="AR116" s="249"/>
      <c r="AS116" s="234" t="str">
        <f t="shared" si="45"/>
        <v>0</v>
      </c>
      <c r="AT116" s="249"/>
      <c r="AU116" s="234" t="str">
        <f t="shared" si="46"/>
        <v>0</v>
      </c>
      <c r="AV116" s="57"/>
      <c r="AW116" s="234" t="str">
        <f t="shared" si="47"/>
        <v>0</v>
      </c>
      <c r="AX116" s="92" t="str">
        <f t="shared" si="48"/>
        <v/>
      </c>
      <c r="AY116" s="92" t="str">
        <f t="shared" si="49"/>
        <v/>
      </c>
      <c r="AZ116" s="93"/>
      <c r="BA116" s="92" t="str">
        <f t="shared" si="50"/>
        <v/>
      </c>
      <c r="BB116" s="92" t="str">
        <f>IFERROR(VLOOKUP((CONCATENATE(AY116,BA116)),Listados!$U$3:$V$11,2,FALSE),"")</f>
        <v/>
      </c>
      <c r="BC116" s="92" t="str">
        <f t="shared" si="51"/>
        <v/>
      </c>
      <c r="BD116" s="444"/>
      <c r="BE116" s="444"/>
      <c r="BF116" s="444"/>
      <c r="BG116" s="444"/>
      <c r="BH116" s="438"/>
      <c r="BI116" s="438"/>
      <c r="BJ116" s="438"/>
      <c r="BK116" s="438"/>
      <c r="BL116" s="236"/>
      <c r="BM116" s="236"/>
      <c r="BN116" s="239"/>
      <c r="BO116" s="239"/>
      <c r="BP116" s="236"/>
      <c r="BQ116" s="236"/>
      <c r="BR116" s="430"/>
      <c r="BS116" s="430"/>
      <c r="BT116" s="434"/>
      <c r="BU116" s="432"/>
      <c r="BV116" s="434"/>
      <c r="BW116" s="434"/>
    </row>
    <row r="117" spans="1:75">
      <c r="A117" s="620">
        <v>28</v>
      </c>
      <c r="B117" s="439"/>
      <c r="C117" s="441"/>
      <c r="D117" s="439"/>
      <c r="E117" s="265"/>
      <c r="F117" s="267"/>
      <c r="G117" s="249"/>
      <c r="H117" s="439"/>
      <c r="I117" s="439"/>
      <c r="J117" s="439"/>
      <c r="K117" s="439"/>
      <c r="L117" s="439"/>
      <c r="M117" s="439"/>
      <c r="N117" s="439"/>
      <c r="O117" s="439"/>
      <c r="P117" s="439"/>
      <c r="Q117" s="439"/>
      <c r="R117" s="439"/>
      <c r="S117" s="439"/>
      <c r="T117" s="439"/>
      <c r="U117" s="439"/>
      <c r="V117" s="439"/>
      <c r="W117" s="439"/>
      <c r="X117" s="439"/>
      <c r="Y117" s="439"/>
      <c r="Z117" s="439"/>
      <c r="AA117" s="441">
        <f>COUNTIF(H117:Z117, "SI")</f>
        <v>0</v>
      </c>
      <c r="AB117" s="477"/>
      <c r="AC117" s="474" t="e">
        <f>+VLOOKUP(AB117,Listados!$K$8:$L$12,2,0)</f>
        <v>#N/A</v>
      </c>
      <c r="AD117" s="474" t="str">
        <f>++IF(OR(AA117=0),"",IF(OR(AA117=1,AA117&lt;=5),"Moderado",IF(OR(AA117=6,AA117&lt;=11),"Mayor",IF(OR(AA117&gt;=12),"Catastrófico",""))))</f>
        <v/>
      </c>
      <c r="AE117" s="474" t="e">
        <f>+VLOOKUP(AD117,Listados!$K$13:$L$17,2,0)</f>
        <v>#N/A</v>
      </c>
      <c r="AF117" s="474" t="str">
        <f>IF(AND(AB117&lt;&gt;"",AD117&lt;&gt;""),VLOOKUP(AB117&amp;AD117,[3]Listados!$M$3:$N$27,2,FALSE),"")</f>
        <v/>
      </c>
      <c r="AG117" s="266"/>
      <c r="AH117" s="268"/>
      <c r="AI117" s="249"/>
      <c r="AJ117" s="249"/>
      <c r="AK117" s="234" t="str">
        <f>+IF(AJ117="si",15,"0")</f>
        <v>0</v>
      </c>
      <c r="AL117" s="249"/>
      <c r="AM117" s="234" t="str">
        <f>+IF(AL117="si",15,"0")</f>
        <v>0</v>
      </c>
      <c r="AN117" s="57"/>
      <c r="AO117" s="234" t="str">
        <f>+IF(AN117="si",15,"0")</f>
        <v>0</v>
      </c>
      <c r="AP117" s="249"/>
      <c r="AQ117" s="234" t="str">
        <f>+IF(AP117="Preventivo",15,IF(AP117="Detectivo",10,"0"))</f>
        <v>0</v>
      </c>
      <c r="AR117" s="249"/>
      <c r="AS117" s="234" t="str">
        <f>+IF(AR117="si",15,"0")</f>
        <v>0</v>
      </c>
      <c r="AT117" s="249"/>
      <c r="AU117" s="234" t="str">
        <f>+IF(AT117="si",15,"0")</f>
        <v>0</v>
      </c>
      <c r="AV117" s="57"/>
      <c r="AW117" s="234" t="str">
        <f>+IF(AV117="Completa",10,IF(AV117="Incompleta",5,"0"))</f>
        <v>0</v>
      </c>
      <c r="AX117" s="92" t="str">
        <f t="shared" si="48"/>
        <v/>
      </c>
      <c r="AY117" s="92" t="str">
        <f t="shared" si="49"/>
        <v/>
      </c>
      <c r="AZ117" s="93"/>
      <c r="BA117" s="92" t="str">
        <f t="shared" si="50"/>
        <v/>
      </c>
      <c r="BB117" s="92" t="str">
        <f>IFERROR(VLOOKUP((CONCATENATE(AY117,BA117)),Listados!$U$3:$V$11,2,FALSE),"")</f>
        <v/>
      </c>
      <c r="BC117" s="92" t="str">
        <f t="shared" si="51"/>
        <v/>
      </c>
      <c r="BD117" s="423" t="e">
        <f>AVERAGE(BC117:BC120)</f>
        <v>#DIV/0!</v>
      </c>
      <c r="BE117" s="423" t="e">
        <f>IF(BD117&lt;=50,"Débil",IF(BD117&lt;=99,"Moderado",IF(BD117=100,"fuerte","")))</f>
        <v>#DIV/0!</v>
      </c>
      <c r="BF117" s="423" t="e">
        <f>+IF(AND(AI117="Preventivo",BE117="Fuerte"),2,IF(AND(AI117="Preventivo",BE117="Moderado"),1,0))</f>
        <v>#DIV/0!</v>
      </c>
      <c r="BG117" s="423" t="e">
        <f>+AC117-BF117</f>
        <v>#N/A</v>
      </c>
      <c r="BH117" s="441" t="e">
        <f>+VLOOKUP(MIN(BG117),Listados!$J$18:$K$24,2,TRUE)</f>
        <v>#N/A</v>
      </c>
      <c r="BI117" s="441" t="str">
        <f>AD117</f>
        <v/>
      </c>
      <c r="BJ117" s="441" t="e">
        <f>IF(AND(BH117&lt;&gt;"",BI117&lt;&gt;""),VLOOKUP(BH117&amp;BI117,Listados!$M$3:$N$27,2,FALSE),"")</f>
        <v>#N/A</v>
      </c>
      <c r="BK117" s="441" t="e">
        <f>+VLOOKUP(BJ117,Listados!$P$3:$Q$6,2,FALSE)</f>
        <v>#N/A</v>
      </c>
      <c r="BL117" s="236"/>
      <c r="BM117" s="236"/>
      <c r="BN117" s="239"/>
      <c r="BO117" s="263"/>
      <c r="BP117" s="236"/>
      <c r="BQ117" s="236"/>
      <c r="BR117" s="575"/>
      <c r="BS117" s="575"/>
      <c r="BT117" s="576"/>
      <c r="BU117" s="577"/>
      <c r="BV117" s="576"/>
      <c r="BW117" s="576"/>
    </row>
    <row r="118" spans="1:75">
      <c r="A118" s="621"/>
      <c r="B118" s="440"/>
      <c r="C118" s="442"/>
      <c r="D118" s="440"/>
      <c r="E118" s="265"/>
      <c r="F118" s="267"/>
      <c r="G118" s="249"/>
      <c r="H118" s="440"/>
      <c r="I118" s="440"/>
      <c r="J118" s="440"/>
      <c r="K118" s="440"/>
      <c r="L118" s="440"/>
      <c r="M118" s="440"/>
      <c r="N118" s="440"/>
      <c r="O118" s="440"/>
      <c r="P118" s="440"/>
      <c r="Q118" s="440"/>
      <c r="R118" s="440"/>
      <c r="S118" s="440"/>
      <c r="T118" s="440"/>
      <c r="U118" s="440"/>
      <c r="V118" s="440"/>
      <c r="W118" s="440"/>
      <c r="X118" s="440"/>
      <c r="Y118" s="440"/>
      <c r="Z118" s="440"/>
      <c r="AA118" s="442"/>
      <c r="AB118" s="477"/>
      <c r="AC118" s="474"/>
      <c r="AD118" s="474"/>
      <c r="AE118" s="474"/>
      <c r="AF118" s="474"/>
      <c r="AG118" s="266"/>
      <c r="AH118" s="268"/>
      <c r="AI118" s="249"/>
      <c r="AJ118" s="249"/>
      <c r="AK118" s="234" t="str">
        <f t="shared" si="41"/>
        <v>0</v>
      </c>
      <c r="AL118" s="249"/>
      <c r="AM118" s="234" t="str">
        <f t="shared" si="42"/>
        <v>0</v>
      </c>
      <c r="AN118" s="57"/>
      <c r="AO118" s="234" t="str">
        <f t="shared" si="43"/>
        <v>0</v>
      </c>
      <c r="AP118" s="249"/>
      <c r="AQ118" s="234" t="str">
        <f t="shared" si="44"/>
        <v>0</v>
      </c>
      <c r="AR118" s="249"/>
      <c r="AS118" s="234" t="str">
        <f t="shared" si="45"/>
        <v>0</v>
      </c>
      <c r="AT118" s="249"/>
      <c r="AU118" s="234" t="str">
        <f t="shared" si="46"/>
        <v>0</v>
      </c>
      <c r="AV118" s="57"/>
      <c r="AW118" s="234" t="str">
        <f t="shared" si="47"/>
        <v>0</v>
      </c>
      <c r="AX118" s="92" t="str">
        <f t="shared" si="48"/>
        <v/>
      </c>
      <c r="AY118" s="92" t="str">
        <f t="shared" si="49"/>
        <v/>
      </c>
      <c r="AZ118" s="93"/>
      <c r="BA118" s="92" t="str">
        <f t="shared" si="50"/>
        <v/>
      </c>
      <c r="BB118" s="92" t="str">
        <f>IFERROR(VLOOKUP((CONCATENATE(AY118,BA118)),Listados!$U$3:$V$11,2,FALSE),"")</f>
        <v/>
      </c>
      <c r="BC118" s="92" t="str">
        <f t="shared" si="51"/>
        <v/>
      </c>
      <c r="BD118" s="424"/>
      <c r="BE118" s="424"/>
      <c r="BF118" s="424"/>
      <c r="BG118" s="424"/>
      <c r="BH118" s="442"/>
      <c r="BI118" s="442"/>
      <c r="BJ118" s="442"/>
      <c r="BK118" s="442"/>
      <c r="BL118" s="236"/>
      <c r="BM118" s="236"/>
      <c r="BN118" s="236"/>
      <c r="BO118" s="236"/>
      <c r="BP118" s="236"/>
      <c r="BQ118" s="236"/>
      <c r="BR118" s="429"/>
      <c r="BS118" s="429"/>
      <c r="BT118" s="433"/>
      <c r="BU118" s="431"/>
      <c r="BV118" s="433"/>
      <c r="BW118" s="433"/>
    </row>
    <row r="119" spans="1:75">
      <c r="A119" s="621"/>
      <c r="B119" s="440"/>
      <c r="C119" s="442"/>
      <c r="D119" s="440"/>
      <c r="E119" s="265"/>
      <c r="F119" s="267"/>
      <c r="G119" s="249"/>
      <c r="H119" s="440"/>
      <c r="I119" s="440"/>
      <c r="J119" s="440"/>
      <c r="K119" s="440"/>
      <c r="L119" s="440"/>
      <c r="M119" s="440"/>
      <c r="N119" s="440"/>
      <c r="O119" s="440"/>
      <c r="P119" s="440"/>
      <c r="Q119" s="440"/>
      <c r="R119" s="440"/>
      <c r="S119" s="440"/>
      <c r="T119" s="440"/>
      <c r="U119" s="440"/>
      <c r="V119" s="440"/>
      <c r="W119" s="440"/>
      <c r="X119" s="440"/>
      <c r="Y119" s="440"/>
      <c r="Z119" s="440"/>
      <c r="AA119" s="442"/>
      <c r="AB119" s="477"/>
      <c r="AC119" s="474"/>
      <c r="AD119" s="474"/>
      <c r="AE119" s="474"/>
      <c r="AF119" s="474"/>
      <c r="AG119" s="266"/>
      <c r="AH119" s="248"/>
      <c r="AI119" s="249"/>
      <c r="AJ119" s="249"/>
      <c r="AK119" s="234" t="str">
        <f t="shared" si="41"/>
        <v>0</v>
      </c>
      <c r="AL119" s="249"/>
      <c r="AM119" s="234" t="str">
        <f t="shared" si="42"/>
        <v>0</v>
      </c>
      <c r="AN119" s="57"/>
      <c r="AO119" s="234" t="str">
        <f t="shared" si="43"/>
        <v>0</v>
      </c>
      <c r="AP119" s="249"/>
      <c r="AQ119" s="234" t="str">
        <f t="shared" si="44"/>
        <v>0</v>
      </c>
      <c r="AR119" s="249"/>
      <c r="AS119" s="234" t="str">
        <f t="shared" si="45"/>
        <v>0</v>
      </c>
      <c r="AT119" s="249"/>
      <c r="AU119" s="234" t="str">
        <f t="shared" si="46"/>
        <v>0</v>
      </c>
      <c r="AV119" s="57"/>
      <c r="AW119" s="234" t="str">
        <f t="shared" si="47"/>
        <v>0</v>
      </c>
      <c r="AX119" s="92" t="str">
        <f t="shared" si="48"/>
        <v/>
      </c>
      <c r="AY119" s="92" t="str">
        <f t="shared" si="49"/>
        <v/>
      </c>
      <c r="AZ119" s="93"/>
      <c r="BA119" s="92" t="str">
        <f t="shared" si="50"/>
        <v/>
      </c>
      <c r="BB119" s="92" t="str">
        <f>IFERROR(VLOOKUP((CONCATENATE(AY119,BA119)),Listados!$U$3:$V$11,2,FALSE),"")</f>
        <v/>
      </c>
      <c r="BC119" s="92" t="str">
        <f t="shared" si="51"/>
        <v/>
      </c>
      <c r="BD119" s="424"/>
      <c r="BE119" s="424"/>
      <c r="BF119" s="424"/>
      <c r="BG119" s="424"/>
      <c r="BH119" s="442"/>
      <c r="BI119" s="442"/>
      <c r="BJ119" s="442"/>
      <c r="BK119" s="442"/>
      <c r="BL119" s="236"/>
      <c r="BM119" s="236"/>
      <c r="BN119" s="239"/>
      <c r="BO119" s="239"/>
      <c r="BP119" s="236"/>
      <c r="BQ119" s="236"/>
      <c r="BR119" s="429"/>
      <c r="BS119" s="429"/>
      <c r="BT119" s="433"/>
      <c r="BU119" s="431"/>
      <c r="BV119" s="433"/>
      <c r="BW119" s="433"/>
    </row>
    <row r="120" spans="1:75">
      <c r="A120" s="622"/>
      <c r="B120" s="436"/>
      <c r="C120" s="438"/>
      <c r="D120" s="436"/>
      <c r="E120" s="265"/>
      <c r="F120" s="267"/>
      <c r="G120" s="249"/>
      <c r="H120" s="436"/>
      <c r="I120" s="436"/>
      <c r="J120" s="436"/>
      <c r="K120" s="436"/>
      <c r="L120" s="436"/>
      <c r="M120" s="436"/>
      <c r="N120" s="436"/>
      <c r="O120" s="436"/>
      <c r="P120" s="436"/>
      <c r="Q120" s="436"/>
      <c r="R120" s="436"/>
      <c r="S120" s="436"/>
      <c r="T120" s="436"/>
      <c r="U120" s="436"/>
      <c r="V120" s="436"/>
      <c r="W120" s="436"/>
      <c r="X120" s="436"/>
      <c r="Y120" s="436"/>
      <c r="Z120" s="436"/>
      <c r="AA120" s="438"/>
      <c r="AB120" s="477"/>
      <c r="AC120" s="474"/>
      <c r="AD120" s="474"/>
      <c r="AE120" s="474"/>
      <c r="AF120" s="474"/>
      <c r="AG120" s="266"/>
      <c r="AH120" s="248"/>
      <c r="AI120" s="249"/>
      <c r="AJ120" s="249"/>
      <c r="AK120" s="234" t="str">
        <f t="shared" si="41"/>
        <v>0</v>
      </c>
      <c r="AL120" s="249"/>
      <c r="AM120" s="234" t="str">
        <f t="shared" si="42"/>
        <v>0</v>
      </c>
      <c r="AN120" s="57"/>
      <c r="AO120" s="234" t="str">
        <f t="shared" si="43"/>
        <v>0</v>
      </c>
      <c r="AP120" s="249"/>
      <c r="AQ120" s="234" t="str">
        <f t="shared" si="44"/>
        <v>0</v>
      </c>
      <c r="AR120" s="249"/>
      <c r="AS120" s="234" t="str">
        <f t="shared" si="45"/>
        <v>0</v>
      </c>
      <c r="AT120" s="249"/>
      <c r="AU120" s="234" t="str">
        <f t="shared" si="46"/>
        <v>0</v>
      </c>
      <c r="AV120" s="57"/>
      <c r="AW120" s="234" t="str">
        <f t="shared" si="47"/>
        <v>0</v>
      </c>
      <c r="AX120" s="92" t="str">
        <f t="shared" si="48"/>
        <v/>
      </c>
      <c r="AY120" s="92" t="str">
        <f t="shared" si="49"/>
        <v/>
      </c>
      <c r="AZ120" s="93"/>
      <c r="BA120" s="92" t="str">
        <f t="shared" si="50"/>
        <v/>
      </c>
      <c r="BB120" s="92" t="str">
        <f>IFERROR(VLOOKUP((CONCATENATE(AY120,BA120)),Listados!$U$3:$V$11,2,FALSE),"")</f>
        <v/>
      </c>
      <c r="BC120" s="92" t="str">
        <f t="shared" si="51"/>
        <v/>
      </c>
      <c r="BD120" s="444"/>
      <c r="BE120" s="444"/>
      <c r="BF120" s="444"/>
      <c r="BG120" s="444"/>
      <c r="BH120" s="438"/>
      <c r="BI120" s="438"/>
      <c r="BJ120" s="438"/>
      <c r="BK120" s="438"/>
      <c r="BL120" s="236"/>
      <c r="BM120" s="236"/>
      <c r="BN120" s="239"/>
      <c r="BO120" s="239"/>
      <c r="BP120" s="236"/>
      <c r="BQ120" s="236"/>
      <c r="BR120" s="430"/>
      <c r="BS120" s="430"/>
      <c r="BT120" s="434"/>
      <c r="BU120" s="432"/>
      <c r="BV120" s="434"/>
      <c r="BW120" s="434"/>
    </row>
    <row r="121" spans="1:75">
      <c r="A121" s="620">
        <v>29</v>
      </c>
      <c r="B121" s="439"/>
      <c r="C121" s="441"/>
      <c r="D121" s="439"/>
      <c r="E121" s="265"/>
      <c r="F121" s="267"/>
      <c r="G121" s="249"/>
      <c r="H121" s="439"/>
      <c r="I121" s="439"/>
      <c r="J121" s="439"/>
      <c r="K121" s="439"/>
      <c r="L121" s="439"/>
      <c r="M121" s="439"/>
      <c r="N121" s="439"/>
      <c r="O121" s="439"/>
      <c r="P121" s="439"/>
      <c r="Q121" s="439"/>
      <c r="R121" s="439"/>
      <c r="S121" s="439"/>
      <c r="T121" s="439"/>
      <c r="U121" s="439"/>
      <c r="V121" s="439"/>
      <c r="W121" s="439"/>
      <c r="X121" s="439"/>
      <c r="Y121" s="439"/>
      <c r="Z121" s="439"/>
      <c r="AA121" s="441">
        <f>COUNTIF(H121:Z121, "SI")</f>
        <v>0</v>
      </c>
      <c r="AB121" s="477"/>
      <c r="AC121" s="474" t="e">
        <f>+VLOOKUP(AB121,Listados!$K$8:$L$12,2,0)</f>
        <v>#N/A</v>
      </c>
      <c r="AD121" s="474" t="str">
        <f>++IF(OR(AA121=0),"",IF(OR(AA121=1,AA121&lt;=5),"Moderado",IF(OR(AA121=6,AA121&lt;=11),"Mayor",IF(OR(AA121&gt;=12),"Catastrófico",""))))</f>
        <v/>
      </c>
      <c r="AE121" s="474" t="e">
        <f>+VLOOKUP(AD121,Listados!$K$13:$L$17,2,0)</f>
        <v>#N/A</v>
      </c>
      <c r="AF121" s="474" t="str">
        <f>IF(AND(AB121&lt;&gt;"",AD121&lt;&gt;""),VLOOKUP(AB121&amp;AD121,[3]Listados!$M$3:$N$27,2,FALSE),"")</f>
        <v/>
      </c>
      <c r="AG121" s="266"/>
      <c r="AH121" s="268"/>
      <c r="AI121" s="249"/>
      <c r="AJ121" s="249"/>
      <c r="AK121" s="234" t="str">
        <f>+IF(AJ121="si",15,"0")</f>
        <v>0</v>
      </c>
      <c r="AL121" s="249"/>
      <c r="AM121" s="234" t="str">
        <f>+IF(AL121="si",15,"0")</f>
        <v>0</v>
      </c>
      <c r="AN121" s="57"/>
      <c r="AO121" s="234" t="str">
        <f>+IF(AN121="si",15,"0")</f>
        <v>0</v>
      </c>
      <c r="AP121" s="249"/>
      <c r="AQ121" s="234" t="str">
        <f>+IF(AP121="Preventivo",15,IF(AP121="Detectivo",10,"0"))</f>
        <v>0</v>
      </c>
      <c r="AR121" s="249"/>
      <c r="AS121" s="234" t="str">
        <f>+IF(AR121="si",15,"0")</f>
        <v>0</v>
      </c>
      <c r="AT121" s="249"/>
      <c r="AU121" s="234" t="str">
        <f>+IF(AT121="si",15,"0")</f>
        <v>0</v>
      </c>
      <c r="AV121" s="57"/>
      <c r="AW121" s="234" t="str">
        <f>+IF(AV121="Completa",10,IF(AV121="Incompleta",5,"0"))</f>
        <v>0</v>
      </c>
      <c r="AX121" s="92" t="str">
        <f t="shared" si="48"/>
        <v/>
      </c>
      <c r="AY121" s="92" t="str">
        <f t="shared" si="49"/>
        <v/>
      </c>
      <c r="AZ121" s="93"/>
      <c r="BA121" s="92" t="str">
        <f t="shared" si="50"/>
        <v/>
      </c>
      <c r="BB121" s="92" t="str">
        <f>IFERROR(VLOOKUP((CONCATENATE(AY121,BA121)),Listados!$U$3:$V$11,2,FALSE),"")</f>
        <v/>
      </c>
      <c r="BC121" s="92" t="str">
        <f t="shared" si="51"/>
        <v/>
      </c>
      <c r="BD121" s="423" t="e">
        <f>AVERAGE(BC121:BC124)</f>
        <v>#DIV/0!</v>
      </c>
      <c r="BE121" s="423" t="e">
        <f>IF(BD121&lt;=50,"Débil",IF(BD121&lt;=99,"Moderado",IF(BD121=100,"fuerte","")))</f>
        <v>#DIV/0!</v>
      </c>
      <c r="BF121" s="423" t="e">
        <f>+IF(AND(AI121="Preventivo",BE121="Fuerte"),2,IF(AND(AI121="Preventivo",BE121="Moderado"),1,0))</f>
        <v>#DIV/0!</v>
      </c>
      <c r="BG121" s="423" t="e">
        <f>+AC121-BF121</f>
        <v>#N/A</v>
      </c>
      <c r="BH121" s="441" t="e">
        <f>+VLOOKUP(MIN(BG121),Listados!$J$18:$K$24,2,TRUE)</f>
        <v>#N/A</v>
      </c>
      <c r="BI121" s="441" t="str">
        <f>AD121</f>
        <v/>
      </c>
      <c r="BJ121" s="441" t="e">
        <f>IF(AND(BH121&lt;&gt;"",BI121&lt;&gt;""),VLOOKUP(BH121&amp;BI121,Listados!$M$3:$N$27,2,FALSE),"")</f>
        <v>#N/A</v>
      </c>
      <c r="BK121" s="441" t="e">
        <f>+VLOOKUP(BJ121,Listados!$P$3:$Q$6,2,FALSE)</f>
        <v>#N/A</v>
      </c>
      <c r="BL121" s="236"/>
      <c r="BM121" s="236"/>
      <c r="BN121" s="239"/>
      <c r="BO121" s="263"/>
      <c r="BP121" s="236"/>
      <c r="BQ121" s="236"/>
      <c r="BR121" s="575"/>
      <c r="BS121" s="575"/>
      <c r="BT121" s="576"/>
      <c r="BU121" s="577"/>
      <c r="BV121" s="576"/>
      <c r="BW121" s="576"/>
    </row>
    <row r="122" spans="1:75">
      <c r="A122" s="621"/>
      <c r="B122" s="440"/>
      <c r="C122" s="442"/>
      <c r="D122" s="440"/>
      <c r="E122" s="265"/>
      <c r="F122" s="267"/>
      <c r="G122" s="249"/>
      <c r="H122" s="440"/>
      <c r="I122" s="440"/>
      <c r="J122" s="440"/>
      <c r="K122" s="440"/>
      <c r="L122" s="440"/>
      <c r="M122" s="440"/>
      <c r="N122" s="440"/>
      <c r="O122" s="440"/>
      <c r="P122" s="440"/>
      <c r="Q122" s="440"/>
      <c r="R122" s="440"/>
      <c r="S122" s="440"/>
      <c r="T122" s="440"/>
      <c r="U122" s="440"/>
      <c r="V122" s="440"/>
      <c r="W122" s="440"/>
      <c r="X122" s="440"/>
      <c r="Y122" s="440"/>
      <c r="Z122" s="440"/>
      <c r="AA122" s="442"/>
      <c r="AB122" s="477"/>
      <c r="AC122" s="474"/>
      <c r="AD122" s="474"/>
      <c r="AE122" s="474"/>
      <c r="AF122" s="474"/>
      <c r="AG122" s="266"/>
      <c r="AH122" s="268"/>
      <c r="AI122" s="249"/>
      <c r="AJ122" s="249"/>
      <c r="AK122" s="234" t="str">
        <f t="shared" si="41"/>
        <v>0</v>
      </c>
      <c r="AL122" s="249"/>
      <c r="AM122" s="234" t="str">
        <f t="shared" si="42"/>
        <v>0</v>
      </c>
      <c r="AN122" s="57"/>
      <c r="AO122" s="234" t="str">
        <f t="shared" si="43"/>
        <v>0</v>
      </c>
      <c r="AP122" s="249"/>
      <c r="AQ122" s="234" t="str">
        <f t="shared" si="44"/>
        <v>0</v>
      </c>
      <c r="AR122" s="249"/>
      <c r="AS122" s="234" t="str">
        <f t="shared" si="45"/>
        <v>0</v>
      </c>
      <c r="AT122" s="249"/>
      <c r="AU122" s="234" t="str">
        <f t="shared" si="46"/>
        <v>0</v>
      </c>
      <c r="AV122" s="57"/>
      <c r="AW122" s="234" t="str">
        <f t="shared" si="47"/>
        <v>0</v>
      </c>
      <c r="AX122" s="92" t="str">
        <f t="shared" si="48"/>
        <v/>
      </c>
      <c r="AY122" s="92" t="str">
        <f t="shared" si="49"/>
        <v/>
      </c>
      <c r="AZ122" s="93"/>
      <c r="BA122" s="92" t="str">
        <f t="shared" si="50"/>
        <v/>
      </c>
      <c r="BB122" s="92" t="str">
        <f>IFERROR(VLOOKUP((CONCATENATE(AY122,BA122)),Listados!$U$3:$V$11,2,FALSE),"")</f>
        <v/>
      </c>
      <c r="BC122" s="92" t="str">
        <f t="shared" si="51"/>
        <v/>
      </c>
      <c r="BD122" s="424"/>
      <c r="BE122" s="424"/>
      <c r="BF122" s="424"/>
      <c r="BG122" s="424"/>
      <c r="BH122" s="442"/>
      <c r="BI122" s="442"/>
      <c r="BJ122" s="442"/>
      <c r="BK122" s="442"/>
      <c r="BL122" s="236"/>
      <c r="BM122" s="236"/>
      <c r="BN122" s="236"/>
      <c r="BO122" s="236"/>
      <c r="BP122" s="236"/>
      <c r="BQ122" s="236"/>
      <c r="BR122" s="429"/>
      <c r="BS122" s="429"/>
      <c r="BT122" s="433"/>
      <c r="BU122" s="431"/>
      <c r="BV122" s="433"/>
      <c r="BW122" s="433"/>
    </row>
    <row r="123" spans="1:75">
      <c r="A123" s="621"/>
      <c r="B123" s="440"/>
      <c r="C123" s="442"/>
      <c r="D123" s="440"/>
      <c r="E123" s="265"/>
      <c r="F123" s="267"/>
      <c r="G123" s="249"/>
      <c r="H123" s="440"/>
      <c r="I123" s="440"/>
      <c r="J123" s="440"/>
      <c r="K123" s="440"/>
      <c r="L123" s="440"/>
      <c r="M123" s="440"/>
      <c r="N123" s="440"/>
      <c r="O123" s="440"/>
      <c r="P123" s="440"/>
      <c r="Q123" s="440"/>
      <c r="R123" s="440"/>
      <c r="S123" s="440"/>
      <c r="T123" s="440"/>
      <c r="U123" s="440"/>
      <c r="V123" s="440"/>
      <c r="W123" s="440"/>
      <c r="X123" s="440"/>
      <c r="Y123" s="440"/>
      <c r="Z123" s="440"/>
      <c r="AA123" s="442"/>
      <c r="AB123" s="477"/>
      <c r="AC123" s="474"/>
      <c r="AD123" s="474"/>
      <c r="AE123" s="474"/>
      <c r="AF123" s="474"/>
      <c r="AG123" s="266"/>
      <c r="AH123" s="248"/>
      <c r="AI123" s="249"/>
      <c r="AJ123" s="249"/>
      <c r="AK123" s="234" t="str">
        <f t="shared" si="41"/>
        <v>0</v>
      </c>
      <c r="AL123" s="249"/>
      <c r="AM123" s="234" t="str">
        <f t="shared" si="42"/>
        <v>0</v>
      </c>
      <c r="AN123" s="57"/>
      <c r="AO123" s="234" t="str">
        <f t="shared" si="43"/>
        <v>0</v>
      </c>
      <c r="AP123" s="249"/>
      <c r="AQ123" s="234" t="str">
        <f t="shared" si="44"/>
        <v>0</v>
      </c>
      <c r="AR123" s="249"/>
      <c r="AS123" s="234" t="str">
        <f t="shared" si="45"/>
        <v>0</v>
      </c>
      <c r="AT123" s="249"/>
      <c r="AU123" s="234" t="str">
        <f t="shared" si="46"/>
        <v>0</v>
      </c>
      <c r="AV123" s="57"/>
      <c r="AW123" s="234" t="str">
        <f t="shared" si="47"/>
        <v>0</v>
      </c>
      <c r="AX123" s="92" t="str">
        <f t="shared" si="48"/>
        <v/>
      </c>
      <c r="AY123" s="92" t="str">
        <f t="shared" si="49"/>
        <v/>
      </c>
      <c r="AZ123" s="93"/>
      <c r="BA123" s="92" t="str">
        <f t="shared" si="50"/>
        <v/>
      </c>
      <c r="BB123" s="92" t="str">
        <f>IFERROR(VLOOKUP((CONCATENATE(AY123,BA123)),Listados!$U$3:$V$11,2,FALSE),"")</f>
        <v/>
      </c>
      <c r="BC123" s="92" t="str">
        <f t="shared" si="51"/>
        <v/>
      </c>
      <c r="BD123" s="424"/>
      <c r="BE123" s="424"/>
      <c r="BF123" s="424"/>
      <c r="BG123" s="424"/>
      <c r="BH123" s="442"/>
      <c r="BI123" s="442"/>
      <c r="BJ123" s="442"/>
      <c r="BK123" s="442"/>
      <c r="BL123" s="236"/>
      <c r="BM123" s="236"/>
      <c r="BN123" s="239"/>
      <c r="BO123" s="239"/>
      <c r="BP123" s="236"/>
      <c r="BQ123" s="236"/>
      <c r="BR123" s="429"/>
      <c r="BS123" s="429"/>
      <c r="BT123" s="433"/>
      <c r="BU123" s="431"/>
      <c r="BV123" s="433"/>
      <c r="BW123" s="433"/>
    </row>
    <row r="124" spans="1:75">
      <c r="A124" s="622"/>
      <c r="B124" s="436"/>
      <c r="C124" s="438"/>
      <c r="D124" s="436"/>
      <c r="E124" s="265"/>
      <c r="F124" s="267"/>
      <c r="G124" s="249"/>
      <c r="H124" s="436"/>
      <c r="I124" s="436"/>
      <c r="J124" s="436"/>
      <c r="K124" s="436"/>
      <c r="L124" s="436"/>
      <c r="M124" s="436"/>
      <c r="N124" s="436"/>
      <c r="O124" s="436"/>
      <c r="P124" s="436"/>
      <c r="Q124" s="436"/>
      <c r="R124" s="436"/>
      <c r="S124" s="436"/>
      <c r="T124" s="436"/>
      <c r="U124" s="436"/>
      <c r="V124" s="436"/>
      <c r="W124" s="436"/>
      <c r="X124" s="436"/>
      <c r="Y124" s="436"/>
      <c r="Z124" s="436"/>
      <c r="AA124" s="438"/>
      <c r="AB124" s="477"/>
      <c r="AC124" s="474"/>
      <c r="AD124" s="474"/>
      <c r="AE124" s="474"/>
      <c r="AF124" s="474"/>
      <c r="AG124" s="266"/>
      <c r="AH124" s="248"/>
      <c r="AI124" s="249"/>
      <c r="AJ124" s="249"/>
      <c r="AK124" s="234" t="str">
        <f t="shared" si="41"/>
        <v>0</v>
      </c>
      <c r="AL124" s="249"/>
      <c r="AM124" s="234" t="str">
        <f t="shared" si="42"/>
        <v>0</v>
      </c>
      <c r="AN124" s="57"/>
      <c r="AO124" s="234" t="str">
        <f t="shared" si="43"/>
        <v>0</v>
      </c>
      <c r="AP124" s="249"/>
      <c r="AQ124" s="234" t="str">
        <f t="shared" si="44"/>
        <v>0</v>
      </c>
      <c r="AR124" s="249"/>
      <c r="AS124" s="234" t="str">
        <f t="shared" si="45"/>
        <v>0</v>
      </c>
      <c r="AT124" s="249"/>
      <c r="AU124" s="234" t="str">
        <f t="shared" si="46"/>
        <v>0</v>
      </c>
      <c r="AV124" s="57"/>
      <c r="AW124" s="234" t="str">
        <f t="shared" si="47"/>
        <v>0</v>
      </c>
      <c r="AX124" s="92" t="str">
        <f t="shared" si="48"/>
        <v/>
      </c>
      <c r="AY124" s="92" t="str">
        <f t="shared" si="49"/>
        <v/>
      </c>
      <c r="AZ124" s="93"/>
      <c r="BA124" s="92" t="str">
        <f t="shared" si="50"/>
        <v/>
      </c>
      <c r="BB124" s="92" t="str">
        <f>IFERROR(VLOOKUP((CONCATENATE(AY124,BA124)),Listados!$U$3:$V$11,2,FALSE),"")</f>
        <v/>
      </c>
      <c r="BC124" s="92" t="str">
        <f t="shared" si="51"/>
        <v/>
      </c>
      <c r="BD124" s="444"/>
      <c r="BE124" s="444"/>
      <c r="BF124" s="444"/>
      <c r="BG124" s="444"/>
      <c r="BH124" s="438"/>
      <c r="BI124" s="438"/>
      <c r="BJ124" s="438"/>
      <c r="BK124" s="438"/>
      <c r="BL124" s="236"/>
      <c r="BM124" s="236"/>
      <c r="BN124" s="239"/>
      <c r="BO124" s="239"/>
      <c r="BP124" s="236"/>
      <c r="BQ124" s="236"/>
      <c r="BR124" s="430"/>
      <c r="BS124" s="430"/>
      <c r="BT124" s="434"/>
      <c r="BU124" s="432"/>
      <c r="BV124" s="434"/>
      <c r="BW124" s="434"/>
    </row>
    <row r="125" spans="1:75">
      <c r="A125" s="620">
        <v>30</v>
      </c>
      <c r="B125" s="439"/>
      <c r="C125" s="441"/>
      <c r="D125" s="439"/>
      <c r="E125" s="265"/>
      <c r="F125" s="267"/>
      <c r="G125" s="249"/>
      <c r="H125" s="439"/>
      <c r="I125" s="439"/>
      <c r="J125" s="439"/>
      <c r="K125" s="439"/>
      <c r="L125" s="439"/>
      <c r="M125" s="439"/>
      <c r="N125" s="439"/>
      <c r="O125" s="439"/>
      <c r="P125" s="439"/>
      <c r="Q125" s="439"/>
      <c r="R125" s="439"/>
      <c r="S125" s="439"/>
      <c r="T125" s="439"/>
      <c r="U125" s="439"/>
      <c r="V125" s="439"/>
      <c r="W125" s="439"/>
      <c r="X125" s="439"/>
      <c r="Y125" s="439"/>
      <c r="Z125" s="439"/>
      <c r="AA125" s="441">
        <f>COUNTIF(H125:Z125, "SI")</f>
        <v>0</v>
      </c>
      <c r="AB125" s="477"/>
      <c r="AC125" s="474" t="e">
        <f>+VLOOKUP(AB125,Listados!$K$8:$L$12,2,0)</f>
        <v>#N/A</v>
      </c>
      <c r="AD125" s="474" t="str">
        <f>++IF(OR(AA125=0),"",IF(OR(AA125=1,AA125&lt;=5),"Moderado",IF(OR(AA125=6,AA125&lt;=11),"Mayor",IF(OR(AA125&gt;=12),"Catastrófico",""))))</f>
        <v/>
      </c>
      <c r="AE125" s="474" t="e">
        <f>+VLOOKUP(AD125,Listados!$K$13:$L$17,2,0)</f>
        <v>#N/A</v>
      </c>
      <c r="AF125" s="474" t="str">
        <f>IF(AND(AB125&lt;&gt;"",AD125&lt;&gt;""),VLOOKUP(AB125&amp;AD125,[3]Listados!$M$3:$N$27,2,FALSE),"")</f>
        <v/>
      </c>
      <c r="AG125" s="266"/>
      <c r="AH125" s="268"/>
      <c r="AI125" s="249"/>
      <c r="AJ125" s="249"/>
      <c r="AK125" s="234" t="str">
        <f>+IF(AJ125="si",15,"0")</f>
        <v>0</v>
      </c>
      <c r="AL125" s="249"/>
      <c r="AM125" s="234" t="str">
        <f>+IF(AL125="si",15,"0")</f>
        <v>0</v>
      </c>
      <c r="AN125" s="57"/>
      <c r="AO125" s="234" t="str">
        <f>+IF(AN125="si",15,"0")</f>
        <v>0</v>
      </c>
      <c r="AP125" s="249"/>
      <c r="AQ125" s="234" t="str">
        <f>+IF(AP125="Preventivo",15,IF(AP125="Detectivo",10,"0"))</f>
        <v>0</v>
      </c>
      <c r="AR125" s="249"/>
      <c r="AS125" s="234" t="str">
        <f>+IF(AR125="si",15,"0")</f>
        <v>0</v>
      </c>
      <c r="AT125" s="249"/>
      <c r="AU125" s="234" t="str">
        <f>+IF(AT125="si",15,"0")</f>
        <v>0</v>
      </c>
      <c r="AV125" s="57"/>
      <c r="AW125" s="234" t="str">
        <f>+IF(AV125="Completa",10,IF(AV125="Incompleta",5,"0"))</f>
        <v>0</v>
      </c>
      <c r="AX125" s="92" t="str">
        <f t="shared" ref="AX125:AX128" si="52">IF((SUM(AK125,AM125,AO125,AQ125,AS125,AU125,AW125)=0),"",(SUM(AK125,AM125,AO125,AQ125,AS125,AU125,AW125)))</f>
        <v/>
      </c>
      <c r="AY125" s="92" t="str">
        <f t="shared" ref="AY125:AY128" si="53">IF(AX125&lt;=85,"Débil",IF(AX125&lt;=95,"Moderado",IF(AX125=100,"Fuerte","")))</f>
        <v/>
      </c>
      <c r="AZ125" s="93"/>
      <c r="BA125" s="92" t="str">
        <f t="shared" si="50"/>
        <v/>
      </c>
      <c r="BB125" s="92" t="str">
        <f>IFERROR(VLOOKUP((CONCATENATE(AY125,BA125)),Listados!$U$3:$V$11,2,FALSE),"")</f>
        <v/>
      </c>
      <c r="BC125" s="92" t="str">
        <f t="shared" si="51"/>
        <v/>
      </c>
      <c r="BD125" s="423" t="e">
        <f>AVERAGE(BC125:BC128)</f>
        <v>#DIV/0!</v>
      </c>
      <c r="BE125" s="423" t="e">
        <f>IF(BD125&lt;=50,"Débil",IF(BD125&lt;=99,"Moderado",IF(BD125=100,"fuerte","")))</f>
        <v>#DIV/0!</v>
      </c>
      <c r="BF125" s="423" t="e">
        <f>+IF(AND(AI125="Preventivo",BE125="Fuerte"),2,IF(AND(AI125="Preventivo",BE125="Moderado"),1,0))</f>
        <v>#DIV/0!</v>
      </c>
      <c r="BG125" s="423" t="e">
        <f>+AC125-BF125</f>
        <v>#N/A</v>
      </c>
      <c r="BH125" s="441" t="e">
        <f>+VLOOKUP(MIN(BG125),Listados!$J$18:$K$24,2,TRUE)</f>
        <v>#N/A</v>
      </c>
      <c r="BI125" s="441" t="str">
        <f>AD125</f>
        <v/>
      </c>
      <c r="BJ125" s="441" t="e">
        <f>IF(AND(BH125&lt;&gt;"",BI125&lt;&gt;""),VLOOKUP(BH125&amp;BI125,Listados!$M$3:$N$27,2,FALSE),"")</f>
        <v>#N/A</v>
      </c>
      <c r="BK125" s="441" t="e">
        <f>+VLOOKUP(BJ125,Listados!$P$3:$Q$6,2,FALSE)</f>
        <v>#N/A</v>
      </c>
      <c r="BL125" s="236"/>
      <c r="BM125" s="236"/>
      <c r="BN125" s="239"/>
      <c r="BO125" s="263"/>
      <c r="BP125" s="236"/>
      <c r="BQ125" s="236"/>
      <c r="BR125" s="575"/>
      <c r="BS125" s="575"/>
      <c r="BT125" s="576"/>
      <c r="BU125" s="577"/>
      <c r="BV125" s="576"/>
      <c r="BW125" s="576"/>
    </row>
    <row r="126" spans="1:75">
      <c r="A126" s="621"/>
      <c r="B126" s="440"/>
      <c r="C126" s="442"/>
      <c r="D126" s="440"/>
      <c r="E126" s="265"/>
      <c r="F126" s="267"/>
      <c r="G126" s="249"/>
      <c r="H126" s="440"/>
      <c r="I126" s="440"/>
      <c r="J126" s="440"/>
      <c r="K126" s="440"/>
      <c r="L126" s="440"/>
      <c r="M126" s="440"/>
      <c r="N126" s="440"/>
      <c r="O126" s="440"/>
      <c r="P126" s="440"/>
      <c r="Q126" s="440"/>
      <c r="R126" s="440"/>
      <c r="S126" s="440"/>
      <c r="T126" s="440"/>
      <c r="U126" s="440"/>
      <c r="V126" s="440"/>
      <c r="W126" s="440"/>
      <c r="X126" s="440"/>
      <c r="Y126" s="440"/>
      <c r="Z126" s="440"/>
      <c r="AA126" s="442"/>
      <c r="AB126" s="477"/>
      <c r="AC126" s="474"/>
      <c r="AD126" s="474"/>
      <c r="AE126" s="474"/>
      <c r="AF126" s="474"/>
      <c r="AG126" s="266"/>
      <c r="AH126" s="268"/>
      <c r="AI126" s="249"/>
      <c r="AJ126" s="249"/>
      <c r="AK126" s="234" t="str">
        <f t="shared" si="41"/>
        <v>0</v>
      </c>
      <c r="AL126" s="249"/>
      <c r="AM126" s="234" t="str">
        <f t="shared" si="42"/>
        <v>0</v>
      </c>
      <c r="AN126" s="57"/>
      <c r="AO126" s="234" t="str">
        <f t="shared" si="43"/>
        <v>0</v>
      </c>
      <c r="AP126" s="249"/>
      <c r="AQ126" s="234" t="str">
        <f t="shared" si="44"/>
        <v>0</v>
      </c>
      <c r="AR126" s="249"/>
      <c r="AS126" s="234" t="str">
        <f t="shared" si="45"/>
        <v>0</v>
      </c>
      <c r="AT126" s="249"/>
      <c r="AU126" s="234" t="str">
        <f t="shared" si="46"/>
        <v>0</v>
      </c>
      <c r="AV126" s="57"/>
      <c r="AW126" s="234" t="str">
        <f t="shared" si="47"/>
        <v>0</v>
      </c>
      <c r="AX126" s="92" t="str">
        <f t="shared" si="52"/>
        <v/>
      </c>
      <c r="AY126" s="92" t="str">
        <f t="shared" si="53"/>
        <v/>
      </c>
      <c r="AZ126" s="93"/>
      <c r="BA126" s="92" t="str">
        <f t="shared" si="50"/>
        <v/>
      </c>
      <c r="BB126" s="92" t="str">
        <f>IFERROR(VLOOKUP((CONCATENATE(AY126,BA126)),Listados!$U$3:$V$11,2,FALSE),"")</f>
        <v/>
      </c>
      <c r="BC126" s="92" t="str">
        <f t="shared" si="51"/>
        <v/>
      </c>
      <c r="BD126" s="424"/>
      <c r="BE126" s="424"/>
      <c r="BF126" s="424"/>
      <c r="BG126" s="424"/>
      <c r="BH126" s="442"/>
      <c r="BI126" s="442"/>
      <c r="BJ126" s="442"/>
      <c r="BK126" s="442"/>
      <c r="BL126" s="236"/>
      <c r="BM126" s="236"/>
      <c r="BN126" s="236"/>
      <c r="BO126" s="236"/>
      <c r="BP126" s="236"/>
      <c r="BQ126" s="236"/>
      <c r="BR126" s="429"/>
      <c r="BS126" s="429"/>
      <c r="BT126" s="433"/>
      <c r="BU126" s="431"/>
      <c r="BV126" s="433"/>
      <c r="BW126" s="433"/>
    </row>
    <row r="127" spans="1:75">
      <c r="A127" s="621"/>
      <c r="B127" s="440"/>
      <c r="C127" s="442"/>
      <c r="D127" s="440"/>
      <c r="E127" s="265"/>
      <c r="F127" s="267"/>
      <c r="G127" s="249"/>
      <c r="H127" s="440"/>
      <c r="I127" s="440"/>
      <c r="J127" s="440"/>
      <c r="K127" s="440"/>
      <c r="L127" s="440"/>
      <c r="M127" s="440"/>
      <c r="N127" s="440"/>
      <c r="O127" s="440"/>
      <c r="P127" s="440"/>
      <c r="Q127" s="440"/>
      <c r="R127" s="440"/>
      <c r="S127" s="440"/>
      <c r="T127" s="440"/>
      <c r="U127" s="440"/>
      <c r="V127" s="440"/>
      <c r="W127" s="440"/>
      <c r="X127" s="440"/>
      <c r="Y127" s="440"/>
      <c r="Z127" s="440"/>
      <c r="AA127" s="442"/>
      <c r="AB127" s="477"/>
      <c r="AC127" s="474"/>
      <c r="AD127" s="474"/>
      <c r="AE127" s="474"/>
      <c r="AF127" s="474"/>
      <c r="AG127" s="266"/>
      <c r="AH127" s="248"/>
      <c r="AI127" s="249"/>
      <c r="AJ127" s="249"/>
      <c r="AK127" s="234" t="str">
        <f t="shared" si="41"/>
        <v>0</v>
      </c>
      <c r="AL127" s="249"/>
      <c r="AM127" s="234" t="str">
        <f t="shared" si="42"/>
        <v>0</v>
      </c>
      <c r="AN127" s="57"/>
      <c r="AO127" s="234" t="str">
        <f t="shared" si="43"/>
        <v>0</v>
      </c>
      <c r="AP127" s="249"/>
      <c r="AQ127" s="234" t="str">
        <f t="shared" si="44"/>
        <v>0</v>
      </c>
      <c r="AR127" s="249"/>
      <c r="AS127" s="234" t="str">
        <f t="shared" si="45"/>
        <v>0</v>
      </c>
      <c r="AT127" s="249"/>
      <c r="AU127" s="234" t="str">
        <f t="shared" si="46"/>
        <v>0</v>
      </c>
      <c r="AV127" s="57"/>
      <c r="AW127" s="234" t="str">
        <f t="shared" si="47"/>
        <v>0</v>
      </c>
      <c r="AX127" s="92" t="str">
        <f t="shared" si="52"/>
        <v/>
      </c>
      <c r="AY127" s="92" t="str">
        <f t="shared" si="53"/>
        <v/>
      </c>
      <c r="AZ127" s="93"/>
      <c r="BA127" s="92" t="str">
        <f t="shared" si="50"/>
        <v/>
      </c>
      <c r="BB127" s="92" t="str">
        <f>IFERROR(VLOOKUP((CONCATENATE(AY127,BA127)),Listados!$U$3:$V$11,2,FALSE),"")</f>
        <v/>
      </c>
      <c r="BC127" s="92" t="str">
        <f t="shared" si="51"/>
        <v/>
      </c>
      <c r="BD127" s="424"/>
      <c r="BE127" s="424"/>
      <c r="BF127" s="424"/>
      <c r="BG127" s="424"/>
      <c r="BH127" s="442"/>
      <c r="BI127" s="442"/>
      <c r="BJ127" s="442"/>
      <c r="BK127" s="442"/>
      <c r="BL127" s="236"/>
      <c r="BM127" s="236"/>
      <c r="BN127" s="239"/>
      <c r="BO127" s="239"/>
      <c r="BP127" s="236"/>
      <c r="BQ127" s="236"/>
      <c r="BR127" s="429"/>
      <c r="BS127" s="429"/>
      <c r="BT127" s="433"/>
      <c r="BU127" s="431"/>
      <c r="BV127" s="433"/>
      <c r="BW127" s="433"/>
    </row>
    <row r="128" spans="1:75">
      <c r="A128" s="622"/>
      <c r="B128" s="436"/>
      <c r="C128" s="438"/>
      <c r="D128" s="436"/>
      <c r="E128" s="265"/>
      <c r="F128" s="267"/>
      <c r="G128" s="249"/>
      <c r="H128" s="436"/>
      <c r="I128" s="436"/>
      <c r="J128" s="436"/>
      <c r="K128" s="436"/>
      <c r="L128" s="436"/>
      <c r="M128" s="436"/>
      <c r="N128" s="436"/>
      <c r="O128" s="436"/>
      <c r="P128" s="436"/>
      <c r="Q128" s="436"/>
      <c r="R128" s="436"/>
      <c r="S128" s="436"/>
      <c r="T128" s="436"/>
      <c r="U128" s="436"/>
      <c r="V128" s="436"/>
      <c r="W128" s="436"/>
      <c r="X128" s="436"/>
      <c r="Y128" s="436"/>
      <c r="Z128" s="436"/>
      <c r="AA128" s="438"/>
      <c r="AB128" s="477"/>
      <c r="AC128" s="474"/>
      <c r="AD128" s="474"/>
      <c r="AE128" s="474"/>
      <c r="AF128" s="474"/>
      <c r="AG128" s="266"/>
      <c r="AH128" s="248"/>
      <c r="AI128" s="249"/>
      <c r="AJ128" s="249"/>
      <c r="AK128" s="234" t="str">
        <f t="shared" si="41"/>
        <v>0</v>
      </c>
      <c r="AL128" s="249"/>
      <c r="AM128" s="234" t="str">
        <f t="shared" si="42"/>
        <v>0</v>
      </c>
      <c r="AN128" s="57"/>
      <c r="AO128" s="234" t="str">
        <f t="shared" si="43"/>
        <v>0</v>
      </c>
      <c r="AP128" s="249"/>
      <c r="AQ128" s="234" t="str">
        <f t="shared" si="44"/>
        <v>0</v>
      </c>
      <c r="AR128" s="249"/>
      <c r="AS128" s="234" t="str">
        <f t="shared" si="45"/>
        <v>0</v>
      </c>
      <c r="AT128" s="249"/>
      <c r="AU128" s="234" t="str">
        <f t="shared" si="46"/>
        <v>0</v>
      </c>
      <c r="AV128" s="57"/>
      <c r="AW128" s="234" t="str">
        <f t="shared" si="47"/>
        <v>0</v>
      </c>
      <c r="AX128" s="92" t="str">
        <f t="shared" si="52"/>
        <v/>
      </c>
      <c r="AY128" s="92" t="str">
        <f t="shared" si="53"/>
        <v/>
      </c>
      <c r="AZ128" s="93"/>
      <c r="BA128" s="92" t="str">
        <f t="shared" si="50"/>
        <v/>
      </c>
      <c r="BB128" s="92" t="str">
        <f>IFERROR(VLOOKUP((CONCATENATE(AY128,BA128)),Listados!$U$3:$V$11,2,FALSE),"")</f>
        <v/>
      </c>
      <c r="BC128" s="92" t="str">
        <f t="shared" si="51"/>
        <v/>
      </c>
      <c r="BD128" s="444"/>
      <c r="BE128" s="444"/>
      <c r="BF128" s="444"/>
      <c r="BG128" s="444"/>
      <c r="BH128" s="438"/>
      <c r="BI128" s="438"/>
      <c r="BJ128" s="438"/>
      <c r="BK128" s="438"/>
      <c r="BL128" s="236"/>
      <c r="BM128" s="236"/>
      <c r="BN128" s="239"/>
      <c r="BO128" s="239"/>
      <c r="BP128" s="236"/>
      <c r="BQ128" s="236"/>
      <c r="BR128" s="430"/>
      <c r="BS128" s="430"/>
      <c r="BT128" s="434"/>
      <c r="BU128" s="432"/>
      <c r="BV128" s="434"/>
      <c r="BW128" s="434"/>
    </row>
    <row r="129" spans="32:32">
      <c r="AF129" s="95"/>
    </row>
    <row r="130" spans="32:32">
      <c r="AF130" s="95"/>
    </row>
    <row r="131" spans="32:32">
      <c r="AF131" s="95"/>
    </row>
    <row r="132" spans="32:32">
      <c r="AF132" s="95"/>
    </row>
    <row r="133" spans="32:32">
      <c r="AF133" s="95"/>
    </row>
    <row r="134" spans="32:32">
      <c r="AF134" s="95"/>
    </row>
    <row r="135" spans="32:32">
      <c r="AF135" s="95"/>
    </row>
    <row r="136" spans="32:32">
      <c r="AF136" s="95"/>
    </row>
    <row r="137" spans="32:32">
      <c r="AF137" s="95"/>
    </row>
    <row r="138" spans="32:32">
      <c r="AF138" s="95"/>
    </row>
    <row r="139" spans="32:32">
      <c r="AF139" s="95"/>
    </row>
    <row r="140" spans="32:32">
      <c r="AF140" s="95"/>
    </row>
    <row r="141" spans="32:32">
      <c r="AF141" s="441"/>
    </row>
    <row r="142" spans="32:32">
      <c r="AF142" s="442"/>
    </row>
    <row r="143" spans="32:32">
      <c r="AF143" s="442"/>
    </row>
    <row r="144" spans="32:32">
      <c r="AF144" s="438"/>
    </row>
    <row r="145" spans="32:32">
      <c r="AF145" s="441"/>
    </row>
    <row r="146" spans="32:32">
      <c r="AF146" s="442"/>
    </row>
    <row r="147" spans="32:32">
      <c r="AF147" s="442"/>
    </row>
    <row r="148" spans="32:32">
      <c r="AF148" s="438"/>
    </row>
    <row r="149" spans="32:32">
      <c r="AF149" s="441"/>
    </row>
    <row r="150" spans="32:32">
      <c r="AF150" s="442"/>
    </row>
    <row r="151" spans="32:32">
      <c r="AF151" s="442"/>
    </row>
    <row r="152" spans="32:32">
      <c r="AF152" s="438"/>
    </row>
    <row r="153" spans="32:32">
      <c r="AF153" s="441"/>
    </row>
    <row r="154" spans="32:32">
      <c r="AF154" s="442"/>
    </row>
    <row r="155" spans="32:32">
      <c r="AF155" s="442"/>
    </row>
    <row r="156" spans="32:32">
      <c r="AF156" s="438"/>
    </row>
    <row r="157" spans="32:32">
      <c r="AF157" s="441"/>
    </row>
    <row r="158" spans="32:32">
      <c r="AF158" s="442"/>
    </row>
    <row r="159" spans="32:32">
      <c r="AF159" s="442"/>
    </row>
    <row r="160" spans="32:32">
      <c r="AF160" s="438"/>
    </row>
    <row r="161" spans="32:32">
      <c r="AF161" s="441"/>
    </row>
    <row r="162" spans="32:32">
      <c r="AF162" s="442"/>
    </row>
    <row r="163" spans="32:32">
      <c r="AF163" s="442"/>
    </row>
    <row r="164" spans="32:32">
      <c r="AF164" s="438"/>
    </row>
    <row r="165" spans="32:32">
      <c r="AF165" s="441"/>
    </row>
    <row r="166" spans="32:32">
      <c r="AF166" s="442"/>
    </row>
    <row r="167" spans="32:32">
      <c r="AF167" s="442"/>
    </row>
    <row r="168" spans="32:32">
      <c r="AF168" s="438"/>
    </row>
    <row r="169" spans="32:32">
      <c r="AF169" s="441"/>
    </row>
    <row r="170" spans="32:32">
      <c r="AF170" s="442"/>
    </row>
    <row r="171" spans="32:32">
      <c r="AF171" s="442"/>
    </row>
    <row r="172" spans="32:32">
      <c r="AF172" s="438"/>
    </row>
    <row r="173" spans="32:32">
      <c r="AF173" s="441"/>
    </row>
    <row r="174" spans="32:32">
      <c r="AF174" s="442"/>
    </row>
    <row r="175" spans="32:32">
      <c r="AF175" s="442"/>
    </row>
    <row r="176" spans="32:32">
      <c r="AF176" s="438"/>
    </row>
    <row r="177" spans="32:32">
      <c r="AF177" s="441"/>
    </row>
    <row r="178" spans="32:32">
      <c r="AF178" s="442"/>
    </row>
    <row r="179" spans="32:32">
      <c r="AF179" s="442"/>
    </row>
    <row r="180" spans="32:32">
      <c r="AF180" s="438"/>
    </row>
    <row r="181" spans="32:32">
      <c r="AF181" s="441"/>
    </row>
    <row r="182" spans="32:32">
      <c r="AF182" s="442"/>
    </row>
    <row r="183" spans="32:32">
      <c r="AF183" s="442"/>
    </row>
    <row r="184" spans="32:32">
      <c r="AF184" s="438"/>
    </row>
    <row r="185" spans="32:32">
      <c r="AF185" s="441"/>
    </row>
    <row r="186" spans="32:32">
      <c r="AF186" s="442"/>
    </row>
    <row r="187" spans="32:32">
      <c r="AF187" s="442"/>
    </row>
    <row r="188" spans="32:32">
      <c r="AF188" s="438"/>
    </row>
    <row r="189" spans="32:32">
      <c r="AF189" s="441"/>
    </row>
    <row r="190" spans="32:32">
      <c r="AF190" s="442"/>
    </row>
    <row r="191" spans="32:32">
      <c r="AF191" s="442"/>
    </row>
    <row r="192" spans="32:32">
      <c r="AF192" s="438"/>
    </row>
    <row r="193" spans="32:32">
      <c r="AF193" s="441"/>
    </row>
    <row r="194" spans="32:32">
      <c r="AF194" s="442"/>
    </row>
    <row r="195" spans="32:32">
      <c r="AF195" s="442"/>
    </row>
    <row r="196" spans="32:32">
      <c r="AF196" s="438"/>
    </row>
    <row r="197" spans="32:32">
      <c r="AF197" s="441"/>
    </row>
    <row r="198" spans="32:32">
      <c r="AF198" s="442"/>
    </row>
    <row r="199" spans="32:32">
      <c r="AF199" s="442"/>
    </row>
    <row r="200" spans="32:32">
      <c r="AF200" s="438"/>
    </row>
    <row r="201" spans="32:32">
      <c r="AF201" s="441"/>
    </row>
    <row r="202" spans="32:32">
      <c r="AF202" s="442"/>
    </row>
    <row r="203" spans="32:32">
      <c r="AF203" s="442"/>
    </row>
    <row r="204" spans="32:32">
      <c r="AF204" s="438"/>
    </row>
    <row r="205" spans="32:32">
      <c r="AF205" s="441"/>
    </row>
    <row r="206" spans="32:32">
      <c r="AF206" s="442"/>
    </row>
    <row r="207" spans="32:32">
      <c r="AF207" s="442"/>
    </row>
    <row r="208" spans="32:32">
      <c r="AF208" s="438"/>
    </row>
    <row r="209" spans="32:32">
      <c r="AF209" s="441"/>
    </row>
    <row r="210" spans="32:32">
      <c r="AF210" s="442"/>
    </row>
    <row r="211" spans="32:32">
      <c r="AF211" s="442"/>
    </row>
    <row r="212" spans="32:32">
      <c r="AF212" s="438"/>
    </row>
    <row r="213" spans="32:32">
      <c r="AF213" s="441"/>
    </row>
    <row r="214" spans="32:32">
      <c r="AF214" s="442"/>
    </row>
    <row r="215" spans="32:32">
      <c r="AF215" s="442"/>
    </row>
    <row r="216" spans="32:32">
      <c r="AF216" s="438"/>
    </row>
    <row r="217" spans="32:32">
      <c r="AF217" s="441"/>
    </row>
    <row r="218" spans="32:32">
      <c r="AF218" s="442"/>
    </row>
    <row r="219" spans="32:32">
      <c r="AF219" s="442"/>
    </row>
    <row r="220" spans="32:32">
      <c r="AF220" s="438"/>
    </row>
    <row r="221" spans="32:32">
      <c r="AF221" s="441"/>
    </row>
    <row r="222" spans="32:32">
      <c r="AF222" s="442"/>
    </row>
    <row r="223" spans="32:32">
      <c r="AF223" s="442"/>
    </row>
    <row r="224" spans="32:32">
      <c r="AF224" s="438"/>
    </row>
    <row r="225" spans="32:32">
      <c r="AF225" s="441"/>
    </row>
    <row r="226" spans="32:32">
      <c r="AF226" s="442"/>
    </row>
    <row r="227" spans="32:32">
      <c r="AF227" s="442"/>
    </row>
    <row r="228" spans="32:32">
      <c r="AF228" s="438"/>
    </row>
    <row r="229" spans="32:32">
      <c r="AF229" s="441"/>
    </row>
    <row r="230" spans="32:32">
      <c r="AF230" s="442"/>
    </row>
    <row r="231" spans="32:32">
      <c r="AF231" s="442"/>
    </row>
    <row r="232" spans="32:32">
      <c r="AF232" s="438"/>
    </row>
    <row r="233" spans="32:32">
      <c r="AF233" s="441"/>
    </row>
    <row r="234" spans="32:32">
      <c r="AF234" s="442"/>
    </row>
    <row r="235" spans="32:32">
      <c r="AF235" s="442"/>
    </row>
    <row r="236" spans="32:32">
      <c r="AF236" s="438"/>
    </row>
    <row r="237" spans="32:32">
      <c r="AF237" s="441"/>
    </row>
    <row r="238" spans="32:32">
      <c r="AF238" s="442"/>
    </row>
    <row r="239" spans="32:32">
      <c r="AF239" s="442"/>
    </row>
    <row r="240" spans="32:32">
      <c r="AF240" s="438"/>
    </row>
    <row r="241" spans="32:32">
      <c r="AF241" s="441"/>
    </row>
    <row r="242" spans="32:32">
      <c r="AF242" s="442"/>
    </row>
    <row r="243" spans="32:32">
      <c r="AF243" s="442"/>
    </row>
    <row r="244" spans="32:32">
      <c r="AF244" s="438"/>
    </row>
    <row r="245" spans="32:32">
      <c r="AF245" s="441"/>
    </row>
    <row r="246" spans="32:32">
      <c r="AF246" s="442"/>
    </row>
    <row r="247" spans="32:32">
      <c r="AF247" s="442"/>
    </row>
    <row r="248" spans="32:32">
      <c r="AF248" s="438"/>
    </row>
    <row r="249" spans="32:32">
      <c r="AF249" s="441"/>
    </row>
    <row r="250" spans="32:32">
      <c r="AF250" s="442"/>
    </row>
    <row r="251" spans="32:32">
      <c r="AF251" s="442"/>
    </row>
    <row r="252" spans="32:32">
      <c r="AF252" s="438"/>
    </row>
    <row r="253" spans="32:32">
      <c r="AF253" s="441"/>
    </row>
    <row r="254" spans="32:32">
      <c r="AF254" s="442"/>
    </row>
    <row r="255" spans="32:32">
      <c r="AF255" s="442"/>
    </row>
    <row r="256" spans="32:32">
      <c r="AF256" s="438"/>
    </row>
  </sheetData>
  <sheetProtection selectLockedCells="1"/>
  <mergeCells count="1342">
    <mergeCell ref="BL57:BL60"/>
    <mergeCell ref="BM57:BM60"/>
    <mergeCell ref="BP57:BP60"/>
    <mergeCell ref="BQ57:BQ60"/>
    <mergeCell ref="E14:E15"/>
    <mergeCell ref="F14:F15"/>
    <mergeCell ref="G14:G15"/>
    <mergeCell ref="BL14:BL15"/>
    <mergeCell ref="BM14:BM15"/>
    <mergeCell ref="BN14:BN15"/>
    <mergeCell ref="BO14:BO15"/>
    <mergeCell ref="BP14:BP15"/>
    <mergeCell ref="BQ14:BQ15"/>
    <mergeCell ref="G16:G18"/>
    <mergeCell ref="BG11:BG15"/>
    <mergeCell ref="BH11:BH15"/>
    <mergeCell ref="BI11:BI15"/>
    <mergeCell ref="BJ11:BJ15"/>
    <mergeCell ref="BK11:BK15"/>
    <mergeCell ref="AE11:AE15"/>
    <mergeCell ref="N11:N15"/>
    <mergeCell ref="O11:O15"/>
    <mergeCell ref="P11:P15"/>
    <mergeCell ref="Q11:Q15"/>
    <mergeCell ref="I20:I23"/>
    <mergeCell ref="J20:J23"/>
    <mergeCell ref="K20:K23"/>
    <mergeCell ref="L20:L23"/>
    <mergeCell ref="BD11:BD15"/>
    <mergeCell ref="BE11:BE15"/>
    <mergeCell ref="BF11:BF15"/>
    <mergeCell ref="Z11:Z15"/>
    <mergeCell ref="A1:D3"/>
    <mergeCell ref="AG5:AI5"/>
    <mergeCell ref="AJ5:AY5"/>
    <mergeCell ref="AZ5:BA5"/>
    <mergeCell ref="BB5:BC5"/>
    <mergeCell ref="E1:BW3"/>
    <mergeCell ref="BU4:BW5"/>
    <mergeCell ref="BL4:BQ5"/>
    <mergeCell ref="BR4:BT5"/>
    <mergeCell ref="A4:G5"/>
    <mergeCell ref="H4:AF4"/>
    <mergeCell ref="AG4:BJ4"/>
    <mergeCell ref="BK4:BK5"/>
    <mergeCell ref="H5:AA5"/>
    <mergeCell ref="AB5:AF5"/>
    <mergeCell ref="BH5:BJ5"/>
    <mergeCell ref="N7:N10"/>
    <mergeCell ref="O7:O10"/>
    <mergeCell ref="P7:P10"/>
    <mergeCell ref="Q7:Q10"/>
    <mergeCell ref="R7:R10"/>
    <mergeCell ref="BD5:BE5"/>
    <mergeCell ref="A7:A10"/>
    <mergeCell ref="B7:B10"/>
    <mergeCell ref="C7:C10"/>
    <mergeCell ref="D7:D10"/>
    <mergeCell ref="AB7:AB10"/>
    <mergeCell ref="AC7:AC10"/>
    <mergeCell ref="AD7:AD10"/>
    <mergeCell ref="AE7:AE10"/>
    <mergeCell ref="AF7:AF10"/>
    <mergeCell ref="H7:H10"/>
    <mergeCell ref="I7:I10"/>
    <mergeCell ref="J7:J10"/>
    <mergeCell ref="K7:K10"/>
    <mergeCell ref="L7:L10"/>
    <mergeCell ref="M7:M10"/>
    <mergeCell ref="BK7:BK10"/>
    <mergeCell ref="BG7:BG10"/>
    <mergeCell ref="BE7:BE10"/>
    <mergeCell ref="BF7:BF10"/>
    <mergeCell ref="BH7:BH10"/>
    <mergeCell ref="BI7:BI10"/>
    <mergeCell ref="BJ7:BJ10"/>
    <mergeCell ref="X7:X10"/>
    <mergeCell ref="Y7:Y10"/>
    <mergeCell ref="Z7:Z10"/>
    <mergeCell ref="AA7:AA10"/>
    <mergeCell ref="BD7:BD10"/>
    <mergeCell ref="S7:S10"/>
    <mergeCell ref="T7:T10"/>
    <mergeCell ref="U7:U10"/>
    <mergeCell ref="V7:V10"/>
    <mergeCell ref="W7:W10"/>
    <mergeCell ref="AA11:AA15"/>
    <mergeCell ref="AB11:AB15"/>
    <mergeCell ref="AC11:AC15"/>
    <mergeCell ref="AD11:AD15"/>
    <mergeCell ref="U11:U15"/>
    <mergeCell ref="V11:V15"/>
    <mergeCell ref="W11:W15"/>
    <mergeCell ref="X11:X15"/>
    <mergeCell ref="Y11:Y15"/>
    <mergeCell ref="AF11:AF15"/>
    <mergeCell ref="AF16:AF19"/>
    <mergeCell ref="R16:R19"/>
    <mergeCell ref="S16:S19"/>
    <mergeCell ref="T16:T19"/>
    <mergeCell ref="R11:R15"/>
    <mergeCell ref="S11:S15"/>
    <mergeCell ref="T11:T15"/>
    <mergeCell ref="A16:A19"/>
    <mergeCell ref="B16:B19"/>
    <mergeCell ref="C16:C19"/>
    <mergeCell ref="D16:D19"/>
    <mergeCell ref="H16:H19"/>
    <mergeCell ref="I16:I19"/>
    <mergeCell ref="J16:J19"/>
    <mergeCell ref="K16:K19"/>
    <mergeCell ref="L16:L19"/>
    <mergeCell ref="M16:M19"/>
    <mergeCell ref="N16:N19"/>
    <mergeCell ref="O16:O19"/>
    <mergeCell ref="I11:I15"/>
    <mergeCell ref="J11:J15"/>
    <mergeCell ref="K11:K15"/>
    <mergeCell ref="L11:L15"/>
    <mergeCell ref="M11:M15"/>
    <mergeCell ref="A11:A15"/>
    <mergeCell ref="B11:B15"/>
    <mergeCell ref="C11:C15"/>
    <mergeCell ref="D11:D15"/>
    <mergeCell ref="H11:H15"/>
    <mergeCell ref="M20:M23"/>
    <mergeCell ref="A20:A23"/>
    <mergeCell ref="B20:B23"/>
    <mergeCell ref="C20:C23"/>
    <mergeCell ref="D20:D23"/>
    <mergeCell ref="H20:H23"/>
    <mergeCell ref="BG16:BG19"/>
    <mergeCell ref="BH16:BH19"/>
    <mergeCell ref="BI16:BI19"/>
    <mergeCell ref="BJ16:BJ19"/>
    <mergeCell ref="BK16:BK19"/>
    <mergeCell ref="AE16:AE19"/>
    <mergeCell ref="AF145:AF148"/>
    <mergeCell ref="BD16:BD19"/>
    <mergeCell ref="BE16:BE19"/>
    <mergeCell ref="BF16:BF19"/>
    <mergeCell ref="Z16:Z19"/>
    <mergeCell ref="AA16:AA19"/>
    <mergeCell ref="AB16:AB19"/>
    <mergeCell ref="AC16:AC19"/>
    <mergeCell ref="AD16:AD19"/>
    <mergeCell ref="U16:U19"/>
    <mergeCell ref="V16:V19"/>
    <mergeCell ref="W16:W19"/>
    <mergeCell ref="X16:X19"/>
    <mergeCell ref="Y16:Y19"/>
    <mergeCell ref="P16:P19"/>
    <mergeCell ref="Q16:Q19"/>
    <mergeCell ref="AE20:AE23"/>
    <mergeCell ref="BJ20:BJ23"/>
    <mergeCell ref="BK20:BK23"/>
    <mergeCell ref="A24:A27"/>
    <mergeCell ref="O20:O23"/>
    <mergeCell ref="P20:P23"/>
    <mergeCell ref="Q20:Q23"/>
    <mergeCell ref="R20:R23"/>
    <mergeCell ref="AF20:AF23"/>
    <mergeCell ref="AF24:AF27"/>
    <mergeCell ref="AF28:AF31"/>
    <mergeCell ref="AF32:AF35"/>
    <mergeCell ref="X24:X27"/>
    <mergeCell ref="Y24:Y27"/>
    <mergeCell ref="Z24:Z27"/>
    <mergeCell ref="AA24:AA27"/>
    <mergeCell ref="R24:R27"/>
    <mergeCell ref="S24:S27"/>
    <mergeCell ref="T24:T27"/>
    <mergeCell ref="U24:U27"/>
    <mergeCell ref="V24:V27"/>
    <mergeCell ref="R32:R35"/>
    <mergeCell ref="S32:S35"/>
    <mergeCell ref="T32:T35"/>
    <mergeCell ref="B24:B27"/>
    <mergeCell ref="C24:C27"/>
    <mergeCell ref="D24:D27"/>
    <mergeCell ref="H24:H27"/>
    <mergeCell ref="I24:I27"/>
    <mergeCell ref="J24:J27"/>
    <mergeCell ref="K24:K27"/>
    <mergeCell ref="L24:L27"/>
    <mergeCell ref="M24:M27"/>
    <mergeCell ref="N24:N27"/>
    <mergeCell ref="O24:O27"/>
    <mergeCell ref="P24:P27"/>
    <mergeCell ref="Q24:Q27"/>
    <mergeCell ref="BE20:BE23"/>
    <mergeCell ref="BF20:BF23"/>
    <mergeCell ref="BG20:BG23"/>
    <mergeCell ref="BH20:BH23"/>
    <mergeCell ref="AD24:AD27"/>
    <mergeCell ref="AE24:AE27"/>
    <mergeCell ref="W24:W27"/>
    <mergeCell ref="BD20:BD23"/>
    <mergeCell ref="X20:X23"/>
    <mergeCell ref="Y20:Y23"/>
    <mergeCell ref="Z20:Z23"/>
    <mergeCell ref="AA20:AA23"/>
    <mergeCell ref="AB20:AB23"/>
    <mergeCell ref="S20:S23"/>
    <mergeCell ref="T20:T23"/>
    <mergeCell ref="U20:U23"/>
    <mergeCell ref="V20:V23"/>
    <mergeCell ref="W20:W23"/>
    <mergeCell ref="N20:N23"/>
    <mergeCell ref="BI20:BI23"/>
    <mergeCell ref="AC20:AC23"/>
    <mergeCell ref="AD20:AD23"/>
    <mergeCell ref="Z28:Z31"/>
    <mergeCell ref="Q28:Q31"/>
    <mergeCell ref="R28:R31"/>
    <mergeCell ref="S28:S31"/>
    <mergeCell ref="T28:T31"/>
    <mergeCell ref="U28:U31"/>
    <mergeCell ref="BI24:BI27"/>
    <mergeCell ref="BJ24:BJ27"/>
    <mergeCell ref="BK24:BK27"/>
    <mergeCell ref="A28:A31"/>
    <mergeCell ref="B28:B31"/>
    <mergeCell ref="C28:C31"/>
    <mergeCell ref="D28:D31"/>
    <mergeCell ref="H28:H31"/>
    <mergeCell ref="I28:I31"/>
    <mergeCell ref="J28:J31"/>
    <mergeCell ref="K28:K31"/>
    <mergeCell ref="L28:L31"/>
    <mergeCell ref="M28:M31"/>
    <mergeCell ref="N28:N31"/>
    <mergeCell ref="O28:O31"/>
    <mergeCell ref="P28:P31"/>
    <mergeCell ref="BD24:BD27"/>
    <mergeCell ref="BE24:BE27"/>
    <mergeCell ref="BF24:BF27"/>
    <mergeCell ref="BG24:BG27"/>
    <mergeCell ref="BH24:BH27"/>
    <mergeCell ref="AB24:AB27"/>
    <mergeCell ref="AC24:AC27"/>
    <mergeCell ref="BH28:BH31"/>
    <mergeCell ref="BI28:BI31"/>
    <mergeCell ref="BJ28:BJ31"/>
    <mergeCell ref="BK28:BK31"/>
    <mergeCell ref="A32:A35"/>
    <mergeCell ref="B32:B35"/>
    <mergeCell ref="C32:C35"/>
    <mergeCell ref="D32:D35"/>
    <mergeCell ref="H32:H35"/>
    <mergeCell ref="I32:I35"/>
    <mergeCell ref="J32:J35"/>
    <mergeCell ref="K32:K35"/>
    <mergeCell ref="L32:L35"/>
    <mergeCell ref="M32:M35"/>
    <mergeCell ref="N32:N35"/>
    <mergeCell ref="O32:O35"/>
    <mergeCell ref="BD28:BD31"/>
    <mergeCell ref="BE28:BE31"/>
    <mergeCell ref="BF28:BF31"/>
    <mergeCell ref="BG28:BG31"/>
    <mergeCell ref="AA28:AA31"/>
    <mergeCell ref="AB28:AB31"/>
    <mergeCell ref="AC28:AC31"/>
    <mergeCell ref="AD28:AD31"/>
    <mergeCell ref="AE28:AE31"/>
    <mergeCell ref="V28:V31"/>
    <mergeCell ref="W28:W31"/>
    <mergeCell ref="X28:X31"/>
    <mergeCell ref="Y28:Y31"/>
    <mergeCell ref="BK32:BK35"/>
    <mergeCell ref="AE32:AE35"/>
    <mergeCell ref="BD32:BD35"/>
    <mergeCell ref="BE32:BE35"/>
    <mergeCell ref="BF32:BF35"/>
    <mergeCell ref="Z32:Z35"/>
    <mergeCell ref="AA32:AA35"/>
    <mergeCell ref="AB32:AB35"/>
    <mergeCell ref="AC32:AC35"/>
    <mergeCell ref="AD32:AD35"/>
    <mergeCell ref="U32:U35"/>
    <mergeCell ref="V32:V35"/>
    <mergeCell ref="W32:W35"/>
    <mergeCell ref="X32:X35"/>
    <mergeCell ref="Y32:Y35"/>
    <mergeCell ref="P32:P35"/>
    <mergeCell ref="Q32:Q35"/>
    <mergeCell ref="AF61:AF64"/>
    <mergeCell ref="Y53:Y56"/>
    <mergeCell ref="Z53:Z56"/>
    <mergeCell ref="AF41:AF44"/>
    <mergeCell ref="AF45:AF48"/>
    <mergeCell ref="AF49:AF52"/>
    <mergeCell ref="X41:X44"/>
    <mergeCell ref="Y41:Y44"/>
    <mergeCell ref="Z41:Z44"/>
    <mergeCell ref="AA41:AA44"/>
    <mergeCell ref="R41:R44"/>
    <mergeCell ref="S41:S44"/>
    <mergeCell ref="T41:T44"/>
    <mergeCell ref="U41:U44"/>
    <mergeCell ref="V41:V44"/>
    <mergeCell ref="Z45:Z48"/>
    <mergeCell ref="R49:R52"/>
    <mergeCell ref="S49:S52"/>
    <mergeCell ref="I36:I40"/>
    <mergeCell ref="J36:J40"/>
    <mergeCell ref="K36:K40"/>
    <mergeCell ref="L36:L40"/>
    <mergeCell ref="M36:M40"/>
    <mergeCell ref="A36:A40"/>
    <mergeCell ref="B36:B40"/>
    <mergeCell ref="C36:C40"/>
    <mergeCell ref="D36:D40"/>
    <mergeCell ref="H36:H40"/>
    <mergeCell ref="BG32:BG35"/>
    <mergeCell ref="BH32:BH35"/>
    <mergeCell ref="BI32:BI35"/>
    <mergeCell ref="BJ32:BJ35"/>
    <mergeCell ref="Z36:Z40"/>
    <mergeCell ref="AA36:AA40"/>
    <mergeCell ref="AB36:AB40"/>
    <mergeCell ref="S36:S40"/>
    <mergeCell ref="T36:T40"/>
    <mergeCell ref="U36:U40"/>
    <mergeCell ref="V36:V40"/>
    <mergeCell ref="W36:W40"/>
    <mergeCell ref="N36:N40"/>
    <mergeCell ref="O36:O40"/>
    <mergeCell ref="P36:P40"/>
    <mergeCell ref="Q36:Q40"/>
    <mergeCell ref="R36:R40"/>
    <mergeCell ref="AF36:AF40"/>
    <mergeCell ref="AE36:AE40"/>
    <mergeCell ref="BD36:BD40"/>
    <mergeCell ref="X36:X40"/>
    <mergeCell ref="Y36:Y40"/>
    <mergeCell ref="T49:T52"/>
    <mergeCell ref="W41:W44"/>
    <mergeCell ref="BH45:BH48"/>
    <mergeCell ref="G41:G44"/>
    <mergeCell ref="G45:G48"/>
    <mergeCell ref="BI45:BI48"/>
    <mergeCell ref="BJ45:BJ48"/>
    <mergeCell ref="BJ36:BJ40"/>
    <mergeCell ref="BK36:BK40"/>
    <mergeCell ref="A41:A44"/>
    <mergeCell ref="B41:B44"/>
    <mergeCell ref="C41:C44"/>
    <mergeCell ref="D41:D44"/>
    <mergeCell ref="H41:H44"/>
    <mergeCell ref="I41:I44"/>
    <mergeCell ref="J41:J44"/>
    <mergeCell ref="K41:K44"/>
    <mergeCell ref="L41:L44"/>
    <mergeCell ref="M41:M44"/>
    <mergeCell ref="N41:N44"/>
    <mergeCell ref="O41:O44"/>
    <mergeCell ref="P41:P44"/>
    <mergeCell ref="Q41:Q44"/>
    <mergeCell ref="BE36:BE40"/>
    <mergeCell ref="BF36:BF40"/>
    <mergeCell ref="BG36:BG40"/>
    <mergeCell ref="BH36:BH40"/>
    <mergeCell ref="BI36:BI40"/>
    <mergeCell ref="AC36:AC40"/>
    <mergeCell ref="AD36:AD40"/>
    <mergeCell ref="X45:X48"/>
    <mergeCell ref="Y45:Y48"/>
    <mergeCell ref="Q45:Q48"/>
    <mergeCell ref="R45:R48"/>
    <mergeCell ref="S45:S48"/>
    <mergeCell ref="T45:T48"/>
    <mergeCell ref="U45:U48"/>
    <mergeCell ref="BI41:BI44"/>
    <mergeCell ref="BJ41:BJ44"/>
    <mergeCell ref="BK41:BK44"/>
    <mergeCell ref="A45:A48"/>
    <mergeCell ref="B45:B48"/>
    <mergeCell ref="C45:C48"/>
    <mergeCell ref="D45:D48"/>
    <mergeCell ref="H45:H48"/>
    <mergeCell ref="I45:I48"/>
    <mergeCell ref="J45:J48"/>
    <mergeCell ref="K45:K48"/>
    <mergeCell ref="L45:L48"/>
    <mergeCell ref="M45:M48"/>
    <mergeCell ref="N45:N48"/>
    <mergeCell ref="O45:O48"/>
    <mergeCell ref="P45:P48"/>
    <mergeCell ref="BD41:BD44"/>
    <mergeCell ref="BE41:BE44"/>
    <mergeCell ref="BF41:BF44"/>
    <mergeCell ref="BG41:BG44"/>
    <mergeCell ref="BH41:BH44"/>
    <mergeCell ref="AB41:AB44"/>
    <mergeCell ref="AC41:AC44"/>
    <mergeCell ref="AD41:AD44"/>
    <mergeCell ref="AE41:AE44"/>
    <mergeCell ref="P49:P52"/>
    <mergeCell ref="Q49:Q52"/>
    <mergeCell ref="X53:X56"/>
    <mergeCell ref="AA53:AA56"/>
    <mergeCell ref="G49:G52"/>
    <mergeCell ref="O53:O56"/>
    <mergeCell ref="P53:P56"/>
    <mergeCell ref="Q53:Q56"/>
    <mergeCell ref="BK45:BK48"/>
    <mergeCell ref="A49:A52"/>
    <mergeCell ref="B49:B52"/>
    <mergeCell ref="C49:C52"/>
    <mergeCell ref="D49:D52"/>
    <mergeCell ref="H49:H52"/>
    <mergeCell ref="I49:I52"/>
    <mergeCell ref="J49:J52"/>
    <mergeCell ref="K49:K52"/>
    <mergeCell ref="L49:L52"/>
    <mergeCell ref="M49:M52"/>
    <mergeCell ref="N49:N52"/>
    <mergeCell ref="O49:O52"/>
    <mergeCell ref="BD45:BD48"/>
    <mergeCell ref="BE45:BE48"/>
    <mergeCell ref="BF45:BF48"/>
    <mergeCell ref="BG45:BG48"/>
    <mergeCell ref="AA45:AA48"/>
    <mergeCell ref="AB45:AB48"/>
    <mergeCell ref="AC45:AC48"/>
    <mergeCell ref="AD45:AD48"/>
    <mergeCell ref="AE45:AE48"/>
    <mergeCell ref="V45:V48"/>
    <mergeCell ref="W45:W48"/>
    <mergeCell ref="BG49:BG52"/>
    <mergeCell ref="BH49:BH52"/>
    <mergeCell ref="BI49:BI52"/>
    <mergeCell ref="BJ49:BJ52"/>
    <mergeCell ref="BK49:BK52"/>
    <mergeCell ref="AE49:AE52"/>
    <mergeCell ref="BD49:BD52"/>
    <mergeCell ref="BE49:BE52"/>
    <mergeCell ref="BF49:BF52"/>
    <mergeCell ref="Z49:Z52"/>
    <mergeCell ref="AA49:AA52"/>
    <mergeCell ref="AB49:AB52"/>
    <mergeCell ref="AC49:AC52"/>
    <mergeCell ref="AD49:AD52"/>
    <mergeCell ref="U49:U52"/>
    <mergeCell ref="V49:V52"/>
    <mergeCell ref="W49:W52"/>
    <mergeCell ref="X49:X52"/>
    <mergeCell ref="Y49:Y52"/>
    <mergeCell ref="I53:I56"/>
    <mergeCell ref="J53:J56"/>
    <mergeCell ref="K53:K56"/>
    <mergeCell ref="L53:L56"/>
    <mergeCell ref="M53:M56"/>
    <mergeCell ref="BJ53:BJ56"/>
    <mergeCell ref="BK53:BK56"/>
    <mergeCell ref="BH53:BH56"/>
    <mergeCell ref="BI53:BI56"/>
    <mergeCell ref="A53:A56"/>
    <mergeCell ref="B53:B56"/>
    <mergeCell ref="C53:C56"/>
    <mergeCell ref="D53:D56"/>
    <mergeCell ref="H53:H56"/>
    <mergeCell ref="A57:A60"/>
    <mergeCell ref="B57:B60"/>
    <mergeCell ref="C57:C60"/>
    <mergeCell ref="D57:D60"/>
    <mergeCell ref="H57:H60"/>
    <mergeCell ref="I57:I60"/>
    <mergeCell ref="J57:J60"/>
    <mergeCell ref="K57:K60"/>
    <mergeCell ref="L57:L60"/>
    <mergeCell ref="M57:M60"/>
    <mergeCell ref="N57:N60"/>
    <mergeCell ref="O57:O60"/>
    <mergeCell ref="P57:P60"/>
    <mergeCell ref="Q57:Q60"/>
    <mergeCell ref="BE53:BE56"/>
    <mergeCell ref="BF53:BF56"/>
    <mergeCell ref="BG53:BG56"/>
    <mergeCell ref="AC53:AC56"/>
    <mergeCell ref="AD53:AD56"/>
    <mergeCell ref="AE53:AE56"/>
    <mergeCell ref="BD53:BD56"/>
    <mergeCell ref="AB53:AB56"/>
    <mergeCell ref="S53:S56"/>
    <mergeCell ref="T53:T56"/>
    <mergeCell ref="U53:U56"/>
    <mergeCell ref="V53:V56"/>
    <mergeCell ref="W53:W56"/>
    <mergeCell ref="N53:N56"/>
    <mergeCell ref="R53:R56"/>
    <mergeCell ref="AF53:AF56"/>
    <mergeCell ref="AF57:AF60"/>
    <mergeCell ref="Z57:Z60"/>
    <mergeCell ref="AA57:AA60"/>
    <mergeCell ref="R57:R60"/>
    <mergeCell ref="S57:S60"/>
    <mergeCell ref="T57:T60"/>
    <mergeCell ref="U57:U60"/>
    <mergeCell ref="V57:V60"/>
    <mergeCell ref="R61:R64"/>
    <mergeCell ref="S61:S64"/>
    <mergeCell ref="T61:T64"/>
    <mergeCell ref="U61:U64"/>
    <mergeCell ref="BI57:BI60"/>
    <mergeCell ref="BJ57:BJ60"/>
    <mergeCell ref="BK57:BK60"/>
    <mergeCell ref="A61:A64"/>
    <mergeCell ref="B61:B64"/>
    <mergeCell ref="C61:C64"/>
    <mergeCell ref="D61:D64"/>
    <mergeCell ref="H61:H64"/>
    <mergeCell ref="I61:I64"/>
    <mergeCell ref="J61:J64"/>
    <mergeCell ref="K61:K64"/>
    <mergeCell ref="L61:L64"/>
    <mergeCell ref="M61:M64"/>
    <mergeCell ref="N61:N64"/>
    <mergeCell ref="O61:O64"/>
    <mergeCell ref="P61:P64"/>
    <mergeCell ref="BD57:BD60"/>
    <mergeCell ref="BE57:BE60"/>
    <mergeCell ref="BF57:BF60"/>
    <mergeCell ref="BG57:BG60"/>
    <mergeCell ref="BH57:BH60"/>
    <mergeCell ref="AB57:AB60"/>
    <mergeCell ref="AC57:AC60"/>
    <mergeCell ref="AD57:AD60"/>
    <mergeCell ref="AE57:AE60"/>
    <mergeCell ref="W57:W60"/>
    <mergeCell ref="X57:X60"/>
    <mergeCell ref="Y57:Y60"/>
    <mergeCell ref="BH61:BH64"/>
    <mergeCell ref="BI61:BI64"/>
    <mergeCell ref="BJ61:BJ64"/>
    <mergeCell ref="BK61:BK64"/>
    <mergeCell ref="A65:A68"/>
    <mergeCell ref="B65:B68"/>
    <mergeCell ref="C65:C68"/>
    <mergeCell ref="D65:D68"/>
    <mergeCell ref="H65:H68"/>
    <mergeCell ref="I65:I68"/>
    <mergeCell ref="J65:J68"/>
    <mergeCell ref="K65:K68"/>
    <mergeCell ref="L65:L68"/>
    <mergeCell ref="M65:M68"/>
    <mergeCell ref="N65:N68"/>
    <mergeCell ref="O65:O68"/>
    <mergeCell ref="AF189:AF192"/>
    <mergeCell ref="BD61:BD64"/>
    <mergeCell ref="BE61:BE64"/>
    <mergeCell ref="BF61:BF64"/>
    <mergeCell ref="BG61:BG64"/>
    <mergeCell ref="AA61:AA64"/>
    <mergeCell ref="AB61:AB64"/>
    <mergeCell ref="AC61:AC64"/>
    <mergeCell ref="AD61:AD64"/>
    <mergeCell ref="AE61:AE64"/>
    <mergeCell ref="V61:V64"/>
    <mergeCell ref="W61:W64"/>
    <mergeCell ref="X61:X64"/>
    <mergeCell ref="Y61:Y64"/>
    <mergeCell ref="Z61:Z64"/>
    <mergeCell ref="Q61:Q64"/>
    <mergeCell ref="BI65:BI68"/>
    <mergeCell ref="BJ65:BJ68"/>
    <mergeCell ref="BK65:BK68"/>
    <mergeCell ref="AE65:AE68"/>
    <mergeCell ref="AF193:AF196"/>
    <mergeCell ref="BD65:BD68"/>
    <mergeCell ref="BE65:BE68"/>
    <mergeCell ref="BF65:BF68"/>
    <mergeCell ref="Z65:Z68"/>
    <mergeCell ref="AA65:AA68"/>
    <mergeCell ref="AB65:AB68"/>
    <mergeCell ref="AC65:AC68"/>
    <mergeCell ref="AD65:AD68"/>
    <mergeCell ref="U65:U68"/>
    <mergeCell ref="V65:V68"/>
    <mergeCell ref="W65:W68"/>
    <mergeCell ref="X65:X68"/>
    <mergeCell ref="Y65:Y68"/>
    <mergeCell ref="AF185:AF188"/>
    <mergeCell ref="AF181:AF184"/>
    <mergeCell ref="AF177:AF180"/>
    <mergeCell ref="AF173:AF176"/>
    <mergeCell ref="AF169:AF172"/>
    <mergeCell ref="BI69:BI72"/>
    <mergeCell ref="BI73:BI76"/>
    <mergeCell ref="BG77:BG80"/>
    <mergeCell ref="BH73:BH76"/>
    <mergeCell ref="BH77:BH80"/>
    <mergeCell ref="BI77:BI80"/>
    <mergeCell ref="BJ77:BJ80"/>
    <mergeCell ref="BK77:BK80"/>
    <mergeCell ref="BI89:BI92"/>
    <mergeCell ref="A69:A72"/>
    <mergeCell ref="B69:B72"/>
    <mergeCell ref="C69:C72"/>
    <mergeCell ref="D69:D72"/>
    <mergeCell ref="H69:H72"/>
    <mergeCell ref="BG65:BG68"/>
    <mergeCell ref="BH65:BH68"/>
    <mergeCell ref="P65:P68"/>
    <mergeCell ref="Q65:Q68"/>
    <mergeCell ref="R65:R68"/>
    <mergeCell ref="S65:S68"/>
    <mergeCell ref="T65:T68"/>
    <mergeCell ref="BG69:BG72"/>
    <mergeCell ref="BH69:BH72"/>
    <mergeCell ref="AF65:AF68"/>
    <mergeCell ref="AC69:AC72"/>
    <mergeCell ref="AD69:AD72"/>
    <mergeCell ref="AE69:AE72"/>
    <mergeCell ref="X69:X72"/>
    <mergeCell ref="Y69:Y72"/>
    <mergeCell ref="Z69:Z72"/>
    <mergeCell ref="AA69:AA72"/>
    <mergeCell ref="V69:V72"/>
    <mergeCell ref="W69:W72"/>
    <mergeCell ref="BE69:BE72"/>
    <mergeCell ref="BF69:BF72"/>
    <mergeCell ref="AD73:AD76"/>
    <mergeCell ref="AE73:AE76"/>
    <mergeCell ref="W73:W76"/>
    <mergeCell ref="X73:X76"/>
    <mergeCell ref="Y73:Y76"/>
    <mergeCell ref="Z73:Z76"/>
    <mergeCell ref="AA73:AA76"/>
    <mergeCell ref="S73:S76"/>
    <mergeCell ref="T73:T76"/>
    <mergeCell ref="U73:U76"/>
    <mergeCell ref="V73:V76"/>
    <mergeCell ref="N69:N72"/>
    <mergeCell ref="O69:O72"/>
    <mergeCell ref="P69:P72"/>
    <mergeCell ref="Q69:Q72"/>
    <mergeCell ref="R69:R72"/>
    <mergeCell ref="I69:I72"/>
    <mergeCell ref="J69:J72"/>
    <mergeCell ref="K69:K72"/>
    <mergeCell ref="L69:L72"/>
    <mergeCell ref="M69:M72"/>
    <mergeCell ref="U85:U88"/>
    <mergeCell ref="V85:V88"/>
    <mergeCell ref="W85:W88"/>
    <mergeCell ref="X85:X88"/>
    <mergeCell ref="Y85:Y88"/>
    <mergeCell ref="Q81:Q84"/>
    <mergeCell ref="R81:R84"/>
    <mergeCell ref="S81:S84"/>
    <mergeCell ref="T81:T84"/>
    <mergeCell ref="S85:S88"/>
    <mergeCell ref="T85:T88"/>
    <mergeCell ref="BD77:BD80"/>
    <mergeCell ref="BE77:BE80"/>
    <mergeCell ref="BF77:BF80"/>
    <mergeCell ref="AF69:AF72"/>
    <mergeCell ref="AF73:AF76"/>
    <mergeCell ref="AA77:AA80"/>
    <mergeCell ref="AB77:AB80"/>
    <mergeCell ref="AC77:AC80"/>
    <mergeCell ref="AD77:AD80"/>
    <mergeCell ref="AE77:AE80"/>
    <mergeCell ref="V77:V80"/>
    <mergeCell ref="W77:W80"/>
    <mergeCell ref="X77:X80"/>
    <mergeCell ref="Y77:Y80"/>
    <mergeCell ref="BD69:BD72"/>
    <mergeCell ref="AB69:AB72"/>
    <mergeCell ref="S69:S72"/>
    <mergeCell ref="T69:T72"/>
    <mergeCell ref="U69:U72"/>
    <mergeCell ref="AB73:AB76"/>
    <mergeCell ref="AC73:AC76"/>
    <mergeCell ref="BG85:BG88"/>
    <mergeCell ref="BH85:BH88"/>
    <mergeCell ref="AF77:AF80"/>
    <mergeCell ref="BI85:BI88"/>
    <mergeCell ref="BJ85:BJ88"/>
    <mergeCell ref="BK85:BK88"/>
    <mergeCell ref="AE81:AE84"/>
    <mergeCell ref="AF209:AF212"/>
    <mergeCell ref="BD81:BD84"/>
    <mergeCell ref="BE81:BE84"/>
    <mergeCell ref="BF81:BF84"/>
    <mergeCell ref="AE85:AE88"/>
    <mergeCell ref="AF213:AF216"/>
    <mergeCell ref="BD85:BD88"/>
    <mergeCell ref="BE85:BE88"/>
    <mergeCell ref="BF85:BF88"/>
    <mergeCell ref="Z81:Z84"/>
    <mergeCell ref="AA81:AA84"/>
    <mergeCell ref="AB81:AB84"/>
    <mergeCell ref="AC81:AC84"/>
    <mergeCell ref="AD81:AD84"/>
    <mergeCell ref="Z85:Z88"/>
    <mergeCell ref="AA85:AA88"/>
    <mergeCell ref="AB85:AB88"/>
    <mergeCell ref="AC85:AC88"/>
    <mergeCell ref="AD85:AD88"/>
    <mergeCell ref="AF81:AF84"/>
    <mergeCell ref="AF85:AF88"/>
    <mergeCell ref="AF197:AF200"/>
    <mergeCell ref="Z77:Z80"/>
    <mergeCell ref="AC89:AC92"/>
    <mergeCell ref="AD89:AD92"/>
    <mergeCell ref="BJ69:BJ72"/>
    <mergeCell ref="BK69:BK72"/>
    <mergeCell ref="A73:A76"/>
    <mergeCell ref="B73:B76"/>
    <mergeCell ref="C73:C76"/>
    <mergeCell ref="D73:D76"/>
    <mergeCell ref="H73:H76"/>
    <mergeCell ref="I73:I76"/>
    <mergeCell ref="J73:J76"/>
    <mergeCell ref="K73:K76"/>
    <mergeCell ref="L73:L76"/>
    <mergeCell ref="M73:M76"/>
    <mergeCell ref="N73:N76"/>
    <mergeCell ref="O73:O76"/>
    <mergeCell ref="P73:P76"/>
    <mergeCell ref="Q73:Q76"/>
    <mergeCell ref="BG81:BG84"/>
    <mergeCell ref="BH81:BH84"/>
    <mergeCell ref="BI81:BI84"/>
    <mergeCell ref="BJ81:BJ84"/>
    <mergeCell ref="BK81:BK84"/>
    <mergeCell ref="U81:U84"/>
    <mergeCell ref="V81:V84"/>
    <mergeCell ref="W81:W84"/>
    <mergeCell ref="X81:X84"/>
    <mergeCell ref="Y81:Y84"/>
    <mergeCell ref="BD73:BD76"/>
    <mergeCell ref="BE73:BE76"/>
    <mergeCell ref="BF73:BF76"/>
    <mergeCell ref="BG73:BG76"/>
    <mergeCell ref="R77:R80"/>
    <mergeCell ref="S77:S80"/>
    <mergeCell ref="A81:A84"/>
    <mergeCell ref="B81:B84"/>
    <mergeCell ref="C81:C84"/>
    <mergeCell ref="D81:D84"/>
    <mergeCell ref="H81:H84"/>
    <mergeCell ref="I81:I84"/>
    <mergeCell ref="J81:J84"/>
    <mergeCell ref="K81:K84"/>
    <mergeCell ref="L81:L84"/>
    <mergeCell ref="M81:M84"/>
    <mergeCell ref="N81:N84"/>
    <mergeCell ref="O81:O84"/>
    <mergeCell ref="P81:P84"/>
    <mergeCell ref="BJ73:BJ76"/>
    <mergeCell ref="BK73:BK76"/>
    <mergeCell ref="A77:A80"/>
    <mergeCell ref="B77:B80"/>
    <mergeCell ref="C77:C80"/>
    <mergeCell ref="D77:D80"/>
    <mergeCell ref="H77:H80"/>
    <mergeCell ref="I77:I80"/>
    <mergeCell ref="J77:J80"/>
    <mergeCell ref="K77:K80"/>
    <mergeCell ref="L77:L80"/>
    <mergeCell ref="M77:M80"/>
    <mergeCell ref="N77:N80"/>
    <mergeCell ref="O77:O80"/>
    <mergeCell ref="P77:P80"/>
    <mergeCell ref="Q77:Q80"/>
    <mergeCell ref="T77:T80"/>
    <mergeCell ref="U77:U80"/>
    <mergeCell ref="R73:R76"/>
    <mergeCell ref="I89:I92"/>
    <mergeCell ref="J89:J92"/>
    <mergeCell ref="K89:K92"/>
    <mergeCell ref="L89:L92"/>
    <mergeCell ref="M89:M92"/>
    <mergeCell ref="A89:A92"/>
    <mergeCell ref="B89:B92"/>
    <mergeCell ref="C89:C92"/>
    <mergeCell ref="D89:D92"/>
    <mergeCell ref="H89:H92"/>
    <mergeCell ref="N85:N88"/>
    <mergeCell ref="O85:O88"/>
    <mergeCell ref="P85:P88"/>
    <mergeCell ref="Q85:Q88"/>
    <mergeCell ref="R85:R88"/>
    <mergeCell ref="I85:I88"/>
    <mergeCell ref="J85:J88"/>
    <mergeCell ref="K85:K88"/>
    <mergeCell ref="L85:L88"/>
    <mergeCell ref="M85:M88"/>
    <mergeCell ref="A85:A88"/>
    <mergeCell ref="B85:B88"/>
    <mergeCell ref="C85:C88"/>
    <mergeCell ref="D85:D88"/>
    <mergeCell ref="H85:H88"/>
    <mergeCell ref="U89:U92"/>
    <mergeCell ref="V89:V92"/>
    <mergeCell ref="W89:W92"/>
    <mergeCell ref="N89:N92"/>
    <mergeCell ref="O89:O92"/>
    <mergeCell ref="P89:P92"/>
    <mergeCell ref="Q89:Q92"/>
    <mergeCell ref="R89:R92"/>
    <mergeCell ref="AF89:AF92"/>
    <mergeCell ref="AF93:AF96"/>
    <mergeCell ref="AF97:AF100"/>
    <mergeCell ref="AF101:AF104"/>
    <mergeCell ref="AE93:AE96"/>
    <mergeCell ref="Y97:Y100"/>
    <mergeCell ref="Z97:Z100"/>
    <mergeCell ref="Q97:Q100"/>
    <mergeCell ref="R97:R100"/>
    <mergeCell ref="S97:S100"/>
    <mergeCell ref="T97:T100"/>
    <mergeCell ref="U97:U100"/>
    <mergeCell ref="P101:P104"/>
    <mergeCell ref="Q101:Q104"/>
    <mergeCell ref="R101:R104"/>
    <mergeCell ref="AE89:AE92"/>
    <mergeCell ref="S101:S104"/>
    <mergeCell ref="T101:T104"/>
    <mergeCell ref="AA93:AA96"/>
    <mergeCell ref="R93:R96"/>
    <mergeCell ref="S93:S96"/>
    <mergeCell ref="T93:T96"/>
    <mergeCell ref="BJ89:BJ92"/>
    <mergeCell ref="BK89:BK92"/>
    <mergeCell ref="A93:A96"/>
    <mergeCell ref="B93:B96"/>
    <mergeCell ref="C93:C96"/>
    <mergeCell ref="D93:D96"/>
    <mergeCell ref="H93:H96"/>
    <mergeCell ref="I93:I96"/>
    <mergeCell ref="J93:J96"/>
    <mergeCell ref="K93:K96"/>
    <mergeCell ref="L93:L96"/>
    <mergeCell ref="M93:M96"/>
    <mergeCell ref="N93:N96"/>
    <mergeCell ref="O93:O96"/>
    <mergeCell ref="P93:P96"/>
    <mergeCell ref="Q93:Q96"/>
    <mergeCell ref="BE89:BE92"/>
    <mergeCell ref="BF89:BF92"/>
    <mergeCell ref="BG89:BG92"/>
    <mergeCell ref="BH89:BH92"/>
    <mergeCell ref="BD89:BD92"/>
    <mergeCell ref="X89:X92"/>
    <mergeCell ref="Y89:Y92"/>
    <mergeCell ref="Z89:Z92"/>
    <mergeCell ref="AA89:AA92"/>
    <mergeCell ref="AB89:AB92"/>
    <mergeCell ref="BI93:BI96"/>
    <mergeCell ref="BJ93:BJ96"/>
    <mergeCell ref="BK93:BK96"/>
    <mergeCell ref="BH93:BH96"/>
    <mergeCell ref="S89:S92"/>
    <mergeCell ref="T89:T92"/>
    <mergeCell ref="A97:A100"/>
    <mergeCell ref="B97:B100"/>
    <mergeCell ref="C97:C100"/>
    <mergeCell ref="D97:D100"/>
    <mergeCell ref="H97:H100"/>
    <mergeCell ref="I97:I100"/>
    <mergeCell ref="J97:J100"/>
    <mergeCell ref="K97:K100"/>
    <mergeCell ref="L97:L100"/>
    <mergeCell ref="M97:M100"/>
    <mergeCell ref="N97:N100"/>
    <mergeCell ref="O97:O100"/>
    <mergeCell ref="P97:P100"/>
    <mergeCell ref="BD93:BD96"/>
    <mergeCell ref="BE93:BE96"/>
    <mergeCell ref="BF93:BF96"/>
    <mergeCell ref="BG93:BG96"/>
    <mergeCell ref="AB93:AB96"/>
    <mergeCell ref="AC93:AC96"/>
    <mergeCell ref="AD93:AD96"/>
    <mergeCell ref="X97:X100"/>
    <mergeCell ref="U93:U96"/>
    <mergeCell ref="V93:V96"/>
    <mergeCell ref="BH97:BH100"/>
    <mergeCell ref="BI97:BI100"/>
    <mergeCell ref="BJ97:BJ100"/>
    <mergeCell ref="BK97:BK100"/>
    <mergeCell ref="W93:W96"/>
    <mergeCell ref="X93:X96"/>
    <mergeCell ref="Y93:Y96"/>
    <mergeCell ref="Z93:Z96"/>
    <mergeCell ref="A101:A104"/>
    <mergeCell ref="B101:B104"/>
    <mergeCell ref="C101:C104"/>
    <mergeCell ref="D101:D104"/>
    <mergeCell ref="H101:H104"/>
    <mergeCell ref="I101:I104"/>
    <mergeCell ref="J101:J104"/>
    <mergeCell ref="K101:K104"/>
    <mergeCell ref="L101:L104"/>
    <mergeCell ref="M101:M104"/>
    <mergeCell ref="N101:N104"/>
    <mergeCell ref="O101:O104"/>
    <mergeCell ref="BD97:BD100"/>
    <mergeCell ref="BE97:BE100"/>
    <mergeCell ref="BF97:BF100"/>
    <mergeCell ref="BG97:BG100"/>
    <mergeCell ref="AA97:AA100"/>
    <mergeCell ref="AB97:AB100"/>
    <mergeCell ref="AC97:AC100"/>
    <mergeCell ref="AD97:AD100"/>
    <mergeCell ref="AE97:AE100"/>
    <mergeCell ref="V97:V100"/>
    <mergeCell ref="W97:W100"/>
    <mergeCell ref="BG101:BG104"/>
    <mergeCell ref="BH101:BH104"/>
    <mergeCell ref="BI101:BI104"/>
    <mergeCell ref="BJ101:BJ104"/>
    <mergeCell ref="BK101:BK104"/>
    <mergeCell ref="AE101:AE104"/>
    <mergeCell ref="AF229:AF232"/>
    <mergeCell ref="BD101:BD104"/>
    <mergeCell ref="BE101:BE104"/>
    <mergeCell ref="BF101:BF104"/>
    <mergeCell ref="Z101:Z104"/>
    <mergeCell ref="AA101:AA104"/>
    <mergeCell ref="AB101:AB104"/>
    <mergeCell ref="AC101:AC104"/>
    <mergeCell ref="AD101:AD104"/>
    <mergeCell ref="U101:U104"/>
    <mergeCell ref="V101:V104"/>
    <mergeCell ref="W101:W104"/>
    <mergeCell ref="X101:X104"/>
    <mergeCell ref="Y101:Y104"/>
    <mergeCell ref="AF225:AF228"/>
    <mergeCell ref="BG105:BG108"/>
    <mergeCell ref="BH105:BH108"/>
    <mergeCell ref="BI105:BI108"/>
    <mergeCell ref="BJ105:BJ108"/>
    <mergeCell ref="BK105:BK108"/>
    <mergeCell ref="BI109:BI112"/>
    <mergeCell ref="BJ109:BJ112"/>
    <mergeCell ref="BK109:BK112"/>
    <mergeCell ref="BH109:BH112"/>
    <mergeCell ref="BG117:BG120"/>
    <mergeCell ref="BH117:BH120"/>
    <mergeCell ref="BI117:BI120"/>
    <mergeCell ref="A105:A108"/>
    <mergeCell ref="B105:B108"/>
    <mergeCell ref="C105:C108"/>
    <mergeCell ref="D105:D108"/>
    <mergeCell ref="H105:H108"/>
    <mergeCell ref="AC105:AC108"/>
    <mergeCell ref="AD105:AD108"/>
    <mergeCell ref="AE105:AE108"/>
    <mergeCell ref="R109:R112"/>
    <mergeCell ref="A109:A112"/>
    <mergeCell ref="B109:B112"/>
    <mergeCell ref="C109:C112"/>
    <mergeCell ref="D109:D112"/>
    <mergeCell ref="H109:H112"/>
    <mergeCell ref="I109:I112"/>
    <mergeCell ref="J109:J112"/>
    <mergeCell ref="K109:K112"/>
    <mergeCell ref="T125:T128"/>
    <mergeCell ref="AD121:AD124"/>
    <mergeCell ref="AE121:AE124"/>
    <mergeCell ref="BD121:BD124"/>
    <mergeCell ref="X121:X124"/>
    <mergeCell ref="N105:N108"/>
    <mergeCell ref="O105:O108"/>
    <mergeCell ref="P105:P108"/>
    <mergeCell ref="Q105:Q108"/>
    <mergeCell ref="R105:R108"/>
    <mergeCell ref="AF105:AF108"/>
    <mergeCell ref="AF109:AF112"/>
    <mergeCell ref="AF113:AF116"/>
    <mergeCell ref="AF117:AF120"/>
    <mergeCell ref="AF121:AF124"/>
    <mergeCell ref="I105:I108"/>
    <mergeCell ref="J105:J108"/>
    <mergeCell ref="K105:K108"/>
    <mergeCell ref="L105:L108"/>
    <mergeCell ref="M105:M108"/>
    <mergeCell ref="AA121:AA124"/>
    <mergeCell ref="P117:P120"/>
    <mergeCell ref="Q117:Q120"/>
    <mergeCell ref="R117:R120"/>
    <mergeCell ref="S117:S120"/>
    <mergeCell ref="T117:T120"/>
    <mergeCell ref="Y121:Y124"/>
    <mergeCell ref="Z121:Z124"/>
    <mergeCell ref="BD117:BD120"/>
    <mergeCell ref="BE105:BE108"/>
    <mergeCell ref="BF105:BF108"/>
    <mergeCell ref="V113:V116"/>
    <mergeCell ref="W113:W116"/>
    <mergeCell ref="X113:X116"/>
    <mergeCell ref="Y113:Y116"/>
    <mergeCell ref="Z113:Z116"/>
    <mergeCell ref="Q113:Q116"/>
    <mergeCell ref="R113:R116"/>
    <mergeCell ref="S113:S116"/>
    <mergeCell ref="T113:T116"/>
    <mergeCell ref="U113:U116"/>
    <mergeCell ref="AF233:AF236"/>
    <mergeCell ref="BD105:BD108"/>
    <mergeCell ref="X105:X108"/>
    <mergeCell ref="Y105:Y108"/>
    <mergeCell ref="Z105:Z108"/>
    <mergeCell ref="AA105:AA108"/>
    <mergeCell ref="AB105:AB108"/>
    <mergeCell ref="S105:S108"/>
    <mergeCell ref="T105:T108"/>
    <mergeCell ref="U105:U108"/>
    <mergeCell ref="V105:V108"/>
    <mergeCell ref="W105:W108"/>
    <mergeCell ref="AC109:AC112"/>
    <mergeCell ref="AD109:AD112"/>
    <mergeCell ref="AE109:AE112"/>
    <mergeCell ref="W109:W112"/>
    <mergeCell ref="X109:X112"/>
    <mergeCell ref="Y109:Y112"/>
    <mergeCell ref="Z109:Z112"/>
    <mergeCell ref="AA109:AA112"/>
    <mergeCell ref="H113:H116"/>
    <mergeCell ref="I113:I116"/>
    <mergeCell ref="J113:J116"/>
    <mergeCell ref="K113:K116"/>
    <mergeCell ref="L113:L116"/>
    <mergeCell ref="M113:M116"/>
    <mergeCell ref="N113:N116"/>
    <mergeCell ref="O113:O116"/>
    <mergeCell ref="P113:P116"/>
    <mergeCell ref="BD109:BD112"/>
    <mergeCell ref="BE109:BE112"/>
    <mergeCell ref="BF109:BF112"/>
    <mergeCell ref="BG109:BG112"/>
    <mergeCell ref="AB109:AB112"/>
    <mergeCell ref="L109:L112"/>
    <mergeCell ref="M109:M112"/>
    <mergeCell ref="N109:N112"/>
    <mergeCell ref="O109:O112"/>
    <mergeCell ref="P109:P112"/>
    <mergeCell ref="Q109:Q112"/>
    <mergeCell ref="S109:S112"/>
    <mergeCell ref="T109:T112"/>
    <mergeCell ref="U109:U112"/>
    <mergeCell ref="V109:V112"/>
    <mergeCell ref="BH113:BH116"/>
    <mergeCell ref="BI113:BI116"/>
    <mergeCell ref="BJ113:BJ116"/>
    <mergeCell ref="BK113:BK116"/>
    <mergeCell ref="A117:A120"/>
    <mergeCell ref="B117:B120"/>
    <mergeCell ref="C117:C120"/>
    <mergeCell ref="D117:D120"/>
    <mergeCell ref="H117:H120"/>
    <mergeCell ref="I117:I120"/>
    <mergeCell ref="J117:J120"/>
    <mergeCell ref="K117:K120"/>
    <mergeCell ref="L117:L120"/>
    <mergeCell ref="M117:M120"/>
    <mergeCell ref="N117:N120"/>
    <mergeCell ref="O117:O120"/>
    <mergeCell ref="BD113:BD116"/>
    <mergeCell ref="BE113:BE116"/>
    <mergeCell ref="BF113:BF116"/>
    <mergeCell ref="BG113:BG116"/>
    <mergeCell ref="AA113:AA116"/>
    <mergeCell ref="AB113:AB116"/>
    <mergeCell ref="AC113:AC116"/>
    <mergeCell ref="AD113:AD116"/>
    <mergeCell ref="AE113:AE116"/>
    <mergeCell ref="BJ117:BJ120"/>
    <mergeCell ref="BK117:BK120"/>
    <mergeCell ref="AE117:AE120"/>
    <mergeCell ref="A113:A116"/>
    <mergeCell ref="B113:B116"/>
    <mergeCell ref="C113:C116"/>
    <mergeCell ref="D113:D116"/>
    <mergeCell ref="BE117:BE120"/>
    <mergeCell ref="BF117:BF120"/>
    <mergeCell ref="Z117:Z120"/>
    <mergeCell ref="AA117:AA120"/>
    <mergeCell ref="AB117:AB120"/>
    <mergeCell ref="AC117:AC120"/>
    <mergeCell ref="AD117:AD120"/>
    <mergeCell ref="U117:U120"/>
    <mergeCell ref="V117:V120"/>
    <mergeCell ref="W117:W120"/>
    <mergeCell ref="X117:X120"/>
    <mergeCell ref="Y117:Y120"/>
    <mergeCell ref="AF241:AF244"/>
    <mergeCell ref="AB121:AB124"/>
    <mergeCell ref="U121:U124"/>
    <mergeCell ref="V121:V124"/>
    <mergeCell ref="W121:W124"/>
    <mergeCell ref="U125:U128"/>
    <mergeCell ref="V125:V128"/>
    <mergeCell ref="AF157:AF160"/>
    <mergeCell ref="AF153:AF156"/>
    <mergeCell ref="AF149:AF152"/>
    <mergeCell ref="AF141:AF144"/>
    <mergeCell ref="AF161:AF164"/>
    <mergeCell ref="BJ121:BJ124"/>
    <mergeCell ref="BK121:BK124"/>
    <mergeCell ref="BE121:BE124"/>
    <mergeCell ref="BF121:BF124"/>
    <mergeCell ref="BG121:BG124"/>
    <mergeCell ref="BH121:BH124"/>
    <mergeCell ref="BI121:BI124"/>
    <mergeCell ref="AC121:AC124"/>
    <mergeCell ref="N121:N124"/>
    <mergeCell ref="O121:O124"/>
    <mergeCell ref="P121:P124"/>
    <mergeCell ref="Q121:Q124"/>
    <mergeCell ref="R121:R124"/>
    <mergeCell ref="I121:I124"/>
    <mergeCell ref="J121:J124"/>
    <mergeCell ref="K121:K124"/>
    <mergeCell ref="L121:L124"/>
    <mergeCell ref="M121:M124"/>
    <mergeCell ref="T121:T124"/>
    <mergeCell ref="A121:A124"/>
    <mergeCell ref="B121:B124"/>
    <mergeCell ref="C121:C124"/>
    <mergeCell ref="D121:D124"/>
    <mergeCell ref="H121:H124"/>
    <mergeCell ref="R125:R128"/>
    <mergeCell ref="S125:S128"/>
    <mergeCell ref="A125:A128"/>
    <mergeCell ref="B125:B128"/>
    <mergeCell ref="C125:C128"/>
    <mergeCell ref="D125:D128"/>
    <mergeCell ref="H125:H128"/>
    <mergeCell ref="I125:I128"/>
    <mergeCell ref="J125:J128"/>
    <mergeCell ref="K125:K128"/>
    <mergeCell ref="L125:L128"/>
    <mergeCell ref="M125:M128"/>
    <mergeCell ref="N125:N128"/>
    <mergeCell ref="O125:O128"/>
    <mergeCell ref="P125:P128"/>
    <mergeCell ref="Q125:Q128"/>
    <mergeCell ref="S121:S124"/>
    <mergeCell ref="BI125:BI128"/>
    <mergeCell ref="BJ125:BJ128"/>
    <mergeCell ref="BK125:BK128"/>
    <mergeCell ref="BD125:BD128"/>
    <mergeCell ref="BE125:BE128"/>
    <mergeCell ref="BF125:BF128"/>
    <mergeCell ref="BG125:BG128"/>
    <mergeCell ref="BH125:BH128"/>
    <mergeCell ref="AB125:AB128"/>
    <mergeCell ref="AC125:AC128"/>
    <mergeCell ref="AD125:AD128"/>
    <mergeCell ref="AE125:AE128"/>
    <mergeCell ref="AF253:AF256"/>
    <mergeCell ref="W125:W128"/>
    <mergeCell ref="X125:X128"/>
    <mergeCell ref="Y125:Y128"/>
    <mergeCell ref="Z125:Z128"/>
    <mergeCell ref="AA125:AA128"/>
    <mergeCell ref="AF125:AF128"/>
    <mergeCell ref="AF249:AF252"/>
    <mergeCell ref="AF237:AF240"/>
    <mergeCell ref="AF221:AF224"/>
    <mergeCell ref="AF217:AF220"/>
    <mergeCell ref="AF205:AF208"/>
    <mergeCell ref="AF201:AF204"/>
    <mergeCell ref="AF165:AF168"/>
    <mergeCell ref="AF245:AF248"/>
    <mergeCell ref="BT7:BT10"/>
    <mergeCell ref="BU7:BU10"/>
    <mergeCell ref="BV7:BV10"/>
    <mergeCell ref="BW7:BW10"/>
    <mergeCell ref="BT11:BT15"/>
    <mergeCell ref="BU11:BU15"/>
    <mergeCell ref="BV11:BV15"/>
    <mergeCell ref="BW11:BW15"/>
    <mergeCell ref="BS16:BS19"/>
    <mergeCell ref="BT16:BT19"/>
    <mergeCell ref="BU16:BU19"/>
    <mergeCell ref="BV16:BV19"/>
    <mergeCell ref="BW16:BW19"/>
    <mergeCell ref="BR20:BR23"/>
    <mergeCell ref="BS20:BS23"/>
    <mergeCell ref="BT20:BT23"/>
    <mergeCell ref="BU20:BU23"/>
    <mergeCell ref="BV20:BV23"/>
    <mergeCell ref="BW20:BW23"/>
    <mergeCell ref="BR14:BR15"/>
    <mergeCell ref="BR24:BR27"/>
    <mergeCell ref="BS24:BS27"/>
    <mergeCell ref="BT24:BT27"/>
    <mergeCell ref="BU24:BU27"/>
    <mergeCell ref="BV24:BV27"/>
    <mergeCell ref="BW24:BW27"/>
    <mergeCell ref="BS28:BS31"/>
    <mergeCell ref="BT28:BT31"/>
    <mergeCell ref="BU28:BU31"/>
    <mergeCell ref="BV28:BV31"/>
    <mergeCell ref="BW28:BW31"/>
    <mergeCell ref="BU32:BU35"/>
    <mergeCell ref="BV32:BV35"/>
    <mergeCell ref="BW32:BW35"/>
    <mergeCell ref="BR36:BR40"/>
    <mergeCell ref="BT36:BT40"/>
    <mergeCell ref="BU36:BU40"/>
    <mergeCell ref="BV36:BV40"/>
    <mergeCell ref="BW36:BW40"/>
    <mergeCell ref="BT41:BT44"/>
    <mergeCell ref="BU41:BU44"/>
    <mergeCell ref="BV41:BV44"/>
    <mergeCell ref="BW41:BW44"/>
    <mergeCell ref="BT45:BT48"/>
    <mergeCell ref="BU45:BU48"/>
    <mergeCell ref="BV45:BV48"/>
    <mergeCell ref="BW45:BW48"/>
    <mergeCell ref="BT49:BT52"/>
    <mergeCell ref="BU49:BU52"/>
    <mergeCell ref="BV49:BV52"/>
    <mergeCell ref="BW49:BW52"/>
    <mergeCell ref="BR53:BR56"/>
    <mergeCell ref="BS53:BS56"/>
    <mergeCell ref="BT53:BT56"/>
    <mergeCell ref="BU53:BU56"/>
    <mergeCell ref="BV53:BV56"/>
    <mergeCell ref="BW53:BW56"/>
    <mergeCell ref="BR57:BR60"/>
    <mergeCell ref="BS57:BS60"/>
    <mergeCell ref="BT57:BT60"/>
    <mergeCell ref="BU57:BU60"/>
    <mergeCell ref="BV57:BV60"/>
    <mergeCell ref="BW57:BW60"/>
    <mergeCell ref="BR61:BR64"/>
    <mergeCell ref="BS61:BS64"/>
    <mergeCell ref="BT61:BT64"/>
    <mergeCell ref="BU61:BU64"/>
    <mergeCell ref="BV61:BV64"/>
    <mergeCell ref="BW61:BW64"/>
    <mergeCell ref="BR65:BR68"/>
    <mergeCell ref="BS65:BS68"/>
    <mergeCell ref="BT65:BT68"/>
    <mergeCell ref="BU65:BU68"/>
    <mergeCell ref="BV65:BV68"/>
    <mergeCell ref="BW65:BW68"/>
    <mergeCell ref="BR69:BR72"/>
    <mergeCell ref="BS69:BS72"/>
    <mergeCell ref="BT69:BT72"/>
    <mergeCell ref="BU69:BU72"/>
    <mergeCell ref="BV69:BV72"/>
    <mergeCell ref="BW69:BW72"/>
    <mergeCell ref="BR73:BR76"/>
    <mergeCell ref="BS73:BS76"/>
    <mergeCell ref="BT73:BT76"/>
    <mergeCell ref="BU73:BU76"/>
    <mergeCell ref="BV73:BV76"/>
    <mergeCell ref="BW73:BW76"/>
    <mergeCell ref="BR77:BR80"/>
    <mergeCell ref="BS77:BS80"/>
    <mergeCell ref="BT77:BT80"/>
    <mergeCell ref="BU77:BU80"/>
    <mergeCell ref="BV77:BV80"/>
    <mergeCell ref="BW77:BW80"/>
    <mergeCell ref="BR81:BR84"/>
    <mergeCell ref="BS81:BS84"/>
    <mergeCell ref="BT81:BT84"/>
    <mergeCell ref="BU81:BU84"/>
    <mergeCell ref="BV81:BV84"/>
    <mergeCell ref="BW81:BW84"/>
    <mergeCell ref="BR85:BR88"/>
    <mergeCell ref="BS85:BS88"/>
    <mergeCell ref="BT85:BT88"/>
    <mergeCell ref="BU85:BU88"/>
    <mergeCell ref="BV85:BV88"/>
    <mergeCell ref="BW85:BW88"/>
    <mergeCell ref="BR89:BR92"/>
    <mergeCell ref="BS89:BS92"/>
    <mergeCell ref="BT89:BT92"/>
    <mergeCell ref="BU89:BU92"/>
    <mergeCell ref="BV89:BV92"/>
    <mergeCell ref="BW89:BW92"/>
    <mergeCell ref="BV109:BV112"/>
    <mergeCell ref="BW109:BW112"/>
    <mergeCell ref="BR113:BR116"/>
    <mergeCell ref="BS113:BS116"/>
    <mergeCell ref="BT113:BT116"/>
    <mergeCell ref="BU113:BU116"/>
    <mergeCell ref="BV113:BV116"/>
    <mergeCell ref="BW113:BW116"/>
    <mergeCell ref="BR93:BR96"/>
    <mergeCell ref="BS93:BS96"/>
    <mergeCell ref="BT93:BT96"/>
    <mergeCell ref="BU93:BU96"/>
    <mergeCell ref="BV93:BV96"/>
    <mergeCell ref="BW93:BW96"/>
    <mergeCell ref="BR97:BR100"/>
    <mergeCell ref="BS97:BS100"/>
    <mergeCell ref="BT97:BT100"/>
    <mergeCell ref="BU97:BU100"/>
    <mergeCell ref="BV97:BV100"/>
    <mergeCell ref="BW97:BW100"/>
    <mergeCell ref="BR101:BR104"/>
    <mergeCell ref="BS101:BS104"/>
    <mergeCell ref="BT101:BT104"/>
    <mergeCell ref="BU101:BU104"/>
    <mergeCell ref="BV101:BV104"/>
    <mergeCell ref="BW101:BW104"/>
    <mergeCell ref="BX32:BX35"/>
    <mergeCell ref="BS14:BS15"/>
    <mergeCell ref="BS36:BS39"/>
    <mergeCell ref="BR16:BR19"/>
    <mergeCell ref="BR117:BR120"/>
    <mergeCell ref="BS117:BS120"/>
    <mergeCell ref="BT117:BT120"/>
    <mergeCell ref="BU117:BU120"/>
    <mergeCell ref="BV117:BV120"/>
    <mergeCell ref="BW117:BW120"/>
    <mergeCell ref="BR121:BR124"/>
    <mergeCell ref="BS121:BS124"/>
    <mergeCell ref="BT121:BT124"/>
    <mergeCell ref="BU121:BU124"/>
    <mergeCell ref="BV121:BV124"/>
    <mergeCell ref="BW121:BW124"/>
    <mergeCell ref="BR125:BR128"/>
    <mergeCell ref="BS125:BS128"/>
    <mergeCell ref="BT125:BT128"/>
    <mergeCell ref="BU125:BU128"/>
    <mergeCell ref="BV125:BV128"/>
    <mergeCell ref="BW125:BW128"/>
    <mergeCell ref="BR105:BR108"/>
    <mergeCell ref="BS105:BS108"/>
    <mergeCell ref="BT105:BT108"/>
    <mergeCell ref="BU105:BU108"/>
    <mergeCell ref="BV105:BV108"/>
    <mergeCell ref="BW105:BW108"/>
    <mergeCell ref="BR109:BR112"/>
    <mergeCell ref="BS109:BS112"/>
    <mergeCell ref="BT109:BT112"/>
    <mergeCell ref="BU109:BU112"/>
  </mergeCells>
  <conditionalFormatting sqref="AF7 AF11 AF16 AF20 AF24 AF28 AF32 AF36 AF41 AF45 AF49 AF53 AF57 AF61 AF65 AF69 AF73 AF77 AF81 AF85 AF89 AF93 AF97 AF101 AF105 AF109 AF113 AF117 AF121 AF125">
    <cfRule type="cellIs" dxfId="140" priority="1" operator="equal">
      <formula>"Extremo"</formula>
    </cfRule>
    <cfRule type="cellIs" dxfId="139" priority="2" operator="equal">
      <formula>"Alto"</formula>
    </cfRule>
    <cfRule type="cellIs" dxfId="138" priority="3" operator="equal">
      <formula>"Moderado"</formula>
    </cfRule>
    <cfRule type="cellIs" dxfId="137" priority="4" operator="equal">
      <formula>"Bajo"</formula>
    </cfRule>
  </conditionalFormatting>
  <conditionalFormatting sqref="BJ7">
    <cfRule type="cellIs" dxfId="136" priority="289" operator="equal">
      <formula>"Extremo"</formula>
    </cfRule>
    <cfRule type="cellIs" dxfId="135" priority="290" operator="equal">
      <formula>"Alto"</formula>
    </cfRule>
    <cfRule type="cellIs" dxfId="134" priority="291" operator="equal">
      <formula>"Moderado"</formula>
    </cfRule>
    <cfRule type="cellIs" dxfId="133" priority="292" operator="equal">
      <formula>"Bajo"</formula>
    </cfRule>
  </conditionalFormatting>
  <conditionalFormatting sqref="BJ11">
    <cfRule type="cellIs" dxfId="132" priority="120" operator="equal">
      <formula>"Bajo"</formula>
    </cfRule>
    <cfRule type="cellIs" dxfId="131" priority="119" operator="equal">
      <formula>"Moderado"</formula>
    </cfRule>
    <cfRule type="cellIs" dxfId="130" priority="118" operator="equal">
      <formula>"Alto"</formula>
    </cfRule>
    <cfRule type="cellIs" dxfId="129" priority="117" operator="equal">
      <formula>"Extremo"</formula>
    </cfRule>
  </conditionalFormatting>
  <conditionalFormatting sqref="BJ16">
    <cfRule type="cellIs" dxfId="128" priority="116" operator="equal">
      <formula>"Bajo"</formula>
    </cfRule>
    <cfRule type="cellIs" dxfId="127" priority="115" operator="equal">
      <formula>"Moderado"</formula>
    </cfRule>
    <cfRule type="cellIs" dxfId="126" priority="114" operator="equal">
      <formula>"Alto"</formula>
    </cfRule>
    <cfRule type="cellIs" dxfId="125" priority="113" operator="equal">
      <formula>"Extremo"</formula>
    </cfRule>
  </conditionalFormatting>
  <conditionalFormatting sqref="BJ20">
    <cfRule type="cellIs" dxfId="124" priority="112" operator="equal">
      <formula>"Bajo"</formula>
    </cfRule>
    <cfRule type="cellIs" dxfId="123" priority="111" operator="equal">
      <formula>"Moderado"</formula>
    </cfRule>
    <cfRule type="cellIs" dxfId="122" priority="110" operator="equal">
      <formula>"Alto"</formula>
    </cfRule>
    <cfRule type="cellIs" dxfId="121" priority="109" operator="equal">
      <formula>"Extremo"</formula>
    </cfRule>
  </conditionalFormatting>
  <conditionalFormatting sqref="BJ24">
    <cfRule type="cellIs" dxfId="120" priority="108" operator="equal">
      <formula>"Bajo"</formula>
    </cfRule>
    <cfRule type="cellIs" dxfId="119" priority="107" operator="equal">
      <formula>"Moderado"</formula>
    </cfRule>
    <cfRule type="cellIs" dxfId="118" priority="105" operator="equal">
      <formula>"Extremo"</formula>
    </cfRule>
    <cfRule type="cellIs" dxfId="117" priority="106" operator="equal">
      <formula>"Alto"</formula>
    </cfRule>
  </conditionalFormatting>
  <conditionalFormatting sqref="BJ28">
    <cfRule type="cellIs" dxfId="116" priority="102" operator="equal">
      <formula>"Alto"</formula>
    </cfRule>
    <cfRule type="cellIs" dxfId="115" priority="101" operator="equal">
      <formula>"Extremo"</formula>
    </cfRule>
    <cfRule type="cellIs" dxfId="114" priority="104" operator="equal">
      <formula>"Bajo"</formula>
    </cfRule>
    <cfRule type="cellIs" dxfId="113" priority="103" operator="equal">
      <formula>"Moderado"</formula>
    </cfRule>
  </conditionalFormatting>
  <conditionalFormatting sqref="BJ32">
    <cfRule type="cellIs" dxfId="112" priority="100" operator="equal">
      <formula>"Bajo"</formula>
    </cfRule>
    <cfRule type="cellIs" dxfId="111" priority="99" operator="equal">
      <formula>"Moderado"</formula>
    </cfRule>
    <cfRule type="cellIs" dxfId="110" priority="98" operator="equal">
      <formula>"Alto"</formula>
    </cfRule>
    <cfRule type="cellIs" dxfId="109" priority="97" operator="equal">
      <formula>"Extremo"</formula>
    </cfRule>
  </conditionalFormatting>
  <conditionalFormatting sqref="BJ36">
    <cfRule type="cellIs" dxfId="108" priority="96" operator="equal">
      <formula>"Bajo"</formula>
    </cfRule>
    <cfRule type="cellIs" dxfId="107" priority="95" operator="equal">
      <formula>"Moderado"</formula>
    </cfRule>
    <cfRule type="cellIs" dxfId="106" priority="93" operator="equal">
      <formula>"Extremo"</formula>
    </cfRule>
    <cfRule type="cellIs" dxfId="105" priority="94" operator="equal">
      <formula>"Alto"</formula>
    </cfRule>
  </conditionalFormatting>
  <conditionalFormatting sqref="BJ41">
    <cfRule type="cellIs" dxfId="104" priority="92" operator="equal">
      <formula>"Bajo"</formula>
    </cfRule>
    <cfRule type="cellIs" dxfId="103" priority="91" operator="equal">
      <formula>"Moderado"</formula>
    </cfRule>
    <cfRule type="cellIs" dxfId="102" priority="90" operator="equal">
      <formula>"Alto"</formula>
    </cfRule>
    <cfRule type="cellIs" dxfId="101" priority="89" operator="equal">
      <formula>"Extremo"</formula>
    </cfRule>
  </conditionalFormatting>
  <conditionalFormatting sqref="BJ45">
    <cfRule type="cellIs" dxfId="100" priority="88" operator="equal">
      <formula>"Bajo"</formula>
    </cfRule>
    <cfRule type="cellIs" dxfId="99" priority="87" operator="equal">
      <formula>"Moderado"</formula>
    </cfRule>
    <cfRule type="cellIs" dxfId="98" priority="86" operator="equal">
      <formula>"Alto"</formula>
    </cfRule>
    <cfRule type="cellIs" dxfId="97" priority="85" operator="equal">
      <formula>"Extremo"</formula>
    </cfRule>
  </conditionalFormatting>
  <conditionalFormatting sqref="BJ49">
    <cfRule type="cellIs" dxfId="96" priority="84" operator="equal">
      <formula>"Bajo"</formula>
    </cfRule>
    <cfRule type="cellIs" dxfId="95" priority="83" operator="equal">
      <formula>"Moderado"</formula>
    </cfRule>
    <cfRule type="cellIs" dxfId="94" priority="82" operator="equal">
      <formula>"Alto"</formula>
    </cfRule>
    <cfRule type="cellIs" dxfId="93" priority="81" operator="equal">
      <formula>"Extremo"</formula>
    </cfRule>
  </conditionalFormatting>
  <conditionalFormatting sqref="BJ53">
    <cfRule type="cellIs" dxfId="92" priority="80" operator="equal">
      <formula>"Bajo"</formula>
    </cfRule>
    <cfRule type="cellIs" dxfId="91" priority="79" operator="equal">
      <formula>"Moderado"</formula>
    </cfRule>
    <cfRule type="cellIs" dxfId="90" priority="77" operator="equal">
      <formula>"Extremo"</formula>
    </cfRule>
    <cfRule type="cellIs" dxfId="89" priority="78" operator="equal">
      <formula>"Alto"</formula>
    </cfRule>
  </conditionalFormatting>
  <conditionalFormatting sqref="BJ57">
    <cfRule type="cellIs" dxfId="88" priority="76" operator="equal">
      <formula>"Bajo"</formula>
    </cfRule>
    <cfRule type="cellIs" dxfId="87" priority="75" operator="equal">
      <formula>"Moderado"</formula>
    </cfRule>
    <cfRule type="cellIs" dxfId="86" priority="74" operator="equal">
      <formula>"Alto"</formula>
    </cfRule>
    <cfRule type="cellIs" dxfId="85" priority="73" operator="equal">
      <formula>"Extremo"</formula>
    </cfRule>
  </conditionalFormatting>
  <conditionalFormatting sqref="BJ61">
    <cfRule type="cellIs" dxfId="84" priority="72" operator="equal">
      <formula>"Bajo"</formula>
    </cfRule>
    <cfRule type="cellIs" dxfId="83" priority="71" operator="equal">
      <formula>"Moderado"</formula>
    </cfRule>
    <cfRule type="cellIs" dxfId="82" priority="70" operator="equal">
      <formula>"Alto"</formula>
    </cfRule>
    <cfRule type="cellIs" dxfId="81" priority="69" operator="equal">
      <formula>"Extremo"</formula>
    </cfRule>
  </conditionalFormatting>
  <conditionalFormatting sqref="BJ65">
    <cfRule type="cellIs" dxfId="80" priority="68" operator="equal">
      <formula>"Bajo"</formula>
    </cfRule>
    <cfRule type="cellIs" dxfId="79" priority="67" operator="equal">
      <formula>"Moderado"</formula>
    </cfRule>
    <cfRule type="cellIs" dxfId="78" priority="66" operator="equal">
      <formula>"Alto"</formula>
    </cfRule>
    <cfRule type="cellIs" dxfId="77" priority="65" operator="equal">
      <formula>"Extremo"</formula>
    </cfRule>
  </conditionalFormatting>
  <conditionalFormatting sqref="BJ69">
    <cfRule type="cellIs" dxfId="76" priority="61" operator="equal">
      <formula>"Extremo"</formula>
    </cfRule>
    <cfRule type="cellIs" dxfId="75" priority="62" operator="equal">
      <formula>"Alto"</formula>
    </cfRule>
    <cfRule type="cellIs" dxfId="74" priority="63" operator="equal">
      <formula>"Moderado"</formula>
    </cfRule>
    <cfRule type="cellIs" dxfId="73" priority="64" operator="equal">
      <formula>"Bajo"</formula>
    </cfRule>
  </conditionalFormatting>
  <conditionalFormatting sqref="BJ73">
    <cfRule type="cellIs" dxfId="72" priority="57" operator="equal">
      <formula>"Extremo"</formula>
    </cfRule>
    <cfRule type="cellIs" dxfId="71" priority="60" operator="equal">
      <formula>"Bajo"</formula>
    </cfRule>
    <cfRule type="cellIs" dxfId="70" priority="59" operator="equal">
      <formula>"Moderado"</formula>
    </cfRule>
    <cfRule type="cellIs" dxfId="69" priority="58" operator="equal">
      <formula>"Alto"</formula>
    </cfRule>
  </conditionalFormatting>
  <conditionalFormatting sqref="BJ77">
    <cfRule type="cellIs" dxfId="68" priority="56" operator="equal">
      <formula>"Bajo"</formula>
    </cfRule>
    <cfRule type="cellIs" dxfId="67" priority="55" operator="equal">
      <formula>"Moderado"</formula>
    </cfRule>
    <cfRule type="cellIs" dxfId="66" priority="54" operator="equal">
      <formula>"Alto"</formula>
    </cfRule>
    <cfRule type="cellIs" dxfId="65" priority="53" operator="equal">
      <formula>"Extremo"</formula>
    </cfRule>
  </conditionalFormatting>
  <conditionalFormatting sqref="BJ81">
    <cfRule type="cellIs" dxfId="64" priority="52" operator="equal">
      <formula>"Bajo"</formula>
    </cfRule>
    <cfRule type="cellIs" dxfId="63" priority="51" operator="equal">
      <formula>"Moderado"</formula>
    </cfRule>
    <cfRule type="cellIs" dxfId="62" priority="50" operator="equal">
      <formula>"Alto"</formula>
    </cfRule>
    <cfRule type="cellIs" dxfId="61" priority="49" operator="equal">
      <formula>"Extremo"</formula>
    </cfRule>
  </conditionalFormatting>
  <conditionalFormatting sqref="BJ85">
    <cfRule type="cellIs" dxfId="60" priority="47" operator="equal">
      <formula>"Moderado"</formula>
    </cfRule>
    <cfRule type="cellIs" dxfId="59" priority="48" operator="equal">
      <formula>"Bajo"</formula>
    </cfRule>
    <cfRule type="cellIs" dxfId="58" priority="46" operator="equal">
      <formula>"Alto"</formula>
    </cfRule>
    <cfRule type="cellIs" dxfId="57" priority="45" operator="equal">
      <formula>"Extremo"</formula>
    </cfRule>
  </conditionalFormatting>
  <conditionalFormatting sqref="BJ89">
    <cfRule type="cellIs" dxfId="56" priority="44" operator="equal">
      <formula>"Bajo"</formula>
    </cfRule>
    <cfRule type="cellIs" dxfId="55" priority="43" operator="equal">
      <formula>"Moderado"</formula>
    </cfRule>
    <cfRule type="cellIs" dxfId="54" priority="42" operator="equal">
      <formula>"Alto"</formula>
    </cfRule>
    <cfRule type="cellIs" dxfId="53" priority="41" operator="equal">
      <formula>"Extremo"</formula>
    </cfRule>
  </conditionalFormatting>
  <conditionalFormatting sqref="BJ93">
    <cfRule type="cellIs" dxfId="52" priority="40" operator="equal">
      <formula>"Bajo"</formula>
    </cfRule>
    <cfRule type="cellIs" dxfId="51" priority="39" operator="equal">
      <formula>"Moderado"</formula>
    </cfRule>
    <cfRule type="cellIs" dxfId="50" priority="38" operator="equal">
      <formula>"Alto"</formula>
    </cfRule>
    <cfRule type="cellIs" dxfId="49" priority="37" operator="equal">
      <formula>"Extremo"</formula>
    </cfRule>
  </conditionalFormatting>
  <conditionalFormatting sqref="BJ97">
    <cfRule type="cellIs" dxfId="48" priority="36" operator="equal">
      <formula>"Bajo"</formula>
    </cfRule>
    <cfRule type="cellIs" dxfId="47" priority="35" operator="equal">
      <formula>"Moderado"</formula>
    </cfRule>
    <cfRule type="cellIs" dxfId="46" priority="34" operator="equal">
      <formula>"Alto"</formula>
    </cfRule>
    <cfRule type="cellIs" dxfId="45" priority="33" operator="equal">
      <formula>"Extremo"</formula>
    </cfRule>
  </conditionalFormatting>
  <conditionalFormatting sqref="BJ101">
    <cfRule type="cellIs" dxfId="44" priority="32" operator="equal">
      <formula>"Bajo"</formula>
    </cfRule>
    <cfRule type="cellIs" dxfId="43" priority="31" operator="equal">
      <formula>"Moderado"</formula>
    </cfRule>
    <cfRule type="cellIs" dxfId="42" priority="30" operator="equal">
      <formula>"Alto"</formula>
    </cfRule>
    <cfRule type="cellIs" dxfId="41" priority="29" operator="equal">
      <formula>"Extremo"</formula>
    </cfRule>
  </conditionalFormatting>
  <conditionalFormatting sqref="BJ105">
    <cfRule type="cellIs" dxfId="40" priority="28" operator="equal">
      <formula>"Bajo"</formula>
    </cfRule>
    <cfRule type="cellIs" dxfId="39" priority="27" operator="equal">
      <formula>"Moderado"</formula>
    </cfRule>
    <cfRule type="cellIs" dxfId="38" priority="26" operator="equal">
      <formula>"Alto"</formula>
    </cfRule>
    <cfRule type="cellIs" dxfId="37" priority="25" operator="equal">
      <formula>"Extremo"</formula>
    </cfRule>
  </conditionalFormatting>
  <conditionalFormatting sqref="BJ109">
    <cfRule type="cellIs" dxfId="36" priority="24" operator="equal">
      <formula>"Bajo"</formula>
    </cfRule>
    <cfRule type="cellIs" dxfId="35" priority="23" operator="equal">
      <formula>"Moderado"</formula>
    </cfRule>
    <cfRule type="cellIs" dxfId="34" priority="22" operator="equal">
      <formula>"Alto"</formula>
    </cfRule>
    <cfRule type="cellIs" dxfId="33" priority="21" operator="equal">
      <formula>"Extremo"</formula>
    </cfRule>
  </conditionalFormatting>
  <conditionalFormatting sqref="BJ113">
    <cfRule type="cellIs" dxfId="32" priority="20" operator="equal">
      <formula>"Bajo"</formula>
    </cfRule>
    <cfRule type="cellIs" dxfId="31" priority="19" operator="equal">
      <formula>"Moderado"</formula>
    </cfRule>
    <cfRule type="cellIs" dxfId="30" priority="18" operator="equal">
      <formula>"Alto"</formula>
    </cfRule>
    <cfRule type="cellIs" dxfId="29" priority="17" operator="equal">
      <formula>"Extremo"</formula>
    </cfRule>
  </conditionalFormatting>
  <conditionalFormatting sqref="BJ117">
    <cfRule type="cellIs" dxfId="28" priority="16" operator="equal">
      <formula>"Bajo"</formula>
    </cfRule>
    <cfRule type="cellIs" dxfId="27" priority="14" operator="equal">
      <formula>"Alto"</formula>
    </cfRule>
    <cfRule type="cellIs" dxfId="26" priority="13" operator="equal">
      <formula>"Extremo"</formula>
    </cfRule>
    <cfRule type="cellIs" dxfId="25" priority="15" operator="equal">
      <formula>"Moderado"</formula>
    </cfRule>
  </conditionalFormatting>
  <conditionalFormatting sqref="BJ121">
    <cfRule type="cellIs" dxfId="24" priority="12" operator="equal">
      <formula>"Bajo"</formula>
    </cfRule>
    <cfRule type="cellIs" dxfId="23" priority="11" operator="equal">
      <formula>"Moderado"</formula>
    </cfRule>
    <cfRule type="cellIs" dxfId="22" priority="10" operator="equal">
      <formula>"Alto"</formula>
    </cfRule>
    <cfRule type="cellIs" dxfId="21" priority="9" operator="equal">
      <formula>"Extremo"</formula>
    </cfRule>
  </conditionalFormatting>
  <conditionalFormatting sqref="BJ125">
    <cfRule type="cellIs" dxfId="20" priority="7" operator="equal">
      <formula>"Moderado"</formula>
    </cfRule>
    <cfRule type="cellIs" dxfId="19" priority="6" operator="equal">
      <formula>"Alto"</formula>
    </cfRule>
    <cfRule type="cellIs" dxfId="18" priority="5" operator="equal">
      <formula>"Extremo"</formula>
    </cfRule>
    <cfRule type="cellIs" dxfId="17" priority="8" operator="equal">
      <formula>"Bajo"</formula>
    </cfRule>
  </conditionalFormatting>
  <dataValidations xWindow="782" yWindow="446" count="30">
    <dataValidation allowBlank="1" showInputMessage="1" showErrorMessage="1" prompt="Fuerte: 100_x000a__x000a_Moderado: Entre 50 y 99_x000a__x000a_Débil: Menor a 50" sqref="BE6"/>
    <dataValidation allowBlank="1" showInputMessage="1" showErrorMessage="1" prompt="Fuerte: 100_x000a__x000a_Moderado: 50_x000a__x000a_Débil: 0" sqref="BC6"/>
    <dataValidation allowBlank="1" showInputMessage="1" showErrorMessage="1" prompt="Fuerte: Siempre se ejecuta_x000a__x000a_Moderado: Algunas veces_x000a__x000a_Débil: No se ejecuta " sqref="AZ6:BA6"/>
    <dataValidation allowBlank="1" showInputMessage="1" showErrorMessage="1" prompt="Fuerte: Calificación entre 96 y 100_x000a__x000a_Moderado: Calificación entre 86 y 95_x000a__x000a_Débil: Calificación entre 0 y 85" sqref="AY6"/>
    <dataValidation allowBlank="1" showInputMessage="1" showErrorMessage="1" prompt="- Oportuna (15)_x000a__x000a_- Inoportuna (0)_x000a_" sqref="AN6:AO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dataValidation allowBlank="1" showInputMessage="1" showErrorMessage="1" prompt="Completa (10)_x000a__x000a_Incompleta (5)_x000a__x000a_No esxiste (0)" sqref="AV6:AW6"/>
    <dataValidation allowBlank="1" showInputMessage="1" showErrorMessage="1" prompt="- Se investigan y se resuelven Oportunamente (15)_x000a__x000a_- No se investigan y resuelven Oportunamente (0)_x000a_" sqref="AT6:AU6"/>
    <dataValidation allowBlank="1" showInputMessage="1" showErrorMessage="1" prompt="Promedio entre el diseño Total de Control y Total Solidez Individual " sqref="BD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dataValidation allowBlank="1" showInputMessage="1" showErrorMessage="1" prompt="Si el resultado de las calificaciones del control o promedio en el diseño de los controles, está por debajo de 96%, se debe establecer un plan de acción que permita tener un control bien diseñado" sqref="AX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dataValidation type="list" allowBlank="1" showInputMessage="1" showErrorMessage="1" sqref="AH7:AH10 AH123:AH125 AH127:AH128 AH19 AH22:AH23 AH119:AH121 AH115:AH117 AH111:AH113 AH107:AH109 AH103:AH105 AH99:AH101 AH95:AH97 AH55:AH56 AH63:AH65 AH67:AH69 AH71:AH73 AH75:AH77 AH79:AH81 AH83:AH85 AH87:AH89 AH91:AH93 AH61">
      <formula1>$E$7:$E$8</formula1>
    </dataValidation>
    <dataValidation type="list" allowBlank="1" showInputMessage="1" showErrorMessage="1" sqref="AH11:AH15">
      <formula1>$E$11:$E$15</formula1>
    </dataValidation>
    <dataValidation type="list" allowBlank="1" showInputMessage="1" showErrorMessage="1" sqref="AH16:AH18">
      <formula1>$E$16:$E$19</formula1>
    </dataValidation>
    <dataValidation type="list" allowBlank="1" showInputMessage="1" showErrorMessage="1" sqref="AH24:AH27">
      <formula1>$E$24:$E$27</formula1>
    </dataValidation>
    <dataValidation type="list" allowBlank="1" showInputMessage="1" showErrorMessage="1" sqref="AH28:AH31">
      <formula1>$E$28:$E$31</formula1>
    </dataValidation>
    <dataValidation type="list" allowBlank="1" showInputMessage="1" showErrorMessage="1" sqref="AH32:AH35">
      <formula1>$E$32:$E$35</formula1>
    </dataValidation>
    <dataValidation type="list" allowBlank="1" showInputMessage="1" showErrorMessage="1" sqref="AH41:AH44">
      <formula1>$E$41:$E$44</formula1>
    </dataValidation>
    <dataValidation type="list" allowBlank="1" showInputMessage="1" showErrorMessage="1" sqref="AH45:AH48">
      <formula1>$E$45:$E$48</formula1>
    </dataValidation>
    <dataValidation type="list" allowBlank="1" showInputMessage="1" showErrorMessage="1" sqref="AH49:AH52">
      <formula1>$E$49:$E$52</formula1>
    </dataValidation>
    <dataValidation type="list" allowBlank="1" showInputMessage="1" showErrorMessage="1" sqref="AH53:AH54">
      <formula1>$E$53:$E$56</formula1>
    </dataValidation>
    <dataValidation type="list" allowBlank="1" showInputMessage="1" showErrorMessage="1" sqref="AH57:AH60">
      <formula1>$E$57:$E$60</formula1>
    </dataValidation>
    <dataValidation type="list" allowBlank="1" showInputMessage="1" showErrorMessage="1" sqref="AH36:AH40">
      <formula1>$E$36:$E$40</formula1>
    </dataValidation>
    <dataValidation allowBlank="1" showInputMessage="1" showErrorMessage="1" prompt="- Adecuado (15)_x000a__x000a_- Inadecuado (0)_x000a_" sqref="AL6:AM6"/>
    <dataValidation allowBlank="1" showInputMessage="1" showErrorMessage="1" prompt="- Asignado (15)_x000a__x000a_- No Asignado (0)" sqref="AJ6:AK6"/>
    <dataValidation allowBlank="1" showInputMessage="1" showErrorMessage="1" prompt="- Confiable (15)_x000a__x000a_- No Confiable (0)_x000a_" sqref="AR6:AS6"/>
    <dataValidation allowBlank="1" showInputMessage="1" showErrorMessage="1" prompt="- Prevenir (15)_x000a__x000a_- Detectar (10)_x000a__x000a_- No es un Control (0)" sqref="AP6:AQ6"/>
    <dataValidation type="list" allowBlank="1" showInputMessage="1" showErrorMessage="1" sqref="AH20:AH21">
      <formula1>$E$7:$E$10</formula1>
    </dataValidation>
  </dataValidations>
  <hyperlinks>
    <hyperlink ref="BR32" r:id="rId1" display="https://minjusticiagovco-my.sharepoint.com/:f:/r/personal/gobdigital_calidad_minjusticia_gov_co/Documents/GOBIERNO DIGITAL/VIGENCIA 2025/Calidad 2025/Mapa-Matriz de Riesgos gesti%C3%B3n y corrupcion/Trimestre 1/Matriz de riesgos gestion y corrupcion Primer trimestre - Remitido/Evidencias Riesgo 3?csf=1&amp;web=1&amp;e=kYXrK8"/>
  </hyperlinks>
  <printOptions horizontalCentered="1"/>
  <pageMargins left="0" right="0" top="0.35433070866141736" bottom="0.35433070866141736" header="0.31496062992125984" footer="0.31496062992125984"/>
  <pageSetup paperSize="5" scale="50" pageOrder="overThenDown" orientation="portrait" r:id="rId2"/>
  <headerFooter>
    <oddFooter>&amp;CPág. &amp;P de &amp;N</oddFooter>
  </headerFooter>
  <drawing r:id="rId3"/>
  <legacyDrawing r:id="rId4"/>
  <extLst>
    <ext xmlns:x14="http://schemas.microsoft.com/office/spreadsheetml/2009/9/main" uri="{CCE6A557-97BC-4b89-ADB6-D9C93CAAB3DF}">
      <x14:dataValidations xmlns:xm="http://schemas.microsoft.com/office/excel/2006/main" xWindow="782" yWindow="446" count="8">
        <x14:dataValidation type="list" allowBlank="1" showInputMessage="1" showErrorMessage="1">
          <x14:formula1>
            <xm:f>Listados!$B$26:$B$27</xm:f>
          </x14:formula1>
          <xm:sqref>H24:Z24 H121:Z121 H7:Z7 H11:Z11 H16:Z16 H20:Z20 H28:Z28 AN7:AN32 H32:Z32 H53:Z53 AN34:AN36 H105:Z105 H125:Z125 H36:Z36 H69:Z69 H113:Z113 H65:Z65 H101:Z101 H41:Z41 H117:Z117 H57:Z57 H85:Z85 H45:Z45 H97:Z97 H77:Z77 H109:Z109 H93:Z93 H89:Z89 H49:Z49 H73:Z73 H81:Z81 H61:Z61 AR7:AR128 AJ7:AJ128 AL7:AL1048576 AN38:AN128 AT7:AT128</xm:sqref>
        </x14:dataValidation>
        <x14:dataValidation type="list" allowBlank="1" showInputMessage="1" showErrorMessage="1">
          <x14:formula1>
            <xm:f>Corrupción!$J$3:$J$7</xm:f>
          </x14:formula1>
          <xm:sqref>AB20 AB7 AB11 AB16 AB24 AB28 AB32 AB36 AB41 AB45 AB49 AB53 AB57 AB61 AB65 AB69 AB73 AB77 AB81 AB85 AB89 AB93 AB97 AB101 AB105 AB109 AB113 AB117 AB121 AB125</xm:sqref>
        </x14:dataValidation>
        <x14:dataValidation type="list" allowBlank="1" showInputMessage="1" showErrorMessage="1">
          <x14:formula1>
            <xm:f>Listados!$B$3:$B$20</xm:f>
          </x14:formula1>
          <xm:sqref>B7 B16 B20 B11 B24 B28 B32 B36 B41 B45 B49 B125 B57 B61 B65 B69 B73 B77 B81 B85 B89 B93 B97 B101 B105 B109 B113 B117 B121</xm:sqref>
        </x14:dataValidation>
        <x14:dataValidation type="list" allowBlank="1" showInputMessage="1" showErrorMessage="1">
          <x14:formula1>
            <xm:f>Listados!$G$26:$G$27</xm:f>
          </x14:formula1>
          <xm:sqref>AI7:AI30 AI32:AI128 AP7:AP128</xm:sqref>
        </x14:dataValidation>
        <x14:dataValidation type="list" allowBlank="1" showInputMessage="1" showErrorMessage="1">
          <x14:formula1>
            <xm:f>Listados!$E$3:$E$4</xm:f>
          </x14:formula1>
          <xm:sqref>F7:F14 F16:F30 F32:F1048576</xm:sqref>
        </x14:dataValidation>
        <x14:dataValidation type="list" allowBlank="1" showInputMessage="1" showErrorMessage="1">
          <x14:formula1>
            <xm:f>Listados!$B$3:$B$21</xm:f>
          </x14:formula1>
          <xm:sqref>B53:B56</xm:sqref>
        </x14:dataValidation>
        <x14:dataValidation type="list" allowBlank="1" showInputMessage="1" showErrorMessage="1">
          <x14:formula1>
            <xm:f>Listados!$C$26:$C$28</xm:f>
          </x14:formula1>
          <xm:sqref>AV7:AV128</xm:sqref>
        </x14:dataValidation>
        <x14:dataValidation type="list" allowBlank="1" showInputMessage="1" showErrorMessage="1">
          <x14:formula1>
            <xm:f>Listados!$E$26:$E$28</xm:f>
          </x14:formula1>
          <xm:sqref>AZ7:AZ128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15"/>
  <sheetViews>
    <sheetView topLeftCell="A4" zoomScale="90" zoomScaleNormal="90" workbookViewId="0">
      <selection activeCell="D15" sqref="D4:D15"/>
    </sheetView>
  </sheetViews>
  <sheetFormatPr baseColWidth="10" defaultColWidth="11.42578125" defaultRowHeight="15"/>
  <cols>
    <col min="4" max="4" width="126" bestFit="1" customWidth="1"/>
  </cols>
  <sheetData>
    <row r="4" spans="4:4" ht="33.75">
      <c r="D4" s="48" t="s">
        <v>631</v>
      </c>
    </row>
    <row r="5" spans="4:4" ht="33.75">
      <c r="D5" s="48" t="s">
        <v>632</v>
      </c>
    </row>
    <row r="6" spans="4:4" ht="33.75">
      <c r="D6" s="48" t="s">
        <v>633</v>
      </c>
    </row>
    <row r="7" spans="4:4" ht="33.75">
      <c r="D7" s="48" t="s">
        <v>634</v>
      </c>
    </row>
    <row r="8" spans="4:4" ht="33.75">
      <c r="D8" s="48" t="s">
        <v>635</v>
      </c>
    </row>
    <row r="9" spans="4:4" ht="92.25">
      <c r="D9" s="52" t="s">
        <v>636</v>
      </c>
    </row>
    <row r="10" spans="4:4" ht="33.75">
      <c r="D10" s="51" t="s">
        <v>637</v>
      </c>
    </row>
    <row r="11" spans="4:4" ht="33.75">
      <c r="D11" s="48" t="s">
        <v>638</v>
      </c>
    </row>
    <row r="12" spans="4:4" ht="33.75">
      <c r="D12" s="48" t="s">
        <v>639</v>
      </c>
    </row>
    <row r="13" spans="4:4" ht="33.75">
      <c r="D13" s="50" t="s">
        <v>640</v>
      </c>
    </row>
    <row r="14" spans="4:4" ht="33.75">
      <c r="D14" s="48" t="s">
        <v>641</v>
      </c>
    </row>
    <row r="15" spans="4:4" ht="33.75">
      <c r="D15" s="49" t="s">
        <v>642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2"/>
  <sheetViews>
    <sheetView topLeftCell="A19" zoomScaleNormal="100" workbookViewId="0">
      <selection activeCell="C27" sqref="C27"/>
    </sheetView>
  </sheetViews>
  <sheetFormatPr baseColWidth="10" defaultColWidth="11.42578125" defaultRowHeight="1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 min="23" max="23" width="26.28515625" customWidth="1"/>
  </cols>
  <sheetData>
    <row r="2" spans="1:28" ht="15.75" thickBot="1">
      <c r="A2" s="10" t="s">
        <v>643</v>
      </c>
      <c r="B2" s="10" t="s">
        <v>644</v>
      </c>
      <c r="C2" s="10" t="s">
        <v>645</v>
      </c>
      <c r="D2" s="10" t="s">
        <v>646</v>
      </c>
      <c r="E2" s="10" t="s">
        <v>647</v>
      </c>
      <c r="F2" s="10" t="s">
        <v>648</v>
      </c>
      <c r="G2" s="10" t="s">
        <v>649</v>
      </c>
      <c r="H2" s="10" t="s">
        <v>650</v>
      </c>
      <c r="I2" s="10" t="s">
        <v>651</v>
      </c>
      <c r="K2" s="10" t="s">
        <v>648</v>
      </c>
      <c r="L2" s="10" t="s">
        <v>649</v>
      </c>
      <c r="M2" s="10" t="s">
        <v>652</v>
      </c>
      <c r="P2" s="10" t="s">
        <v>653</v>
      </c>
      <c r="S2" s="698" t="s">
        <v>654</v>
      </c>
      <c r="T2" s="698"/>
      <c r="U2" s="698"/>
      <c r="V2" s="698"/>
      <c r="W2" t="s">
        <v>655</v>
      </c>
      <c r="AA2" s="10" t="s">
        <v>653</v>
      </c>
    </row>
    <row r="3" spans="1:28" ht="90" thickBot="1">
      <c r="A3" s="23" t="s">
        <v>656</v>
      </c>
      <c r="B3" s="270" t="s">
        <v>657</v>
      </c>
      <c r="C3" s="270" t="s">
        <v>657</v>
      </c>
      <c r="D3" s="23" t="s">
        <v>218</v>
      </c>
      <c r="E3" s="23" t="s">
        <v>67</v>
      </c>
      <c r="F3" s="11" t="s">
        <v>658</v>
      </c>
      <c r="G3" s="11" t="s">
        <v>659</v>
      </c>
      <c r="H3" t="s">
        <v>660</v>
      </c>
      <c r="I3" t="s">
        <v>72</v>
      </c>
      <c r="K3" s="11" t="s">
        <v>271</v>
      </c>
      <c r="L3" s="11" t="s">
        <v>659</v>
      </c>
      <c r="M3" t="s">
        <v>661</v>
      </c>
      <c r="N3" t="s">
        <v>662</v>
      </c>
      <c r="P3" t="s">
        <v>662</v>
      </c>
      <c r="Q3" t="s">
        <v>663</v>
      </c>
      <c r="S3" t="s">
        <v>664</v>
      </c>
      <c r="T3" t="s">
        <v>664</v>
      </c>
      <c r="U3" t="str">
        <f>+CONCATENATE(S3,T3)</f>
        <v>FuerteFuerte</v>
      </c>
      <c r="V3" t="s">
        <v>664</v>
      </c>
      <c r="W3" s="98" t="s">
        <v>665</v>
      </c>
      <c r="X3" s="25"/>
      <c r="AA3" t="s">
        <v>662</v>
      </c>
      <c r="AB3" t="s">
        <v>663</v>
      </c>
    </row>
    <row r="4" spans="1:28" ht="115.5" thickBot="1">
      <c r="A4" s="23" t="s">
        <v>656</v>
      </c>
      <c r="B4" s="270" t="s">
        <v>492</v>
      </c>
      <c r="C4" s="271" t="s">
        <v>666</v>
      </c>
      <c r="D4" s="23" t="s">
        <v>177</v>
      </c>
      <c r="E4" s="23" t="s">
        <v>121</v>
      </c>
      <c r="F4" s="11" t="s">
        <v>143</v>
      </c>
      <c r="G4" s="11" t="s">
        <v>70</v>
      </c>
      <c r="H4" s="11" t="s">
        <v>667</v>
      </c>
      <c r="I4" t="s">
        <v>668</v>
      </c>
      <c r="K4" s="11" t="s">
        <v>143</v>
      </c>
      <c r="L4" s="11" t="s">
        <v>70</v>
      </c>
      <c r="M4" t="s">
        <v>669</v>
      </c>
      <c r="N4" t="s">
        <v>662</v>
      </c>
      <c r="P4" t="s">
        <v>86</v>
      </c>
      <c r="Q4" t="s">
        <v>663</v>
      </c>
      <c r="S4" t="s">
        <v>664</v>
      </c>
      <c r="T4" t="s">
        <v>86</v>
      </c>
      <c r="U4" t="str">
        <f t="shared" ref="U4:U11" si="0">+CONCATENATE(S4,T4)</f>
        <v>FuerteModerado</v>
      </c>
      <c r="V4" t="s">
        <v>86</v>
      </c>
      <c r="W4" s="98" t="s">
        <v>301</v>
      </c>
      <c r="AA4" t="s">
        <v>86</v>
      </c>
      <c r="AB4" t="s">
        <v>670</v>
      </c>
    </row>
    <row r="5" spans="1:28" ht="273.75" thickBot="1">
      <c r="A5" s="23" t="s">
        <v>656</v>
      </c>
      <c r="B5" s="270" t="s">
        <v>671</v>
      </c>
      <c r="C5" s="272" t="s">
        <v>672</v>
      </c>
      <c r="D5" s="23" t="s">
        <v>64</v>
      </c>
      <c r="E5" s="23"/>
      <c r="F5" s="11" t="s">
        <v>673</v>
      </c>
      <c r="G5" s="11" t="s">
        <v>86</v>
      </c>
      <c r="H5" t="s">
        <v>674</v>
      </c>
      <c r="K5" s="11" t="s">
        <v>85</v>
      </c>
      <c r="L5" s="11" t="s">
        <v>86</v>
      </c>
      <c r="M5" t="s">
        <v>675</v>
      </c>
      <c r="N5" t="s">
        <v>86</v>
      </c>
      <c r="P5" t="s">
        <v>676</v>
      </c>
      <c r="Q5" t="s">
        <v>677</v>
      </c>
      <c r="S5" t="s">
        <v>664</v>
      </c>
      <c r="T5" t="s">
        <v>678</v>
      </c>
      <c r="U5" t="str">
        <f t="shared" si="0"/>
        <v>FuerteDébil</v>
      </c>
      <c r="V5" t="s">
        <v>678</v>
      </c>
      <c r="W5" s="98" t="s">
        <v>236</v>
      </c>
      <c r="AA5" t="s">
        <v>676</v>
      </c>
      <c r="AB5" t="s">
        <v>677</v>
      </c>
    </row>
    <row r="6" spans="1:28" ht="168.75" thickBot="1">
      <c r="A6" s="23" t="s">
        <v>656</v>
      </c>
      <c r="B6" s="270" t="s">
        <v>679</v>
      </c>
      <c r="C6" s="272" t="s">
        <v>680</v>
      </c>
      <c r="D6" s="23" t="s">
        <v>82</v>
      </c>
      <c r="E6" s="23"/>
      <c r="F6" s="11" t="s">
        <v>100</v>
      </c>
      <c r="G6" s="11" t="s">
        <v>251</v>
      </c>
      <c r="H6" t="s">
        <v>681</v>
      </c>
      <c r="K6" s="11" t="s">
        <v>100</v>
      </c>
      <c r="L6" s="11" t="s">
        <v>251</v>
      </c>
      <c r="M6" t="s">
        <v>682</v>
      </c>
      <c r="N6" t="s">
        <v>676</v>
      </c>
      <c r="P6" t="s">
        <v>683</v>
      </c>
      <c r="Q6" t="s">
        <v>677</v>
      </c>
      <c r="S6" t="s">
        <v>86</v>
      </c>
      <c r="T6" t="s">
        <v>664</v>
      </c>
      <c r="U6" t="str">
        <f t="shared" si="0"/>
        <v>ModeradoFuerte</v>
      </c>
      <c r="V6" t="s">
        <v>86</v>
      </c>
      <c r="W6" s="98" t="s">
        <v>684</v>
      </c>
      <c r="AA6" t="s">
        <v>683</v>
      </c>
      <c r="AB6" t="s">
        <v>685</v>
      </c>
    </row>
    <row r="7" spans="1:28" ht="153">
      <c r="A7" s="23" t="s">
        <v>656</v>
      </c>
      <c r="B7" s="270" t="s">
        <v>686</v>
      </c>
      <c r="C7" s="272" t="s">
        <v>687</v>
      </c>
      <c r="D7" s="23" t="s">
        <v>688</v>
      </c>
      <c r="E7" s="23"/>
      <c r="F7" s="11" t="s">
        <v>69</v>
      </c>
      <c r="G7" s="11" t="s">
        <v>123</v>
      </c>
      <c r="H7" s="11"/>
      <c r="K7" s="11" t="s">
        <v>69</v>
      </c>
      <c r="L7" s="11" t="s">
        <v>123</v>
      </c>
      <c r="M7" t="s">
        <v>689</v>
      </c>
      <c r="N7" t="s">
        <v>683</v>
      </c>
      <c r="S7" t="s">
        <v>86</v>
      </c>
      <c r="T7" t="s">
        <v>86</v>
      </c>
      <c r="U7" t="str">
        <f t="shared" si="0"/>
        <v>ModeradoModerado</v>
      </c>
      <c r="V7" t="s">
        <v>86</v>
      </c>
      <c r="W7" s="98" t="s">
        <v>690</v>
      </c>
    </row>
    <row r="8" spans="1:28" ht="63.75">
      <c r="A8" s="23" t="s">
        <v>691</v>
      </c>
      <c r="B8" s="270" t="s">
        <v>215</v>
      </c>
      <c r="C8" s="270" t="s">
        <v>215</v>
      </c>
      <c r="D8" s="23" t="s">
        <v>692</v>
      </c>
      <c r="E8" s="23"/>
      <c r="K8" s="11" t="s">
        <v>271</v>
      </c>
      <c r="L8">
        <v>1</v>
      </c>
      <c r="M8" t="s">
        <v>693</v>
      </c>
      <c r="N8" t="s">
        <v>662</v>
      </c>
      <c r="S8" t="s">
        <v>86</v>
      </c>
      <c r="T8" t="s">
        <v>678</v>
      </c>
      <c r="U8" t="str">
        <f t="shared" si="0"/>
        <v>ModeradoDébil</v>
      </c>
      <c r="V8" t="s">
        <v>678</v>
      </c>
      <c r="W8" s="99" t="s">
        <v>219</v>
      </c>
    </row>
    <row r="9" spans="1:28" ht="252">
      <c r="A9" s="23" t="s">
        <v>691</v>
      </c>
      <c r="B9" s="270" t="s">
        <v>694</v>
      </c>
      <c r="C9" s="273" t="s">
        <v>695</v>
      </c>
      <c r="D9" s="23" t="s">
        <v>119</v>
      </c>
      <c r="E9" s="23"/>
      <c r="K9" s="11" t="s">
        <v>143</v>
      </c>
      <c r="L9">
        <v>2</v>
      </c>
      <c r="M9" t="s">
        <v>696</v>
      </c>
      <c r="N9" t="s">
        <v>662</v>
      </c>
      <c r="S9" t="s">
        <v>678</v>
      </c>
      <c r="T9" t="s">
        <v>664</v>
      </c>
      <c r="U9" t="str">
        <f t="shared" si="0"/>
        <v>DébilFuerte</v>
      </c>
      <c r="V9" t="s">
        <v>678</v>
      </c>
      <c r="W9" s="99" t="s">
        <v>65</v>
      </c>
    </row>
    <row r="10" spans="1:28" ht="189">
      <c r="A10" s="23" t="s">
        <v>691</v>
      </c>
      <c r="B10" s="270" t="s">
        <v>697</v>
      </c>
      <c r="C10" s="273" t="s">
        <v>698</v>
      </c>
      <c r="D10" s="23"/>
      <c r="E10" s="23"/>
      <c r="K10" s="11" t="s">
        <v>85</v>
      </c>
      <c r="L10">
        <v>3</v>
      </c>
      <c r="M10" t="s">
        <v>699</v>
      </c>
      <c r="N10" t="s">
        <v>86</v>
      </c>
      <c r="S10" t="s">
        <v>678</v>
      </c>
      <c r="T10" t="s">
        <v>86</v>
      </c>
      <c r="U10" t="str">
        <f t="shared" si="0"/>
        <v>DébilModerado</v>
      </c>
      <c r="V10" t="s">
        <v>678</v>
      </c>
      <c r="W10" s="99" t="s">
        <v>310</v>
      </c>
    </row>
    <row r="11" spans="1:28" ht="21">
      <c r="A11" s="23" t="s">
        <v>691</v>
      </c>
      <c r="B11" s="23" t="s">
        <v>266</v>
      </c>
      <c r="C11" s="23" t="s">
        <v>266</v>
      </c>
      <c r="D11" s="23"/>
      <c r="E11" s="23"/>
      <c r="K11" s="11" t="s">
        <v>100</v>
      </c>
      <c r="L11">
        <v>4</v>
      </c>
      <c r="M11" t="s">
        <v>700</v>
      </c>
      <c r="N11" t="s">
        <v>676</v>
      </c>
      <c r="S11" t="s">
        <v>678</v>
      </c>
      <c r="T11" t="s">
        <v>678</v>
      </c>
      <c r="U11" t="str">
        <f t="shared" si="0"/>
        <v>DébilDébil</v>
      </c>
      <c r="V11" t="s">
        <v>678</v>
      </c>
    </row>
    <row r="12" spans="1:28" ht="210">
      <c r="A12" s="23" t="s">
        <v>691</v>
      </c>
      <c r="B12" s="23" t="s">
        <v>233</v>
      </c>
      <c r="C12" s="24" t="s">
        <v>234</v>
      </c>
      <c r="D12" s="23"/>
      <c r="E12" s="23"/>
      <c r="K12" s="11" t="s">
        <v>69</v>
      </c>
      <c r="L12">
        <v>5</v>
      </c>
      <c r="M12" t="s">
        <v>701</v>
      </c>
      <c r="N12" t="s">
        <v>683</v>
      </c>
    </row>
    <row r="13" spans="1:28" ht="147">
      <c r="A13" s="23" t="s">
        <v>702</v>
      </c>
      <c r="B13" s="23" t="s">
        <v>164</v>
      </c>
      <c r="C13" s="43" t="s">
        <v>703</v>
      </c>
      <c r="D13" s="23"/>
      <c r="E13" s="23"/>
      <c r="K13" s="11" t="s">
        <v>659</v>
      </c>
      <c r="L13">
        <v>1</v>
      </c>
      <c r="M13" t="s">
        <v>704</v>
      </c>
      <c r="N13" t="s">
        <v>662</v>
      </c>
    </row>
    <row r="14" spans="1:28" ht="231">
      <c r="A14" s="23" t="s">
        <v>702</v>
      </c>
      <c r="B14" s="23" t="s">
        <v>116</v>
      </c>
      <c r="C14" s="43" t="s">
        <v>705</v>
      </c>
      <c r="D14" s="23"/>
      <c r="E14" s="23"/>
      <c r="K14" s="11" t="s">
        <v>70</v>
      </c>
      <c r="L14">
        <v>2</v>
      </c>
      <c r="M14" t="s">
        <v>706</v>
      </c>
      <c r="N14" t="s">
        <v>86</v>
      </c>
    </row>
    <row r="15" spans="1:28" ht="231">
      <c r="A15" s="23" t="s">
        <v>702</v>
      </c>
      <c r="B15" s="23" t="s">
        <v>707</v>
      </c>
      <c r="C15" s="43" t="s">
        <v>708</v>
      </c>
      <c r="D15" s="23"/>
      <c r="E15" s="23"/>
      <c r="K15" s="11" t="s">
        <v>86</v>
      </c>
      <c r="L15">
        <v>3</v>
      </c>
      <c r="M15" t="s">
        <v>709</v>
      </c>
      <c r="N15" t="s">
        <v>676</v>
      </c>
    </row>
    <row r="16" spans="1:28" ht="210">
      <c r="A16" s="23" t="s">
        <v>702</v>
      </c>
      <c r="B16" s="23" t="s">
        <v>95</v>
      </c>
      <c r="C16" s="43" t="s">
        <v>96</v>
      </c>
      <c r="D16" s="23"/>
      <c r="E16" s="23"/>
      <c r="K16" s="11" t="s">
        <v>251</v>
      </c>
      <c r="L16">
        <v>4</v>
      </c>
      <c r="M16" t="s">
        <v>710</v>
      </c>
      <c r="N16" t="s">
        <v>683</v>
      </c>
    </row>
    <row r="17" spans="1:14" ht="147">
      <c r="A17" s="23" t="s">
        <v>702</v>
      </c>
      <c r="B17" s="23" t="s">
        <v>711</v>
      </c>
      <c r="C17" s="43" t="s">
        <v>712</v>
      </c>
      <c r="D17" s="23"/>
      <c r="E17" s="23"/>
      <c r="K17" s="11" t="s">
        <v>123</v>
      </c>
      <c r="L17">
        <v>5</v>
      </c>
      <c r="M17" t="s">
        <v>713</v>
      </c>
      <c r="N17" t="s">
        <v>683</v>
      </c>
    </row>
    <row r="18" spans="1:14" ht="189">
      <c r="A18" s="23" t="s">
        <v>702</v>
      </c>
      <c r="B18" s="23" t="s">
        <v>61</v>
      </c>
      <c r="C18" s="43" t="s">
        <v>714</v>
      </c>
      <c r="D18" s="23"/>
      <c r="E18" s="23"/>
      <c r="J18">
        <v>-1</v>
      </c>
      <c r="K18" s="11" t="s">
        <v>271</v>
      </c>
      <c r="M18" t="s">
        <v>715</v>
      </c>
      <c r="N18" t="s">
        <v>86</v>
      </c>
    </row>
    <row r="19" spans="1:14" ht="189">
      <c r="A19" s="23" t="s">
        <v>656</v>
      </c>
      <c r="B19" s="23" t="s">
        <v>187</v>
      </c>
      <c r="C19" s="43" t="s">
        <v>716</v>
      </c>
      <c r="D19" s="23"/>
      <c r="E19" s="23"/>
      <c r="J19">
        <v>0</v>
      </c>
      <c r="K19" s="11" t="s">
        <v>271</v>
      </c>
      <c r="M19" t="s">
        <v>717</v>
      </c>
      <c r="N19" t="s">
        <v>676</v>
      </c>
    </row>
    <row r="20" spans="1:14" ht="147">
      <c r="A20" s="23" t="s">
        <v>652</v>
      </c>
      <c r="B20" s="23" t="s">
        <v>612</v>
      </c>
      <c r="C20" s="43" t="s">
        <v>613</v>
      </c>
      <c r="D20" s="23"/>
      <c r="E20" s="23"/>
      <c r="J20">
        <v>1</v>
      </c>
      <c r="K20" s="11" t="s">
        <v>271</v>
      </c>
      <c r="M20" t="s">
        <v>718</v>
      </c>
      <c r="N20" t="s">
        <v>676</v>
      </c>
    </row>
    <row r="21" spans="1:14" ht="21">
      <c r="A21" s="23" t="s">
        <v>652</v>
      </c>
      <c r="B21" s="23" t="s">
        <v>592</v>
      </c>
      <c r="J21">
        <v>2</v>
      </c>
      <c r="K21" s="11" t="s">
        <v>143</v>
      </c>
      <c r="M21" t="s">
        <v>719</v>
      </c>
      <c r="N21" t="s">
        <v>683</v>
      </c>
    </row>
    <row r="22" spans="1:14">
      <c r="J22">
        <v>3</v>
      </c>
      <c r="K22" s="11" t="s">
        <v>85</v>
      </c>
      <c r="M22" t="s">
        <v>720</v>
      </c>
      <c r="N22" t="s">
        <v>683</v>
      </c>
    </row>
    <row r="23" spans="1:14">
      <c r="J23">
        <v>4</v>
      </c>
      <c r="K23" s="11" t="s">
        <v>100</v>
      </c>
      <c r="M23" t="s">
        <v>721</v>
      </c>
      <c r="N23" t="s">
        <v>676</v>
      </c>
    </row>
    <row r="24" spans="1:14">
      <c r="J24">
        <v>5</v>
      </c>
      <c r="K24" s="11" t="s">
        <v>69</v>
      </c>
      <c r="M24" t="s">
        <v>722</v>
      </c>
      <c r="N24" t="s">
        <v>676</v>
      </c>
    </row>
    <row r="25" spans="1:14">
      <c r="B25" s="10" t="s">
        <v>723</v>
      </c>
      <c r="C25" s="10" t="s">
        <v>724</v>
      </c>
      <c r="E25" s="10" t="s">
        <v>12</v>
      </c>
      <c r="G25" s="10" t="s">
        <v>725</v>
      </c>
      <c r="M25" t="s">
        <v>726</v>
      </c>
      <c r="N25" t="s">
        <v>683</v>
      </c>
    </row>
    <row r="26" spans="1:14">
      <c r="B26" t="s">
        <v>73</v>
      </c>
      <c r="C26" t="s">
        <v>74</v>
      </c>
      <c r="E26" t="s">
        <v>75</v>
      </c>
      <c r="G26" t="s">
        <v>72</v>
      </c>
      <c r="J26">
        <v>-1</v>
      </c>
      <c r="K26" s="11" t="s">
        <v>659</v>
      </c>
      <c r="M26" t="s">
        <v>727</v>
      </c>
      <c r="N26" t="s">
        <v>683</v>
      </c>
    </row>
    <row r="27" spans="1:14">
      <c r="B27" t="s">
        <v>359</v>
      </c>
      <c r="C27" t="s">
        <v>728</v>
      </c>
      <c r="E27" t="s">
        <v>729</v>
      </c>
      <c r="G27" t="s">
        <v>80</v>
      </c>
      <c r="J27">
        <v>0</v>
      </c>
      <c r="K27" s="11" t="s">
        <v>659</v>
      </c>
      <c r="M27" t="s">
        <v>730</v>
      </c>
      <c r="N27" t="s">
        <v>683</v>
      </c>
    </row>
    <row r="28" spans="1:14">
      <c r="C28" t="s">
        <v>731</v>
      </c>
      <c r="E28" t="s">
        <v>732</v>
      </c>
      <c r="J28">
        <v>1</v>
      </c>
      <c r="K28" s="11" t="s">
        <v>659</v>
      </c>
    </row>
    <row r="29" spans="1:14">
      <c r="G29" t="s">
        <v>72</v>
      </c>
      <c r="J29">
        <v>2</v>
      </c>
      <c r="K29" s="11" t="s">
        <v>70</v>
      </c>
    </row>
    <row r="30" spans="1:14">
      <c r="G30" t="s">
        <v>733</v>
      </c>
      <c r="J30">
        <v>3</v>
      </c>
      <c r="K30" s="11" t="s">
        <v>86</v>
      </c>
    </row>
    <row r="31" spans="1:14">
      <c r="J31">
        <v>4</v>
      </c>
      <c r="K31" s="11" t="s">
        <v>251</v>
      </c>
    </row>
    <row r="32" spans="1:14">
      <c r="J32">
        <v>5</v>
      </c>
      <c r="K32" s="11" t="s">
        <v>123</v>
      </c>
    </row>
  </sheetData>
  <sheetProtection selectLockedCells="1"/>
  <mergeCells count="1">
    <mergeCell ref="S2: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26"/>
  <sheetViews>
    <sheetView showGridLines="0" topLeftCell="AVR1" zoomScale="60" zoomScaleNormal="60" zoomScaleSheetLayoutView="50" workbookViewId="0">
      <selection activeCell="C6" sqref="C6"/>
    </sheetView>
  </sheetViews>
  <sheetFormatPr baseColWidth="10" defaultColWidth="11.42578125" defaultRowHeight="15"/>
  <cols>
    <col min="1" max="1" width="4.85546875" style="16" customWidth="1"/>
    <col min="2" max="2" width="33.5703125" style="15" customWidth="1"/>
    <col min="3" max="3" width="47" style="15" customWidth="1"/>
    <col min="4" max="7" width="28.85546875" style="17" customWidth="1"/>
    <col min="8" max="10" width="25.5703125" style="17" customWidth="1"/>
    <col min="11" max="11" width="27.28515625" style="17" customWidth="1"/>
    <col min="12" max="12" width="27.7109375" style="15" customWidth="1"/>
    <col min="13" max="13" width="10.85546875" style="18" customWidth="1"/>
    <col min="14" max="14" width="10.42578125" style="18" hidden="1" customWidth="1"/>
    <col min="15" max="15" width="12.42578125" style="18" customWidth="1"/>
    <col min="16" max="16" width="10.42578125" style="18" hidden="1" customWidth="1"/>
    <col min="17" max="17" width="10.140625" style="18" customWidth="1"/>
    <col min="18" max="18" width="17.140625" style="15" customWidth="1"/>
    <col min="19" max="19" width="36.28515625" style="18" customWidth="1"/>
    <col min="20" max="20" width="36" style="18"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18" customWidth="1"/>
    <col min="60" max="60" width="11.85546875" style="18" customWidth="1"/>
    <col min="61" max="61" width="19.42578125" style="15" customWidth="1"/>
    <col min="65" max="65" width="17.42578125" customWidth="1"/>
  </cols>
  <sheetData>
    <row r="1" spans="1:16383" s="14" customFormat="1" ht="45.75" customHeight="1">
      <c r="A1" s="719" t="s">
        <v>0</v>
      </c>
      <c r="B1" s="719"/>
      <c r="C1" s="719"/>
      <c r="D1" s="719"/>
      <c r="E1" s="719"/>
      <c r="F1" s="719"/>
      <c r="G1" s="719"/>
      <c r="H1" s="716" t="s">
        <v>1</v>
      </c>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274"/>
      <c r="BK1" s="274"/>
      <c r="BL1" s="274"/>
      <c r="BM1" s="274"/>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c r="A2" s="719"/>
      <c r="B2" s="719"/>
      <c r="C2" s="719"/>
      <c r="D2" s="719"/>
      <c r="E2" s="719"/>
      <c r="F2" s="719"/>
      <c r="G2" s="719"/>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274"/>
      <c r="BK2" s="274"/>
      <c r="BL2" s="274"/>
      <c r="BM2" s="274"/>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0" customFormat="1" ht="33" customHeight="1" thickBot="1">
      <c r="A3" s="720"/>
      <c r="B3" s="720"/>
      <c r="C3" s="720"/>
      <c r="D3" s="720"/>
      <c r="E3" s="720"/>
      <c r="F3" s="720"/>
      <c r="G3" s="720"/>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201"/>
      <c r="BK3" s="201"/>
      <c r="BL3" s="201"/>
      <c r="BM3" s="201"/>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c r="A4" s="550" t="s">
        <v>2</v>
      </c>
      <c r="B4" s="551"/>
      <c r="C4" s="551"/>
      <c r="D4" s="551"/>
      <c r="E4" s="551"/>
      <c r="F4" s="551"/>
      <c r="G4" s="551"/>
      <c r="H4" s="551"/>
      <c r="I4" s="551"/>
      <c r="J4" s="551"/>
      <c r="K4" s="551"/>
      <c r="L4" s="674"/>
      <c r="M4" s="722"/>
      <c r="N4" s="551"/>
      <c r="O4" s="551"/>
      <c r="P4" s="551"/>
      <c r="Q4" s="551"/>
      <c r="R4" s="673" t="s">
        <v>5</v>
      </c>
      <c r="S4" s="53"/>
      <c r="T4" s="53"/>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699" t="s">
        <v>6</v>
      </c>
      <c r="BK4" s="699"/>
      <c r="BL4" s="699"/>
      <c r="BM4" s="700"/>
    </row>
    <row r="5" spans="1:16383" ht="40.5" customHeight="1" thickBot="1">
      <c r="A5" s="552"/>
      <c r="B5" s="527"/>
      <c r="C5" s="527"/>
      <c r="D5" s="527"/>
      <c r="E5" s="527"/>
      <c r="F5" s="527"/>
      <c r="G5" s="527"/>
      <c r="H5" s="527"/>
      <c r="I5" s="527"/>
      <c r="J5" s="527"/>
      <c r="K5" s="527"/>
      <c r="L5" s="721"/>
      <c r="M5" s="549" t="s">
        <v>9</v>
      </c>
      <c r="N5" s="543"/>
      <c r="O5" s="543"/>
      <c r="P5" s="543"/>
      <c r="Q5" s="543"/>
      <c r="R5" s="543"/>
      <c r="S5" s="199"/>
      <c r="T5" s="199"/>
      <c r="U5" s="527" t="s">
        <v>10</v>
      </c>
      <c r="V5" s="527"/>
      <c r="W5" s="527"/>
      <c r="X5" s="527" t="s">
        <v>11</v>
      </c>
      <c r="Y5" s="527"/>
      <c r="Z5" s="527"/>
      <c r="AA5" s="527"/>
      <c r="AB5" s="527"/>
      <c r="AC5" s="527"/>
      <c r="AD5" s="527"/>
      <c r="AE5" s="527"/>
      <c r="AF5" s="527"/>
      <c r="AG5" s="527"/>
      <c r="AH5" s="527"/>
      <c r="AI5" s="527"/>
      <c r="AJ5" s="527"/>
      <c r="AK5" s="527"/>
      <c r="AL5" s="527"/>
      <c r="AM5" s="527"/>
      <c r="AN5" s="543" t="s">
        <v>12</v>
      </c>
      <c r="AO5" s="543"/>
      <c r="AP5" s="543"/>
      <c r="AQ5" s="543"/>
      <c r="AR5" s="543"/>
      <c r="AS5" s="543"/>
      <c r="AT5" s="543"/>
      <c r="AU5" s="543"/>
      <c r="AV5" s="543"/>
      <c r="AW5" s="543"/>
      <c r="AX5" s="199"/>
      <c r="AY5" s="543" t="s">
        <v>13</v>
      </c>
      <c r="AZ5" s="543"/>
      <c r="BA5" s="543" t="s">
        <v>14</v>
      </c>
      <c r="BB5" s="543"/>
      <c r="BC5" s="199"/>
      <c r="BD5" s="199"/>
      <c r="BE5" s="199"/>
      <c r="BF5" s="199"/>
      <c r="BG5" s="543" t="s">
        <v>15</v>
      </c>
      <c r="BH5" s="543"/>
      <c r="BI5" s="543"/>
      <c r="BJ5" s="701"/>
      <c r="BK5" s="701"/>
      <c r="BL5" s="701"/>
      <c r="BM5" s="702"/>
    </row>
    <row r="6" spans="1:16383" ht="108" customHeight="1" thickBot="1">
      <c r="A6" s="61" t="s">
        <v>16</v>
      </c>
      <c r="B6" s="62" t="s">
        <v>17</v>
      </c>
      <c r="C6" s="62" t="s">
        <v>18</v>
      </c>
      <c r="D6" s="62" t="s">
        <v>734</v>
      </c>
      <c r="E6" s="62" t="s">
        <v>735</v>
      </c>
      <c r="F6" s="62" t="s">
        <v>736</v>
      </c>
      <c r="G6" s="62" t="s">
        <v>737</v>
      </c>
      <c r="H6" s="62" t="s">
        <v>738</v>
      </c>
      <c r="I6" s="62" t="s">
        <v>739</v>
      </c>
      <c r="J6" s="62" t="s">
        <v>740</v>
      </c>
      <c r="K6" s="62" t="s">
        <v>741</v>
      </c>
      <c r="L6" s="62" t="s">
        <v>24</v>
      </c>
      <c r="M6" s="63" t="s">
        <v>25</v>
      </c>
      <c r="N6" s="63"/>
      <c r="O6" s="63" t="s">
        <v>26</v>
      </c>
      <c r="P6" s="63"/>
      <c r="Q6" s="63" t="s">
        <v>27</v>
      </c>
      <c r="R6" s="62" t="s">
        <v>48</v>
      </c>
      <c r="S6" s="62" t="s">
        <v>742</v>
      </c>
      <c r="T6" s="62" t="s">
        <v>10</v>
      </c>
      <c r="U6" s="62" t="s">
        <v>28</v>
      </c>
      <c r="V6" s="62" t="s">
        <v>743</v>
      </c>
      <c r="W6" s="62" t="s">
        <v>30</v>
      </c>
      <c r="X6" s="62" t="s">
        <v>31</v>
      </c>
      <c r="Y6" s="62"/>
      <c r="Z6" s="62" t="s">
        <v>32</v>
      </c>
      <c r="AA6" s="62"/>
      <c r="AB6" s="62" t="s">
        <v>33</v>
      </c>
      <c r="AC6" s="62"/>
      <c r="AD6" s="62" t="s">
        <v>34</v>
      </c>
      <c r="AE6" s="62"/>
      <c r="AF6" s="62" t="s">
        <v>35</v>
      </c>
      <c r="AG6" s="62"/>
      <c r="AH6" s="62" t="s">
        <v>36</v>
      </c>
      <c r="AI6" s="62"/>
      <c r="AJ6" s="62" t="s">
        <v>37</v>
      </c>
      <c r="AK6" s="62"/>
      <c r="AL6" s="62" t="s">
        <v>38</v>
      </c>
      <c r="AM6" s="62" t="s">
        <v>39</v>
      </c>
      <c r="AN6" s="62" t="s">
        <v>744</v>
      </c>
      <c r="AO6" s="62"/>
      <c r="AP6" s="62" t="s">
        <v>745</v>
      </c>
      <c r="AQ6" s="62"/>
      <c r="AR6" s="62" t="s">
        <v>746</v>
      </c>
      <c r="AS6" s="62"/>
      <c r="AT6" s="62" t="s">
        <v>747</v>
      </c>
      <c r="AU6" s="62"/>
      <c r="AV6" s="62"/>
      <c r="AW6" s="62" t="s">
        <v>748</v>
      </c>
      <c r="AX6" s="62" t="s">
        <v>41</v>
      </c>
      <c r="AY6" s="62" t="s">
        <v>42</v>
      </c>
      <c r="AZ6" s="62" t="s">
        <v>43</v>
      </c>
      <c r="BA6" s="62" t="s">
        <v>44</v>
      </c>
      <c r="BB6" s="62" t="s">
        <v>45</v>
      </c>
      <c r="BC6" s="62" t="s">
        <v>46</v>
      </c>
      <c r="BD6" s="62" t="s">
        <v>47</v>
      </c>
      <c r="BE6" s="62"/>
      <c r="BF6" s="62"/>
      <c r="BG6" s="62" t="s">
        <v>25</v>
      </c>
      <c r="BH6" s="62" t="s">
        <v>26</v>
      </c>
      <c r="BI6" s="62" t="s">
        <v>27</v>
      </c>
      <c r="BJ6" s="62" t="s">
        <v>749</v>
      </c>
      <c r="BK6" s="62" t="s">
        <v>750</v>
      </c>
      <c r="BL6" s="62" t="s">
        <v>751</v>
      </c>
      <c r="BM6" s="64" t="s">
        <v>752</v>
      </c>
    </row>
    <row r="7" spans="1:16383" ht="65.099999999999994" customHeight="1">
      <c r="A7" s="723">
        <v>1</v>
      </c>
      <c r="B7" s="724"/>
      <c r="C7" s="725" t="str">
        <f>IFERROR(VLOOKUP(B7,Listados!B$3:C$20,2,FALSE),"")</f>
        <v/>
      </c>
      <c r="D7" s="44"/>
      <c r="E7" s="44"/>
      <c r="F7" s="705"/>
      <c r="G7" s="705"/>
      <c r="H7" s="28"/>
      <c r="I7" s="28"/>
      <c r="J7" s="28"/>
      <c r="K7" s="29"/>
      <c r="L7" s="30"/>
      <c r="M7" s="724"/>
      <c r="N7" s="707" t="e">
        <f>+VLOOKUP(M7,Listados!$K$8:$L$12,2,0)</f>
        <v>#N/A</v>
      </c>
      <c r="O7" s="708"/>
      <c r="P7" s="707" t="e">
        <f>+VLOOKUP(O7,Listados!$K$13:$L$17,2,0)</f>
        <v>#N/A</v>
      </c>
      <c r="Q7" s="438" t="str">
        <f>IF(AND(M7&lt;&gt;"",O7&lt;&gt;""),VLOOKUP(M7&amp;O7,Listados!$M$3:$N$27,2,FALSE),"")</f>
        <v/>
      </c>
      <c r="R7" s="438" t="e">
        <f>+VLOOKUP(Q7,Listados!$P$3:$Q$6,2,FALSE)</f>
        <v>#N/A</v>
      </c>
      <c r="S7" s="45"/>
      <c r="T7" s="45"/>
      <c r="U7" s="56" t="s">
        <v>753</v>
      </c>
      <c r="V7" s="56"/>
      <c r="W7" s="57"/>
      <c r="X7" s="45"/>
      <c r="Y7" s="45"/>
      <c r="Z7" s="45"/>
      <c r="AA7" s="45"/>
      <c r="AB7" s="45"/>
      <c r="AC7" s="45"/>
      <c r="AD7" s="45"/>
      <c r="AE7" s="45"/>
      <c r="AF7" s="45"/>
      <c r="AG7" s="45"/>
      <c r="AH7" s="45"/>
      <c r="AI7" s="45"/>
      <c r="AJ7" s="45"/>
      <c r="AK7" s="55" t="str">
        <f>+IF(AJ7="Completa",10,IF(AJ7="Incompleta",5,""))</f>
        <v/>
      </c>
      <c r="AL7" s="54" t="str">
        <f>IF((SUM(Y7,AA7,AC7,AE7,AG7,AI7,AK7)=0),"",(SUM(Y7,AA7,AC7,AE7,AG7,AI7,AK7)))</f>
        <v/>
      </c>
      <c r="AM7" s="54" t="str">
        <f>IF(AL7&lt;=85,"Débil",IF(AL7&lt;=95,"Moderado",IF(AL7=100,"Fuerte","")))</f>
        <v/>
      </c>
      <c r="AN7" s="58"/>
      <c r="AO7" s="58"/>
      <c r="AP7" s="58"/>
      <c r="AQ7" s="58"/>
      <c r="AR7" s="58"/>
      <c r="AS7" s="58"/>
      <c r="AT7" s="58"/>
      <c r="AU7" s="59" t="str">
        <f>IFERROR(VLOOKUP(AT7,'Seguridad Información'!$I$61:$J$65,2,0),"")</f>
        <v/>
      </c>
      <c r="AV7" s="59"/>
      <c r="AW7" s="19" t="str">
        <f>IFERROR(AVERAGE(AO7,AQ7,AS7,AU7),"")</f>
        <v/>
      </c>
      <c r="AX7" s="54" t="str">
        <f>IF(AW7&lt;=80,"Débil",IF(AW7&lt;=90,"Moderado",IF(AW7=100,"Fuerte","")))</f>
        <v/>
      </c>
      <c r="AY7" s="19" t="str">
        <f>IFERROR(VLOOKUP((CONCATENATE(AM7,AX7)),Listados!$U$3:$V$11,2,FALSE),"")</f>
        <v/>
      </c>
      <c r="AZ7" s="54">
        <f>IF(ISBLANK(AY7),"",IF(AY7="Débil", 0, IF(AY7="Moderado",50,100)))</f>
        <v>100</v>
      </c>
      <c r="BA7" s="718">
        <f>AVERAGE(AZ7:AZ12)</f>
        <v>100</v>
      </c>
      <c r="BB7" s="718" t="str">
        <f>IF(BA7&lt;=50, "Débil", IF(BA7&lt;=99,"Moderado","Fuerte"))</f>
        <v>Fuerte</v>
      </c>
      <c r="BC7" s="60">
        <f>+IF(AND(W7="Preventivo",BB7="Fuerte"),2,IF(AND(W7="Preventivo",BB7="Moderado"),1,0))</f>
        <v>0</v>
      </c>
      <c r="BD7" s="60">
        <f>+IF(AND(W7="Detectivo/Correctivo",$BB7="Fuerte"),2,IF(AND(W7="Detectivo/Correctivo",$BB7="Moderado"),1,IF(AND(W7="Preventivo",$BB7="Fuerte"),1,0)))</f>
        <v>0</v>
      </c>
      <c r="BE7" s="60" t="e">
        <f>+N7-BC7</f>
        <v>#N/A</v>
      </c>
      <c r="BF7" s="60" t="e">
        <f>+P7-BD7</f>
        <v>#N/A</v>
      </c>
      <c r="BG7" s="438" t="e">
        <f>+VLOOKUP(MIN(BE7,BE8,BE9,BE10,BE11,BE12),Listados!$J$18:$K$24,2,TRUE)</f>
        <v>#N/A</v>
      </c>
      <c r="BH7" s="438" t="e">
        <f>+VLOOKUP(MIN(BF7,BF8,BF9,BF10,BF11,BF12),Listados!$J$26:$K$32,2,TRUE)</f>
        <v>#N/A</v>
      </c>
      <c r="BI7" s="438" t="e">
        <f>IF(AND(BG7&lt;&gt;"",BH7&lt;&gt;""),VLOOKUP(BG7&amp;BH7,Listados!$M$3:$N$27,2,FALSE),"")</f>
        <v>#N/A</v>
      </c>
      <c r="BJ7" s="436" t="e">
        <f>+IF($R7="Asumir el riesgo","NA","")</f>
        <v>#N/A</v>
      </c>
      <c r="BK7" s="436" t="e">
        <f>+IF($R7="Asumir el riesgo","NA","")</f>
        <v>#N/A</v>
      </c>
      <c r="BL7" s="436" t="e">
        <f>+IF($R7="Asumir el riesgo","NA","")</f>
        <v>#N/A</v>
      </c>
      <c r="BM7" s="734" t="e">
        <f>+IF($R7="Asumir el riesgo","NA","")</f>
        <v>#N/A</v>
      </c>
    </row>
    <row r="8" spans="1:16383" ht="65.099999999999994" customHeight="1">
      <c r="A8" s="711"/>
      <c r="B8" s="713"/>
      <c r="C8" s="714"/>
      <c r="D8" s="275"/>
      <c r="E8" s="275"/>
      <c r="F8" s="703"/>
      <c r="G8" s="703"/>
      <c r="H8" s="265"/>
      <c r="I8" s="265"/>
      <c r="J8" s="265"/>
      <c r="K8" s="276"/>
      <c r="L8" s="277"/>
      <c r="M8" s="713"/>
      <c r="N8" s="706"/>
      <c r="O8" s="709"/>
      <c r="P8" s="706"/>
      <c r="Q8" s="474"/>
      <c r="R8" s="474"/>
      <c r="S8" s="233"/>
      <c r="T8" s="233"/>
      <c r="U8" s="248" t="s">
        <v>753</v>
      </c>
      <c r="V8" s="248"/>
      <c r="W8" s="249"/>
      <c r="X8" s="233"/>
      <c r="Y8" s="233"/>
      <c r="Z8" s="233"/>
      <c r="AA8" s="233"/>
      <c r="AB8" s="233"/>
      <c r="AC8" s="233"/>
      <c r="AD8" s="233"/>
      <c r="AE8" s="233"/>
      <c r="AF8" s="233"/>
      <c r="AG8" s="233"/>
      <c r="AH8" s="233"/>
      <c r="AI8" s="233"/>
      <c r="AJ8" s="233"/>
      <c r="AK8" s="234" t="str">
        <f t="shared" ref="AK8:AK71" si="0">+IF(AJ8="Completa",10,IF(AJ8="Incompleta",5,""))</f>
        <v/>
      </c>
      <c r="AL8" s="278" t="str">
        <f>IF((SUM(Y8,AA8,AC8,AE8,AG8,AI8,AK8)=0),"",(SUM(Y8,AA8,AC8,AE8,AG8,AI8,AK8)))</f>
        <v/>
      </c>
      <c r="AM8" s="278" t="str">
        <f>IF(AL8&lt;=85,"Débil",IF(AL8&lt;=95,"Moderado",IF(AL8=100,"Fuerte","")))</f>
        <v/>
      </c>
      <c r="AN8" s="279"/>
      <c r="AO8" s="279"/>
      <c r="AP8" s="279"/>
      <c r="AQ8" s="279"/>
      <c r="AR8" s="279"/>
      <c r="AS8" s="279"/>
      <c r="AT8" s="279"/>
      <c r="AU8" s="274" t="str">
        <f>IFERROR(VLOOKUP(AT8,'Seguridad Información'!$I$61:$J$65,2,0),"")</f>
        <v/>
      </c>
      <c r="AV8" s="274"/>
      <c r="AW8" s="280" t="str">
        <f t="shared" ref="AW8:AW70" si="1">IFERROR(AVERAGE(AO8,AQ8,AS8,AU8),"")</f>
        <v/>
      </c>
      <c r="AX8" s="278" t="str">
        <f t="shared" ref="AX8:AX71" si="2">IF(AW8&lt;=80,"Débil",IF(AW8&lt;=90,"Moderado",IF(AW8=100,"Fuerte","")))</f>
        <v/>
      </c>
      <c r="AY8" s="280" t="str">
        <f>IFERROR(VLOOKUP((CONCATENATE(AM8,AX8)),Listados!$U$3:$V$11,2,FALSE),"")</f>
        <v/>
      </c>
      <c r="AZ8" s="278">
        <f>IF(ISBLANK(AY8),"",IF(AY8="Débil", 0, IF(AY8="Moderado",50,100)))</f>
        <v>100</v>
      </c>
      <c r="BA8" s="710"/>
      <c r="BB8" s="710"/>
      <c r="BC8" s="281">
        <f>+IF(AND(W8="Preventivo",BB7="Fuerte"),2,IF(AND(W8="Preventivo",BB7="Moderado"),1,0))</f>
        <v>0</v>
      </c>
      <c r="BD8" s="281">
        <f>+IF(AND(W8="Detectivo/Correctivo",$BB7="Fuerte"),2,IF(AND(W8="Detectivo/Correctivo",$BB8="Moderado"),1,IF(AND(W8="Preventivo",$BB7="Fuerte"),1,0)))</f>
        <v>0</v>
      </c>
      <c r="BE8" s="281" t="e">
        <f>+N7-BC8</f>
        <v>#N/A</v>
      </c>
      <c r="BF8" s="281" t="e">
        <f>+P7-BD8</f>
        <v>#N/A</v>
      </c>
      <c r="BG8" s="474"/>
      <c r="BH8" s="474"/>
      <c r="BI8" s="474"/>
      <c r="BJ8" s="477"/>
      <c r="BK8" s="477"/>
      <c r="BL8" s="477"/>
      <c r="BM8" s="735"/>
    </row>
    <row r="9" spans="1:16383" ht="65.099999999999994" customHeight="1">
      <c r="A9" s="711"/>
      <c r="B9" s="713"/>
      <c r="C9" s="714"/>
      <c r="D9" s="275"/>
      <c r="E9" s="275"/>
      <c r="F9" s="703"/>
      <c r="G9" s="703"/>
      <c r="H9" s="265"/>
      <c r="I9" s="265"/>
      <c r="J9" s="265"/>
      <c r="K9" s="276"/>
      <c r="L9" s="277"/>
      <c r="M9" s="713"/>
      <c r="N9" s="706"/>
      <c r="O9" s="709"/>
      <c r="P9" s="706"/>
      <c r="Q9" s="474"/>
      <c r="R9" s="474"/>
      <c r="S9" s="233"/>
      <c r="T9" s="233"/>
      <c r="U9" s="248" t="s">
        <v>753</v>
      </c>
      <c r="V9" s="248"/>
      <c r="W9" s="249"/>
      <c r="X9" s="233"/>
      <c r="Y9" s="233" t="str">
        <f t="shared" ref="Y9:Y71" si="3">+IF(X9="si",15,"")</f>
        <v/>
      </c>
      <c r="Z9" s="233"/>
      <c r="AA9" s="233" t="str">
        <f t="shared" ref="AA9:AA71" si="4">+IF(Z9="si",15,"")</f>
        <v/>
      </c>
      <c r="AB9" s="233"/>
      <c r="AC9" s="233" t="str">
        <f t="shared" ref="AC9:AC71" si="5">+IF(AB9="si",15,"")</f>
        <v/>
      </c>
      <c r="AD9" s="233"/>
      <c r="AE9" s="233" t="str">
        <f t="shared" ref="AE9:AE71" si="6">+IF(AD9="si",15,"")</f>
        <v/>
      </c>
      <c r="AF9" s="233"/>
      <c r="AG9" s="233" t="str">
        <f t="shared" ref="AG9:AG71" si="7">+IF(AF9="si",15,"")</f>
        <v/>
      </c>
      <c r="AH9" s="233"/>
      <c r="AI9" s="233" t="str">
        <f t="shared" ref="AI9:AI71" si="8">+IF(AH9="si",15,"")</f>
        <v/>
      </c>
      <c r="AJ9" s="233"/>
      <c r="AK9" s="234" t="str">
        <f t="shared" si="0"/>
        <v/>
      </c>
      <c r="AL9" s="278" t="str">
        <f>IF((SUM(Y9,AA9,AC9,AE9,AG9,AI9,AK9)=0),"",(SUM(Y9,AA9,AC9,AE9,AG9,AI9,AK9)))</f>
        <v/>
      </c>
      <c r="AM9" s="278" t="str">
        <f t="shared" ref="AM9:AM71" si="9">IF(AL9&lt;=85,"Débil",IF(AL9&lt;=95,"Moderado",IF(AL9=100,"Fuerte","")))</f>
        <v/>
      </c>
      <c r="AN9" s="279"/>
      <c r="AO9" s="279"/>
      <c r="AP9" s="279"/>
      <c r="AQ9" s="279"/>
      <c r="AR9" s="279"/>
      <c r="AS9" s="279"/>
      <c r="AT9" s="279"/>
      <c r="AU9" s="274" t="str">
        <f>IFERROR(VLOOKUP(AT9,'Seguridad Información'!$I$61:$J$65,2,0),"")</f>
        <v/>
      </c>
      <c r="AV9" s="274"/>
      <c r="AW9" s="280" t="str">
        <f t="shared" si="1"/>
        <v/>
      </c>
      <c r="AX9" s="278" t="str">
        <f t="shared" si="2"/>
        <v/>
      </c>
      <c r="AY9" s="280" t="str">
        <f>IFERROR(VLOOKUP((CONCATENATE(AM9,AX9)),Listados!$U$3:$V$11,2,FALSE),"")</f>
        <v/>
      </c>
      <c r="AZ9" s="278">
        <f t="shared" ref="AZ9:AZ72" si="10">IF(ISBLANK(AY9),"",IF(AY9="Débil", 0, IF(AY9="Moderado",50,100)))</f>
        <v>100</v>
      </c>
      <c r="BA9" s="710"/>
      <c r="BB9" s="710"/>
      <c r="BC9" s="281">
        <f>+IF(AND(W9="Preventivo",BB7="Fuerte"),2,IF(AND(W9="Preventivo",BB7="Moderado"),1,0))</f>
        <v>0</v>
      </c>
      <c r="BD9" s="281">
        <f>+IF(AND(W9="Detectivo/Correctivo",$BB7="Fuerte"),2,IF(AND(W9="Detectivo/Correctivo",$BB9="Moderado"),1,IF(AND(W9="Preventivo",$BB7="Fuerte"),1,0)))</f>
        <v>0</v>
      </c>
      <c r="BE9" s="281" t="e">
        <f>+N7-BC9</f>
        <v>#N/A</v>
      </c>
      <c r="BF9" s="281" t="e">
        <f>+P7-BD9</f>
        <v>#N/A</v>
      </c>
      <c r="BG9" s="474"/>
      <c r="BH9" s="474"/>
      <c r="BI9" s="474"/>
      <c r="BJ9" s="477"/>
      <c r="BK9" s="477"/>
      <c r="BL9" s="477"/>
      <c r="BM9" s="735"/>
    </row>
    <row r="10" spans="1:16383" ht="65.099999999999994" customHeight="1">
      <c r="A10" s="711"/>
      <c r="B10" s="713"/>
      <c r="C10" s="714"/>
      <c r="D10" s="275"/>
      <c r="E10" s="275"/>
      <c r="F10" s="703"/>
      <c r="G10" s="703"/>
      <c r="H10" s="265"/>
      <c r="I10" s="265"/>
      <c r="J10" s="265"/>
      <c r="K10" s="276"/>
      <c r="L10" s="277"/>
      <c r="M10" s="713"/>
      <c r="N10" s="706"/>
      <c r="O10" s="709"/>
      <c r="P10" s="706"/>
      <c r="Q10" s="474"/>
      <c r="R10" s="474"/>
      <c r="S10" s="233"/>
      <c r="T10" s="233"/>
      <c r="U10" s="248" t="s">
        <v>753</v>
      </c>
      <c r="V10" s="248"/>
      <c r="W10" s="249"/>
      <c r="X10" s="233"/>
      <c r="Y10" s="233" t="str">
        <f t="shared" si="3"/>
        <v/>
      </c>
      <c r="Z10" s="233"/>
      <c r="AA10" s="233" t="str">
        <f t="shared" si="4"/>
        <v/>
      </c>
      <c r="AB10" s="233"/>
      <c r="AC10" s="233" t="str">
        <f t="shared" si="5"/>
        <v/>
      </c>
      <c r="AD10" s="233"/>
      <c r="AE10" s="233" t="str">
        <f t="shared" si="6"/>
        <v/>
      </c>
      <c r="AF10" s="233"/>
      <c r="AG10" s="233" t="str">
        <f t="shared" si="7"/>
        <v/>
      </c>
      <c r="AH10" s="233"/>
      <c r="AI10" s="233" t="str">
        <f t="shared" si="8"/>
        <v/>
      </c>
      <c r="AJ10" s="233"/>
      <c r="AK10" s="234" t="str">
        <f t="shared" si="0"/>
        <v/>
      </c>
      <c r="AL10" s="278" t="str">
        <f t="shared" ref="AL10:AL71" si="11">IF((SUM(Y10,AA10,AC10,AE10,AG10,AI10,AK10)=0),"",(SUM(Y10,AA10,AC10,AE10,AG10,AI10,AK10)))</f>
        <v/>
      </c>
      <c r="AM10" s="278" t="str">
        <f t="shared" si="9"/>
        <v/>
      </c>
      <c r="AN10" s="279"/>
      <c r="AO10" s="279"/>
      <c r="AP10" s="279"/>
      <c r="AQ10" s="279"/>
      <c r="AR10" s="279"/>
      <c r="AS10" s="279"/>
      <c r="AT10" s="279"/>
      <c r="AU10" s="274" t="str">
        <f>IFERROR(VLOOKUP(AT10,'Seguridad Información'!$I$61:$J$65,2,0),"")</f>
        <v/>
      </c>
      <c r="AV10" s="274"/>
      <c r="AW10" s="280" t="str">
        <f t="shared" si="1"/>
        <v/>
      </c>
      <c r="AX10" s="278" t="str">
        <f t="shared" si="2"/>
        <v/>
      </c>
      <c r="AY10" s="280" t="str">
        <f>IFERROR(VLOOKUP((CONCATENATE(AM10,AX10)),Listados!$U$3:$V$11,2,FALSE),"")</f>
        <v/>
      </c>
      <c r="AZ10" s="278">
        <f t="shared" si="10"/>
        <v>100</v>
      </c>
      <c r="BA10" s="710"/>
      <c r="BB10" s="710"/>
      <c r="BC10" s="281">
        <f>+IF(AND(W10="Preventivo",BB7="Fuerte"),2,IF(AND(W10="Preventivo",BB7="Moderado"),1,0))</f>
        <v>0</v>
      </c>
      <c r="BD10" s="281">
        <f>+IF(AND(W10="Detectivo/Correctivo",$BB7="Fuerte"),2,IF(AND(W10="Detectivo/Correctivo",$BB10="Moderado"),1,IF(AND(W10="Preventivo",$BB7="Fuerte"),1,0)))</f>
        <v>0</v>
      </c>
      <c r="BE10" s="281" t="e">
        <f>+N7-BC10</f>
        <v>#N/A</v>
      </c>
      <c r="BF10" s="281" t="e">
        <f>+P7-BD10</f>
        <v>#N/A</v>
      </c>
      <c r="BG10" s="474"/>
      <c r="BH10" s="474"/>
      <c r="BI10" s="474"/>
      <c r="BJ10" s="477"/>
      <c r="BK10" s="477"/>
      <c r="BL10" s="477"/>
      <c r="BM10" s="735"/>
    </row>
    <row r="11" spans="1:16383" ht="65.099999999999994" customHeight="1">
      <c r="A11" s="711"/>
      <c r="B11" s="713"/>
      <c r="C11" s="714"/>
      <c r="D11" s="275"/>
      <c r="E11" s="275"/>
      <c r="F11" s="703"/>
      <c r="G11" s="703"/>
      <c r="H11" s="265"/>
      <c r="I11" s="265"/>
      <c r="J11" s="265"/>
      <c r="K11" s="276"/>
      <c r="L11" s="277"/>
      <c r="M11" s="713"/>
      <c r="N11" s="706"/>
      <c r="O11" s="709"/>
      <c r="P11" s="706"/>
      <c r="Q11" s="474"/>
      <c r="R11" s="474"/>
      <c r="S11" s="233"/>
      <c r="T11" s="233"/>
      <c r="U11" s="248" t="s">
        <v>753</v>
      </c>
      <c r="V11" s="248"/>
      <c r="W11" s="249"/>
      <c r="X11" s="233"/>
      <c r="Y11" s="233" t="str">
        <f t="shared" si="3"/>
        <v/>
      </c>
      <c r="Z11" s="233"/>
      <c r="AA11" s="233" t="str">
        <f t="shared" si="4"/>
        <v/>
      </c>
      <c r="AB11" s="233"/>
      <c r="AC11" s="233" t="str">
        <f t="shared" si="5"/>
        <v/>
      </c>
      <c r="AD11" s="233"/>
      <c r="AE11" s="233" t="str">
        <f t="shared" si="6"/>
        <v/>
      </c>
      <c r="AF11" s="233"/>
      <c r="AG11" s="233" t="str">
        <f t="shared" si="7"/>
        <v/>
      </c>
      <c r="AH11" s="233"/>
      <c r="AI11" s="233" t="str">
        <f t="shared" si="8"/>
        <v/>
      </c>
      <c r="AJ11" s="233"/>
      <c r="AK11" s="234" t="str">
        <f t="shared" si="0"/>
        <v/>
      </c>
      <c r="AL11" s="278" t="str">
        <f t="shared" si="11"/>
        <v/>
      </c>
      <c r="AM11" s="278" t="str">
        <f t="shared" si="9"/>
        <v/>
      </c>
      <c r="AN11" s="279"/>
      <c r="AO11" s="279"/>
      <c r="AP11" s="279"/>
      <c r="AQ11" s="279"/>
      <c r="AR11" s="279"/>
      <c r="AS11" s="279"/>
      <c r="AT11" s="279"/>
      <c r="AU11" s="274" t="str">
        <f>IFERROR(VLOOKUP(AT11,'Seguridad Información'!$I$61:$J$65,2,0),"")</f>
        <v/>
      </c>
      <c r="AV11" s="274"/>
      <c r="AW11" s="280" t="str">
        <f t="shared" si="1"/>
        <v/>
      </c>
      <c r="AX11" s="278" t="str">
        <f t="shared" si="2"/>
        <v/>
      </c>
      <c r="AY11" s="280" t="str">
        <f>IFERROR(VLOOKUP((CONCATENATE(AM11,AX11)),Listados!$U$3:$V$11,2,FALSE),"")</f>
        <v/>
      </c>
      <c r="AZ11" s="278">
        <f t="shared" si="10"/>
        <v>100</v>
      </c>
      <c r="BA11" s="710"/>
      <c r="BB11" s="710"/>
      <c r="BC11" s="281">
        <f>+IF(AND(W11="Preventivo",BB7="Fuerte"),2,IF(AND(W11="Preventivo",BB7="Moderado"),1,0))</f>
        <v>0</v>
      </c>
      <c r="BD11" s="281">
        <f>+IF(AND(W11="Detectivo/Correctivo",$BB7="Fuerte"),2,IF(AND(W11="Detectivo/Correctivo",$BB11="Moderado"),1,IF(AND(W11="Preventivo",$BB7="Fuerte"),1,0)))</f>
        <v>0</v>
      </c>
      <c r="BE11" s="281" t="e">
        <f>+N7-BC11</f>
        <v>#N/A</v>
      </c>
      <c r="BF11" s="281" t="e">
        <f>+P7-BD11</f>
        <v>#N/A</v>
      </c>
      <c r="BG11" s="474"/>
      <c r="BH11" s="474"/>
      <c r="BI11" s="474"/>
      <c r="BJ11" s="477"/>
      <c r="BK11" s="477"/>
      <c r="BL11" s="477"/>
      <c r="BM11" s="735"/>
    </row>
    <row r="12" spans="1:16383" ht="65.099999999999994" customHeight="1">
      <c r="A12" s="711"/>
      <c r="B12" s="713"/>
      <c r="C12" s="714"/>
      <c r="D12" s="275"/>
      <c r="E12" s="275"/>
      <c r="F12" s="703"/>
      <c r="G12" s="703"/>
      <c r="H12" s="265"/>
      <c r="I12" s="265"/>
      <c r="J12" s="265"/>
      <c r="K12" s="276"/>
      <c r="L12" s="277"/>
      <c r="M12" s="713"/>
      <c r="N12" s="706"/>
      <c r="O12" s="709"/>
      <c r="P12" s="706"/>
      <c r="Q12" s="474"/>
      <c r="R12" s="474"/>
      <c r="S12" s="233"/>
      <c r="T12" s="233"/>
      <c r="U12" s="248" t="s">
        <v>753</v>
      </c>
      <c r="V12" s="248"/>
      <c r="W12" s="249"/>
      <c r="X12" s="233"/>
      <c r="Y12" s="233" t="str">
        <f t="shared" si="3"/>
        <v/>
      </c>
      <c r="Z12" s="233"/>
      <c r="AA12" s="233" t="str">
        <f t="shared" si="4"/>
        <v/>
      </c>
      <c r="AB12" s="233"/>
      <c r="AC12" s="233" t="str">
        <f t="shared" si="5"/>
        <v/>
      </c>
      <c r="AD12" s="233"/>
      <c r="AE12" s="233" t="str">
        <f t="shared" si="6"/>
        <v/>
      </c>
      <c r="AF12" s="233"/>
      <c r="AG12" s="233" t="str">
        <f t="shared" si="7"/>
        <v/>
      </c>
      <c r="AH12" s="233"/>
      <c r="AI12" s="233" t="str">
        <f t="shared" si="8"/>
        <v/>
      </c>
      <c r="AJ12" s="233"/>
      <c r="AK12" s="234" t="str">
        <f t="shared" si="0"/>
        <v/>
      </c>
      <c r="AL12" s="278" t="str">
        <f t="shared" si="11"/>
        <v/>
      </c>
      <c r="AM12" s="278" t="str">
        <f t="shared" si="9"/>
        <v/>
      </c>
      <c r="AN12" s="279"/>
      <c r="AO12" s="279"/>
      <c r="AP12" s="279"/>
      <c r="AQ12" s="279"/>
      <c r="AR12" s="279"/>
      <c r="AS12" s="279"/>
      <c r="AT12" s="279"/>
      <c r="AU12" s="274" t="str">
        <f>IFERROR(VLOOKUP(AT12,'Seguridad Información'!$I$61:$J$65,2,0),"")</f>
        <v/>
      </c>
      <c r="AV12" s="274"/>
      <c r="AW12" s="280" t="str">
        <f t="shared" si="1"/>
        <v/>
      </c>
      <c r="AX12" s="278" t="str">
        <f t="shared" si="2"/>
        <v/>
      </c>
      <c r="AY12" s="280" t="str">
        <f>IFERROR(VLOOKUP((CONCATENATE(AM12,AX12)),Listados!$U$3:$V$11,2,FALSE),"")</f>
        <v/>
      </c>
      <c r="AZ12" s="278">
        <f t="shared" si="10"/>
        <v>100</v>
      </c>
      <c r="BA12" s="710"/>
      <c r="BB12" s="710"/>
      <c r="BC12" s="281">
        <f>+IF(AND(W12="Preventivo",BB7="Fuerte"),2,IF(AND(W12="Preventivo",BB7="Moderado"),1,0))</f>
        <v>0</v>
      </c>
      <c r="BD12" s="281">
        <f>+IF(AND(W12="Detectivo/Correctivo",$BB7="Fuerte"),2,IF(AND(W12="Detectivo/Correctivo",$BB12="Moderado"),1,IF(AND(W12="Preventivo",$BB7="Fuerte"),1,0)))</f>
        <v>0</v>
      </c>
      <c r="BE12" s="281" t="e">
        <f>+N7-BC12</f>
        <v>#N/A</v>
      </c>
      <c r="BF12" s="281" t="e">
        <f>+P7-BD12</f>
        <v>#N/A</v>
      </c>
      <c r="BG12" s="474"/>
      <c r="BH12" s="474"/>
      <c r="BI12" s="474"/>
      <c r="BJ12" s="477"/>
      <c r="BK12" s="477"/>
      <c r="BL12" s="477"/>
      <c r="BM12" s="735"/>
    </row>
    <row r="13" spans="1:16383" ht="65.099999999999994" customHeight="1">
      <c r="A13" s="711">
        <v>2</v>
      </c>
      <c r="B13" s="712"/>
      <c r="C13" s="714" t="str">
        <f>IFERROR(VLOOKUP(B13,Listados!B$3:C$20,2,FALSE),"")</f>
        <v/>
      </c>
      <c r="D13" s="275"/>
      <c r="E13" s="275"/>
      <c r="F13" s="703"/>
      <c r="G13" s="703"/>
      <c r="H13" s="265"/>
      <c r="I13" s="265"/>
      <c r="J13" s="265"/>
      <c r="K13" s="276"/>
      <c r="L13" s="277"/>
      <c r="M13" s="713"/>
      <c r="N13" s="706" t="e">
        <f>+VLOOKUP(M13,Listados!$K$8:$L$12,2,0)</f>
        <v>#N/A</v>
      </c>
      <c r="O13" s="709"/>
      <c r="P13" s="706" t="e">
        <f>+VLOOKUP(O13,Listados!$K$13:$L$17,2,0)</f>
        <v>#N/A</v>
      </c>
      <c r="Q13" s="474" t="str">
        <f>IF(AND(M13&lt;&gt;"",O13&lt;&gt;""),VLOOKUP(M13&amp;O13,Listados!$M$3:$N$27,2,FALSE),"")</f>
        <v/>
      </c>
      <c r="R13" s="474" t="e">
        <f>+VLOOKUP(Q13,Listados!$P$3:$Q$6,2,FALSE)</f>
        <v>#N/A</v>
      </c>
      <c r="S13" s="233"/>
      <c r="T13" s="233"/>
      <c r="U13" s="248" t="s">
        <v>753</v>
      </c>
      <c r="V13" s="248"/>
      <c r="W13" s="282"/>
      <c r="X13" s="282"/>
      <c r="Y13" s="233" t="str">
        <f t="shared" si="3"/>
        <v/>
      </c>
      <c r="Z13" s="282"/>
      <c r="AA13" s="233" t="str">
        <f t="shared" si="4"/>
        <v/>
      </c>
      <c r="AB13" s="233"/>
      <c r="AC13" s="233" t="str">
        <f t="shared" si="5"/>
        <v/>
      </c>
      <c r="AD13" s="233"/>
      <c r="AE13" s="233" t="str">
        <f t="shared" si="6"/>
        <v/>
      </c>
      <c r="AF13" s="233"/>
      <c r="AG13" s="233" t="str">
        <f t="shared" si="7"/>
        <v/>
      </c>
      <c r="AH13" s="233"/>
      <c r="AI13" s="233" t="str">
        <f t="shared" si="8"/>
        <v/>
      </c>
      <c r="AJ13" s="233"/>
      <c r="AK13" s="234" t="str">
        <f t="shared" si="0"/>
        <v/>
      </c>
      <c r="AL13" s="278" t="str">
        <f t="shared" si="11"/>
        <v/>
      </c>
      <c r="AM13" s="278" t="str">
        <f t="shared" si="9"/>
        <v/>
      </c>
      <c r="AN13" s="279"/>
      <c r="AO13" s="279"/>
      <c r="AP13" s="279"/>
      <c r="AQ13" s="279"/>
      <c r="AR13" s="279"/>
      <c r="AS13" s="279"/>
      <c r="AT13" s="279"/>
      <c r="AU13" s="274" t="str">
        <f>IFERROR(VLOOKUP(AT13,'Seguridad Información'!$I$61:$J$65,2,0),"")</f>
        <v/>
      </c>
      <c r="AV13" s="274"/>
      <c r="AW13" s="280" t="str">
        <f t="shared" si="1"/>
        <v/>
      </c>
      <c r="AX13" s="278" t="str">
        <f t="shared" si="2"/>
        <v/>
      </c>
      <c r="AY13" s="280" t="str">
        <f>IFERROR(VLOOKUP((CONCATENATE(AM13,AX13)),Listados!$U$3:$V$11,2,FALSE),"")</f>
        <v/>
      </c>
      <c r="AZ13" s="278">
        <f t="shared" si="10"/>
        <v>100</v>
      </c>
      <c r="BA13" s="710">
        <f>AVERAGE(AZ13:AZ18)</f>
        <v>100</v>
      </c>
      <c r="BB13" s="710" t="str">
        <f>IF(BA13&lt;=50, "Débil", IF(BA13&lt;=99,"Moderado","Fuerte"))</f>
        <v>Fuerte</v>
      </c>
      <c r="BC13" s="281">
        <f>+IF(AND(W13="Preventivo",BB13="Fuerte"),2,IF(AND(W13="Preventivo",BB13="Moderado"),1,0))</f>
        <v>0</v>
      </c>
      <c r="BD13" s="281">
        <f>+IF(AND(W13="Detectivo/Correctivo",$BB13="Fuerte"),2,IF(AND(W13="Detectivo/Correctivo",$BB13="Moderado"),1,IF(AND(W13="Preventivo",$BB13="Fuerte"),1,0)))</f>
        <v>0</v>
      </c>
      <c r="BE13" s="281" t="e">
        <f>+N13-BC13</f>
        <v>#N/A</v>
      </c>
      <c r="BF13" s="281" t="e">
        <f>+P13-BD13</f>
        <v>#N/A</v>
      </c>
      <c r="BG13" s="474" t="e">
        <f>+VLOOKUP(MIN(BE13,BE14,BE15,BE16,BE17,BE18),Listados!$J$18:$K$24,2,TRUE)</f>
        <v>#N/A</v>
      </c>
      <c r="BH13" s="474" t="e">
        <f>+VLOOKUP(MIN(BF13,BF14,BF15,BF16,BF17,BF18),Listados!$J$26:$K$32,2,TRUE)</f>
        <v>#N/A</v>
      </c>
      <c r="BI13" s="474" t="e">
        <f>IF(AND(BG13&lt;&gt;"",BH13&lt;&gt;""),VLOOKUP(BG13&amp;BH13,Listados!$M$3:$N$27,2,FALSE),"")</f>
        <v>#N/A</v>
      </c>
      <c r="BJ13" s="477" t="e">
        <f>+IF($R13="Asumir el riesgo","NA","")</f>
        <v>#N/A</v>
      </c>
      <c r="BK13" s="477" t="e">
        <f>+IF($R13="Asumir el riesgo","NA","")</f>
        <v>#N/A</v>
      </c>
      <c r="BL13" s="477" t="e">
        <f>+IF($R13="Asumir el riesgo","NA","")</f>
        <v>#N/A</v>
      </c>
      <c r="BM13" s="735" t="e">
        <f>+IF($R13="Asumir el riesgo","NA","")</f>
        <v>#N/A</v>
      </c>
    </row>
    <row r="14" spans="1:16383" ht="65.099999999999994" customHeight="1">
      <c r="A14" s="711"/>
      <c r="B14" s="712"/>
      <c r="C14" s="714"/>
      <c r="D14" s="275"/>
      <c r="E14" s="275"/>
      <c r="F14" s="703"/>
      <c r="G14" s="703"/>
      <c r="H14" s="265"/>
      <c r="I14" s="265"/>
      <c r="J14" s="265"/>
      <c r="K14" s="276"/>
      <c r="L14" s="277"/>
      <c r="M14" s="713"/>
      <c r="N14" s="706"/>
      <c r="O14" s="709"/>
      <c r="P14" s="706"/>
      <c r="Q14" s="474"/>
      <c r="R14" s="474"/>
      <c r="S14" s="233"/>
      <c r="T14" s="233"/>
      <c r="U14" s="248" t="s">
        <v>753</v>
      </c>
      <c r="V14" s="248"/>
      <c r="W14" s="282"/>
      <c r="X14" s="282"/>
      <c r="Y14" s="233" t="str">
        <f t="shared" si="3"/>
        <v/>
      </c>
      <c r="Z14" s="282"/>
      <c r="AA14" s="233" t="str">
        <f t="shared" si="4"/>
        <v/>
      </c>
      <c r="AB14" s="233"/>
      <c r="AC14" s="233" t="str">
        <f t="shared" si="5"/>
        <v/>
      </c>
      <c r="AD14" s="233"/>
      <c r="AE14" s="233" t="str">
        <f t="shared" si="6"/>
        <v/>
      </c>
      <c r="AF14" s="233"/>
      <c r="AG14" s="233" t="str">
        <f t="shared" si="7"/>
        <v/>
      </c>
      <c r="AH14" s="233"/>
      <c r="AI14" s="233" t="str">
        <f t="shared" si="8"/>
        <v/>
      </c>
      <c r="AJ14" s="233"/>
      <c r="AK14" s="234" t="str">
        <f t="shared" si="0"/>
        <v/>
      </c>
      <c r="AL14" s="278" t="str">
        <f t="shared" si="11"/>
        <v/>
      </c>
      <c r="AM14" s="278" t="str">
        <f t="shared" si="9"/>
        <v/>
      </c>
      <c r="AN14" s="279"/>
      <c r="AO14" s="279"/>
      <c r="AP14" s="279"/>
      <c r="AQ14" s="279"/>
      <c r="AR14" s="279"/>
      <c r="AS14" s="279"/>
      <c r="AT14" s="279"/>
      <c r="AU14" s="274" t="str">
        <f>IFERROR(VLOOKUP(AT14,'Seguridad Información'!$I$61:$J$65,2,0),"")</f>
        <v/>
      </c>
      <c r="AV14" s="274"/>
      <c r="AW14" s="280" t="str">
        <f t="shared" si="1"/>
        <v/>
      </c>
      <c r="AX14" s="278" t="str">
        <f t="shared" si="2"/>
        <v/>
      </c>
      <c r="AY14" s="280" t="str">
        <f>IFERROR(VLOOKUP((CONCATENATE(AM14,AX14)),Listados!$U$3:$V$11,2,FALSE),"")</f>
        <v/>
      </c>
      <c r="AZ14" s="278">
        <f t="shared" si="10"/>
        <v>100</v>
      </c>
      <c r="BA14" s="710"/>
      <c r="BB14" s="710"/>
      <c r="BC14" s="281">
        <f>+IF(AND(W14="Preventivo",BB13="Fuerte"),2,IF(AND(W14="Preventivo",BB13="Moderado"),1,0))</f>
        <v>0</v>
      </c>
      <c r="BD14" s="281">
        <f>+IF(AND(W14="Detectivo/Correctivo",$BB13="Fuerte"),2,IF(AND(W14="Detectivo/Correctivo",$BB14="Moderado"),1,IF(AND(W14="Preventivo",$BB13="Fuerte"),1,0)))</f>
        <v>0</v>
      </c>
      <c r="BE14" s="281" t="e">
        <f>+N13-BC14</f>
        <v>#N/A</v>
      </c>
      <c r="BF14" s="281" t="e">
        <f>+P13-BD14</f>
        <v>#N/A</v>
      </c>
      <c r="BG14" s="474"/>
      <c r="BH14" s="474"/>
      <c r="BI14" s="474"/>
      <c r="BJ14" s="477"/>
      <c r="BK14" s="477"/>
      <c r="BL14" s="477"/>
      <c r="BM14" s="735"/>
    </row>
    <row r="15" spans="1:16383" ht="65.099999999999994" customHeight="1">
      <c r="A15" s="711"/>
      <c r="B15" s="712"/>
      <c r="C15" s="714"/>
      <c r="D15" s="275"/>
      <c r="E15" s="275"/>
      <c r="F15" s="703"/>
      <c r="G15" s="703"/>
      <c r="H15" s="265"/>
      <c r="I15" s="265"/>
      <c r="J15" s="265"/>
      <c r="K15" s="276"/>
      <c r="L15" s="277"/>
      <c r="M15" s="713"/>
      <c r="N15" s="706"/>
      <c r="O15" s="709"/>
      <c r="P15" s="706"/>
      <c r="Q15" s="474"/>
      <c r="R15" s="474"/>
      <c r="S15" s="233"/>
      <c r="T15" s="233"/>
      <c r="U15" s="248" t="s">
        <v>753</v>
      </c>
      <c r="V15" s="248"/>
      <c r="W15" s="282"/>
      <c r="X15" s="282"/>
      <c r="Y15" s="233" t="str">
        <f t="shared" si="3"/>
        <v/>
      </c>
      <c r="Z15" s="282"/>
      <c r="AA15" s="233" t="str">
        <f t="shared" si="4"/>
        <v/>
      </c>
      <c r="AB15" s="233"/>
      <c r="AC15" s="233" t="str">
        <f t="shared" si="5"/>
        <v/>
      </c>
      <c r="AD15" s="233"/>
      <c r="AE15" s="233" t="str">
        <f t="shared" si="6"/>
        <v/>
      </c>
      <c r="AF15" s="233"/>
      <c r="AG15" s="233" t="str">
        <f t="shared" si="7"/>
        <v/>
      </c>
      <c r="AH15" s="233"/>
      <c r="AI15" s="233" t="str">
        <f t="shared" si="8"/>
        <v/>
      </c>
      <c r="AJ15" s="233"/>
      <c r="AK15" s="234" t="str">
        <f t="shared" si="0"/>
        <v/>
      </c>
      <c r="AL15" s="278" t="str">
        <f t="shared" si="11"/>
        <v/>
      </c>
      <c r="AM15" s="278" t="str">
        <f t="shared" si="9"/>
        <v/>
      </c>
      <c r="AN15" s="279"/>
      <c r="AO15" s="279"/>
      <c r="AP15" s="279"/>
      <c r="AQ15" s="279"/>
      <c r="AR15" s="279"/>
      <c r="AS15" s="279"/>
      <c r="AT15" s="279"/>
      <c r="AU15" s="274" t="str">
        <f>IFERROR(VLOOKUP(AT15,'Seguridad Información'!$I$61:$J$65,2,0),"")</f>
        <v/>
      </c>
      <c r="AV15" s="274"/>
      <c r="AW15" s="280" t="str">
        <f t="shared" si="1"/>
        <v/>
      </c>
      <c r="AX15" s="278" t="str">
        <f t="shared" si="2"/>
        <v/>
      </c>
      <c r="AY15" s="280" t="str">
        <f>IFERROR(VLOOKUP((CONCATENATE(AM15,AX15)),Listados!$U$3:$V$11,2,FALSE),"")</f>
        <v/>
      </c>
      <c r="AZ15" s="278">
        <f t="shared" si="10"/>
        <v>100</v>
      </c>
      <c r="BA15" s="710"/>
      <c r="BB15" s="710"/>
      <c r="BC15" s="281">
        <f>+IF(AND(W15="Preventivo",BB13="Fuerte"),2,IF(AND(W15="Preventivo",BB13="Moderado"),1,0))</f>
        <v>0</v>
      </c>
      <c r="BD15" s="281">
        <f>+IF(AND(W15="Detectivo/Correctivo",$BB13="Fuerte"),2,IF(AND(W15="Detectivo/Correctivo",$BB15="Moderado"),1,IF(AND(W15="Preventivo",$BB13="Fuerte"),1,0)))</f>
        <v>0</v>
      </c>
      <c r="BE15" s="281" t="e">
        <f>+N13-BC15</f>
        <v>#N/A</v>
      </c>
      <c r="BF15" s="281" t="e">
        <f>+P13-BD15</f>
        <v>#N/A</v>
      </c>
      <c r="BG15" s="474"/>
      <c r="BH15" s="474"/>
      <c r="BI15" s="474"/>
      <c r="BJ15" s="477"/>
      <c r="BK15" s="477"/>
      <c r="BL15" s="477"/>
      <c r="BM15" s="735"/>
    </row>
    <row r="16" spans="1:16383" ht="65.099999999999994" customHeight="1">
      <c r="A16" s="711"/>
      <c r="B16" s="712"/>
      <c r="C16" s="714"/>
      <c r="D16" s="275"/>
      <c r="E16" s="275"/>
      <c r="F16" s="703"/>
      <c r="G16" s="703"/>
      <c r="H16" s="265"/>
      <c r="I16" s="265"/>
      <c r="J16" s="265"/>
      <c r="K16" s="276"/>
      <c r="L16" s="277"/>
      <c r="M16" s="713"/>
      <c r="N16" s="706"/>
      <c r="O16" s="709"/>
      <c r="P16" s="706"/>
      <c r="Q16" s="474"/>
      <c r="R16" s="474"/>
      <c r="S16" s="233"/>
      <c r="T16" s="233"/>
      <c r="U16" s="248" t="s">
        <v>753</v>
      </c>
      <c r="V16" s="248"/>
      <c r="W16" s="282"/>
      <c r="X16" s="282"/>
      <c r="Y16" s="233" t="str">
        <f t="shared" si="3"/>
        <v/>
      </c>
      <c r="Z16" s="282"/>
      <c r="AA16" s="233" t="str">
        <f t="shared" si="4"/>
        <v/>
      </c>
      <c r="AB16" s="233"/>
      <c r="AC16" s="233" t="str">
        <f t="shared" si="5"/>
        <v/>
      </c>
      <c r="AD16" s="233"/>
      <c r="AE16" s="233" t="str">
        <f t="shared" si="6"/>
        <v/>
      </c>
      <c r="AF16" s="233"/>
      <c r="AG16" s="233" t="str">
        <f t="shared" si="7"/>
        <v/>
      </c>
      <c r="AH16" s="233"/>
      <c r="AI16" s="233" t="str">
        <f t="shared" si="8"/>
        <v/>
      </c>
      <c r="AJ16" s="233"/>
      <c r="AK16" s="234" t="str">
        <f t="shared" si="0"/>
        <v/>
      </c>
      <c r="AL16" s="278" t="str">
        <f t="shared" si="11"/>
        <v/>
      </c>
      <c r="AM16" s="278" t="str">
        <f t="shared" si="9"/>
        <v/>
      </c>
      <c r="AN16" s="279"/>
      <c r="AO16" s="279"/>
      <c r="AP16" s="279"/>
      <c r="AQ16" s="279"/>
      <c r="AR16" s="279"/>
      <c r="AS16" s="279"/>
      <c r="AT16" s="279"/>
      <c r="AU16" s="274" t="str">
        <f>IFERROR(VLOOKUP(AT16,'Seguridad Información'!$I$61:$J$65,2,0),"")</f>
        <v/>
      </c>
      <c r="AV16" s="274"/>
      <c r="AW16" s="280" t="str">
        <f t="shared" si="1"/>
        <v/>
      </c>
      <c r="AX16" s="278" t="str">
        <f t="shared" si="2"/>
        <v/>
      </c>
      <c r="AY16" s="280" t="str">
        <f>IFERROR(VLOOKUP((CONCATENATE(AM16,AX16)),Listados!$U$3:$V$11,2,FALSE),"")</f>
        <v/>
      </c>
      <c r="AZ16" s="278">
        <f t="shared" si="10"/>
        <v>100</v>
      </c>
      <c r="BA16" s="710"/>
      <c r="BB16" s="710"/>
      <c r="BC16" s="281">
        <f>+IF(AND(W16="Preventivo",BB13="Fuerte"),2,IF(AND(W16="Preventivo",BB13="Moderado"),1,0))</f>
        <v>0</v>
      </c>
      <c r="BD16" s="281">
        <f>+IF(AND(W16="Detectivo/Correctivo",$BB13="Fuerte"),2,IF(AND(W16="Detectivo/Correctivo",$BB16="Moderado"),1,IF(AND(W16="Preventivo",$BB13="Fuerte"),1,0)))</f>
        <v>0</v>
      </c>
      <c r="BE16" s="281" t="e">
        <f>+N13-BC16</f>
        <v>#N/A</v>
      </c>
      <c r="BF16" s="281" t="e">
        <f>+P13-BD16</f>
        <v>#N/A</v>
      </c>
      <c r="BG16" s="474"/>
      <c r="BH16" s="474"/>
      <c r="BI16" s="474"/>
      <c r="BJ16" s="477"/>
      <c r="BK16" s="477"/>
      <c r="BL16" s="477"/>
      <c r="BM16" s="735"/>
    </row>
    <row r="17" spans="1:65" ht="65.099999999999994" customHeight="1">
      <c r="A17" s="711"/>
      <c r="B17" s="712"/>
      <c r="C17" s="714"/>
      <c r="D17" s="275"/>
      <c r="E17" s="275"/>
      <c r="F17" s="703"/>
      <c r="G17" s="703"/>
      <c r="H17" s="265"/>
      <c r="I17" s="265"/>
      <c r="J17" s="265"/>
      <c r="K17" s="276"/>
      <c r="L17" s="277"/>
      <c r="M17" s="713"/>
      <c r="N17" s="706"/>
      <c r="O17" s="709"/>
      <c r="P17" s="706"/>
      <c r="Q17" s="474"/>
      <c r="R17" s="474"/>
      <c r="S17" s="233"/>
      <c r="T17" s="233"/>
      <c r="U17" s="248" t="s">
        <v>753</v>
      </c>
      <c r="V17" s="248"/>
      <c r="W17" s="282"/>
      <c r="X17" s="282"/>
      <c r="Y17" s="233" t="str">
        <f t="shared" si="3"/>
        <v/>
      </c>
      <c r="Z17" s="282"/>
      <c r="AA17" s="233" t="str">
        <f t="shared" si="4"/>
        <v/>
      </c>
      <c r="AB17" s="233"/>
      <c r="AC17" s="233" t="str">
        <f t="shared" si="5"/>
        <v/>
      </c>
      <c r="AD17" s="233"/>
      <c r="AE17" s="233" t="str">
        <f t="shared" si="6"/>
        <v/>
      </c>
      <c r="AF17" s="233"/>
      <c r="AG17" s="233" t="str">
        <f t="shared" si="7"/>
        <v/>
      </c>
      <c r="AH17" s="233"/>
      <c r="AI17" s="233" t="str">
        <f t="shared" si="8"/>
        <v/>
      </c>
      <c r="AJ17" s="233"/>
      <c r="AK17" s="234" t="str">
        <f t="shared" si="0"/>
        <v/>
      </c>
      <c r="AL17" s="278" t="str">
        <f t="shared" si="11"/>
        <v/>
      </c>
      <c r="AM17" s="278" t="str">
        <f t="shared" si="9"/>
        <v/>
      </c>
      <c r="AN17" s="279"/>
      <c r="AO17" s="279"/>
      <c r="AP17" s="279"/>
      <c r="AQ17" s="279"/>
      <c r="AR17" s="279"/>
      <c r="AS17" s="279"/>
      <c r="AT17" s="279"/>
      <c r="AU17" s="274" t="str">
        <f>IFERROR(VLOOKUP(AT17,'Seguridad Información'!$I$61:$J$65,2,0),"")</f>
        <v/>
      </c>
      <c r="AV17" s="274"/>
      <c r="AW17" s="280" t="str">
        <f t="shared" si="1"/>
        <v/>
      </c>
      <c r="AX17" s="278" t="str">
        <f t="shared" si="2"/>
        <v/>
      </c>
      <c r="AY17" s="280" t="str">
        <f>IFERROR(VLOOKUP((CONCATENATE(AM17,AX17)),Listados!$U$3:$V$11,2,FALSE),"")</f>
        <v/>
      </c>
      <c r="AZ17" s="278">
        <f t="shared" si="10"/>
        <v>100</v>
      </c>
      <c r="BA17" s="710"/>
      <c r="BB17" s="710"/>
      <c r="BC17" s="281">
        <f>+IF(AND(W17="Preventivo",BB13="Fuerte"),2,IF(AND(W17="Preventivo",BB13="Moderado"),1,0))</f>
        <v>0</v>
      </c>
      <c r="BD17" s="281">
        <f>+IF(AND(W17="Detectivo/Correctivo",$BB13="Fuerte"),2,IF(AND(W17="Detectivo/Correctivo",$BB17="Moderado"),1,IF(AND(W17="Preventivo",$BB13="Fuerte"),1,0)))</f>
        <v>0</v>
      </c>
      <c r="BE17" s="281" t="e">
        <f>+N13-BC17</f>
        <v>#N/A</v>
      </c>
      <c r="BF17" s="281" t="e">
        <f>+P13-BD17</f>
        <v>#N/A</v>
      </c>
      <c r="BG17" s="474"/>
      <c r="BH17" s="474"/>
      <c r="BI17" s="474"/>
      <c r="BJ17" s="477"/>
      <c r="BK17" s="477"/>
      <c r="BL17" s="477"/>
      <c r="BM17" s="735"/>
    </row>
    <row r="18" spans="1:65" ht="65.099999999999994" customHeight="1">
      <c r="A18" s="711"/>
      <c r="B18" s="712"/>
      <c r="C18" s="714"/>
      <c r="D18" s="275"/>
      <c r="E18" s="275"/>
      <c r="F18" s="703"/>
      <c r="G18" s="703"/>
      <c r="H18" s="265"/>
      <c r="I18" s="265"/>
      <c r="J18" s="265"/>
      <c r="K18" s="276"/>
      <c r="L18" s="277"/>
      <c r="M18" s="713"/>
      <c r="N18" s="706"/>
      <c r="O18" s="709"/>
      <c r="P18" s="706"/>
      <c r="Q18" s="474"/>
      <c r="R18" s="474"/>
      <c r="S18" s="233"/>
      <c r="T18" s="233"/>
      <c r="U18" s="248" t="s">
        <v>753</v>
      </c>
      <c r="V18" s="248"/>
      <c r="W18" s="282"/>
      <c r="X18" s="282"/>
      <c r="Y18" s="233" t="str">
        <f t="shared" si="3"/>
        <v/>
      </c>
      <c r="Z18" s="282"/>
      <c r="AA18" s="233" t="str">
        <f t="shared" si="4"/>
        <v/>
      </c>
      <c r="AB18" s="233"/>
      <c r="AC18" s="233" t="str">
        <f t="shared" si="5"/>
        <v/>
      </c>
      <c r="AD18" s="233"/>
      <c r="AE18" s="233" t="str">
        <f t="shared" si="6"/>
        <v/>
      </c>
      <c r="AF18" s="233"/>
      <c r="AG18" s="233" t="str">
        <f t="shared" si="7"/>
        <v/>
      </c>
      <c r="AH18" s="233"/>
      <c r="AI18" s="233" t="str">
        <f t="shared" si="8"/>
        <v/>
      </c>
      <c r="AJ18" s="233"/>
      <c r="AK18" s="234" t="str">
        <f t="shared" si="0"/>
        <v/>
      </c>
      <c r="AL18" s="278" t="str">
        <f t="shared" si="11"/>
        <v/>
      </c>
      <c r="AM18" s="278" t="str">
        <f t="shared" si="9"/>
        <v/>
      </c>
      <c r="AN18" s="279"/>
      <c r="AO18" s="279"/>
      <c r="AP18" s="279"/>
      <c r="AQ18" s="279"/>
      <c r="AR18" s="279"/>
      <c r="AS18" s="279"/>
      <c r="AT18" s="279"/>
      <c r="AU18" s="274" t="str">
        <f>IFERROR(VLOOKUP(AT18,'Seguridad Información'!$I$61:$J$65,2,0),"")</f>
        <v/>
      </c>
      <c r="AV18" s="274"/>
      <c r="AW18" s="280" t="str">
        <f t="shared" si="1"/>
        <v/>
      </c>
      <c r="AX18" s="278" t="str">
        <f t="shared" si="2"/>
        <v/>
      </c>
      <c r="AY18" s="280" t="str">
        <f>IFERROR(VLOOKUP((CONCATENATE(AM18,AX18)),Listados!$U$3:$V$11,2,FALSE),"")</f>
        <v/>
      </c>
      <c r="AZ18" s="278">
        <f t="shared" si="10"/>
        <v>100</v>
      </c>
      <c r="BA18" s="710"/>
      <c r="BB18" s="710"/>
      <c r="BC18" s="281">
        <f>+IF(AND(W18="Preventivo",BB13="Fuerte"),2,IF(AND(W18="Preventivo",BB13="Moderado"),1,0))</f>
        <v>0</v>
      </c>
      <c r="BD18" s="281">
        <f>+IF(AND(W18="Detectivo/Correctivo",$BB13="Fuerte"),2,IF(AND(W18="Detectivo/Correctivo",$BB18="Moderado"),1,IF(AND(W18="Preventivo",$BB13="Fuerte"),1,0)))</f>
        <v>0</v>
      </c>
      <c r="BE18" s="281" t="e">
        <f>+N13-BC18</f>
        <v>#N/A</v>
      </c>
      <c r="BF18" s="281" t="e">
        <f>+P13-BD18</f>
        <v>#N/A</v>
      </c>
      <c r="BG18" s="474"/>
      <c r="BH18" s="474"/>
      <c r="BI18" s="474"/>
      <c r="BJ18" s="477"/>
      <c r="BK18" s="477"/>
      <c r="BL18" s="477"/>
      <c r="BM18" s="735"/>
    </row>
    <row r="19" spans="1:65" ht="65.099999999999994" customHeight="1">
      <c r="A19" s="711">
        <v>3</v>
      </c>
      <c r="B19" s="712"/>
      <c r="C19" s="714" t="str">
        <f>IFERROR(VLOOKUP(B19,Listados!B$3:C$20,2,FALSE),"")</f>
        <v/>
      </c>
      <c r="D19" s="275"/>
      <c r="E19" s="275"/>
      <c r="F19" s="703"/>
      <c r="G19" s="715"/>
      <c r="H19" s="265"/>
      <c r="I19" s="265"/>
      <c r="J19" s="265"/>
      <c r="K19" s="276"/>
      <c r="L19" s="277"/>
      <c r="M19" s="713"/>
      <c r="N19" s="706" t="e">
        <f>+VLOOKUP(M19,Listados!$K$8:$L$12,2,0)</f>
        <v>#N/A</v>
      </c>
      <c r="O19" s="709"/>
      <c r="P19" s="706" t="e">
        <f>+VLOOKUP(O19,Listados!$K$13:$L$17,2,0)</f>
        <v>#N/A</v>
      </c>
      <c r="Q19" s="474" t="str">
        <f>IF(AND(M19&lt;&gt;"",O19&lt;&gt;""),VLOOKUP(M19&amp;O19,Listados!$M$3:$N$27,2,FALSE),"")</f>
        <v/>
      </c>
      <c r="R19" s="474" t="e">
        <f>+VLOOKUP(Q19,Listados!$P$3:$Q$6,2,FALSE)</f>
        <v>#N/A</v>
      </c>
      <c r="S19" s="233"/>
      <c r="T19" s="233"/>
      <c r="U19" s="248" t="s">
        <v>753</v>
      </c>
      <c r="V19" s="248"/>
      <c r="W19" s="282" t="s">
        <v>72</v>
      </c>
      <c r="X19" s="282" t="s">
        <v>754</v>
      </c>
      <c r="Y19" s="233" t="str">
        <f t="shared" si="3"/>
        <v/>
      </c>
      <c r="Z19" s="282" t="s">
        <v>754</v>
      </c>
      <c r="AA19" s="233" t="str">
        <f t="shared" si="4"/>
        <v/>
      </c>
      <c r="AB19" s="233" t="s">
        <v>754</v>
      </c>
      <c r="AC19" s="233" t="str">
        <f t="shared" si="5"/>
        <v/>
      </c>
      <c r="AD19" s="233" t="s">
        <v>754</v>
      </c>
      <c r="AE19" s="233" t="str">
        <f t="shared" si="6"/>
        <v/>
      </c>
      <c r="AF19" s="233" t="s">
        <v>754</v>
      </c>
      <c r="AG19" s="233" t="str">
        <f t="shared" si="7"/>
        <v/>
      </c>
      <c r="AH19" s="233" t="s">
        <v>754</v>
      </c>
      <c r="AI19" s="233" t="str">
        <f t="shared" si="8"/>
        <v/>
      </c>
      <c r="AJ19" s="233" t="s">
        <v>755</v>
      </c>
      <c r="AK19" s="234">
        <f t="shared" si="0"/>
        <v>5</v>
      </c>
      <c r="AL19" s="278">
        <f t="shared" si="11"/>
        <v>5</v>
      </c>
      <c r="AM19" s="278" t="str">
        <f t="shared" si="9"/>
        <v>Débil</v>
      </c>
      <c r="AN19" s="279"/>
      <c r="AO19" s="279"/>
      <c r="AP19" s="279"/>
      <c r="AQ19" s="279"/>
      <c r="AR19" s="279"/>
      <c r="AS19" s="279"/>
      <c r="AT19" s="279"/>
      <c r="AU19" s="274" t="str">
        <f>IFERROR(VLOOKUP(AT19,'Seguridad Información'!$I$61:$J$65,2,0),"")</f>
        <v/>
      </c>
      <c r="AV19" s="274"/>
      <c r="AW19" s="280" t="str">
        <f t="shared" si="1"/>
        <v/>
      </c>
      <c r="AX19" s="278" t="str">
        <f t="shared" si="2"/>
        <v/>
      </c>
      <c r="AY19" s="280" t="str">
        <f>IFERROR(VLOOKUP((CONCATENATE(AM19,AX19)),Listados!$U$3:$V$11,2,FALSE),"")</f>
        <v/>
      </c>
      <c r="AZ19" s="278">
        <f t="shared" si="10"/>
        <v>100</v>
      </c>
      <c r="BA19" s="710">
        <f>AVERAGE(AZ19:AZ24)</f>
        <v>100</v>
      </c>
      <c r="BB19" s="710" t="str">
        <f>IF(BA19&lt;=50, "Débil", IF(BA19&lt;=99,"Moderado","Fuerte"))</f>
        <v>Fuerte</v>
      </c>
      <c r="BC19" s="281">
        <f>+IF(AND(W19="Preventivo",BB19="Fuerte"),2,IF(AND(W19="Preventivo",BB19="Moderado"),1,0))</f>
        <v>2</v>
      </c>
      <c r="BD19" s="281">
        <f>+IF(AND(W19="Detectivo/Correctivo",$BB19="Fuerte"),2,IF(AND(W19="Detectivo/Correctivo",$BB19="Moderado"),1,IF(AND(W19="Preventivo",$BB19="Fuerte"),1,0)))</f>
        <v>1</v>
      </c>
      <c r="BE19" s="281" t="e">
        <f>+N19-BC19</f>
        <v>#N/A</v>
      </c>
      <c r="BF19" s="281" t="e">
        <f>+P19-BD19</f>
        <v>#N/A</v>
      </c>
      <c r="BG19" s="474" t="e">
        <f>+VLOOKUP(MIN(BE19,BE20,BE21,BE22,BE23,BE24),Listados!$J$18:$K$24,2,TRUE)</f>
        <v>#N/A</v>
      </c>
      <c r="BH19" s="474" t="e">
        <f>+VLOOKUP(MIN(BF19,BF20,BF21,BF22,BF23,BF24),Listados!$J$26:$K$32,2,TRUE)</f>
        <v>#N/A</v>
      </c>
      <c r="BI19" s="474" t="e">
        <f>IF(AND(BG19&lt;&gt;"",BH19&lt;&gt;""),VLOOKUP(BG19&amp;BH19,Listados!$M$3:$N$27,2,FALSE),"")</f>
        <v>#N/A</v>
      </c>
      <c r="BJ19" s="477" t="e">
        <f>+IF($R19="Asumir el riesgo","NA","")</f>
        <v>#N/A</v>
      </c>
      <c r="BK19" s="477" t="e">
        <f>+IF($R19="Asumir el riesgo","NA","")</f>
        <v>#N/A</v>
      </c>
      <c r="BL19" s="477" t="e">
        <f>+IF($R19="Asumir el riesgo","NA","")</f>
        <v>#N/A</v>
      </c>
      <c r="BM19" s="735" t="e">
        <f>+IF($R19="Asumir el riesgo","NA","")</f>
        <v>#N/A</v>
      </c>
    </row>
    <row r="20" spans="1:65" ht="65.099999999999994" customHeight="1">
      <c r="A20" s="711"/>
      <c r="B20" s="712"/>
      <c r="C20" s="714"/>
      <c r="D20" s="275"/>
      <c r="E20" s="275"/>
      <c r="F20" s="703"/>
      <c r="G20" s="715"/>
      <c r="H20" s="265"/>
      <c r="I20" s="265"/>
      <c r="J20" s="265"/>
      <c r="K20" s="276"/>
      <c r="L20" s="277"/>
      <c r="M20" s="713"/>
      <c r="N20" s="706"/>
      <c r="O20" s="709"/>
      <c r="P20" s="706"/>
      <c r="Q20" s="474"/>
      <c r="R20" s="474"/>
      <c r="S20" s="233"/>
      <c r="T20" s="233"/>
      <c r="U20" s="248" t="s">
        <v>753</v>
      </c>
      <c r="V20" s="248"/>
      <c r="W20" s="282" t="s">
        <v>733</v>
      </c>
      <c r="X20" s="282" t="s">
        <v>73</v>
      </c>
      <c r="Y20" s="233">
        <f t="shared" si="3"/>
        <v>15</v>
      </c>
      <c r="Z20" s="282" t="s">
        <v>508</v>
      </c>
      <c r="AA20" s="233">
        <f t="shared" si="4"/>
        <v>15</v>
      </c>
      <c r="AB20" s="233" t="s">
        <v>508</v>
      </c>
      <c r="AC20" s="233">
        <f t="shared" si="5"/>
        <v>15</v>
      </c>
      <c r="AD20" s="233" t="s">
        <v>508</v>
      </c>
      <c r="AE20" s="233">
        <f t="shared" si="6"/>
        <v>15</v>
      </c>
      <c r="AF20" s="233" t="s">
        <v>508</v>
      </c>
      <c r="AG20" s="233">
        <f t="shared" si="7"/>
        <v>15</v>
      </c>
      <c r="AH20" s="233" t="s">
        <v>508</v>
      </c>
      <c r="AI20" s="233">
        <f t="shared" si="8"/>
        <v>15</v>
      </c>
      <c r="AJ20" s="233" t="s">
        <v>74</v>
      </c>
      <c r="AK20" s="234">
        <f t="shared" si="0"/>
        <v>10</v>
      </c>
      <c r="AL20" s="278">
        <f t="shared" si="11"/>
        <v>100</v>
      </c>
      <c r="AM20" s="278" t="str">
        <f t="shared" si="9"/>
        <v>Fuerte</v>
      </c>
      <c r="AN20" s="279"/>
      <c r="AO20" s="279"/>
      <c r="AP20" s="279"/>
      <c r="AQ20" s="279"/>
      <c r="AR20" s="279"/>
      <c r="AS20" s="279"/>
      <c r="AT20" s="279"/>
      <c r="AU20" s="274" t="str">
        <f>IFERROR(VLOOKUP(AT20,'Seguridad Información'!$I$61:$J$65,2,0),"")</f>
        <v/>
      </c>
      <c r="AV20" s="274"/>
      <c r="AW20" s="280" t="str">
        <f t="shared" si="1"/>
        <v/>
      </c>
      <c r="AX20" s="278" t="str">
        <f t="shared" si="2"/>
        <v/>
      </c>
      <c r="AY20" s="280" t="str">
        <f>IFERROR(VLOOKUP((CONCATENATE(AM20,AX20)),Listados!$U$3:$V$11,2,FALSE),"")</f>
        <v/>
      </c>
      <c r="AZ20" s="278">
        <f t="shared" si="10"/>
        <v>100</v>
      </c>
      <c r="BA20" s="710"/>
      <c r="BB20" s="710"/>
      <c r="BC20" s="281">
        <f>+IF(AND(W20="Preventivo",BB19="Fuerte"),2,IF(AND(W20="Preventivo",BB19="Moderado"),1,0))</f>
        <v>0</v>
      </c>
      <c r="BD20" s="281">
        <f>+IF(AND(W20="Detectivo/Correctivo",$BB19="Fuerte"),2,IF(AND(W20="Detectivo/Correctivo",$BB20="Moderado"),1,IF(AND(W20="Preventivo",$BB19="Fuerte"),1,0)))</f>
        <v>2</v>
      </c>
      <c r="BE20" s="281" t="e">
        <f>+N19-BC20</f>
        <v>#N/A</v>
      </c>
      <c r="BF20" s="281" t="e">
        <f>+P19-BD20</f>
        <v>#N/A</v>
      </c>
      <c r="BG20" s="474"/>
      <c r="BH20" s="474"/>
      <c r="BI20" s="474"/>
      <c r="BJ20" s="477"/>
      <c r="BK20" s="477"/>
      <c r="BL20" s="477"/>
      <c r="BM20" s="735"/>
    </row>
    <row r="21" spans="1:65" ht="65.099999999999994" customHeight="1">
      <c r="A21" s="711"/>
      <c r="B21" s="712"/>
      <c r="C21" s="714"/>
      <c r="D21" s="275"/>
      <c r="E21" s="275"/>
      <c r="F21" s="703"/>
      <c r="G21" s="715"/>
      <c r="H21" s="265"/>
      <c r="I21" s="265"/>
      <c r="J21" s="265"/>
      <c r="K21" s="276"/>
      <c r="L21" s="277"/>
      <c r="M21" s="713"/>
      <c r="N21" s="706"/>
      <c r="O21" s="709"/>
      <c r="P21" s="706"/>
      <c r="Q21" s="474"/>
      <c r="R21" s="474"/>
      <c r="S21" s="233"/>
      <c r="T21" s="233"/>
      <c r="U21" s="248" t="s">
        <v>753</v>
      </c>
      <c r="V21" s="248"/>
      <c r="W21" s="282"/>
      <c r="X21" s="282"/>
      <c r="Y21" s="233" t="str">
        <f t="shared" si="3"/>
        <v/>
      </c>
      <c r="Z21" s="282"/>
      <c r="AA21" s="233" t="str">
        <f t="shared" si="4"/>
        <v/>
      </c>
      <c r="AB21" s="233"/>
      <c r="AC21" s="233" t="str">
        <f t="shared" si="5"/>
        <v/>
      </c>
      <c r="AD21" s="233"/>
      <c r="AE21" s="233" t="str">
        <f t="shared" si="6"/>
        <v/>
      </c>
      <c r="AF21" s="233"/>
      <c r="AG21" s="233" t="str">
        <f t="shared" si="7"/>
        <v/>
      </c>
      <c r="AH21" s="233"/>
      <c r="AI21" s="233" t="str">
        <f t="shared" si="8"/>
        <v/>
      </c>
      <c r="AJ21" s="233"/>
      <c r="AK21" s="234" t="str">
        <f t="shared" si="0"/>
        <v/>
      </c>
      <c r="AL21" s="278" t="str">
        <f t="shared" si="11"/>
        <v/>
      </c>
      <c r="AM21" s="278" t="str">
        <f t="shared" si="9"/>
        <v/>
      </c>
      <c r="AN21" s="279"/>
      <c r="AO21" s="279"/>
      <c r="AP21" s="279"/>
      <c r="AQ21" s="279"/>
      <c r="AR21" s="279"/>
      <c r="AS21" s="279"/>
      <c r="AT21" s="279"/>
      <c r="AU21" s="274" t="str">
        <f>IFERROR(VLOOKUP(AT21,'Seguridad Información'!$I$61:$J$65,2,0),"")</f>
        <v/>
      </c>
      <c r="AV21" s="274"/>
      <c r="AW21" s="280" t="str">
        <f t="shared" si="1"/>
        <v/>
      </c>
      <c r="AX21" s="278" t="str">
        <f t="shared" si="2"/>
        <v/>
      </c>
      <c r="AY21" s="280" t="str">
        <f>IFERROR(VLOOKUP((CONCATENATE(AM21,AX21)),Listados!$U$3:$V$11,2,FALSE),"")</f>
        <v/>
      </c>
      <c r="AZ21" s="278">
        <f t="shared" si="10"/>
        <v>100</v>
      </c>
      <c r="BA21" s="710"/>
      <c r="BB21" s="710"/>
      <c r="BC21" s="281">
        <f>+IF(AND(W21="Preventivo",BB19="Fuerte"),2,IF(AND(W21="Preventivo",BB19="Moderado"),1,0))</f>
        <v>0</v>
      </c>
      <c r="BD21" s="281">
        <f>+IF(AND(W21="Detectivo/Correctivo",$BB19="Fuerte"),2,IF(AND(W21="Detectivo/Correctivo",$BB21="Moderado"),1,IF(AND(W21="Preventivo",$BB19="Fuerte"),1,0)))</f>
        <v>0</v>
      </c>
      <c r="BE21" s="281" t="e">
        <f>+N19-BC21</f>
        <v>#N/A</v>
      </c>
      <c r="BF21" s="281" t="e">
        <f>+P19-BD21</f>
        <v>#N/A</v>
      </c>
      <c r="BG21" s="474"/>
      <c r="BH21" s="474"/>
      <c r="BI21" s="474"/>
      <c r="BJ21" s="477"/>
      <c r="BK21" s="477"/>
      <c r="BL21" s="477"/>
      <c r="BM21" s="735"/>
    </row>
    <row r="22" spans="1:65" ht="65.099999999999994" customHeight="1">
      <c r="A22" s="711"/>
      <c r="B22" s="712"/>
      <c r="C22" s="714"/>
      <c r="D22" s="275"/>
      <c r="E22" s="275"/>
      <c r="F22" s="703"/>
      <c r="G22" s="715"/>
      <c r="H22" s="265"/>
      <c r="I22" s="265"/>
      <c r="J22" s="265"/>
      <c r="K22" s="276"/>
      <c r="L22" s="277"/>
      <c r="M22" s="713"/>
      <c r="N22" s="706"/>
      <c r="O22" s="709"/>
      <c r="P22" s="706"/>
      <c r="Q22" s="474"/>
      <c r="R22" s="474"/>
      <c r="S22" s="233"/>
      <c r="T22" s="233"/>
      <c r="U22" s="248" t="s">
        <v>753</v>
      </c>
      <c r="V22" s="248"/>
      <c r="W22" s="282"/>
      <c r="X22" s="282"/>
      <c r="Y22" s="233" t="str">
        <f t="shared" si="3"/>
        <v/>
      </c>
      <c r="Z22" s="282"/>
      <c r="AA22" s="233" t="str">
        <f t="shared" si="4"/>
        <v/>
      </c>
      <c r="AB22" s="233"/>
      <c r="AC22" s="233" t="str">
        <f t="shared" si="5"/>
        <v/>
      </c>
      <c r="AD22" s="233"/>
      <c r="AE22" s="233" t="str">
        <f t="shared" si="6"/>
        <v/>
      </c>
      <c r="AF22" s="233"/>
      <c r="AG22" s="233" t="str">
        <f t="shared" si="7"/>
        <v/>
      </c>
      <c r="AH22" s="233"/>
      <c r="AI22" s="233" t="str">
        <f t="shared" si="8"/>
        <v/>
      </c>
      <c r="AJ22" s="233"/>
      <c r="AK22" s="234" t="str">
        <f t="shared" si="0"/>
        <v/>
      </c>
      <c r="AL22" s="278" t="str">
        <f t="shared" si="11"/>
        <v/>
      </c>
      <c r="AM22" s="278" t="str">
        <f t="shared" si="9"/>
        <v/>
      </c>
      <c r="AN22" s="279"/>
      <c r="AO22" s="279"/>
      <c r="AP22" s="279"/>
      <c r="AQ22" s="279"/>
      <c r="AR22" s="279"/>
      <c r="AS22" s="279"/>
      <c r="AT22" s="279"/>
      <c r="AU22" s="274" t="str">
        <f>IFERROR(VLOOKUP(AT22,'Seguridad Información'!$I$61:$J$65,2,0),"")</f>
        <v/>
      </c>
      <c r="AV22" s="274"/>
      <c r="AW22" s="280" t="str">
        <f t="shared" si="1"/>
        <v/>
      </c>
      <c r="AX22" s="278" t="str">
        <f t="shared" si="2"/>
        <v/>
      </c>
      <c r="AY22" s="280" t="str">
        <f>IFERROR(VLOOKUP((CONCATENATE(AM22,AX22)),Listados!$U$3:$V$11,2,FALSE),"")</f>
        <v/>
      </c>
      <c r="AZ22" s="278">
        <f t="shared" si="10"/>
        <v>100</v>
      </c>
      <c r="BA22" s="710"/>
      <c r="BB22" s="710"/>
      <c r="BC22" s="281">
        <f>+IF(AND(W22="Preventivo",BB19="Fuerte"),2,IF(AND(W22="Preventivo",BB19="Moderado"),1,0))</f>
        <v>0</v>
      </c>
      <c r="BD22" s="281">
        <f>+IF(AND(W22="Detectivo/Correctivo",$BB19="Fuerte"),2,IF(AND(W22="Detectivo/Correctivo",$BB22="Moderado"),1,IF(AND(W22="Preventivo",$BB19="Fuerte"),1,0)))</f>
        <v>0</v>
      </c>
      <c r="BE22" s="281" t="e">
        <f>+N19-BC22</f>
        <v>#N/A</v>
      </c>
      <c r="BF22" s="281" t="e">
        <f>+P19-BD22</f>
        <v>#N/A</v>
      </c>
      <c r="BG22" s="474"/>
      <c r="BH22" s="474"/>
      <c r="BI22" s="474"/>
      <c r="BJ22" s="477"/>
      <c r="BK22" s="477"/>
      <c r="BL22" s="477"/>
      <c r="BM22" s="735"/>
    </row>
    <row r="23" spans="1:65" ht="65.099999999999994" customHeight="1">
      <c r="A23" s="711"/>
      <c r="B23" s="712"/>
      <c r="C23" s="714"/>
      <c r="D23" s="275"/>
      <c r="E23" s="275"/>
      <c r="F23" s="703"/>
      <c r="G23" s="715"/>
      <c r="H23" s="265"/>
      <c r="I23" s="265"/>
      <c r="J23" s="265"/>
      <c r="K23" s="276"/>
      <c r="L23" s="277"/>
      <c r="M23" s="713"/>
      <c r="N23" s="706"/>
      <c r="O23" s="709"/>
      <c r="P23" s="706"/>
      <c r="Q23" s="474"/>
      <c r="R23" s="474"/>
      <c r="S23" s="233"/>
      <c r="T23" s="233"/>
      <c r="U23" s="248" t="s">
        <v>753</v>
      </c>
      <c r="V23" s="248"/>
      <c r="W23" s="282"/>
      <c r="X23" s="282"/>
      <c r="Y23" s="233" t="str">
        <f t="shared" si="3"/>
        <v/>
      </c>
      <c r="Z23" s="282"/>
      <c r="AA23" s="233" t="str">
        <f t="shared" si="4"/>
        <v/>
      </c>
      <c r="AB23" s="233"/>
      <c r="AC23" s="233" t="str">
        <f t="shared" si="5"/>
        <v/>
      </c>
      <c r="AD23" s="233"/>
      <c r="AE23" s="233" t="str">
        <f t="shared" si="6"/>
        <v/>
      </c>
      <c r="AF23" s="233"/>
      <c r="AG23" s="233" t="str">
        <f t="shared" si="7"/>
        <v/>
      </c>
      <c r="AH23" s="233"/>
      <c r="AI23" s="233" t="str">
        <f t="shared" si="8"/>
        <v/>
      </c>
      <c r="AJ23" s="233"/>
      <c r="AK23" s="234" t="str">
        <f t="shared" si="0"/>
        <v/>
      </c>
      <c r="AL23" s="278" t="str">
        <f t="shared" si="11"/>
        <v/>
      </c>
      <c r="AM23" s="278" t="str">
        <f t="shared" si="9"/>
        <v/>
      </c>
      <c r="AN23" s="279"/>
      <c r="AO23" s="279"/>
      <c r="AP23" s="279"/>
      <c r="AQ23" s="279"/>
      <c r="AR23" s="279"/>
      <c r="AS23" s="279"/>
      <c r="AT23" s="279"/>
      <c r="AU23" s="274" t="str">
        <f>IFERROR(VLOOKUP(AT23,'Seguridad Información'!$I$61:$J$65,2,0),"")</f>
        <v/>
      </c>
      <c r="AV23" s="274"/>
      <c r="AW23" s="280" t="str">
        <f t="shared" si="1"/>
        <v/>
      </c>
      <c r="AX23" s="278" t="str">
        <f t="shared" si="2"/>
        <v/>
      </c>
      <c r="AY23" s="280" t="str">
        <f>IFERROR(VLOOKUP((CONCATENATE(AM23,AX23)),Listados!$U$3:$V$11,2,FALSE),"")</f>
        <v/>
      </c>
      <c r="AZ23" s="278">
        <f t="shared" si="10"/>
        <v>100</v>
      </c>
      <c r="BA23" s="710"/>
      <c r="BB23" s="710"/>
      <c r="BC23" s="281">
        <f>+IF(AND(W23="Preventivo",BB19="Fuerte"),2,IF(AND(W23="Preventivo",BB19="Moderado"),1,0))</f>
        <v>0</v>
      </c>
      <c r="BD23" s="281">
        <f>+IF(AND(W23="Detectivo/Correctivo",$BB19="Fuerte"),2,IF(AND(W23="Detectivo/Correctivo",$BB23="Moderado"),1,IF(AND(W23="Preventivo",$BB19="Fuerte"),1,0)))</f>
        <v>0</v>
      </c>
      <c r="BE23" s="281" t="e">
        <f>+N19-BC23</f>
        <v>#N/A</v>
      </c>
      <c r="BF23" s="281" t="e">
        <f>+P19-BD23</f>
        <v>#N/A</v>
      </c>
      <c r="BG23" s="474"/>
      <c r="BH23" s="474"/>
      <c r="BI23" s="474"/>
      <c r="BJ23" s="477"/>
      <c r="BK23" s="477"/>
      <c r="BL23" s="477"/>
      <c r="BM23" s="735"/>
    </row>
    <row r="24" spans="1:65" ht="65.099999999999994" customHeight="1">
      <c r="A24" s="711"/>
      <c r="B24" s="712"/>
      <c r="C24" s="714"/>
      <c r="D24" s="275"/>
      <c r="E24" s="275"/>
      <c r="F24" s="703"/>
      <c r="G24" s="715"/>
      <c r="H24" s="265"/>
      <c r="I24" s="265"/>
      <c r="J24" s="265"/>
      <c r="K24" s="276"/>
      <c r="L24" s="277"/>
      <c r="M24" s="713"/>
      <c r="N24" s="706"/>
      <c r="O24" s="709"/>
      <c r="P24" s="706"/>
      <c r="Q24" s="474"/>
      <c r="R24" s="474"/>
      <c r="S24" s="233"/>
      <c r="T24" s="233"/>
      <c r="U24" s="248" t="s">
        <v>753</v>
      </c>
      <c r="V24" s="248"/>
      <c r="W24" s="282"/>
      <c r="X24" s="282"/>
      <c r="Y24" s="233" t="str">
        <f t="shared" si="3"/>
        <v/>
      </c>
      <c r="Z24" s="282"/>
      <c r="AA24" s="233" t="str">
        <f t="shared" si="4"/>
        <v/>
      </c>
      <c r="AB24" s="233"/>
      <c r="AC24" s="233" t="str">
        <f t="shared" si="5"/>
        <v/>
      </c>
      <c r="AD24" s="233"/>
      <c r="AE24" s="233" t="str">
        <f t="shared" si="6"/>
        <v/>
      </c>
      <c r="AF24" s="233"/>
      <c r="AG24" s="233" t="str">
        <f t="shared" si="7"/>
        <v/>
      </c>
      <c r="AH24" s="233"/>
      <c r="AI24" s="233" t="str">
        <f t="shared" si="8"/>
        <v/>
      </c>
      <c r="AJ24" s="233"/>
      <c r="AK24" s="234" t="str">
        <f t="shared" si="0"/>
        <v/>
      </c>
      <c r="AL24" s="278" t="str">
        <f t="shared" si="11"/>
        <v/>
      </c>
      <c r="AM24" s="278" t="str">
        <f t="shared" si="9"/>
        <v/>
      </c>
      <c r="AN24" s="279"/>
      <c r="AO24" s="279"/>
      <c r="AP24" s="279"/>
      <c r="AQ24" s="279"/>
      <c r="AR24" s="279"/>
      <c r="AS24" s="279"/>
      <c r="AT24" s="279"/>
      <c r="AU24" s="274" t="str">
        <f>IFERROR(VLOOKUP(AT24,'Seguridad Información'!$I$61:$J$65,2,0),"")</f>
        <v/>
      </c>
      <c r="AV24" s="274"/>
      <c r="AW24" s="280" t="str">
        <f t="shared" si="1"/>
        <v/>
      </c>
      <c r="AX24" s="278" t="str">
        <f t="shared" si="2"/>
        <v/>
      </c>
      <c r="AY24" s="280" t="str">
        <f>IFERROR(VLOOKUP((CONCATENATE(AM24,AX24)),Listados!$U$3:$V$11,2,FALSE),"")</f>
        <v/>
      </c>
      <c r="AZ24" s="278">
        <f t="shared" si="10"/>
        <v>100</v>
      </c>
      <c r="BA24" s="710"/>
      <c r="BB24" s="710"/>
      <c r="BC24" s="281">
        <f>+IF(AND(W24="Preventivo",BB19="Fuerte"),2,IF(AND(W24="Preventivo",BB19="Moderado"),1,0))</f>
        <v>0</v>
      </c>
      <c r="BD24" s="281">
        <f>+IF(AND(W24="Detectivo/Correctivo",$BB19="Fuerte"),2,IF(AND(W24="Detectivo/Correctivo",$BB24="Moderado"),1,IF(AND(W24="Preventivo",$BB19="Fuerte"),1,0)))</f>
        <v>0</v>
      </c>
      <c r="BE24" s="281" t="e">
        <f>+N19-BC24</f>
        <v>#N/A</v>
      </c>
      <c r="BF24" s="281" t="e">
        <f>+P19-BD24</f>
        <v>#N/A</v>
      </c>
      <c r="BG24" s="474"/>
      <c r="BH24" s="474"/>
      <c r="BI24" s="474"/>
      <c r="BJ24" s="477"/>
      <c r="BK24" s="477"/>
      <c r="BL24" s="477"/>
      <c r="BM24" s="735"/>
    </row>
    <row r="25" spans="1:65" ht="65.099999999999994" customHeight="1">
      <c r="A25" s="711">
        <v>4</v>
      </c>
      <c r="B25" s="712"/>
      <c r="C25" s="714" t="str">
        <f>IFERROR(VLOOKUP(B25,Listados!B$3:C$20,2,FALSE),"")</f>
        <v/>
      </c>
      <c r="D25" s="275"/>
      <c r="E25" s="275"/>
      <c r="F25" s="703"/>
      <c r="G25" s="715"/>
      <c r="H25" s="265"/>
      <c r="I25" s="265"/>
      <c r="J25" s="265"/>
      <c r="K25" s="276"/>
      <c r="L25" s="277"/>
      <c r="M25" s="713"/>
      <c r="N25" s="706" t="e">
        <f>+VLOOKUP(M25,Listados!$K$8:$L$12,2,0)</f>
        <v>#N/A</v>
      </c>
      <c r="O25" s="709"/>
      <c r="P25" s="706" t="e">
        <f>+VLOOKUP(O25,Listados!$K$13:$L$17,2,0)</f>
        <v>#N/A</v>
      </c>
      <c r="Q25" s="474" t="str">
        <f>IF(AND(M25&lt;&gt;"",O25&lt;&gt;""),VLOOKUP(M25&amp;O25,Listados!$M$3:$N$27,2,FALSE),"")</f>
        <v/>
      </c>
      <c r="R25" s="474" t="e">
        <f>+VLOOKUP(Q25,Listados!$P$3:$Q$6,2,FALSE)</f>
        <v>#N/A</v>
      </c>
      <c r="S25" s="233"/>
      <c r="T25" s="233"/>
      <c r="U25" s="248" t="s">
        <v>753</v>
      </c>
      <c r="V25" s="248"/>
      <c r="W25" s="282" t="s">
        <v>72</v>
      </c>
      <c r="X25" s="282" t="s">
        <v>73</v>
      </c>
      <c r="Y25" s="233">
        <f t="shared" si="3"/>
        <v>15</v>
      </c>
      <c r="Z25" s="282" t="s">
        <v>508</v>
      </c>
      <c r="AA25" s="233">
        <f t="shared" si="4"/>
        <v>15</v>
      </c>
      <c r="AB25" s="233" t="s">
        <v>508</v>
      </c>
      <c r="AC25" s="233">
        <f t="shared" si="5"/>
        <v>15</v>
      </c>
      <c r="AD25" s="233" t="s">
        <v>508</v>
      </c>
      <c r="AE25" s="233">
        <f t="shared" si="6"/>
        <v>15</v>
      </c>
      <c r="AF25" s="233" t="s">
        <v>508</v>
      </c>
      <c r="AG25" s="233">
        <f t="shared" si="7"/>
        <v>15</v>
      </c>
      <c r="AH25" s="233" t="s">
        <v>508</v>
      </c>
      <c r="AI25" s="233">
        <f t="shared" si="8"/>
        <v>15</v>
      </c>
      <c r="AJ25" s="233" t="s">
        <v>755</v>
      </c>
      <c r="AK25" s="234">
        <f t="shared" si="0"/>
        <v>5</v>
      </c>
      <c r="AL25" s="278">
        <f t="shared" si="11"/>
        <v>95</v>
      </c>
      <c r="AM25" s="278" t="str">
        <f t="shared" si="9"/>
        <v>Moderado</v>
      </c>
      <c r="AN25" s="279"/>
      <c r="AO25" s="279"/>
      <c r="AP25" s="279"/>
      <c r="AQ25" s="279"/>
      <c r="AR25" s="279"/>
      <c r="AS25" s="279"/>
      <c r="AT25" s="279"/>
      <c r="AU25" s="274" t="str">
        <f>IFERROR(VLOOKUP(AT25,'Seguridad Información'!$I$61:$J$65,2,0),"")</f>
        <v/>
      </c>
      <c r="AV25" s="274"/>
      <c r="AW25" s="280" t="str">
        <f t="shared" si="1"/>
        <v/>
      </c>
      <c r="AX25" s="278" t="str">
        <f t="shared" si="2"/>
        <v/>
      </c>
      <c r="AY25" s="280" t="str">
        <f>IFERROR(VLOOKUP((CONCATENATE(AM25,AX25)),Listados!$U$3:$V$11,2,FALSE),"")</f>
        <v/>
      </c>
      <c r="AZ25" s="278">
        <f t="shared" si="10"/>
        <v>100</v>
      </c>
      <c r="BA25" s="710">
        <f>AVERAGE(AZ25:AZ30)</f>
        <v>100</v>
      </c>
      <c r="BB25" s="710" t="str">
        <f>IF(BA25&lt;=50, "Débil", IF(BA25&lt;=99,"Moderado","Fuerte"))</f>
        <v>Fuerte</v>
      </c>
      <c r="BC25" s="281">
        <f>+IF(AND(W25="Preventivo",BB25="Fuerte"),2,IF(AND(W25="Preventivo",BB25="Moderado"),1,0))</f>
        <v>2</v>
      </c>
      <c r="BD25" s="281">
        <f>+IF(AND(W25="Detectivo/Correctivo",$BB25="Fuerte"),2,IF(AND(W25="Detectivo/Correctivo",$BB25="Moderado"),1,IF(AND(W25="Preventivo",$BB25="Fuerte"),1,0)))</f>
        <v>1</v>
      </c>
      <c r="BE25" s="281" t="e">
        <f>+N25-BC25</f>
        <v>#N/A</v>
      </c>
      <c r="BF25" s="281" t="e">
        <f>+P25-BD25</f>
        <v>#N/A</v>
      </c>
      <c r="BG25" s="474" t="e">
        <f>+VLOOKUP(MIN(BE25,BE26,BE27,BE28,BE29,BE30),Listados!$J$18:$K$24,2,TRUE)</f>
        <v>#N/A</v>
      </c>
      <c r="BH25" s="474" t="e">
        <f>+VLOOKUP(MIN(BF25,BF26,BF27,BF28,BF29,BF30),Listados!$J$26:$K$32,2,TRUE)</f>
        <v>#N/A</v>
      </c>
      <c r="BI25" s="474" t="e">
        <f>IF(AND(BG25&lt;&gt;"",BH25&lt;&gt;""),VLOOKUP(BG25&amp;BH25,Listados!$M$3:$N$27,2,FALSE),"")</f>
        <v>#N/A</v>
      </c>
      <c r="BJ25" s="477" t="e">
        <f>+IF($R25="Asumir el riesgo","NA","")</f>
        <v>#N/A</v>
      </c>
      <c r="BK25" s="477" t="e">
        <f>+IF($R25="Asumir el riesgo","NA","")</f>
        <v>#N/A</v>
      </c>
      <c r="BL25" s="477" t="e">
        <f>+IF($R25="Asumir el riesgo","NA","")</f>
        <v>#N/A</v>
      </c>
      <c r="BM25" s="735" t="e">
        <f>+IF($R25="Asumir el riesgo","NA","")</f>
        <v>#N/A</v>
      </c>
    </row>
    <row r="26" spans="1:65" ht="65.099999999999994" customHeight="1">
      <c r="A26" s="711"/>
      <c r="B26" s="712"/>
      <c r="C26" s="714"/>
      <c r="D26" s="275"/>
      <c r="E26" s="275"/>
      <c r="F26" s="703"/>
      <c r="G26" s="715"/>
      <c r="H26" s="265"/>
      <c r="I26" s="265"/>
      <c r="J26" s="265"/>
      <c r="K26" s="276"/>
      <c r="L26" s="277"/>
      <c r="M26" s="713"/>
      <c r="N26" s="706"/>
      <c r="O26" s="709"/>
      <c r="P26" s="706"/>
      <c r="Q26" s="474"/>
      <c r="R26" s="474"/>
      <c r="S26" s="233"/>
      <c r="T26" s="233"/>
      <c r="U26" s="248" t="s">
        <v>753</v>
      </c>
      <c r="V26" s="248"/>
      <c r="W26" s="282" t="s">
        <v>80</v>
      </c>
      <c r="X26" s="282" t="s">
        <v>756</v>
      </c>
      <c r="Y26" s="233" t="str">
        <f t="shared" si="3"/>
        <v/>
      </c>
      <c r="Z26" s="282" t="s">
        <v>508</v>
      </c>
      <c r="AA26" s="233">
        <f t="shared" si="4"/>
        <v>15</v>
      </c>
      <c r="AB26" s="233" t="s">
        <v>508</v>
      </c>
      <c r="AC26" s="233">
        <f t="shared" si="5"/>
        <v>15</v>
      </c>
      <c r="AD26" s="233" t="s">
        <v>508</v>
      </c>
      <c r="AE26" s="233">
        <f t="shared" si="6"/>
        <v>15</v>
      </c>
      <c r="AF26" s="233" t="s">
        <v>508</v>
      </c>
      <c r="AG26" s="233">
        <f t="shared" si="7"/>
        <v>15</v>
      </c>
      <c r="AH26" s="233" t="s">
        <v>508</v>
      </c>
      <c r="AI26" s="233">
        <f t="shared" si="8"/>
        <v>15</v>
      </c>
      <c r="AJ26" s="233" t="s">
        <v>74</v>
      </c>
      <c r="AK26" s="234">
        <f t="shared" si="0"/>
        <v>10</v>
      </c>
      <c r="AL26" s="278">
        <f t="shared" si="11"/>
        <v>85</v>
      </c>
      <c r="AM26" s="278" t="str">
        <f t="shared" si="9"/>
        <v>Débil</v>
      </c>
      <c r="AN26" s="279"/>
      <c r="AO26" s="279"/>
      <c r="AP26" s="279"/>
      <c r="AQ26" s="279"/>
      <c r="AR26" s="279"/>
      <c r="AS26" s="279"/>
      <c r="AT26" s="279"/>
      <c r="AU26" s="274" t="str">
        <f>IFERROR(VLOOKUP(AT26,'Seguridad Información'!$I$61:$J$65,2,0),"")</f>
        <v/>
      </c>
      <c r="AV26" s="274"/>
      <c r="AW26" s="280" t="str">
        <f t="shared" si="1"/>
        <v/>
      </c>
      <c r="AX26" s="278" t="str">
        <f t="shared" si="2"/>
        <v/>
      </c>
      <c r="AY26" s="280" t="str">
        <f>IFERROR(VLOOKUP((CONCATENATE(AM26,AX26)),Listados!$U$3:$V$11,2,FALSE),"")</f>
        <v/>
      </c>
      <c r="AZ26" s="278">
        <f t="shared" si="10"/>
        <v>100</v>
      </c>
      <c r="BA26" s="710"/>
      <c r="BB26" s="710"/>
      <c r="BC26" s="281">
        <f>+IF(AND(W26="Preventivo",BB25="Fuerte"),2,IF(AND(W26="Preventivo",BB25="Moderado"),1,0))</f>
        <v>0</v>
      </c>
      <c r="BD26" s="281">
        <f>+IF(AND(W26="Detectivo/Correctivo",$BB25="Fuerte"),2,IF(AND(W26="Detectivo/Correctivo",$BB26="Moderado"),1,IF(AND(W26="Preventivo",$BB25="Fuerte"),1,0)))</f>
        <v>0</v>
      </c>
      <c r="BE26" s="281" t="e">
        <f>+N25-BC26</f>
        <v>#N/A</v>
      </c>
      <c r="BF26" s="281" t="e">
        <f>+P25-BD26</f>
        <v>#N/A</v>
      </c>
      <c r="BG26" s="474"/>
      <c r="BH26" s="474"/>
      <c r="BI26" s="474"/>
      <c r="BJ26" s="477"/>
      <c r="BK26" s="477"/>
      <c r="BL26" s="477"/>
      <c r="BM26" s="735"/>
    </row>
    <row r="27" spans="1:65" ht="65.099999999999994" customHeight="1">
      <c r="A27" s="711"/>
      <c r="B27" s="712"/>
      <c r="C27" s="714"/>
      <c r="D27" s="275"/>
      <c r="E27" s="275"/>
      <c r="F27" s="703"/>
      <c r="G27" s="715"/>
      <c r="H27" s="265"/>
      <c r="I27" s="265"/>
      <c r="J27" s="265"/>
      <c r="K27" s="276"/>
      <c r="L27" s="277"/>
      <c r="M27" s="713"/>
      <c r="N27" s="706"/>
      <c r="O27" s="709"/>
      <c r="P27" s="706"/>
      <c r="Q27" s="474"/>
      <c r="R27" s="474"/>
      <c r="S27" s="233"/>
      <c r="T27" s="233"/>
      <c r="U27" s="248" t="s">
        <v>753</v>
      </c>
      <c r="V27" s="248"/>
      <c r="W27" s="282"/>
      <c r="X27" s="282"/>
      <c r="Y27" s="233" t="str">
        <f t="shared" si="3"/>
        <v/>
      </c>
      <c r="Z27" s="282"/>
      <c r="AA27" s="233" t="str">
        <f t="shared" si="4"/>
        <v/>
      </c>
      <c r="AB27" s="233"/>
      <c r="AC27" s="233" t="str">
        <f t="shared" si="5"/>
        <v/>
      </c>
      <c r="AD27" s="233"/>
      <c r="AE27" s="233" t="str">
        <f t="shared" si="6"/>
        <v/>
      </c>
      <c r="AF27" s="233"/>
      <c r="AG27" s="233" t="str">
        <f t="shared" si="7"/>
        <v/>
      </c>
      <c r="AH27" s="233"/>
      <c r="AI27" s="233" t="str">
        <f t="shared" si="8"/>
        <v/>
      </c>
      <c r="AJ27" s="233"/>
      <c r="AK27" s="234" t="str">
        <f t="shared" si="0"/>
        <v/>
      </c>
      <c r="AL27" s="278" t="str">
        <f t="shared" si="11"/>
        <v/>
      </c>
      <c r="AM27" s="278" t="str">
        <f t="shared" si="9"/>
        <v/>
      </c>
      <c r="AN27" s="279"/>
      <c r="AO27" s="279"/>
      <c r="AP27" s="279"/>
      <c r="AQ27" s="279"/>
      <c r="AR27" s="279"/>
      <c r="AS27" s="279"/>
      <c r="AT27" s="279"/>
      <c r="AU27" s="274" t="str">
        <f>IFERROR(VLOOKUP(AT27,'Seguridad Información'!$I$61:$J$65,2,0),"")</f>
        <v/>
      </c>
      <c r="AV27" s="274"/>
      <c r="AW27" s="280" t="str">
        <f t="shared" si="1"/>
        <v/>
      </c>
      <c r="AX27" s="278" t="str">
        <f t="shared" si="2"/>
        <v/>
      </c>
      <c r="AY27" s="280" t="str">
        <f>IFERROR(VLOOKUP((CONCATENATE(AM27,AX27)),Listados!$U$3:$V$11,2,FALSE),"")</f>
        <v/>
      </c>
      <c r="AZ27" s="278">
        <f t="shared" si="10"/>
        <v>100</v>
      </c>
      <c r="BA27" s="710"/>
      <c r="BB27" s="710"/>
      <c r="BC27" s="281">
        <f>+IF(AND(W27="Preventivo",BB25="Fuerte"),2,IF(AND(W27="Preventivo",BB25="Moderado"),1,0))</f>
        <v>0</v>
      </c>
      <c r="BD27" s="281">
        <f>+IF(AND(W27="Detectivo/Correctivo",$BB25="Fuerte"),2,IF(AND(W27="Detectivo/Correctivo",$BB27="Moderado"),1,IF(AND(W27="Preventivo",$BB25="Fuerte"),1,0)))</f>
        <v>0</v>
      </c>
      <c r="BE27" s="281" t="e">
        <f>+N25-BC27</f>
        <v>#N/A</v>
      </c>
      <c r="BF27" s="281" t="e">
        <f>+P25-BD27</f>
        <v>#N/A</v>
      </c>
      <c r="BG27" s="474"/>
      <c r="BH27" s="474"/>
      <c r="BI27" s="474"/>
      <c r="BJ27" s="477"/>
      <c r="BK27" s="477"/>
      <c r="BL27" s="477"/>
      <c r="BM27" s="735"/>
    </row>
    <row r="28" spans="1:65" ht="65.099999999999994" customHeight="1">
      <c r="A28" s="711"/>
      <c r="B28" s="712"/>
      <c r="C28" s="714"/>
      <c r="D28" s="275"/>
      <c r="E28" s="275"/>
      <c r="F28" s="703"/>
      <c r="G28" s="715"/>
      <c r="H28" s="265"/>
      <c r="I28" s="265"/>
      <c r="J28" s="265"/>
      <c r="K28" s="276"/>
      <c r="L28" s="277"/>
      <c r="M28" s="713"/>
      <c r="N28" s="706"/>
      <c r="O28" s="709"/>
      <c r="P28" s="706"/>
      <c r="Q28" s="474"/>
      <c r="R28" s="474"/>
      <c r="S28" s="233"/>
      <c r="T28" s="233"/>
      <c r="U28" s="248" t="s">
        <v>753</v>
      </c>
      <c r="V28" s="248"/>
      <c r="W28" s="282"/>
      <c r="X28" s="282"/>
      <c r="Y28" s="233" t="str">
        <f t="shared" si="3"/>
        <v/>
      </c>
      <c r="Z28" s="282"/>
      <c r="AA28" s="233" t="str">
        <f t="shared" si="4"/>
        <v/>
      </c>
      <c r="AB28" s="233"/>
      <c r="AC28" s="233" t="str">
        <f t="shared" si="5"/>
        <v/>
      </c>
      <c r="AD28" s="233"/>
      <c r="AE28" s="233" t="str">
        <f t="shared" si="6"/>
        <v/>
      </c>
      <c r="AF28" s="233"/>
      <c r="AG28" s="233" t="str">
        <f t="shared" si="7"/>
        <v/>
      </c>
      <c r="AH28" s="233"/>
      <c r="AI28" s="233" t="str">
        <f t="shared" si="8"/>
        <v/>
      </c>
      <c r="AJ28" s="233"/>
      <c r="AK28" s="234" t="str">
        <f t="shared" si="0"/>
        <v/>
      </c>
      <c r="AL28" s="278" t="str">
        <f t="shared" si="11"/>
        <v/>
      </c>
      <c r="AM28" s="278" t="str">
        <f t="shared" si="9"/>
        <v/>
      </c>
      <c r="AN28" s="279"/>
      <c r="AO28" s="279"/>
      <c r="AP28" s="279"/>
      <c r="AQ28" s="279"/>
      <c r="AR28" s="279"/>
      <c r="AS28" s="279"/>
      <c r="AT28" s="279"/>
      <c r="AU28" s="274" t="str">
        <f>IFERROR(VLOOKUP(AT28,'Seguridad Información'!$I$61:$J$65,2,0),"")</f>
        <v/>
      </c>
      <c r="AV28" s="274"/>
      <c r="AW28" s="280" t="str">
        <f t="shared" si="1"/>
        <v/>
      </c>
      <c r="AX28" s="278" t="str">
        <f t="shared" si="2"/>
        <v/>
      </c>
      <c r="AY28" s="280" t="str">
        <f>IFERROR(VLOOKUP((CONCATENATE(AM28,AX28)),Listados!$U$3:$V$11,2,FALSE),"")</f>
        <v/>
      </c>
      <c r="AZ28" s="278">
        <f t="shared" si="10"/>
        <v>100</v>
      </c>
      <c r="BA28" s="710"/>
      <c r="BB28" s="710"/>
      <c r="BC28" s="281">
        <f>+IF(AND(W28="Preventivo",BB25="Fuerte"),2,IF(AND(W28="Preventivo",BB25="Moderado"),1,0))</f>
        <v>0</v>
      </c>
      <c r="BD28" s="281">
        <f>+IF(AND(W28="Detectivo/Correctivo",$BB25="Fuerte"),2,IF(AND(W28="Detectivo/Correctivo",$BB28="Moderado"),1,IF(AND(W28="Preventivo",$BB25="Fuerte"),1,0)))</f>
        <v>0</v>
      </c>
      <c r="BE28" s="281" t="e">
        <f>+N25-BC28</f>
        <v>#N/A</v>
      </c>
      <c r="BF28" s="281" t="e">
        <f>+P25-BD28</f>
        <v>#N/A</v>
      </c>
      <c r="BG28" s="474"/>
      <c r="BH28" s="474"/>
      <c r="BI28" s="474"/>
      <c r="BJ28" s="477"/>
      <c r="BK28" s="477"/>
      <c r="BL28" s="477"/>
      <c r="BM28" s="735"/>
    </row>
    <row r="29" spans="1:65" ht="65.099999999999994" customHeight="1">
      <c r="A29" s="711"/>
      <c r="B29" s="712"/>
      <c r="C29" s="714"/>
      <c r="D29" s="275"/>
      <c r="E29" s="275"/>
      <c r="F29" s="703"/>
      <c r="G29" s="715"/>
      <c r="H29" s="265"/>
      <c r="I29" s="265"/>
      <c r="J29" s="265"/>
      <c r="K29" s="276"/>
      <c r="L29" s="277"/>
      <c r="M29" s="713"/>
      <c r="N29" s="706"/>
      <c r="O29" s="709"/>
      <c r="P29" s="706"/>
      <c r="Q29" s="474"/>
      <c r="R29" s="474"/>
      <c r="S29" s="233"/>
      <c r="T29" s="233"/>
      <c r="U29" s="248" t="s">
        <v>753</v>
      </c>
      <c r="V29" s="248"/>
      <c r="W29" s="282"/>
      <c r="X29" s="282"/>
      <c r="Y29" s="233" t="str">
        <f t="shared" si="3"/>
        <v/>
      </c>
      <c r="Z29" s="282"/>
      <c r="AA29" s="233" t="str">
        <f t="shared" si="4"/>
        <v/>
      </c>
      <c r="AB29" s="233"/>
      <c r="AC29" s="233" t="str">
        <f t="shared" si="5"/>
        <v/>
      </c>
      <c r="AD29" s="233"/>
      <c r="AE29" s="233" t="str">
        <f t="shared" si="6"/>
        <v/>
      </c>
      <c r="AF29" s="233"/>
      <c r="AG29" s="233" t="str">
        <f t="shared" si="7"/>
        <v/>
      </c>
      <c r="AH29" s="233"/>
      <c r="AI29" s="233" t="str">
        <f t="shared" si="8"/>
        <v/>
      </c>
      <c r="AJ29" s="233"/>
      <c r="AK29" s="234" t="str">
        <f t="shared" si="0"/>
        <v/>
      </c>
      <c r="AL29" s="278" t="str">
        <f t="shared" si="11"/>
        <v/>
      </c>
      <c r="AM29" s="278" t="str">
        <f t="shared" si="9"/>
        <v/>
      </c>
      <c r="AN29" s="279"/>
      <c r="AO29" s="279"/>
      <c r="AP29" s="279"/>
      <c r="AQ29" s="279"/>
      <c r="AR29" s="279"/>
      <c r="AS29" s="279"/>
      <c r="AT29" s="279"/>
      <c r="AU29" s="274" t="str">
        <f>IFERROR(VLOOKUP(AT29,'Seguridad Información'!$I$61:$J$65,2,0),"")</f>
        <v/>
      </c>
      <c r="AV29" s="274"/>
      <c r="AW29" s="280" t="str">
        <f t="shared" si="1"/>
        <v/>
      </c>
      <c r="AX29" s="278" t="str">
        <f t="shared" si="2"/>
        <v/>
      </c>
      <c r="AY29" s="280" t="str">
        <f>IFERROR(VLOOKUP((CONCATENATE(AM29,AX29)),Listados!$U$3:$V$11,2,FALSE),"")</f>
        <v/>
      </c>
      <c r="AZ29" s="278">
        <f t="shared" si="10"/>
        <v>100</v>
      </c>
      <c r="BA29" s="710"/>
      <c r="BB29" s="710"/>
      <c r="BC29" s="281">
        <f>+IF(AND(W29="Preventivo",BB25="Fuerte"),2,IF(AND(W29="Preventivo",BB25="Moderado"),1,0))</f>
        <v>0</v>
      </c>
      <c r="BD29" s="281">
        <f>+IF(AND(W29="Detectivo/Correctivo",$BB25="Fuerte"),2,IF(AND(W29="Detectivo/Correctivo",$BB29="Moderado"),1,IF(AND(W29="Preventivo",$BB25="Fuerte"),1,0)))</f>
        <v>0</v>
      </c>
      <c r="BE29" s="281" t="e">
        <f>+N25-BC29</f>
        <v>#N/A</v>
      </c>
      <c r="BF29" s="281" t="e">
        <f>+P25-BD29</f>
        <v>#N/A</v>
      </c>
      <c r="BG29" s="474"/>
      <c r="BH29" s="474"/>
      <c r="BI29" s="474"/>
      <c r="BJ29" s="477"/>
      <c r="BK29" s="477"/>
      <c r="BL29" s="477"/>
      <c r="BM29" s="735"/>
    </row>
    <row r="30" spans="1:65" ht="65.099999999999994" customHeight="1">
      <c r="A30" s="711"/>
      <c r="B30" s="712"/>
      <c r="C30" s="714"/>
      <c r="D30" s="275"/>
      <c r="E30" s="275"/>
      <c r="F30" s="703"/>
      <c r="G30" s="715"/>
      <c r="H30" s="265"/>
      <c r="I30" s="265"/>
      <c r="J30" s="265"/>
      <c r="K30" s="276"/>
      <c r="L30" s="277"/>
      <c r="M30" s="713"/>
      <c r="N30" s="706"/>
      <c r="O30" s="709"/>
      <c r="P30" s="706"/>
      <c r="Q30" s="474"/>
      <c r="R30" s="474"/>
      <c r="S30" s="233"/>
      <c r="T30" s="233"/>
      <c r="U30" s="248" t="s">
        <v>753</v>
      </c>
      <c r="V30" s="248"/>
      <c r="W30" s="282"/>
      <c r="X30" s="282"/>
      <c r="Y30" s="233" t="str">
        <f t="shared" si="3"/>
        <v/>
      </c>
      <c r="Z30" s="282"/>
      <c r="AA30" s="233" t="str">
        <f t="shared" si="4"/>
        <v/>
      </c>
      <c r="AB30" s="233"/>
      <c r="AC30" s="233" t="str">
        <f t="shared" si="5"/>
        <v/>
      </c>
      <c r="AD30" s="233"/>
      <c r="AE30" s="233" t="str">
        <f t="shared" si="6"/>
        <v/>
      </c>
      <c r="AF30" s="233"/>
      <c r="AG30" s="233" t="str">
        <f t="shared" si="7"/>
        <v/>
      </c>
      <c r="AH30" s="233"/>
      <c r="AI30" s="233" t="str">
        <f t="shared" si="8"/>
        <v/>
      </c>
      <c r="AJ30" s="233"/>
      <c r="AK30" s="234" t="str">
        <f t="shared" si="0"/>
        <v/>
      </c>
      <c r="AL30" s="278" t="str">
        <f t="shared" si="11"/>
        <v/>
      </c>
      <c r="AM30" s="278" t="str">
        <f t="shared" si="9"/>
        <v/>
      </c>
      <c r="AN30" s="279"/>
      <c r="AO30" s="279"/>
      <c r="AP30" s="279"/>
      <c r="AQ30" s="279"/>
      <c r="AR30" s="279"/>
      <c r="AS30" s="279"/>
      <c r="AT30" s="279"/>
      <c r="AU30" s="274" t="str">
        <f>IFERROR(VLOOKUP(AT30,'Seguridad Información'!$I$61:$J$65,2,0),"")</f>
        <v/>
      </c>
      <c r="AV30" s="274"/>
      <c r="AW30" s="280" t="str">
        <f t="shared" si="1"/>
        <v/>
      </c>
      <c r="AX30" s="278" t="str">
        <f t="shared" si="2"/>
        <v/>
      </c>
      <c r="AY30" s="280" t="str">
        <f>IFERROR(VLOOKUP((CONCATENATE(AM30,AX30)),Listados!$U$3:$V$11,2,FALSE),"")</f>
        <v/>
      </c>
      <c r="AZ30" s="278">
        <f t="shared" si="10"/>
        <v>100</v>
      </c>
      <c r="BA30" s="710"/>
      <c r="BB30" s="710"/>
      <c r="BC30" s="281">
        <f>+IF(AND(W30="Preventivo",BB25="Fuerte"),2,IF(AND(W30="Preventivo",BB25="Moderado"),1,0))</f>
        <v>0</v>
      </c>
      <c r="BD30" s="281">
        <f>+IF(AND(W30="Detectivo/Correctivo",$BB25="Fuerte"),2,IF(AND(W30="Detectivo/Correctivo",$BB30="Moderado"),1,IF(AND(W30="Preventivo",$BB25="Fuerte"),1,0)))</f>
        <v>0</v>
      </c>
      <c r="BE30" s="281" t="e">
        <f>+N25-BC30</f>
        <v>#N/A</v>
      </c>
      <c r="BF30" s="281" t="e">
        <f>+P25-BD30</f>
        <v>#N/A</v>
      </c>
      <c r="BG30" s="474"/>
      <c r="BH30" s="474"/>
      <c r="BI30" s="474"/>
      <c r="BJ30" s="477"/>
      <c r="BK30" s="477"/>
      <c r="BL30" s="477"/>
      <c r="BM30" s="735"/>
    </row>
    <row r="31" spans="1:65" ht="65.099999999999994" customHeight="1">
      <c r="A31" s="711">
        <v>5</v>
      </c>
      <c r="B31" s="712"/>
      <c r="C31" s="714" t="str">
        <f>IFERROR(VLOOKUP(B31,Listados!B$3:C$20,2,FALSE),"")</f>
        <v/>
      </c>
      <c r="D31" s="275"/>
      <c r="E31" s="275"/>
      <c r="F31" s="703"/>
      <c r="G31" s="715"/>
      <c r="H31" s="265"/>
      <c r="I31" s="265"/>
      <c r="J31" s="265"/>
      <c r="K31" s="276"/>
      <c r="L31" s="277"/>
      <c r="M31" s="713"/>
      <c r="N31" s="706" t="e">
        <f>+VLOOKUP(M31,Listados!$K$8:$L$12,2,0)</f>
        <v>#N/A</v>
      </c>
      <c r="O31" s="709"/>
      <c r="P31" s="706" t="e">
        <f>+VLOOKUP(O31,Listados!$K$13:$L$17,2,0)</f>
        <v>#N/A</v>
      </c>
      <c r="Q31" s="474" t="str">
        <f>IF(AND(M31&lt;&gt;"",O31&lt;&gt;""),VLOOKUP(M31&amp;O31,Listados!$M$3:$N$27,2,FALSE),"")</f>
        <v/>
      </c>
      <c r="R31" s="474" t="e">
        <f>+VLOOKUP(Q31,Listados!$P$3:$Q$6,2,FALSE)</f>
        <v>#N/A</v>
      </c>
      <c r="S31" s="233"/>
      <c r="T31" s="233"/>
      <c r="U31" s="248" t="s">
        <v>753</v>
      </c>
      <c r="V31" s="282"/>
      <c r="W31" s="282"/>
      <c r="X31" s="282"/>
      <c r="Y31" s="233" t="str">
        <f t="shared" si="3"/>
        <v/>
      </c>
      <c r="Z31" s="282"/>
      <c r="AA31" s="233" t="str">
        <f t="shared" si="4"/>
        <v/>
      </c>
      <c r="AB31" s="233"/>
      <c r="AC31" s="233" t="str">
        <f t="shared" si="5"/>
        <v/>
      </c>
      <c r="AD31" s="233"/>
      <c r="AE31" s="233" t="str">
        <f t="shared" si="6"/>
        <v/>
      </c>
      <c r="AF31" s="233"/>
      <c r="AG31" s="233" t="str">
        <f t="shared" si="7"/>
        <v/>
      </c>
      <c r="AH31" s="233"/>
      <c r="AI31" s="233" t="str">
        <f t="shared" si="8"/>
        <v/>
      </c>
      <c r="AJ31" s="233"/>
      <c r="AK31" s="234" t="str">
        <f t="shared" si="0"/>
        <v/>
      </c>
      <c r="AL31" s="278" t="str">
        <f t="shared" si="11"/>
        <v/>
      </c>
      <c r="AM31" s="278" t="str">
        <f t="shared" si="9"/>
        <v/>
      </c>
      <c r="AN31" s="279"/>
      <c r="AO31" s="279"/>
      <c r="AP31" s="279"/>
      <c r="AQ31" s="279"/>
      <c r="AR31" s="279"/>
      <c r="AS31" s="279"/>
      <c r="AT31" s="279"/>
      <c r="AU31" s="274" t="str">
        <f>IFERROR(VLOOKUP(AT31,'Seguridad Información'!$I$61:$J$65,2,0),"")</f>
        <v/>
      </c>
      <c r="AV31" s="274"/>
      <c r="AW31" s="280" t="str">
        <f t="shared" si="1"/>
        <v/>
      </c>
      <c r="AX31" s="278" t="str">
        <f t="shared" si="2"/>
        <v/>
      </c>
      <c r="AY31" s="280" t="str">
        <f>IFERROR(VLOOKUP((CONCATENATE(AM31,AX31)),Listados!$U$3:$V$11,2,FALSE),"")</f>
        <v/>
      </c>
      <c r="AZ31" s="278">
        <f t="shared" si="10"/>
        <v>100</v>
      </c>
      <c r="BA31" s="710">
        <f>AVERAGE(AZ31:AZ36)</f>
        <v>100</v>
      </c>
      <c r="BB31" s="710" t="str">
        <f>IF(BA31&lt;=50, "Débil", IF(BA31&lt;=99,"Moderado","Fuerte"))</f>
        <v>Fuerte</v>
      </c>
      <c r="BC31" s="281">
        <f>+IF(AND(W31="Preventivo",BB31="Fuerte"),2,IF(AND(W31="Preventivo",BB31="Moderado"),1,0))</f>
        <v>0</v>
      </c>
      <c r="BD31" s="281">
        <f>+IF(AND(W31="Detectivo/Correctivo",$BB31="Fuerte"),2,IF(AND(W31="Detectivo/Correctivo",$BB31="Moderado"),1,IF(AND(W31="Preventivo",$BB31="Fuerte"),1,0)))</f>
        <v>0</v>
      </c>
      <c r="BE31" s="281" t="e">
        <f>+N31-BC31</f>
        <v>#N/A</v>
      </c>
      <c r="BF31" s="281" t="e">
        <f>+P31-BD31</f>
        <v>#N/A</v>
      </c>
      <c r="BG31" s="474" t="e">
        <f>+VLOOKUP(MIN(BE31,BE32,BE33,BE34,BE35,BE36),Listados!$J$18:$K$24,2,TRUE)</f>
        <v>#N/A</v>
      </c>
      <c r="BH31" s="474" t="e">
        <f>+VLOOKUP(MIN(BF31,BF32,BF33,BF34,BF35,BF36),Listados!$J$26:$K$32,2,TRUE)</f>
        <v>#N/A</v>
      </c>
      <c r="BI31" s="474" t="e">
        <f>IF(AND(BG31&lt;&gt;"",BH31&lt;&gt;""),VLOOKUP(BG31&amp;BH31,Listados!$M$3:$N$27,2,FALSE),"")</f>
        <v>#N/A</v>
      </c>
      <c r="BJ31" s="477" t="e">
        <f>+IF($R31="Asumir el riesgo","NA","")</f>
        <v>#N/A</v>
      </c>
      <c r="BK31" s="477" t="e">
        <f>+IF($R31="Asumir el riesgo","NA","")</f>
        <v>#N/A</v>
      </c>
      <c r="BL31" s="477" t="e">
        <f>+IF($R31="Asumir el riesgo","NA","")</f>
        <v>#N/A</v>
      </c>
      <c r="BM31" s="735" t="e">
        <f>+IF($R31="Asumir el riesgo","NA","")</f>
        <v>#N/A</v>
      </c>
    </row>
    <row r="32" spans="1:65" ht="65.099999999999994" customHeight="1">
      <c r="A32" s="711"/>
      <c r="B32" s="712"/>
      <c r="C32" s="714"/>
      <c r="D32" s="275"/>
      <c r="E32" s="275"/>
      <c r="F32" s="703"/>
      <c r="G32" s="715"/>
      <c r="H32" s="265"/>
      <c r="I32" s="265"/>
      <c r="J32" s="265"/>
      <c r="K32" s="276"/>
      <c r="L32" s="277"/>
      <c r="M32" s="713"/>
      <c r="N32" s="706"/>
      <c r="O32" s="709"/>
      <c r="P32" s="706"/>
      <c r="Q32" s="474"/>
      <c r="R32" s="474"/>
      <c r="S32" s="233"/>
      <c r="T32" s="233"/>
      <c r="U32" s="248" t="s">
        <v>753</v>
      </c>
      <c r="V32" s="282"/>
      <c r="W32" s="282"/>
      <c r="X32" s="282"/>
      <c r="Y32" s="233" t="str">
        <f t="shared" si="3"/>
        <v/>
      </c>
      <c r="Z32" s="282"/>
      <c r="AA32" s="233" t="str">
        <f t="shared" si="4"/>
        <v/>
      </c>
      <c r="AB32" s="233"/>
      <c r="AC32" s="233" t="str">
        <f t="shared" si="5"/>
        <v/>
      </c>
      <c r="AD32" s="233"/>
      <c r="AE32" s="233" t="str">
        <f t="shared" si="6"/>
        <v/>
      </c>
      <c r="AF32" s="233"/>
      <c r="AG32" s="233" t="str">
        <f t="shared" si="7"/>
        <v/>
      </c>
      <c r="AH32" s="233"/>
      <c r="AI32" s="233" t="str">
        <f t="shared" si="8"/>
        <v/>
      </c>
      <c r="AJ32" s="233"/>
      <c r="AK32" s="234" t="str">
        <f t="shared" si="0"/>
        <v/>
      </c>
      <c r="AL32" s="278" t="str">
        <f t="shared" si="11"/>
        <v/>
      </c>
      <c r="AM32" s="278" t="str">
        <f t="shared" si="9"/>
        <v/>
      </c>
      <c r="AN32" s="279"/>
      <c r="AO32" s="279"/>
      <c r="AP32" s="279"/>
      <c r="AQ32" s="279"/>
      <c r="AR32" s="279"/>
      <c r="AS32" s="279"/>
      <c r="AT32" s="279"/>
      <c r="AU32" s="274" t="str">
        <f>IFERROR(VLOOKUP(AT32,'Seguridad Información'!$I$61:$J$65,2,0),"")</f>
        <v/>
      </c>
      <c r="AV32" s="274"/>
      <c r="AW32" s="280" t="str">
        <f t="shared" si="1"/>
        <v/>
      </c>
      <c r="AX32" s="278" t="str">
        <f t="shared" si="2"/>
        <v/>
      </c>
      <c r="AY32" s="280" t="str">
        <f>IFERROR(VLOOKUP((CONCATENATE(AM32,AX32)),Listados!$U$3:$V$11,2,FALSE),"")</f>
        <v/>
      </c>
      <c r="AZ32" s="278">
        <f t="shared" si="10"/>
        <v>100</v>
      </c>
      <c r="BA32" s="710"/>
      <c r="BB32" s="710"/>
      <c r="BC32" s="281">
        <f>+IF(AND(W32="Preventivo",BB31="Fuerte"),2,IF(AND(W32="Preventivo",BB31="Moderado"),1,0))</f>
        <v>0</v>
      </c>
      <c r="BD32" s="281">
        <f>+IF(AND(W32="Detectivo/Correctivo",$BB31="Fuerte"),2,IF(AND(W32="Detectivo/Correctivo",$BB32="Moderado"),1,IF(AND(W32="Preventivo",$BB31="Fuerte"),1,0)))</f>
        <v>0</v>
      </c>
      <c r="BE32" s="281" t="e">
        <f>+N31-BC32</f>
        <v>#N/A</v>
      </c>
      <c r="BF32" s="281" t="e">
        <f>+P31-BD32</f>
        <v>#N/A</v>
      </c>
      <c r="BG32" s="474"/>
      <c r="BH32" s="474"/>
      <c r="BI32" s="474"/>
      <c r="BJ32" s="477"/>
      <c r="BK32" s="477"/>
      <c r="BL32" s="477"/>
      <c r="BM32" s="735"/>
    </row>
    <row r="33" spans="1:65" ht="65.099999999999994" customHeight="1">
      <c r="A33" s="711"/>
      <c r="B33" s="712"/>
      <c r="C33" s="714"/>
      <c r="D33" s="275"/>
      <c r="E33" s="275"/>
      <c r="F33" s="703"/>
      <c r="G33" s="715"/>
      <c r="H33" s="265"/>
      <c r="I33" s="265"/>
      <c r="J33" s="265"/>
      <c r="K33" s="276"/>
      <c r="L33" s="277"/>
      <c r="M33" s="713"/>
      <c r="N33" s="706"/>
      <c r="O33" s="709"/>
      <c r="P33" s="706"/>
      <c r="Q33" s="474"/>
      <c r="R33" s="474"/>
      <c r="S33" s="233"/>
      <c r="T33" s="233"/>
      <c r="U33" s="248" t="s">
        <v>753</v>
      </c>
      <c r="V33" s="282"/>
      <c r="W33" s="282"/>
      <c r="X33" s="282"/>
      <c r="Y33" s="233" t="str">
        <f t="shared" si="3"/>
        <v/>
      </c>
      <c r="Z33" s="282"/>
      <c r="AA33" s="233" t="str">
        <f t="shared" si="4"/>
        <v/>
      </c>
      <c r="AB33" s="233"/>
      <c r="AC33" s="233" t="str">
        <f t="shared" si="5"/>
        <v/>
      </c>
      <c r="AD33" s="233"/>
      <c r="AE33" s="233" t="str">
        <f t="shared" si="6"/>
        <v/>
      </c>
      <c r="AF33" s="233"/>
      <c r="AG33" s="233" t="str">
        <f t="shared" si="7"/>
        <v/>
      </c>
      <c r="AH33" s="233"/>
      <c r="AI33" s="233" t="str">
        <f t="shared" si="8"/>
        <v/>
      </c>
      <c r="AJ33" s="233"/>
      <c r="AK33" s="234" t="str">
        <f t="shared" si="0"/>
        <v/>
      </c>
      <c r="AL33" s="278" t="str">
        <f t="shared" si="11"/>
        <v/>
      </c>
      <c r="AM33" s="278" t="str">
        <f t="shared" si="9"/>
        <v/>
      </c>
      <c r="AN33" s="279"/>
      <c r="AO33" s="279"/>
      <c r="AP33" s="279"/>
      <c r="AQ33" s="279"/>
      <c r="AR33" s="279"/>
      <c r="AS33" s="279"/>
      <c r="AT33" s="279"/>
      <c r="AU33" s="274" t="str">
        <f>IFERROR(VLOOKUP(AT33,'Seguridad Información'!$I$61:$J$65,2,0),"")</f>
        <v/>
      </c>
      <c r="AV33" s="274"/>
      <c r="AW33" s="280" t="str">
        <f t="shared" si="1"/>
        <v/>
      </c>
      <c r="AX33" s="278" t="str">
        <f t="shared" si="2"/>
        <v/>
      </c>
      <c r="AY33" s="280" t="str">
        <f>IFERROR(VLOOKUP((CONCATENATE(AM33,AX33)),Listados!$U$3:$V$11,2,FALSE),"")</f>
        <v/>
      </c>
      <c r="AZ33" s="278">
        <f t="shared" si="10"/>
        <v>100</v>
      </c>
      <c r="BA33" s="710"/>
      <c r="BB33" s="710"/>
      <c r="BC33" s="281">
        <f>+IF(AND(W33="Preventivo",BB31="Fuerte"),2,IF(AND(W33="Preventivo",BB31="Moderado"),1,0))</f>
        <v>0</v>
      </c>
      <c r="BD33" s="281">
        <f>+IF(AND(W33="Detectivo/Correctivo",$BB31="Fuerte"),2,IF(AND(W33="Detectivo/Correctivo",$BB33="Moderado"),1,IF(AND(W33="Preventivo",$BB31="Fuerte"),1,0)))</f>
        <v>0</v>
      </c>
      <c r="BE33" s="281" t="e">
        <f>+N31-BC33</f>
        <v>#N/A</v>
      </c>
      <c r="BF33" s="281" t="e">
        <f>+P31-BD33</f>
        <v>#N/A</v>
      </c>
      <c r="BG33" s="474"/>
      <c r="BH33" s="474"/>
      <c r="BI33" s="474"/>
      <c r="BJ33" s="477"/>
      <c r="BK33" s="477"/>
      <c r="BL33" s="477"/>
      <c r="BM33" s="735"/>
    </row>
    <row r="34" spans="1:65" ht="65.099999999999994" customHeight="1">
      <c r="A34" s="711"/>
      <c r="B34" s="712"/>
      <c r="C34" s="714"/>
      <c r="D34" s="275"/>
      <c r="E34" s="275"/>
      <c r="F34" s="703"/>
      <c r="G34" s="715"/>
      <c r="H34" s="265"/>
      <c r="I34" s="265"/>
      <c r="J34" s="265"/>
      <c r="K34" s="276"/>
      <c r="L34" s="277"/>
      <c r="M34" s="713"/>
      <c r="N34" s="706"/>
      <c r="O34" s="709"/>
      <c r="P34" s="706"/>
      <c r="Q34" s="474"/>
      <c r="R34" s="474"/>
      <c r="S34" s="233"/>
      <c r="T34" s="233"/>
      <c r="U34" s="248" t="s">
        <v>753</v>
      </c>
      <c r="V34" s="282"/>
      <c r="W34" s="282"/>
      <c r="X34" s="282"/>
      <c r="Y34" s="233" t="str">
        <f t="shared" si="3"/>
        <v/>
      </c>
      <c r="Z34" s="282"/>
      <c r="AA34" s="233" t="str">
        <f t="shared" si="4"/>
        <v/>
      </c>
      <c r="AB34" s="233"/>
      <c r="AC34" s="233" t="str">
        <f t="shared" si="5"/>
        <v/>
      </c>
      <c r="AD34" s="233"/>
      <c r="AE34" s="233" t="str">
        <f t="shared" si="6"/>
        <v/>
      </c>
      <c r="AF34" s="233"/>
      <c r="AG34" s="233" t="str">
        <f t="shared" si="7"/>
        <v/>
      </c>
      <c r="AH34" s="233"/>
      <c r="AI34" s="233" t="str">
        <f t="shared" si="8"/>
        <v/>
      </c>
      <c r="AJ34" s="233"/>
      <c r="AK34" s="234" t="str">
        <f t="shared" si="0"/>
        <v/>
      </c>
      <c r="AL34" s="278" t="str">
        <f t="shared" si="11"/>
        <v/>
      </c>
      <c r="AM34" s="278" t="str">
        <f t="shared" si="9"/>
        <v/>
      </c>
      <c r="AN34" s="279"/>
      <c r="AO34" s="279"/>
      <c r="AP34" s="279"/>
      <c r="AQ34" s="279"/>
      <c r="AR34" s="279"/>
      <c r="AS34" s="279"/>
      <c r="AT34" s="279"/>
      <c r="AU34" s="274" t="str">
        <f>IFERROR(VLOOKUP(AT34,'Seguridad Información'!$I$61:$J$65,2,0),"")</f>
        <v/>
      </c>
      <c r="AV34" s="274"/>
      <c r="AW34" s="280" t="str">
        <f t="shared" si="1"/>
        <v/>
      </c>
      <c r="AX34" s="278" t="str">
        <f t="shared" si="2"/>
        <v/>
      </c>
      <c r="AY34" s="280" t="str">
        <f>IFERROR(VLOOKUP((CONCATENATE(AM34,AX34)),Listados!$U$3:$V$11,2,FALSE),"")</f>
        <v/>
      </c>
      <c r="AZ34" s="278">
        <f t="shared" si="10"/>
        <v>100</v>
      </c>
      <c r="BA34" s="710"/>
      <c r="BB34" s="710"/>
      <c r="BC34" s="281">
        <f>+IF(AND(W34="Preventivo",BB31="Fuerte"),2,IF(AND(W34="Preventivo",BB31="Moderado"),1,0))</f>
        <v>0</v>
      </c>
      <c r="BD34" s="281">
        <f>+IF(AND(W34="Detectivo/Correctivo",$BB31="Fuerte"),2,IF(AND(W34="Detectivo/Correctivo",$BB34="Moderado"),1,IF(AND(W34="Preventivo",$BB31="Fuerte"),1,0)))</f>
        <v>0</v>
      </c>
      <c r="BE34" s="281" t="e">
        <f>+N31-BC34</f>
        <v>#N/A</v>
      </c>
      <c r="BF34" s="281" t="e">
        <f>+P31-BD34</f>
        <v>#N/A</v>
      </c>
      <c r="BG34" s="474"/>
      <c r="BH34" s="474"/>
      <c r="BI34" s="474"/>
      <c r="BJ34" s="477"/>
      <c r="BK34" s="477"/>
      <c r="BL34" s="477"/>
      <c r="BM34" s="735"/>
    </row>
    <row r="35" spans="1:65" ht="65.099999999999994" customHeight="1">
      <c r="A35" s="711"/>
      <c r="B35" s="712"/>
      <c r="C35" s="714"/>
      <c r="D35" s="275"/>
      <c r="E35" s="275"/>
      <c r="F35" s="703"/>
      <c r="G35" s="715"/>
      <c r="H35" s="265"/>
      <c r="I35" s="265"/>
      <c r="J35" s="265"/>
      <c r="K35" s="276"/>
      <c r="L35" s="277"/>
      <c r="M35" s="713"/>
      <c r="N35" s="706"/>
      <c r="O35" s="709"/>
      <c r="P35" s="706"/>
      <c r="Q35" s="474"/>
      <c r="R35" s="474"/>
      <c r="S35" s="233"/>
      <c r="T35" s="233"/>
      <c r="U35" s="248" t="s">
        <v>753</v>
      </c>
      <c r="V35" s="282"/>
      <c r="W35" s="282"/>
      <c r="X35" s="282"/>
      <c r="Y35" s="233" t="str">
        <f t="shared" si="3"/>
        <v/>
      </c>
      <c r="Z35" s="282"/>
      <c r="AA35" s="233" t="str">
        <f t="shared" si="4"/>
        <v/>
      </c>
      <c r="AB35" s="233"/>
      <c r="AC35" s="233" t="str">
        <f t="shared" si="5"/>
        <v/>
      </c>
      <c r="AD35" s="233"/>
      <c r="AE35" s="233" t="str">
        <f t="shared" si="6"/>
        <v/>
      </c>
      <c r="AF35" s="233"/>
      <c r="AG35" s="233" t="str">
        <f t="shared" si="7"/>
        <v/>
      </c>
      <c r="AH35" s="233"/>
      <c r="AI35" s="233" t="str">
        <f t="shared" si="8"/>
        <v/>
      </c>
      <c r="AJ35" s="233"/>
      <c r="AK35" s="234" t="str">
        <f t="shared" si="0"/>
        <v/>
      </c>
      <c r="AL35" s="278" t="str">
        <f t="shared" si="11"/>
        <v/>
      </c>
      <c r="AM35" s="278" t="str">
        <f t="shared" si="9"/>
        <v/>
      </c>
      <c r="AN35" s="279"/>
      <c r="AO35" s="279"/>
      <c r="AP35" s="279"/>
      <c r="AQ35" s="279"/>
      <c r="AR35" s="279"/>
      <c r="AS35" s="279"/>
      <c r="AT35" s="279"/>
      <c r="AU35" s="274" t="str">
        <f>IFERROR(VLOOKUP(AT35,'Seguridad Información'!$I$61:$J$65,2,0),"")</f>
        <v/>
      </c>
      <c r="AV35" s="274"/>
      <c r="AW35" s="280" t="str">
        <f t="shared" si="1"/>
        <v/>
      </c>
      <c r="AX35" s="278" t="str">
        <f t="shared" si="2"/>
        <v/>
      </c>
      <c r="AY35" s="280" t="str">
        <f>IFERROR(VLOOKUP((CONCATENATE(AM35,AX35)),Listados!$U$3:$V$11,2,FALSE),"")</f>
        <v/>
      </c>
      <c r="AZ35" s="278">
        <f t="shared" si="10"/>
        <v>100</v>
      </c>
      <c r="BA35" s="710"/>
      <c r="BB35" s="710"/>
      <c r="BC35" s="281">
        <f>+IF(AND(W35="Preventivo",BB31="Fuerte"),2,IF(AND(W35="Preventivo",BB31="Moderado"),1,0))</f>
        <v>0</v>
      </c>
      <c r="BD35" s="281">
        <f>+IF(AND(W35="Detectivo/Correctivo",$BB31="Fuerte"),2,IF(AND(W35="Detectivo/Correctivo",$BB35="Moderado"),1,IF(AND(W35="Preventivo",$BB31="Fuerte"),1,0)))</f>
        <v>0</v>
      </c>
      <c r="BE35" s="281" t="e">
        <f>+N31-BC35</f>
        <v>#N/A</v>
      </c>
      <c r="BF35" s="281" t="e">
        <f>+P31-BD35</f>
        <v>#N/A</v>
      </c>
      <c r="BG35" s="474"/>
      <c r="BH35" s="474"/>
      <c r="BI35" s="474"/>
      <c r="BJ35" s="477"/>
      <c r="BK35" s="477"/>
      <c r="BL35" s="477"/>
      <c r="BM35" s="735"/>
    </row>
    <row r="36" spans="1:65" ht="65.099999999999994" customHeight="1">
      <c r="A36" s="711"/>
      <c r="B36" s="712"/>
      <c r="C36" s="714"/>
      <c r="D36" s="275"/>
      <c r="E36" s="275"/>
      <c r="F36" s="703"/>
      <c r="G36" s="715"/>
      <c r="H36" s="265"/>
      <c r="I36" s="265"/>
      <c r="J36" s="265"/>
      <c r="K36" s="276"/>
      <c r="L36" s="277"/>
      <c r="M36" s="713"/>
      <c r="N36" s="706"/>
      <c r="O36" s="709"/>
      <c r="P36" s="706"/>
      <c r="Q36" s="474"/>
      <c r="R36" s="474"/>
      <c r="S36" s="233"/>
      <c r="T36" s="233"/>
      <c r="U36" s="248" t="s">
        <v>753</v>
      </c>
      <c r="V36" s="282"/>
      <c r="W36" s="282"/>
      <c r="X36" s="282"/>
      <c r="Y36" s="233" t="str">
        <f t="shared" si="3"/>
        <v/>
      </c>
      <c r="Z36" s="282"/>
      <c r="AA36" s="233" t="str">
        <f t="shared" si="4"/>
        <v/>
      </c>
      <c r="AB36" s="233"/>
      <c r="AC36" s="233" t="str">
        <f t="shared" si="5"/>
        <v/>
      </c>
      <c r="AD36" s="233"/>
      <c r="AE36" s="233" t="str">
        <f t="shared" si="6"/>
        <v/>
      </c>
      <c r="AF36" s="233"/>
      <c r="AG36" s="233" t="str">
        <f t="shared" si="7"/>
        <v/>
      </c>
      <c r="AH36" s="233"/>
      <c r="AI36" s="233" t="str">
        <f t="shared" si="8"/>
        <v/>
      </c>
      <c r="AJ36" s="233"/>
      <c r="AK36" s="234" t="str">
        <f t="shared" si="0"/>
        <v/>
      </c>
      <c r="AL36" s="278" t="str">
        <f t="shared" si="11"/>
        <v/>
      </c>
      <c r="AM36" s="278" t="str">
        <f t="shared" si="9"/>
        <v/>
      </c>
      <c r="AN36" s="279"/>
      <c r="AO36" s="279"/>
      <c r="AP36" s="279"/>
      <c r="AQ36" s="279"/>
      <c r="AR36" s="279"/>
      <c r="AS36" s="279"/>
      <c r="AT36" s="279"/>
      <c r="AU36" s="274" t="str">
        <f>IFERROR(VLOOKUP(AT36,'Seguridad Información'!$I$61:$J$65,2,0),"")</f>
        <v/>
      </c>
      <c r="AV36" s="274"/>
      <c r="AW36" s="280" t="str">
        <f t="shared" si="1"/>
        <v/>
      </c>
      <c r="AX36" s="278" t="str">
        <f t="shared" si="2"/>
        <v/>
      </c>
      <c r="AY36" s="280" t="str">
        <f>IFERROR(VLOOKUP((CONCATENATE(AM36,AX36)),Listados!$U$3:$V$11,2,FALSE),"")</f>
        <v/>
      </c>
      <c r="AZ36" s="278">
        <f t="shared" si="10"/>
        <v>100</v>
      </c>
      <c r="BA36" s="710"/>
      <c r="BB36" s="710"/>
      <c r="BC36" s="281">
        <f>+IF(AND(W36="Preventivo",BB31="Fuerte"),2,IF(AND(W36="Preventivo",BB31="Moderado"),1,0))</f>
        <v>0</v>
      </c>
      <c r="BD36" s="281">
        <f>+IF(AND(W36="Detectivo/Correctivo",$BB31="Fuerte"),2,IF(AND(W36="Detectivo/Correctivo",$BB36="Moderado"),1,IF(AND(W36="Preventivo",$BB31="Fuerte"),1,0)))</f>
        <v>0</v>
      </c>
      <c r="BE36" s="281" t="e">
        <f>+N31-BC36</f>
        <v>#N/A</v>
      </c>
      <c r="BF36" s="281" t="e">
        <f>+P31-BD36</f>
        <v>#N/A</v>
      </c>
      <c r="BG36" s="474"/>
      <c r="BH36" s="474"/>
      <c r="BI36" s="474"/>
      <c r="BJ36" s="477"/>
      <c r="BK36" s="477"/>
      <c r="BL36" s="477"/>
      <c r="BM36" s="735"/>
    </row>
    <row r="37" spans="1:65" ht="65.099999999999994" customHeight="1">
      <c r="A37" s="711">
        <v>6</v>
      </c>
      <c r="B37" s="712"/>
      <c r="C37" s="714" t="str">
        <f>IFERROR(VLOOKUP(B37,Listados!B$3:C$20,2,FALSE),"")</f>
        <v/>
      </c>
      <c r="D37" s="275"/>
      <c r="E37" s="275"/>
      <c r="F37" s="703"/>
      <c r="G37" s="715"/>
      <c r="H37" s="265"/>
      <c r="I37" s="265"/>
      <c r="J37" s="265"/>
      <c r="K37" s="276"/>
      <c r="L37" s="277"/>
      <c r="M37" s="713"/>
      <c r="N37" s="706" t="e">
        <f>+VLOOKUP(M37,Listados!$K$8:$L$12,2,0)</f>
        <v>#N/A</v>
      </c>
      <c r="O37" s="709"/>
      <c r="P37" s="706" t="e">
        <f>+VLOOKUP(O37,Listados!$K$13:$L$17,2,0)</f>
        <v>#N/A</v>
      </c>
      <c r="Q37" s="474" t="str">
        <f>IF(AND(M37&lt;&gt;"",O37&lt;&gt;""),VLOOKUP(M37&amp;O37,Listados!$M$3:$N$27,2,FALSE),"")</f>
        <v/>
      </c>
      <c r="R37" s="474" t="e">
        <f>+VLOOKUP(Q37,Listados!$P$3:$Q$6,2,FALSE)</f>
        <v>#N/A</v>
      </c>
      <c r="S37" s="233"/>
      <c r="T37" s="233"/>
      <c r="U37" s="248" t="s">
        <v>753</v>
      </c>
      <c r="V37" s="282"/>
      <c r="W37" s="282"/>
      <c r="X37" s="282"/>
      <c r="Y37" s="233" t="str">
        <f t="shared" si="3"/>
        <v/>
      </c>
      <c r="Z37" s="282"/>
      <c r="AA37" s="233" t="str">
        <f t="shared" si="4"/>
        <v/>
      </c>
      <c r="AB37" s="233"/>
      <c r="AC37" s="233" t="str">
        <f t="shared" si="5"/>
        <v/>
      </c>
      <c r="AD37" s="233"/>
      <c r="AE37" s="233" t="str">
        <f t="shared" si="6"/>
        <v/>
      </c>
      <c r="AF37" s="233"/>
      <c r="AG37" s="233" t="str">
        <f t="shared" si="7"/>
        <v/>
      </c>
      <c r="AH37" s="233"/>
      <c r="AI37" s="233" t="str">
        <f t="shared" si="8"/>
        <v/>
      </c>
      <c r="AJ37" s="233"/>
      <c r="AK37" s="234" t="str">
        <f t="shared" si="0"/>
        <v/>
      </c>
      <c r="AL37" s="278" t="str">
        <f t="shared" si="11"/>
        <v/>
      </c>
      <c r="AM37" s="278" t="str">
        <f t="shared" si="9"/>
        <v/>
      </c>
      <c r="AN37" s="279"/>
      <c r="AO37" s="279"/>
      <c r="AP37" s="279"/>
      <c r="AQ37" s="279"/>
      <c r="AR37" s="279"/>
      <c r="AS37" s="279"/>
      <c r="AT37" s="279"/>
      <c r="AU37" s="274" t="str">
        <f>IFERROR(VLOOKUP(AT37,'Seguridad Información'!$I$61:$J$65,2,0),"")</f>
        <v/>
      </c>
      <c r="AV37" s="274"/>
      <c r="AW37" s="280" t="str">
        <f t="shared" si="1"/>
        <v/>
      </c>
      <c r="AX37" s="278" t="str">
        <f t="shared" si="2"/>
        <v/>
      </c>
      <c r="AY37" s="280" t="str">
        <f>IFERROR(VLOOKUP((CONCATENATE(AM37,AX37)),Listados!$U$3:$V$11,2,FALSE),"")</f>
        <v/>
      </c>
      <c r="AZ37" s="278">
        <f t="shared" si="10"/>
        <v>100</v>
      </c>
      <c r="BA37" s="710">
        <f>AVERAGE(AZ37:AZ42)</f>
        <v>100</v>
      </c>
      <c r="BB37" s="710" t="str">
        <f>IF(BA37&lt;=50, "Débil", IF(BA37&lt;=99,"Moderado","Fuerte"))</f>
        <v>Fuerte</v>
      </c>
      <c r="BC37" s="281">
        <f>+IF(AND(W37="Preventivo",BB37="Fuerte"),2,IF(AND(W37="Preventivo",BB37="Moderado"),1,0))</f>
        <v>0</v>
      </c>
      <c r="BD37" s="281">
        <f>+IF(AND(W37="Detectivo/Correctivo",$BB37="Fuerte"),2,IF(AND(W37="Detectivo/Correctivo",$BB37="Moderado"),1,IF(AND(W37="Preventivo",$BB37="Fuerte"),1,0)))</f>
        <v>0</v>
      </c>
      <c r="BE37" s="281" t="e">
        <f>+N37-BC37</f>
        <v>#N/A</v>
      </c>
      <c r="BF37" s="281" t="e">
        <f>+P37-BD37</f>
        <v>#N/A</v>
      </c>
      <c r="BG37" s="474" t="e">
        <f>+VLOOKUP(MIN(BE37,BE38,BE39,BE40,BE41,BE42),Listados!$J$18:$K$24,2,TRUE)</f>
        <v>#N/A</v>
      </c>
      <c r="BH37" s="474" t="e">
        <f>+VLOOKUP(MIN(BF37,BF38,BF39,BF40,BF41,BF42),Listados!$J$26:$K$32,2,TRUE)</f>
        <v>#N/A</v>
      </c>
      <c r="BI37" s="474" t="e">
        <f>IF(AND(BG37&lt;&gt;"",BH37&lt;&gt;""),VLOOKUP(BG37&amp;BH37,Listados!$M$3:$N$27,2,FALSE),"")</f>
        <v>#N/A</v>
      </c>
      <c r="BJ37" s="477" t="e">
        <f>+IF($R37="Asumir el riesgo","NA","")</f>
        <v>#N/A</v>
      </c>
      <c r="BK37" s="477" t="e">
        <f>+IF($R37="Asumir el riesgo","NA","")</f>
        <v>#N/A</v>
      </c>
      <c r="BL37" s="477" t="e">
        <f>+IF($R37="Asumir el riesgo","NA","")</f>
        <v>#N/A</v>
      </c>
      <c r="BM37" s="735" t="e">
        <f>+IF($R37="Asumir el riesgo","NA","")</f>
        <v>#N/A</v>
      </c>
    </row>
    <row r="38" spans="1:65" ht="65.099999999999994" customHeight="1">
      <c r="A38" s="711"/>
      <c r="B38" s="712"/>
      <c r="C38" s="714"/>
      <c r="D38" s="275"/>
      <c r="E38" s="275"/>
      <c r="F38" s="703"/>
      <c r="G38" s="715"/>
      <c r="H38" s="265"/>
      <c r="I38" s="265"/>
      <c r="J38" s="265"/>
      <c r="K38" s="276"/>
      <c r="L38" s="277"/>
      <c r="M38" s="713"/>
      <c r="N38" s="706"/>
      <c r="O38" s="709"/>
      <c r="P38" s="706"/>
      <c r="Q38" s="474"/>
      <c r="R38" s="474"/>
      <c r="S38" s="233"/>
      <c r="T38" s="233"/>
      <c r="U38" s="248" t="s">
        <v>753</v>
      </c>
      <c r="V38" s="282"/>
      <c r="W38" s="282"/>
      <c r="X38" s="282"/>
      <c r="Y38" s="233" t="str">
        <f t="shared" si="3"/>
        <v/>
      </c>
      <c r="Z38" s="282"/>
      <c r="AA38" s="233" t="str">
        <f t="shared" si="4"/>
        <v/>
      </c>
      <c r="AB38" s="233"/>
      <c r="AC38" s="233" t="str">
        <f t="shared" si="5"/>
        <v/>
      </c>
      <c r="AD38" s="233"/>
      <c r="AE38" s="233" t="str">
        <f t="shared" si="6"/>
        <v/>
      </c>
      <c r="AF38" s="233"/>
      <c r="AG38" s="233" t="str">
        <f t="shared" si="7"/>
        <v/>
      </c>
      <c r="AH38" s="233"/>
      <c r="AI38" s="233" t="str">
        <f t="shared" si="8"/>
        <v/>
      </c>
      <c r="AJ38" s="233"/>
      <c r="AK38" s="234" t="str">
        <f t="shared" si="0"/>
        <v/>
      </c>
      <c r="AL38" s="278" t="str">
        <f t="shared" si="11"/>
        <v/>
      </c>
      <c r="AM38" s="278" t="str">
        <f t="shared" si="9"/>
        <v/>
      </c>
      <c r="AN38" s="279"/>
      <c r="AO38" s="279"/>
      <c r="AP38" s="279"/>
      <c r="AQ38" s="279"/>
      <c r="AR38" s="279"/>
      <c r="AS38" s="279"/>
      <c r="AT38" s="279"/>
      <c r="AU38" s="274" t="str">
        <f>IFERROR(VLOOKUP(AT38,'Seguridad Información'!$I$61:$J$65,2,0),"")</f>
        <v/>
      </c>
      <c r="AV38" s="274"/>
      <c r="AW38" s="280" t="str">
        <f t="shared" si="1"/>
        <v/>
      </c>
      <c r="AX38" s="278" t="str">
        <f t="shared" si="2"/>
        <v/>
      </c>
      <c r="AY38" s="280" t="str">
        <f>IFERROR(VLOOKUP((CONCATENATE(AM38,AX38)),Listados!$U$3:$V$11,2,FALSE),"")</f>
        <v/>
      </c>
      <c r="AZ38" s="278">
        <f t="shared" si="10"/>
        <v>100</v>
      </c>
      <c r="BA38" s="710"/>
      <c r="BB38" s="710"/>
      <c r="BC38" s="281">
        <f>+IF(AND(W38="Preventivo",BB37="Fuerte"),2,IF(AND(W38="Preventivo",BB37="Moderado"),1,0))</f>
        <v>0</v>
      </c>
      <c r="BD38" s="281">
        <f>+IF(AND(W38="Detectivo/Correctivo",$BB37="Fuerte"),2,IF(AND(W38="Detectivo/Correctivo",$BB38="Moderado"),1,IF(AND(W38="Preventivo",$BB37="Fuerte"),1,0)))</f>
        <v>0</v>
      </c>
      <c r="BE38" s="281" t="e">
        <f>+N37-BC38</f>
        <v>#N/A</v>
      </c>
      <c r="BF38" s="281" t="e">
        <f>+P37-BD38</f>
        <v>#N/A</v>
      </c>
      <c r="BG38" s="474"/>
      <c r="BH38" s="474"/>
      <c r="BI38" s="474"/>
      <c r="BJ38" s="477"/>
      <c r="BK38" s="477"/>
      <c r="BL38" s="477"/>
      <c r="BM38" s="735"/>
    </row>
    <row r="39" spans="1:65" ht="65.099999999999994" customHeight="1">
      <c r="A39" s="711"/>
      <c r="B39" s="712"/>
      <c r="C39" s="714"/>
      <c r="D39" s="275"/>
      <c r="E39" s="275"/>
      <c r="F39" s="703"/>
      <c r="G39" s="715"/>
      <c r="H39" s="265"/>
      <c r="I39" s="265"/>
      <c r="J39" s="265"/>
      <c r="K39" s="276"/>
      <c r="L39" s="277"/>
      <c r="M39" s="713"/>
      <c r="N39" s="706"/>
      <c r="O39" s="709"/>
      <c r="P39" s="706"/>
      <c r="Q39" s="474"/>
      <c r="R39" s="474"/>
      <c r="S39" s="233"/>
      <c r="T39" s="233"/>
      <c r="U39" s="248" t="s">
        <v>753</v>
      </c>
      <c r="V39" s="282"/>
      <c r="W39" s="282"/>
      <c r="X39" s="282"/>
      <c r="Y39" s="233" t="str">
        <f t="shared" si="3"/>
        <v/>
      </c>
      <c r="Z39" s="282"/>
      <c r="AA39" s="233" t="str">
        <f t="shared" si="4"/>
        <v/>
      </c>
      <c r="AB39" s="233"/>
      <c r="AC39" s="233" t="str">
        <f t="shared" si="5"/>
        <v/>
      </c>
      <c r="AD39" s="233"/>
      <c r="AE39" s="233" t="str">
        <f t="shared" si="6"/>
        <v/>
      </c>
      <c r="AF39" s="233"/>
      <c r="AG39" s="233" t="str">
        <f t="shared" si="7"/>
        <v/>
      </c>
      <c r="AH39" s="233"/>
      <c r="AI39" s="233" t="str">
        <f t="shared" si="8"/>
        <v/>
      </c>
      <c r="AJ39" s="233"/>
      <c r="AK39" s="234" t="str">
        <f t="shared" si="0"/>
        <v/>
      </c>
      <c r="AL39" s="278" t="str">
        <f t="shared" si="11"/>
        <v/>
      </c>
      <c r="AM39" s="278" t="str">
        <f t="shared" si="9"/>
        <v/>
      </c>
      <c r="AN39" s="279"/>
      <c r="AO39" s="279"/>
      <c r="AP39" s="279"/>
      <c r="AQ39" s="279"/>
      <c r="AR39" s="279"/>
      <c r="AS39" s="279"/>
      <c r="AT39" s="279"/>
      <c r="AU39" s="274" t="str">
        <f>IFERROR(VLOOKUP(AT39,'Seguridad Información'!$I$61:$J$65,2,0),"")</f>
        <v/>
      </c>
      <c r="AV39" s="274"/>
      <c r="AW39" s="280" t="str">
        <f t="shared" si="1"/>
        <v/>
      </c>
      <c r="AX39" s="278" t="str">
        <f t="shared" si="2"/>
        <v/>
      </c>
      <c r="AY39" s="280" t="str">
        <f>IFERROR(VLOOKUP((CONCATENATE(AM39,AX39)),Listados!$U$3:$V$11,2,FALSE),"")</f>
        <v/>
      </c>
      <c r="AZ39" s="278">
        <f t="shared" si="10"/>
        <v>100</v>
      </c>
      <c r="BA39" s="710"/>
      <c r="BB39" s="710"/>
      <c r="BC39" s="281">
        <f>+IF(AND(W39="Preventivo",BB37="Fuerte"),2,IF(AND(W39="Preventivo",BB37="Moderado"),1,0))</f>
        <v>0</v>
      </c>
      <c r="BD39" s="281">
        <f>+IF(AND(W39="Detectivo/Correctivo",$BB37="Fuerte"),2,IF(AND(W39="Detectivo/Correctivo",$BB39="Moderado"),1,IF(AND(W39="Preventivo",$BB37="Fuerte"),1,0)))</f>
        <v>0</v>
      </c>
      <c r="BE39" s="281" t="e">
        <f>+N37-BC39</f>
        <v>#N/A</v>
      </c>
      <c r="BF39" s="281" t="e">
        <f>+P37-BD39</f>
        <v>#N/A</v>
      </c>
      <c r="BG39" s="474"/>
      <c r="BH39" s="474"/>
      <c r="BI39" s="474"/>
      <c r="BJ39" s="477"/>
      <c r="BK39" s="477"/>
      <c r="BL39" s="477"/>
      <c r="BM39" s="735"/>
    </row>
    <row r="40" spans="1:65" ht="65.099999999999994" customHeight="1">
      <c r="A40" s="711"/>
      <c r="B40" s="712"/>
      <c r="C40" s="714"/>
      <c r="D40" s="275"/>
      <c r="E40" s="275"/>
      <c r="F40" s="703"/>
      <c r="G40" s="715"/>
      <c r="H40" s="265"/>
      <c r="I40" s="265"/>
      <c r="J40" s="265"/>
      <c r="K40" s="276"/>
      <c r="L40" s="277"/>
      <c r="M40" s="713"/>
      <c r="N40" s="706"/>
      <c r="O40" s="709"/>
      <c r="P40" s="706"/>
      <c r="Q40" s="474"/>
      <c r="R40" s="474"/>
      <c r="S40" s="233"/>
      <c r="T40" s="233"/>
      <c r="U40" s="248" t="s">
        <v>753</v>
      </c>
      <c r="V40" s="282"/>
      <c r="W40" s="282"/>
      <c r="X40" s="282"/>
      <c r="Y40" s="233" t="str">
        <f t="shared" si="3"/>
        <v/>
      </c>
      <c r="Z40" s="282"/>
      <c r="AA40" s="233" t="str">
        <f t="shared" si="4"/>
        <v/>
      </c>
      <c r="AB40" s="233"/>
      <c r="AC40" s="233" t="str">
        <f t="shared" si="5"/>
        <v/>
      </c>
      <c r="AD40" s="233"/>
      <c r="AE40" s="233" t="str">
        <f t="shared" si="6"/>
        <v/>
      </c>
      <c r="AF40" s="233"/>
      <c r="AG40" s="233" t="str">
        <f t="shared" si="7"/>
        <v/>
      </c>
      <c r="AH40" s="233"/>
      <c r="AI40" s="233" t="str">
        <f t="shared" si="8"/>
        <v/>
      </c>
      <c r="AJ40" s="233"/>
      <c r="AK40" s="234" t="str">
        <f t="shared" si="0"/>
        <v/>
      </c>
      <c r="AL40" s="278" t="str">
        <f t="shared" si="11"/>
        <v/>
      </c>
      <c r="AM40" s="278" t="str">
        <f t="shared" si="9"/>
        <v/>
      </c>
      <c r="AN40" s="279"/>
      <c r="AO40" s="279"/>
      <c r="AP40" s="279"/>
      <c r="AQ40" s="279"/>
      <c r="AR40" s="279"/>
      <c r="AS40" s="279"/>
      <c r="AT40" s="279"/>
      <c r="AU40" s="274" t="str">
        <f>IFERROR(VLOOKUP(AT40,'Seguridad Información'!$I$61:$J$65,2,0),"")</f>
        <v/>
      </c>
      <c r="AV40" s="274"/>
      <c r="AW40" s="280" t="str">
        <f t="shared" si="1"/>
        <v/>
      </c>
      <c r="AX40" s="278" t="str">
        <f t="shared" si="2"/>
        <v/>
      </c>
      <c r="AY40" s="280" t="str">
        <f>IFERROR(VLOOKUP((CONCATENATE(AM40,AX40)),Listados!$U$3:$V$11,2,FALSE),"")</f>
        <v/>
      </c>
      <c r="AZ40" s="278">
        <f t="shared" si="10"/>
        <v>100</v>
      </c>
      <c r="BA40" s="710"/>
      <c r="BB40" s="710"/>
      <c r="BC40" s="281">
        <f>+IF(AND(W40="Preventivo",BB37="Fuerte"),2,IF(AND(W40="Preventivo",BB37="Moderado"),1,0))</f>
        <v>0</v>
      </c>
      <c r="BD40" s="281">
        <f>+IF(AND(W40="Detectivo/Correctivo",$BB37="Fuerte"),2,IF(AND(W40="Detectivo/Correctivo",$BB40="Moderado"),1,IF(AND(W40="Preventivo",$BB37="Fuerte"),1,0)))</f>
        <v>0</v>
      </c>
      <c r="BE40" s="281" t="e">
        <f>+N37-BC40</f>
        <v>#N/A</v>
      </c>
      <c r="BF40" s="281" t="e">
        <f>+P37-BD40</f>
        <v>#N/A</v>
      </c>
      <c r="BG40" s="474"/>
      <c r="BH40" s="474"/>
      <c r="BI40" s="474"/>
      <c r="BJ40" s="477"/>
      <c r="BK40" s="477"/>
      <c r="BL40" s="477"/>
      <c r="BM40" s="735"/>
    </row>
    <row r="41" spans="1:65" ht="65.099999999999994" customHeight="1">
      <c r="A41" s="711"/>
      <c r="B41" s="712"/>
      <c r="C41" s="714"/>
      <c r="D41" s="275"/>
      <c r="E41" s="275"/>
      <c r="F41" s="703"/>
      <c r="G41" s="715"/>
      <c r="H41" s="265"/>
      <c r="I41" s="265"/>
      <c r="J41" s="265"/>
      <c r="K41" s="276"/>
      <c r="L41" s="277"/>
      <c r="M41" s="713"/>
      <c r="N41" s="706"/>
      <c r="O41" s="709"/>
      <c r="P41" s="706"/>
      <c r="Q41" s="474"/>
      <c r="R41" s="474"/>
      <c r="S41" s="233"/>
      <c r="T41" s="233"/>
      <c r="U41" s="248" t="s">
        <v>753</v>
      </c>
      <c r="V41" s="282"/>
      <c r="W41" s="282"/>
      <c r="X41" s="282"/>
      <c r="Y41" s="233" t="str">
        <f t="shared" si="3"/>
        <v/>
      </c>
      <c r="Z41" s="282"/>
      <c r="AA41" s="233" t="str">
        <f t="shared" si="4"/>
        <v/>
      </c>
      <c r="AB41" s="233"/>
      <c r="AC41" s="233" t="str">
        <f t="shared" si="5"/>
        <v/>
      </c>
      <c r="AD41" s="233"/>
      <c r="AE41" s="233" t="str">
        <f t="shared" si="6"/>
        <v/>
      </c>
      <c r="AF41" s="233"/>
      <c r="AG41" s="233" t="str">
        <f t="shared" si="7"/>
        <v/>
      </c>
      <c r="AH41" s="233"/>
      <c r="AI41" s="233" t="str">
        <f t="shared" si="8"/>
        <v/>
      </c>
      <c r="AJ41" s="233"/>
      <c r="AK41" s="234" t="str">
        <f t="shared" si="0"/>
        <v/>
      </c>
      <c r="AL41" s="278" t="str">
        <f t="shared" si="11"/>
        <v/>
      </c>
      <c r="AM41" s="278" t="str">
        <f t="shared" si="9"/>
        <v/>
      </c>
      <c r="AN41" s="279"/>
      <c r="AO41" s="279"/>
      <c r="AP41" s="279"/>
      <c r="AQ41" s="279"/>
      <c r="AR41" s="279"/>
      <c r="AS41" s="279"/>
      <c r="AT41" s="279"/>
      <c r="AU41" s="274" t="str">
        <f>IFERROR(VLOOKUP(AT41,'Seguridad Información'!$I$61:$J$65,2,0),"")</f>
        <v/>
      </c>
      <c r="AV41" s="274"/>
      <c r="AW41" s="280" t="str">
        <f t="shared" si="1"/>
        <v/>
      </c>
      <c r="AX41" s="278" t="str">
        <f t="shared" si="2"/>
        <v/>
      </c>
      <c r="AY41" s="280" t="str">
        <f>IFERROR(VLOOKUP((CONCATENATE(AM41,AX41)),Listados!$U$3:$V$11,2,FALSE),"")</f>
        <v/>
      </c>
      <c r="AZ41" s="278">
        <f t="shared" si="10"/>
        <v>100</v>
      </c>
      <c r="BA41" s="710"/>
      <c r="BB41" s="710"/>
      <c r="BC41" s="281">
        <f>+IF(AND(W41="Preventivo",BB37="Fuerte"),2,IF(AND(W41="Preventivo",BB37="Moderado"),1,0))</f>
        <v>0</v>
      </c>
      <c r="BD41" s="281">
        <f>+IF(AND(W41="Detectivo/Correctivo",$BB37="Fuerte"),2,IF(AND(W41="Detectivo/Correctivo",$BB41="Moderado"),1,IF(AND(W41="Preventivo",$BB37="Fuerte"),1,0)))</f>
        <v>0</v>
      </c>
      <c r="BE41" s="281" t="e">
        <f>+N37-BC41</f>
        <v>#N/A</v>
      </c>
      <c r="BF41" s="281" t="e">
        <f>+P37-BD41</f>
        <v>#N/A</v>
      </c>
      <c r="BG41" s="474"/>
      <c r="BH41" s="474"/>
      <c r="BI41" s="474"/>
      <c r="BJ41" s="477"/>
      <c r="BK41" s="477"/>
      <c r="BL41" s="477"/>
      <c r="BM41" s="735"/>
    </row>
    <row r="42" spans="1:65" ht="65.099999999999994" customHeight="1">
      <c r="A42" s="711"/>
      <c r="B42" s="712"/>
      <c r="C42" s="714"/>
      <c r="D42" s="275"/>
      <c r="E42" s="275"/>
      <c r="F42" s="703"/>
      <c r="G42" s="715"/>
      <c r="H42" s="265"/>
      <c r="I42" s="265"/>
      <c r="J42" s="265"/>
      <c r="K42" s="276"/>
      <c r="L42" s="277"/>
      <c r="M42" s="713"/>
      <c r="N42" s="706"/>
      <c r="O42" s="709"/>
      <c r="P42" s="706"/>
      <c r="Q42" s="474"/>
      <c r="R42" s="474"/>
      <c r="S42" s="233"/>
      <c r="T42" s="233"/>
      <c r="U42" s="248" t="s">
        <v>753</v>
      </c>
      <c r="V42" s="282"/>
      <c r="W42" s="282"/>
      <c r="X42" s="282"/>
      <c r="Y42" s="233" t="str">
        <f t="shared" si="3"/>
        <v/>
      </c>
      <c r="Z42" s="282"/>
      <c r="AA42" s="233" t="str">
        <f t="shared" si="4"/>
        <v/>
      </c>
      <c r="AB42" s="233"/>
      <c r="AC42" s="233" t="str">
        <f t="shared" si="5"/>
        <v/>
      </c>
      <c r="AD42" s="233"/>
      <c r="AE42" s="233" t="str">
        <f t="shared" si="6"/>
        <v/>
      </c>
      <c r="AF42" s="233"/>
      <c r="AG42" s="233" t="str">
        <f t="shared" si="7"/>
        <v/>
      </c>
      <c r="AH42" s="233"/>
      <c r="AI42" s="233" t="str">
        <f t="shared" si="8"/>
        <v/>
      </c>
      <c r="AJ42" s="233"/>
      <c r="AK42" s="234" t="str">
        <f t="shared" si="0"/>
        <v/>
      </c>
      <c r="AL42" s="278" t="str">
        <f t="shared" si="11"/>
        <v/>
      </c>
      <c r="AM42" s="278" t="str">
        <f t="shared" si="9"/>
        <v/>
      </c>
      <c r="AN42" s="279"/>
      <c r="AO42" s="279"/>
      <c r="AP42" s="279"/>
      <c r="AQ42" s="279"/>
      <c r="AR42" s="279"/>
      <c r="AS42" s="279"/>
      <c r="AT42" s="279"/>
      <c r="AU42" s="274" t="str">
        <f>IFERROR(VLOOKUP(AT42,'Seguridad Información'!$I$61:$J$65,2,0),"")</f>
        <v/>
      </c>
      <c r="AV42" s="274"/>
      <c r="AW42" s="280" t="str">
        <f t="shared" si="1"/>
        <v/>
      </c>
      <c r="AX42" s="278" t="str">
        <f t="shared" si="2"/>
        <v/>
      </c>
      <c r="AY42" s="280" t="str">
        <f>IFERROR(VLOOKUP((CONCATENATE(AM42,AX42)),Listados!$U$3:$V$11,2,FALSE),"")</f>
        <v/>
      </c>
      <c r="AZ42" s="278">
        <f t="shared" si="10"/>
        <v>100</v>
      </c>
      <c r="BA42" s="710"/>
      <c r="BB42" s="710"/>
      <c r="BC42" s="281">
        <f>+IF(AND(W42="Preventivo",BB37="Fuerte"),2,IF(AND(W42="Preventivo",BB37="Moderado"),1,0))</f>
        <v>0</v>
      </c>
      <c r="BD42" s="281">
        <f>+IF(AND(W42="Detectivo/Correctivo",$BB37="Fuerte"),2,IF(AND(W42="Detectivo/Correctivo",$BB42="Moderado"),1,IF(AND(W42="Preventivo",$BB37="Fuerte"),1,0)))</f>
        <v>0</v>
      </c>
      <c r="BE42" s="281" t="e">
        <f>+N37-BC42</f>
        <v>#N/A</v>
      </c>
      <c r="BF42" s="281" t="e">
        <f>+P37-BD42</f>
        <v>#N/A</v>
      </c>
      <c r="BG42" s="474"/>
      <c r="BH42" s="474"/>
      <c r="BI42" s="474"/>
      <c r="BJ42" s="477"/>
      <c r="BK42" s="477"/>
      <c r="BL42" s="477"/>
      <c r="BM42" s="735"/>
    </row>
    <row r="43" spans="1:65" ht="65.099999999999994" customHeight="1">
      <c r="A43" s="711">
        <v>7</v>
      </c>
      <c r="B43" s="712"/>
      <c r="C43" s="714" t="str">
        <f>IFERROR(VLOOKUP(B43,Listados!B$3:C$20,2,FALSE),"")</f>
        <v/>
      </c>
      <c r="D43" s="275"/>
      <c r="E43" s="275"/>
      <c r="F43" s="703"/>
      <c r="G43" s="715"/>
      <c r="H43" s="265"/>
      <c r="I43" s="265"/>
      <c r="J43" s="265"/>
      <c r="K43" s="276"/>
      <c r="L43" s="277"/>
      <c r="M43" s="713"/>
      <c r="N43" s="706" t="e">
        <f>+VLOOKUP(M43,Listados!$K$8:$L$12,2,0)</f>
        <v>#N/A</v>
      </c>
      <c r="O43" s="709"/>
      <c r="P43" s="706" t="e">
        <f>+VLOOKUP(O43,Listados!$K$13:$L$17,2,0)</f>
        <v>#N/A</v>
      </c>
      <c r="Q43" s="474" t="str">
        <f>IF(AND(M43&lt;&gt;"",O43&lt;&gt;""),VLOOKUP(M43&amp;O43,Listados!$M$3:$N$27,2,FALSE),"")</f>
        <v/>
      </c>
      <c r="R43" s="474" t="e">
        <f>+VLOOKUP(Q43,Listados!$P$3:$Q$6,2,FALSE)</f>
        <v>#N/A</v>
      </c>
      <c r="S43" s="233"/>
      <c r="T43" s="233"/>
      <c r="U43" s="248" t="s">
        <v>753</v>
      </c>
      <c r="V43" s="282"/>
      <c r="W43" s="282"/>
      <c r="X43" s="282"/>
      <c r="Y43" s="233" t="str">
        <f t="shared" si="3"/>
        <v/>
      </c>
      <c r="Z43" s="282"/>
      <c r="AA43" s="233" t="str">
        <f t="shared" si="4"/>
        <v/>
      </c>
      <c r="AB43" s="233"/>
      <c r="AC43" s="233" t="str">
        <f t="shared" si="5"/>
        <v/>
      </c>
      <c r="AD43" s="233"/>
      <c r="AE43" s="233" t="str">
        <f t="shared" si="6"/>
        <v/>
      </c>
      <c r="AF43" s="233"/>
      <c r="AG43" s="233" t="str">
        <f t="shared" si="7"/>
        <v/>
      </c>
      <c r="AH43" s="233"/>
      <c r="AI43" s="233" t="str">
        <f t="shared" si="8"/>
        <v/>
      </c>
      <c r="AJ43" s="233"/>
      <c r="AK43" s="234" t="str">
        <f t="shared" si="0"/>
        <v/>
      </c>
      <c r="AL43" s="278" t="str">
        <f t="shared" si="11"/>
        <v/>
      </c>
      <c r="AM43" s="278" t="str">
        <f t="shared" si="9"/>
        <v/>
      </c>
      <c r="AN43" s="279"/>
      <c r="AO43" s="279"/>
      <c r="AP43" s="279"/>
      <c r="AQ43" s="279"/>
      <c r="AR43" s="279"/>
      <c r="AS43" s="279"/>
      <c r="AT43" s="279"/>
      <c r="AU43" s="274" t="str">
        <f>IFERROR(VLOOKUP(AT43,'Seguridad Información'!$I$61:$J$65,2,0),"")</f>
        <v/>
      </c>
      <c r="AV43" s="274"/>
      <c r="AW43" s="280" t="str">
        <f t="shared" si="1"/>
        <v/>
      </c>
      <c r="AX43" s="278" t="str">
        <f t="shared" si="2"/>
        <v/>
      </c>
      <c r="AY43" s="280" t="str">
        <f>IFERROR(VLOOKUP((CONCATENATE(AM43,AX43)),Listados!$U$3:$V$11,2,FALSE),"")</f>
        <v/>
      </c>
      <c r="AZ43" s="278">
        <f t="shared" si="10"/>
        <v>100</v>
      </c>
      <c r="BA43" s="710">
        <f>AVERAGE(AZ43:AZ48)</f>
        <v>100</v>
      </c>
      <c r="BB43" s="710" t="str">
        <f>IF(BA43&lt;=50, "Débil", IF(BA43&lt;=99,"Moderado","Fuerte"))</f>
        <v>Fuerte</v>
      </c>
      <c r="BC43" s="281">
        <f>+IF(AND(W43="Preventivo",BB43="Fuerte"),2,IF(AND(W43="Preventivo",BB43="Moderado"),1,0))</f>
        <v>0</v>
      </c>
      <c r="BD43" s="281">
        <f>+IF(AND(W43="Detectivo/Correctivo",$BB43="Fuerte"),2,IF(AND(W43="Detectivo/Correctivo",$BB43="Moderado"),1,IF(AND(W43="Preventivo",$BB43="Fuerte"),1,0)))</f>
        <v>0</v>
      </c>
      <c r="BE43" s="281" t="e">
        <f>+N43-BC43</f>
        <v>#N/A</v>
      </c>
      <c r="BF43" s="281" t="e">
        <f>+P43-BD43</f>
        <v>#N/A</v>
      </c>
      <c r="BG43" s="474" t="e">
        <f>+VLOOKUP(MIN(BE43,BE44,BE45,BE46,BE47,BE48),Listados!$J$18:$K$24,2,TRUE)</f>
        <v>#N/A</v>
      </c>
      <c r="BH43" s="474" t="e">
        <f>+VLOOKUP(MIN(BF43,BF44,BF45,BF46,BF47,BF48),Listados!$J$26:$K$32,2,TRUE)</f>
        <v>#N/A</v>
      </c>
      <c r="BI43" s="474" t="e">
        <f>IF(AND(BG43&lt;&gt;"",BH43&lt;&gt;""),VLOOKUP(BG43&amp;BH43,Listados!$M$3:$N$27,2,FALSE),"")</f>
        <v>#N/A</v>
      </c>
      <c r="BJ43" s="477" t="e">
        <f>+IF($R43="Asumir el riesgo","NA","")</f>
        <v>#N/A</v>
      </c>
      <c r="BK43" s="477" t="e">
        <f>+IF($R43="Asumir el riesgo","NA","")</f>
        <v>#N/A</v>
      </c>
      <c r="BL43" s="477" t="e">
        <f>+IF($R43="Asumir el riesgo","NA","")</f>
        <v>#N/A</v>
      </c>
      <c r="BM43" s="735" t="e">
        <f>+IF($R43="Asumir el riesgo","NA","")</f>
        <v>#N/A</v>
      </c>
    </row>
    <row r="44" spans="1:65" ht="65.099999999999994" customHeight="1">
      <c r="A44" s="711"/>
      <c r="B44" s="712"/>
      <c r="C44" s="714"/>
      <c r="D44" s="275"/>
      <c r="E44" s="275"/>
      <c r="F44" s="703"/>
      <c r="G44" s="715"/>
      <c r="H44" s="265"/>
      <c r="I44" s="265"/>
      <c r="J44" s="265"/>
      <c r="K44" s="276"/>
      <c r="L44" s="277"/>
      <c r="M44" s="713"/>
      <c r="N44" s="706"/>
      <c r="O44" s="709"/>
      <c r="P44" s="706"/>
      <c r="Q44" s="474"/>
      <c r="R44" s="474"/>
      <c r="S44" s="233"/>
      <c r="T44" s="233"/>
      <c r="U44" s="248" t="s">
        <v>753</v>
      </c>
      <c r="V44" s="282"/>
      <c r="W44" s="282"/>
      <c r="X44" s="282"/>
      <c r="Y44" s="233" t="str">
        <f t="shared" si="3"/>
        <v/>
      </c>
      <c r="Z44" s="282"/>
      <c r="AA44" s="233" t="str">
        <f t="shared" si="4"/>
        <v/>
      </c>
      <c r="AB44" s="233"/>
      <c r="AC44" s="233" t="str">
        <f t="shared" si="5"/>
        <v/>
      </c>
      <c r="AD44" s="233"/>
      <c r="AE44" s="233" t="str">
        <f t="shared" si="6"/>
        <v/>
      </c>
      <c r="AF44" s="233"/>
      <c r="AG44" s="233" t="str">
        <f t="shared" si="7"/>
        <v/>
      </c>
      <c r="AH44" s="233"/>
      <c r="AI44" s="233" t="str">
        <f t="shared" si="8"/>
        <v/>
      </c>
      <c r="AJ44" s="233"/>
      <c r="AK44" s="234" t="str">
        <f t="shared" si="0"/>
        <v/>
      </c>
      <c r="AL44" s="278" t="str">
        <f t="shared" si="11"/>
        <v/>
      </c>
      <c r="AM44" s="278" t="str">
        <f t="shared" si="9"/>
        <v/>
      </c>
      <c r="AN44" s="279"/>
      <c r="AO44" s="279"/>
      <c r="AP44" s="279"/>
      <c r="AQ44" s="279"/>
      <c r="AR44" s="279"/>
      <c r="AS44" s="279"/>
      <c r="AT44" s="279"/>
      <c r="AU44" s="274" t="str">
        <f>IFERROR(VLOOKUP(AT44,'Seguridad Información'!$I$61:$J$65,2,0),"")</f>
        <v/>
      </c>
      <c r="AV44" s="274"/>
      <c r="AW44" s="280" t="str">
        <f t="shared" si="1"/>
        <v/>
      </c>
      <c r="AX44" s="278" t="str">
        <f t="shared" si="2"/>
        <v/>
      </c>
      <c r="AY44" s="280" t="str">
        <f>IFERROR(VLOOKUP((CONCATENATE(AM44,AX44)),Listados!$U$3:$V$11,2,FALSE),"")</f>
        <v/>
      </c>
      <c r="AZ44" s="278">
        <f t="shared" si="10"/>
        <v>100</v>
      </c>
      <c r="BA44" s="710"/>
      <c r="BB44" s="710"/>
      <c r="BC44" s="281">
        <f>+IF(AND(W44="Preventivo",BB43="Fuerte"),2,IF(AND(W44="Preventivo",BB43="Moderado"),1,0))</f>
        <v>0</v>
      </c>
      <c r="BD44" s="281">
        <f>+IF(AND(W44="Detectivo/Correctivo",$BB43="Fuerte"),2,IF(AND(W44="Detectivo/Correctivo",$BB44="Moderado"),1,IF(AND(W44="Preventivo",$BB43="Fuerte"),1,0)))</f>
        <v>0</v>
      </c>
      <c r="BE44" s="281" t="e">
        <f>+N43-BC44</f>
        <v>#N/A</v>
      </c>
      <c r="BF44" s="281" t="e">
        <f>+P43-BD44</f>
        <v>#N/A</v>
      </c>
      <c r="BG44" s="474"/>
      <c r="BH44" s="474"/>
      <c r="BI44" s="474"/>
      <c r="BJ44" s="477"/>
      <c r="BK44" s="477"/>
      <c r="BL44" s="477"/>
      <c r="BM44" s="735"/>
    </row>
    <row r="45" spans="1:65" ht="65.099999999999994" customHeight="1">
      <c r="A45" s="711"/>
      <c r="B45" s="712"/>
      <c r="C45" s="714"/>
      <c r="D45" s="275"/>
      <c r="E45" s="275"/>
      <c r="F45" s="703"/>
      <c r="G45" s="715"/>
      <c r="H45" s="265"/>
      <c r="I45" s="265"/>
      <c r="J45" s="265"/>
      <c r="K45" s="276"/>
      <c r="L45" s="277"/>
      <c r="M45" s="713"/>
      <c r="N45" s="706"/>
      <c r="O45" s="709"/>
      <c r="P45" s="706"/>
      <c r="Q45" s="474"/>
      <c r="R45" s="474"/>
      <c r="S45" s="233"/>
      <c r="T45" s="233"/>
      <c r="U45" s="248" t="s">
        <v>753</v>
      </c>
      <c r="V45" s="282"/>
      <c r="W45" s="282"/>
      <c r="X45" s="282"/>
      <c r="Y45" s="233" t="str">
        <f t="shared" si="3"/>
        <v/>
      </c>
      <c r="Z45" s="282"/>
      <c r="AA45" s="233" t="str">
        <f t="shared" si="4"/>
        <v/>
      </c>
      <c r="AB45" s="233"/>
      <c r="AC45" s="233" t="str">
        <f t="shared" si="5"/>
        <v/>
      </c>
      <c r="AD45" s="233"/>
      <c r="AE45" s="233" t="str">
        <f t="shared" si="6"/>
        <v/>
      </c>
      <c r="AF45" s="233"/>
      <c r="AG45" s="233" t="str">
        <f t="shared" si="7"/>
        <v/>
      </c>
      <c r="AH45" s="233"/>
      <c r="AI45" s="233" t="str">
        <f t="shared" si="8"/>
        <v/>
      </c>
      <c r="AJ45" s="233"/>
      <c r="AK45" s="234" t="str">
        <f t="shared" si="0"/>
        <v/>
      </c>
      <c r="AL45" s="278" t="str">
        <f t="shared" si="11"/>
        <v/>
      </c>
      <c r="AM45" s="278" t="str">
        <f t="shared" si="9"/>
        <v/>
      </c>
      <c r="AN45" s="279"/>
      <c r="AO45" s="279"/>
      <c r="AP45" s="279"/>
      <c r="AQ45" s="279"/>
      <c r="AR45" s="279"/>
      <c r="AS45" s="279"/>
      <c r="AT45" s="279"/>
      <c r="AU45" s="274" t="str">
        <f>IFERROR(VLOOKUP(AT45,'Seguridad Información'!$I$61:$J$65,2,0),"")</f>
        <v/>
      </c>
      <c r="AV45" s="274"/>
      <c r="AW45" s="280" t="str">
        <f t="shared" si="1"/>
        <v/>
      </c>
      <c r="AX45" s="278" t="str">
        <f t="shared" si="2"/>
        <v/>
      </c>
      <c r="AY45" s="280" t="str">
        <f>IFERROR(VLOOKUP((CONCATENATE(AM45,AX45)),Listados!$U$3:$V$11,2,FALSE),"")</f>
        <v/>
      </c>
      <c r="AZ45" s="278">
        <f t="shared" si="10"/>
        <v>100</v>
      </c>
      <c r="BA45" s="710"/>
      <c r="BB45" s="710"/>
      <c r="BC45" s="281">
        <f>+IF(AND(W45="Preventivo",BB43="Fuerte"),2,IF(AND(W45="Preventivo",BB43="Moderado"),1,0))</f>
        <v>0</v>
      </c>
      <c r="BD45" s="281">
        <f>+IF(AND(W45="Detectivo/Correctivo",$BB43="Fuerte"),2,IF(AND(W45="Detectivo/Correctivo",$BB45="Moderado"),1,IF(AND(W45="Preventivo",$BB43="Fuerte"),1,0)))</f>
        <v>0</v>
      </c>
      <c r="BE45" s="281" t="e">
        <f>+N43-BC45</f>
        <v>#N/A</v>
      </c>
      <c r="BF45" s="281" t="e">
        <f>+P43-BD45</f>
        <v>#N/A</v>
      </c>
      <c r="BG45" s="474"/>
      <c r="BH45" s="474"/>
      <c r="BI45" s="474"/>
      <c r="BJ45" s="477"/>
      <c r="BK45" s="477"/>
      <c r="BL45" s="477"/>
      <c r="BM45" s="735"/>
    </row>
    <row r="46" spans="1:65" ht="65.099999999999994" customHeight="1">
      <c r="A46" s="711"/>
      <c r="B46" s="712"/>
      <c r="C46" s="714"/>
      <c r="D46" s="275"/>
      <c r="E46" s="275"/>
      <c r="F46" s="703"/>
      <c r="G46" s="715"/>
      <c r="H46" s="265"/>
      <c r="I46" s="265"/>
      <c r="J46" s="265"/>
      <c r="K46" s="276"/>
      <c r="L46" s="277"/>
      <c r="M46" s="713"/>
      <c r="N46" s="706"/>
      <c r="O46" s="709"/>
      <c r="P46" s="706"/>
      <c r="Q46" s="474"/>
      <c r="R46" s="474"/>
      <c r="S46" s="233"/>
      <c r="T46" s="233"/>
      <c r="U46" s="248" t="s">
        <v>753</v>
      </c>
      <c r="V46" s="282"/>
      <c r="W46" s="282"/>
      <c r="X46" s="282"/>
      <c r="Y46" s="233" t="str">
        <f t="shared" si="3"/>
        <v/>
      </c>
      <c r="Z46" s="282"/>
      <c r="AA46" s="233" t="str">
        <f t="shared" si="4"/>
        <v/>
      </c>
      <c r="AB46" s="233"/>
      <c r="AC46" s="233" t="str">
        <f t="shared" si="5"/>
        <v/>
      </c>
      <c r="AD46" s="233"/>
      <c r="AE46" s="233" t="str">
        <f t="shared" si="6"/>
        <v/>
      </c>
      <c r="AF46" s="233"/>
      <c r="AG46" s="233" t="str">
        <f t="shared" si="7"/>
        <v/>
      </c>
      <c r="AH46" s="233"/>
      <c r="AI46" s="233" t="str">
        <f t="shared" si="8"/>
        <v/>
      </c>
      <c r="AJ46" s="233"/>
      <c r="AK46" s="234" t="str">
        <f t="shared" si="0"/>
        <v/>
      </c>
      <c r="AL46" s="278" t="str">
        <f t="shared" si="11"/>
        <v/>
      </c>
      <c r="AM46" s="278" t="str">
        <f t="shared" si="9"/>
        <v/>
      </c>
      <c r="AN46" s="279"/>
      <c r="AO46" s="279"/>
      <c r="AP46" s="279"/>
      <c r="AQ46" s="279"/>
      <c r="AR46" s="279"/>
      <c r="AS46" s="279"/>
      <c r="AT46" s="279"/>
      <c r="AU46" s="274" t="str">
        <f>IFERROR(VLOOKUP(AT46,'Seguridad Información'!$I$61:$J$65,2,0),"")</f>
        <v/>
      </c>
      <c r="AV46" s="274"/>
      <c r="AW46" s="280" t="str">
        <f t="shared" si="1"/>
        <v/>
      </c>
      <c r="AX46" s="278" t="str">
        <f t="shared" si="2"/>
        <v/>
      </c>
      <c r="AY46" s="280" t="str">
        <f>IFERROR(VLOOKUP((CONCATENATE(AM46,AX46)),Listados!$U$3:$V$11,2,FALSE),"")</f>
        <v/>
      </c>
      <c r="AZ46" s="278">
        <f t="shared" si="10"/>
        <v>100</v>
      </c>
      <c r="BA46" s="710"/>
      <c r="BB46" s="710"/>
      <c r="BC46" s="281">
        <f>+IF(AND(W46="Preventivo",BB43="Fuerte"),2,IF(AND(W46="Preventivo",BB43="Moderado"),1,0))</f>
        <v>0</v>
      </c>
      <c r="BD46" s="281">
        <f>+IF(AND(W46="Detectivo/Correctivo",$BB43="Fuerte"),2,IF(AND(W46="Detectivo/Correctivo",$BB46="Moderado"),1,IF(AND(W46="Preventivo",$BB43="Fuerte"),1,0)))</f>
        <v>0</v>
      </c>
      <c r="BE46" s="281" t="e">
        <f>+N43-BC46</f>
        <v>#N/A</v>
      </c>
      <c r="BF46" s="281" t="e">
        <f>+P43-BD46</f>
        <v>#N/A</v>
      </c>
      <c r="BG46" s="474"/>
      <c r="BH46" s="474"/>
      <c r="BI46" s="474"/>
      <c r="BJ46" s="477"/>
      <c r="BK46" s="477"/>
      <c r="BL46" s="477"/>
      <c r="BM46" s="735"/>
    </row>
    <row r="47" spans="1:65" ht="65.099999999999994" customHeight="1">
      <c r="A47" s="711"/>
      <c r="B47" s="712"/>
      <c r="C47" s="714"/>
      <c r="D47" s="275"/>
      <c r="E47" s="275"/>
      <c r="F47" s="703"/>
      <c r="G47" s="715"/>
      <c r="H47" s="265"/>
      <c r="I47" s="265"/>
      <c r="J47" s="265"/>
      <c r="K47" s="276"/>
      <c r="L47" s="277"/>
      <c r="M47" s="713"/>
      <c r="N47" s="706"/>
      <c r="O47" s="709"/>
      <c r="P47" s="706"/>
      <c r="Q47" s="474"/>
      <c r="R47" s="474"/>
      <c r="S47" s="233"/>
      <c r="T47" s="233"/>
      <c r="U47" s="248" t="s">
        <v>753</v>
      </c>
      <c r="V47" s="282"/>
      <c r="W47" s="282"/>
      <c r="X47" s="282"/>
      <c r="Y47" s="233" t="str">
        <f t="shared" si="3"/>
        <v/>
      </c>
      <c r="Z47" s="282"/>
      <c r="AA47" s="233" t="str">
        <f t="shared" si="4"/>
        <v/>
      </c>
      <c r="AB47" s="233"/>
      <c r="AC47" s="233" t="str">
        <f t="shared" si="5"/>
        <v/>
      </c>
      <c r="AD47" s="233"/>
      <c r="AE47" s="233" t="str">
        <f t="shared" si="6"/>
        <v/>
      </c>
      <c r="AF47" s="233"/>
      <c r="AG47" s="233" t="str">
        <f t="shared" si="7"/>
        <v/>
      </c>
      <c r="AH47" s="233"/>
      <c r="AI47" s="233" t="str">
        <f t="shared" si="8"/>
        <v/>
      </c>
      <c r="AJ47" s="233"/>
      <c r="AK47" s="234" t="str">
        <f t="shared" si="0"/>
        <v/>
      </c>
      <c r="AL47" s="278" t="str">
        <f t="shared" si="11"/>
        <v/>
      </c>
      <c r="AM47" s="278" t="str">
        <f t="shared" si="9"/>
        <v/>
      </c>
      <c r="AN47" s="279"/>
      <c r="AO47" s="279"/>
      <c r="AP47" s="279"/>
      <c r="AQ47" s="279"/>
      <c r="AR47" s="279"/>
      <c r="AS47" s="279"/>
      <c r="AT47" s="279"/>
      <c r="AU47" s="274" t="str">
        <f>IFERROR(VLOOKUP(AT47,'Seguridad Información'!$I$61:$J$65,2,0),"")</f>
        <v/>
      </c>
      <c r="AV47" s="274"/>
      <c r="AW47" s="280" t="str">
        <f t="shared" si="1"/>
        <v/>
      </c>
      <c r="AX47" s="278" t="str">
        <f t="shared" si="2"/>
        <v/>
      </c>
      <c r="AY47" s="280" t="str">
        <f>IFERROR(VLOOKUP((CONCATENATE(AM47,AX47)),Listados!$U$3:$V$11,2,FALSE),"")</f>
        <v/>
      </c>
      <c r="AZ47" s="278">
        <f t="shared" si="10"/>
        <v>100</v>
      </c>
      <c r="BA47" s="710"/>
      <c r="BB47" s="710"/>
      <c r="BC47" s="281">
        <f>+IF(AND(W47="Preventivo",BB43="Fuerte"),2,IF(AND(W47="Preventivo",BB43="Moderado"),1,0))</f>
        <v>0</v>
      </c>
      <c r="BD47" s="281">
        <f>+IF(AND(W47="Detectivo/Correctivo",$BB43="Fuerte"),2,IF(AND(W47="Detectivo/Correctivo",$BB47="Moderado"),1,IF(AND(W47="Preventivo",$BB43="Fuerte"),1,0)))</f>
        <v>0</v>
      </c>
      <c r="BE47" s="281" t="e">
        <f>+N43-BC47</f>
        <v>#N/A</v>
      </c>
      <c r="BF47" s="281" t="e">
        <f>+P43-BD47</f>
        <v>#N/A</v>
      </c>
      <c r="BG47" s="474"/>
      <c r="BH47" s="474"/>
      <c r="BI47" s="474"/>
      <c r="BJ47" s="477"/>
      <c r="BK47" s="477"/>
      <c r="BL47" s="477"/>
      <c r="BM47" s="735"/>
    </row>
    <row r="48" spans="1:65" ht="65.099999999999994" customHeight="1">
      <c r="A48" s="711"/>
      <c r="B48" s="712"/>
      <c r="C48" s="714"/>
      <c r="D48" s="275"/>
      <c r="E48" s="275"/>
      <c r="F48" s="703"/>
      <c r="G48" s="715"/>
      <c r="H48" s="265"/>
      <c r="I48" s="265"/>
      <c r="J48" s="265"/>
      <c r="K48" s="276"/>
      <c r="L48" s="277"/>
      <c r="M48" s="713"/>
      <c r="N48" s="706"/>
      <c r="O48" s="709"/>
      <c r="P48" s="706"/>
      <c r="Q48" s="474"/>
      <c r="R48" s="474"/>
      <c r="S48" s="233"/>
      <c r="T48" s="233"/>
      <c r="U48" s="248" t="s">
        <v>753</v>
      </c>
      <c r="V48" s="282"/>
      <c r="W48" s="282"/>
      <c r="X48" s="282"/>
      <c r="Y48" s="233" t="str">
        <f t="shared" si="3"/>
        <v/>
      </c>
      <c r="Z48" s="282"/>
      <c r="AA48" s="233" t="str">
        <f t="shared" si="4"/>
        <v/>
      </c>
      <c r="AB48" s="233"/>
      <c r="AC48" s="233" t="str">
        <f t="shared" si="5"/>
        <v/>
      </c>
      <c r="AD48" s="233"/>
      <c r="AE48" s="233" t="str">
        <f t="shared" si="6"/>
        <v/>
      </c>
      <c r="AF48" s="233"/>
      <c r="AG48" s="233" t="str">
        <f t="shared" si="7"/>
        <v/>
      </c>
      <c r="AH48" s="233"/>
      <c r="AI48" s="233" t="str">
        <f t="shared" si="8"/>
        <v/>
      </c>
      <c r="AJ48" s="233"/>
      <c r="AK48" s="234" t="str">
        <f t="shared" si="0"/>
        <v/>
      </c>
      <c r="AL48" s="278" t="str">
        <f t="shared" si="11"/>
        <v/>
      </c>
      <c r="AM48" s="278" t="str">
        <f t="shared" si="9"/>
        <v/>
      </c>
      <c r="AN48" s="279"/>
      <c r="AO48" s="279"/>
      <c r="AP48" s="279"/>
      <c r="AQ48" s="279"/>
      <c r="AR48" s="279"/>
      <c r="AS48" s="279"/>
      <c r="AT48" s="279"/>
      <c r="AU48" s="274" t="str">
        <f>IFERROR(VLOOKUP(AT48,'Seguridad Información'!$I$61:$J$65,2,0),"")</f>
        <v/>
      </c>
      <c r="AV48" s="274"/>
      <c r="AW48" s="280" t="str">
        <f t="shared" si="1"/>
        <v/>
      </c>
      <c r="AX48" s="278" t="str">
        <f t="shared" si="2"/>
        <v/>
      </c>
      <c r="AY48" s="280" t="str">
        <f>IFERROR(VLOOKUP((CONCATENATE(AM48,AX48)),Listados!$U$3:$V$11,2,FALSE),"")</f>
        <v/>
      </c>
      <c r="AZ48" s="278">
        <f t="shared" si="10"/>
        <v>100</v>
      </c>
      <c r="BA48" s="710"/>
      <c r="BB48" s="710"/>
      <c r="BC48" s="281">
        <f>+IF(AND(W48="Preventivo",BB43="Fuerte"),2,IF(AND(W48="Preventivo",BB43="Moderado"),1,0))</f>
        <v>0</v>
      </c>
      <c r="BD48" s="281">
        <f>+IF(AND(W48="Detectivo/Correctivo",$BB43="Fuerte"),2,IF(AND(W48="Detectivo/Correctivo",$BB48="Moderado"),1,IF(AND(W48="Preventivo",$BB43="Fuerte"),1,0)))</f>
        <v>0</v>
      </c>
      <c r="BE48" s="281" t="e">
        <f>+N43-BC48</f>
        <v>#N/A</v>
      </c>
      <c r="BF48" s="281" t="e">
        <f>+P43-BD48</f>
        <v>#N/A</v>
      </c>
      <c r="BG48" s="474"/>
      <c r="BH48" s="474"/>
      <c r="BI48" s="474"/>
      <c r="BJ48" s="477"/>
      <c r="BK48" s="477"/>
      <c r="BL48" s="477"/>
      <c r="BM48" s="735"/>
    </row>
    <row r="49" spans="1:65" ht="65.099999999999994" customHeight="1">
      <c r="A49" s="711">
        <v>8</v>
      </c>
      <c r="B49" s="712"/>
      <c r="C49" s="714" t="str">
        <f>IFERROR(VLOOKUP(B49,Listados!B$3:C$20,2,FALSE),"")</f>
        <v/>
      </c>
      <c r="D49" s="275"/>
      <c r="E49" s="275"/>
      <c r="F49" s="703"/>
      <c r="G49" s="715"/>
      <c r="H49" s="265"/>
      <c r="I49" s="265"/>
      <c r="J49" s="265"/>
      <c r="K49" s="276"/>
      <c r="L49" s="277"/>
      <c r="M49" s="713"/>
      <c r="N49" s="706" t="e">
        <f>+VLOOKUP(M49,Listados!$K$8:$L$12,2,0)</f>
        <v>#N/A</v>
      </c>
      <c r="O49" s="709"/>
      <c r="P49" s="706" t="e">
        <f>+VLOOKUP(O49,Listados!$K$13:$L$17,2,0)</f>
        <v>#N/A</v>
      </c>
      <c r="Q49" s="474" t="str">
        <f>IF(AND(M49&lt;&gt;"",O49&lt;&gt;""),VLOOKUP(M49&amp;O49,Listados!$M$3:$N$27,2,FALSE),"")</f>
        <v/>
      </c>
      <c r="R49" s="474" t="e">
        <f>+VLOOKUP(Q49,Listados!$P$3:$Q$6,2,FALSE)</f>
        <v>#N/A</v>
      </c>
      <c r="S49" s="233"/>
      <c r="T49" s="233"/>
      <c r="U49" s="248" t="s">
        <v>753</v>
      </c>
      <c r="V49" s="282"/>
      <c r="W49" s="282"/>
      <c r="X49" s="282"/>
      <c r="Y49" s="233" t="str">
        <f t="shared" si="3"/>
        <v/>
      </c>
      <c r="Z49" s="282"/>
      <c r="AA49" s="233" t="str">
        <f t="shared" si="4"/>
        <v/>
      </c>
      <c r="AB49" s="233"/>
      <c r="AC49" s="233" t="str">
        <f t="shared" si="5"/>
        <v/>
      </c>
      <c r="AD49" s="233"/>
      <c r="AE49" s="233" t="str">
        <f t="shared" si="6"/>
        <v/>
      </c>
      <c r="AF49" s="233"/>
      <c r="AG49" s="233" t="str">
        <f t="shared" si="7"/>
        <v/>
      </c>
      <c r="AH49" s="233"/>
      <c r="AI49" s="233" t="str">
        <f t="shared" si="8"/>
        <v/>
      </c>
      <c r="AJ49" s="233"/>
      <c r="AK49" s="234" t="str">
        <f t="shared" si="0"/>
        <v/>
      </c>
      <c r="AL49" s="278" t="str">
        <f t="shared" si="11"/>
        <v/>
      </c>
      <c r="AM49" s="278" t="str">
        <f t="shared" si="9"/>
        <v/>
      </c>
      <c r="AN49" s="279"/>
      <c r="AO49" s="279"/>
      <c r="AP49" s="279"/>
      <c r="AQ49" s="279"/>
      <c r="AR49" s="279"/>
      <c r="AS49" s="279"/>
      <c r="AT49" s="279"/>
      <c r="AU49" s="274" t="str">
        <f>IFERROR(VLOOKUP(AT49,'Seguridad Información'!$I$61:$J$65,2,0),"")</f>
        <v/>
      </c>
      <c r="AV49" s="274"/>
      <c r="AW49" s="280" t="str">
        <f t="shared" si="1"/>
        <v/>
      </c>
      <c r="AX49" s="278" t="str">
        <f t="shared" si="2"/>
        <v/>
      </c>
      <c r="AY49" s="280" t="str">
        <f>IFERROR(VLOOKUP((CONCATENATE(AM49,AX49)),Listados!$U$3:$V$11,2,FALSE),"")</f>
        <v/>
      </c>
      <c r="AZ49" s="278">
        <f t="shared" si="10"/>
        <v>100</v>
      </c>
      <c r="BA49" s="710">
        <f>AVERAGE(AZ49:AZ54)</f>
        <v>100</v>
      </c>
      <c r="BB49" s="710" t="str">
        <f>IF(BA49&lt;=50, "Débil", IF(BA49&lt;=99,"Moderado","Fuerte"))</f>
        <v>Fuerte</v>
      </c>
      <c r="BC49" s="281">
        <f>+IF(AND(W49="Preventivo",BB49="Fuerte"),2,IF(AND(W49="Preventivo",BB49="Moderado"),1,0))</f>
        <v>0</v>
      </c>
      <c r="BD49" s="281">
        <f>+IF(AND(W49="Detectivo/Correctivo",$BB49="Fuerte"),2,IF(AND(W49="Detectivo/Correctivo",$BB49="Moderado"),1,IF(AND(W49="Preventivo",$BB49="Fuerte"),1,0)))</f>
        <v>0</v>
      </c>
      <c r="BE49" s="281" t="e">
        <f>+N49-BC49</f>
        <v>#N/A</v>
      </c>
      <c r="BF49" s="281" t="e">
        <f>+P49-BD49</f>
        <v>#N/A</v>
      </c>
      <c r="BG49" s="474" t="e">
        <f>+VLOOKUP(MIN(BE49,BE50,BE51,BE52,BE53,BE54),Listados!$J$18:$K$24,2,TRUE)</f>
        <v>#N/A</v>
      </c>
      <c r="BH49" s="474" t="e">
        <f>+VLOOKUP(MIN(BF49,BF50,BF51,BF52,BF53,BF54),Listados!$J$27:$K$32,2,TRUE)</f>
        <v>#N/A</v>
      </c>
      <c r="BI49" s="474" t="e">
        <f>IF(AND(BG49&lt;&gt;"",BH49&lt;&gt;""),VLOOKUP(BG49&amp;BH49,Listados!$M$3:$N$27,2,FALSE),"")</f>
        <v>#N/A</v>
      </c>
      <c r="BJ49" s="477" t="e">
        <f>+IF($R49="Asumir el riesgo","NA","")</f>
        <v>#N/A</v>
      </c>
      <c r="BK49" s="477" t="e">
        <f>+IF($R49="Asumir el riesgo","NA","")</f>
        <v>#N/A</v>
      </c>
      <c r="BL49" s="477" t="e">
        <f>+IF($R49="Asumir el riesgo","NA","")</f>
        <v>#N/A</v>
      </c>
      <c r="BM49" s="735" t="e">
        <f>+IF($R49="Asumir el riesgo","NA","")</f>
        <v>#N/A</v>
      </c>
    </row>
    <row r="50" spans="1:65" ht="65.099999999999994" customHeight="1">
      <c r="A50" s="711"/>
      <c r="B50" s="712"/>
      <c r="C50" s="714"/>
      <c r="D50" s="275"/>
      <c r="E50" s="275"/>
      <c r="F50" s="703"/>
      <c r="G50" s="715"/>
      <c r="H50" s="265"/>
      <c r="I50" s="265"/>
      <c r="J50" s="265"/>
      <c r="K50" s="276"/>
      <c r="L50" s="277"/>
      <c r="M50" s="713"/>
      <c r="N50" s="706"/>
      <c r="O50" s="709"/>
      <c r="P50" s="706"/>
      <c r="Q50" s="474"/>
      <c r="R50" s="474"/>
      <c r="S50" s="233"/>
      <c r="T50" s="233"/>
      <c r="U50" s="248" t="s">
        <v>753</v>
      </c>
      <c r="V50" s="282"/>
      <c r="W50" s="282"/>
      <c r="X50" s="282"/>
      <c r="Y50" s="233" t="str">
        <f t="shared" si="3"/>
        <v/>
      </c>
      <c r="Z50" s="282"/>
      <c r="AA50" s="233" t="str">
        <f t="shared" si="4"/>
        <v/>
      </c>
      <c r="AB50" s="233"/>
      <c r="AC50" s="233" t="str">
        <f t="shared" si="5"/>
        <v/>
      </c>
      <c r="AD50" s="233"/>
      <c r="AE50" s="233" t="str">
        <f t="shared" si="6"/>
        <v/>
      </c>
      <c r="AF50" s="233"/>
      <c r="AG50" s="233" t="str">
        <f t="shared" si="7"/>
        <v/>
      </c>
      <c r="AH50" s="233"/>
      <c r="AI50" s="233" t="str">
        <f t="shared" si="8"/>
        <v/>
      </c>
      <c r="AJ50" s="233"/>
      <c r="AK50" s="234" t="str">
        <f t="shared" si="0"/>
        <v/>
      </c>
      <c r="AL50" s="278" t="str">
        <f t="shared" si="11"/>
        <v/>
      </c>
      <c r="AM50" s="278" t="str">
        <f t="shared" si="9"/>
        <v/>
      </c>
      <c r="AN50" s="279"/>
      <c r="AO50" s="279"/>
      <c r="AP50" s="279"/>
      <c r="AQ50" s="279"/>
      <c r="AR50" s="279"/>
      <c r="AS50" s="279"/>
      <c r="AT50" s="279"/>
      <c r="AU50" s="274" t="str">
        <f>IFERROR(VLOOKUP(AT50,'Seguridad Información'!$I$61:$J$65,2,0),"")</f>
        <v/>
      </c>
      <c r="AV50" s="274"/>
      <c r="AW50" s="280" t="str">
        <f t="shared" si="1"/>
        <v/>
      </c>
      <c r="AX50" s="278" t="str">
        <f t="shared" si="2"/>
        <v/>
      </c>
      <c r="AY50" s="280" t="str">
        <f>IFERROR(VLOOKUP((CONCATENATE(AM50,AX50)),Listados!$U$3:$V$11,2,FALSE),"")</f>
        <v/>
      </c>
      <c r="AZ50" s="278">
        <f t="shared" si="10"/>
        <v>100</v>
      </c>
      <c r="BA50" s="710"/>
      <c r="BB50" s="710"/>
      <c r="BC50" s="281">
        <f>+IF(AND(W50="Preventivo",BB49="Fuerte"),2,IF(AND(W50="Preventivo",BB49="Moderado"),1,0))</f>
        <v>0</v>
      </c>
      <c r="BD50" s="281">
        <f>+IF(AND(W50="Detectivo/Correctivo",$BB49="Fuerte"),2,IF(AND(W50="Detectivo/Correctivo",$BB50="Moderado"),1,IF(AND(W50="Preventivo",$BB49="Fuerte"),1,0)))</f>
        <v>0</v>
      </c>
      <c r="BE50" s="281" t="e">
        <f>+N49-BC50</f>
        <v>#N/A</v>
      </c>
      <c r="BF50" s="281" t="e">
        <f>+P49-BD50</f>
        <v>#N/A</v>
      </c>
      <c r="BG50" s="474"/>
      <c r="BH50" s="474"/>
      <c r="BI50" s="474"/>
      <c r="BJ50" s="477"/>
      <c r="BK50" s="477"/>
      <c r="BL50" s="477"/>
      <c r="BM50" s="735"/>
    </row>
    <row r="51" spans="1:65" ht="65.099999999999994" customHeight="1">
      <c r="A51" s="711"/>
      <c r="B51" s="712"/>
      <c r="C51" s="714"/>
      <c r="D51" s="275"/>
      <c r="E51" s="275"/>
      <c r="F51" s="703"/>
      <c r="G51" s="715"/>
      <c r="H51" s="265"/>
      <c r="I51" s="265"/>
      <c r="J51" s="265"/>
      <c r="K51" s="276"/>
      <c r="L51" s="277"/>
      <c r="M51" s="713"/>
      <c r="N51" s="706"/>
      <c r="O51" s="709"/>
      <c r="P51" s="706"/>
      <c r="Q51" s="474"/>
      <c r="R51" s="474"/>
      <c r="S51" s="233"/>
      <c r="T51" s="233"/>
      <c r="U51" s="248" t="s">
        <v>753</v>
      </c>
      <c r="V51" s="282"/>
      <c r="W51" s="282"/>
      <c r="X51" s="282"/>
      <c r="Y51" s="233" t="str">
        <f t="shared" si="3"/>
        <v/>
      </c>
      <c r="Z51" s="282"/>
      <c r="AA51" s="233" t="str">
        <f t="shared" si="4"/>
        <v/>
      </c>
      <c r="AB51" s="233"/>
      <c r="AC51" s="233" t="str">
        <f t="shared" si="5"/>
        <v/>
      </c>
      <c r="AD51" s="233"/>
      <c r="AE51" s="233" t="str">
        <f t="shared" si="6"/>
        <v/>
      </c>
      <c r="AF51" s="233"/>
      <c r="AG51" s="233" t="str">
        <f t="shared" si="7"/>
        <v/>
      </c>
      <c r="AH51" s="233"/>
      <c r="AI51" s="233" t="str">
        <f t="shared" si="8"/>
        <v/>
      </c>
      <c r="AJ51" s="233"/>
      <c r="AK51" s="234" t="str">
        <f t="shared" si="0"/>
        <v/>
      </c>
      <c r="AL51" s="278" t="str">
        <f t="shared" si="11"/>
        <v/>
      </c>
      <c r="AM51" s="278" t="str">
        <f t="shared" si="9"/>
        <v/>
      </c>
      <c r="AN51" s="279"/>
      <c r="AO51" s="279"/>
      <c r="AP51" s="279"/>
      <c r="AQ51" s="279"/>
      <c r="AR51" s="279"/>
      <c r="AS51" s="279"/>
      <c r="AT51" s="279"/>
      <c r="AU51" s="274" t="str">
        <f>IFERROR(VLOOKUP(AT51,'Seguridad Información'!$I$61:$J$65,2,0),"")</f>
        <v/>
      </c>
      <c r="AV51" s="274"/>
      <c r="AW51" s="280" t="str">
        <f t="shared" si="1"/>
        <v/>
      </c>
      <c r="AX51" s="278" t="str">
        <f t="shared" si="2"/>
        <v/>
      </c>
      <c r="AY51" s="280" t="str">
        <f>IFERROR(VLOOKUP((CONCATENATE(AM51,AX51)),Listados!$U$3:$V$11,2,FALSE),"")</f>
        <v/>
      </c>
      <c r="AZ51" s="278">
        <f t="shared" si="10"/>
        <v>100</v>
      </c>
      <c r="BA51" s="710"/>
      <c r="BB51" s="710"/>
      <c r="BC51" s="281">
        <f>+IF(AND(W51="Preventivo",BB49="Fuerte"),2,IF(AND(W51="Preventivo",BB49="Moderado"),1,0))</f>
        <v>0</v>
      </c>
      <c r="BD51" s="281">
        <f>+IF(AND(W51="Detectivo/Correctivo",$BB49="Fuerte"),2,IF(AND(W51="Detectivo/Correctivo",$BB51="Moderado"),1,IF(AND(W51="Preventivo",$BB49="Fuerte"),1,0)))</f>
        <v>0</v>
      </c>
      <c r="BE51" s="281" t="e">
        <f>+N49-BC51</f>
        <v>#N/A</v>
      </c>
      <c r="BF51" s="281" t="e">
        <f>+P49-BD51</f>
        <v>#N/A</v>
      </c>
      <c r="BG51" s="474"/>
      <c r="BH51" s="474"/>
      <c r="BI51" s="474"/>
      <c r="BJ51" s="477"/>
      <c r="BK51" s="477"/>
      <c r="BL51" s="477"/>
      <c r="BM51" s="735"/>
    </row>
    <row r="52" spans="1:65" ht="65.099999999999994" customHeight="1">
      <c r="A52" s="711"/>
      <c r="B52" s="712"/>
      <c r="C52" s="714"/>
      <c r="D52" s="275"/>
      <c r="E52" s="275"/>
      <c r="F52" s="703"/>
      <c r="G52" s="715"/>
      <c r="H52" s="265"/>
      <c r="I52" s="265"/>
      <c r="J52" s="265"/>
      <c r="K52" s="276"/>
      <c r="L52" s="277"/>
      <c r="M52" s="713"/>
      <c r="N52" s="706"/>
      <c r="O52" s="709"/>
      <c r="P52" s="706"/>
      <c r="Q52" s="474"/>
      <c r="R52" s="474"/>
      <c r="S52" s="233"/>
      <c r="T52" s="233"/>
      <c r="U52" s="248" t="s">
        <v>753</v>
      </c>
      <c r="V52" s="282"/>
      <c r="W52" s="282"/>
      <c r="X52" s="282"/>
      <c r="Y52" s="233" t="str">
        <f t="shared" si="3"/>
        <v/>
      </c>
      <c r="Z52" s="282"/>
      <c r="AA52" s="233" t="str">
        <f t="shared" si="4"/>
        <v/>
      </c>
      <c r="AB52" s="233"/>
      <c r="AC52" s="233" t="str">
        <f t="shared" si="5"/>
        <v/>
      </c>
      <c r="AD52" s="233"/>
      <c r="AE52" s="233" t="str">
        <f t="shared" si="6"/>
        <v/>
      </c>
      <c r="AF52" s="233"/>
      <c r="AG52" s="233" t="str">
        <f t="shared" si="7"/>
        <v/>
      </c>
      <c r="AH52" s="233"/>
      <c r="AI52" s="233" t="str">
        <f t="shared" si="8"/>
        <v/>
      </c>
      <c r="AJ52" s="233"/>
      <c r="AK52" s="234" t="str">
        <f t="shared" si="0"/>
        <v/>
      </c>
      <c r="AL52" s="278" t="str">
        <f t="shared" si="11"/>
        <v/>
      </c>
      <c r="AM52" s="278" t="str">
        <f t="shared" si="9"/>
        <v/>
      </c>
      <c r="AN52" s="279"/>
      <c r="AO52" s="279"/>
      <c r="AP52" s="279"/>
      <c r="AQ52" s="279"/>
      <c r="AR52" s="279"/>
      <c r="AS52" s="279"/>
      <c r="AT52" s="279"/>
      <c r="AU52" s="274" t="str">
        <f>IFERROR(VLOOKUP(AT52,'Seguridad Información'!$I$61:$J$65,2,0),"")</f>
        <v/>
      </c>
      <c r="AV52" s="274"/>
      <c r="AW52" s="280" t="str">
        <f t="shared" si="1"/>
        <v/>
      </c>
      <c r="AX52" s="278" t="str">
        <f t="shared" si="2"/>
        <v/>
      </c>
      <c r="AY52" s="280" t="str">
        <f>IFERROR(VLOOKUP((CONCATENATE(AM52,AX52)),Listados!$U$3:$V$11,2,FALSE),"")</f>
        <v/>
      </c>
      <c r="AZ52" s="278">
        <f t="shared" si="10"/>
        <v>100</v>
      </c>
      <c r="BA52" s="710"/>
      <c r="BB52" s="710"/>
      <c r="BC52" s="281">
        <f>+IF(AND(W52="Preventivo",BB49="Fuerte"),2,IF(AND(W52="Preventivo",BB49="Moderado"),1,0))</f>
        <v>0</v>
      </c>
      <c r="BD52" s="281">
        <f>+IF(AND(W52="Detectivo/Correctivo",$BB49="Fuerte"),2,IF(AND(W52="Detectivo/Correctivo",$BB52="Moderado"),1,IF(AND(W52="Preventivo",$BB49="Fuerte"),1,0)))</f>
        <v>0</v>
      </c>
      <c r="BE52" s="281" t="e">
        <f>+N49-BC52</f>
        <v>#N/A</v>
      </c>
      <c r="BF52" s="281" t="e">
        <f>+P49-BD52</f>
        <v>#N/A</v>
      </c>
      <c r="BG52" s="474"/>
      <c r="BH52" s="474"/>
      <c r="BI52" s="474"/>
      <c r="BJ52" s="477"/>
      <c r="BK52" s="477"/>
      <c r="BL52" s="477"/>
      <c r="BM52" s="735"/>
    </row>
    <row r="53" spans="1:65" ht="65.099999999999994" customHeight="1">
      <c r="A53" s="711"/>
      <c r="B53" s="712"/>
      <c r="C53" s="714"/>
      <c r="D53" s="275"/>
      <c r="E53" s="275"/>
      <c r="F53" s="703"/>
      <c r="G53" s="715"/>
      <c r="H53" s="265"/>
      <c r="I53" s="265"/>
      <c r="J53" s="265"/>
      <c r="K53" s="276"/>
      <c r="L53" s="277"/>
      <c r="M53" s="713"/>
      <c r="N53" s="706"/>
      <c r="O53" s="709"/>
      <c r="P53" s="706"/>
      <c r="Q53" s="474"/>
      <c r="R53" s="474"/>
      <c r="S53" s="233"/>
      <c r="T53" s="233"/>
      <c r="U53" s="248" t="s">
        <v>753</v>
      </c>
      <c r="V53" s="282"/>
      <c r="W53" s="282"/>
      <c r="X53" s="282"/>
      <c r="Y53" s="233" t="str">
        <f t="shared" si="3"/>
        <v/>
      </c>
      <c r="Z53" s="282"/>
      <c r="AA53" s="233" t="str">
        <f t="shared" si="4"/>
        <v/>
      </c>
      <c r="AB53" s="233"/>
      <c r="AC53" s="233" t="str">
        <f t="shared" si="5"/>
        <v/>
      </c>
      <c r="AD53" s="233"/>
      <c r="AE53" s="233" t="str">
        <f t="shared" si="6"/>
        <v/>
      </c>
      <c r="AF53" s="233"/>
      <c r="AG53" s="233" t="str">
        <f t="shared" si="7"/>
        <v/>
      </c>
      <c r="AH53" s="233"/>
      <c r="AI53" s="233" t="str">
        <f t="shared" si="8"/>
        <v/>
      </c>
      <c r="AJ53" s="233"/>
      <c r="AK53" s="234" t="str">
        <f t="shared" si="0"/>
        <v/>
      </c>
      <c r="AL53" s="278" t="str">
        <f t="shared" si="11"/>
        <v/>
      </c>
      <c r="AM53" s="278" t="str">
        <f t="shared" si="9"/>
        <v/>
      </c>
      <c r="AN53" s="279"/>
      <c r="AO53" s="279"/>
      <c r="AP53" s="279"/>
      <c r="AQ53" s="279"/>
      <c r="AR53" s="279"/>
      <c r="AS53" s="279"/>
      <c r="AT53" s="279"/>
      <c r="AU53" s="274" t="str">
        <f>IFERROR(VLOOKUP(AT53,'Seguridad Información'!$I$61:$J$65,2,0),"")</f>
        <v/>
      </c>
      <c r="AV53" s="274"/>
      <c r="AW53" s="280" t="str">
        <f t="shared" si="1"/>
        <v/>
      </c>
      <c r="AX53" s="278" t="str">
        <f t="shared" si="2"/>
        <v/>
      </c>
      <c r="AY53" s="280" t="str">
        <f>IFERROR(VLOOKUP((CONCATENATE(AM53,AX53)),Listados!$U$3:$V$11,2,FALSE),"")</f>
        <v/>
      </c>
      <c r="AZ53" s="278">
        <f t="shared" si="10"/>
        <v>100</v>
      </c>
      <c r="BA53" s="710"/>
      <c r="BB53" s="710"/>
      <c r="BC53" s="281">
        <f>+IF(AND(W53="Preventivo",BB49="Fuerte"),2,IF(AND(W53="Preventivo",BB49="Moderado"),1,0))</f>
        <v>0</v>
      </c>
      <c r="BD53" s="281">
        <f>+IF(AND(W53="Detectivo/Correctivo",$BB49="Fuerte"),2,IF(AND(W53="Detectivo/Correctivo",$BB53="Moderado"),1,IF(AND(W53="Preventivo",$BB49="Fuerte"),1,0)))</f>
        <v>0</v>
      </c>
      <c r="BE53" s="281" t="e">
        <f>+N49-BC53</f>
        <v>#N/A</v>
      </c>
      <c r="BF53" s="281" t="e">
        <f>+P49-BD53</f>
        <v>#N/A</v>
      </c>
      <c r="BG53" s="474"/>
      <c r="BH53" s="474"/>
      <c r="BI53" s="474"/>
      <c r="BJ53" s="477"/>
      <c r="BK53" s="477"/>
      <c r="BL53" s="477"/>
      <c r="BM53" s="735"/>
    </row>
    <row r="54" spans="1:65" ht="65.099999999999994" customHeight="1">
      <c r="A54" s="711"/>
      <c r="B54" s="712"/>
      <c r="C54" s="714"/>
      <c r="D54" s="275"/>
      <c r="E54" s="275"/>
      <c r="F54" s="703"/>
      <c r="G54" s="715"/>
      <c r="H54" s="265"/>
      <c r="I54" s="265"/>
      <c r="J54" s="265"/>
      <c r="K54" s="276"/>
      <c r="L54" s="277"/>
      <c r="M54" s="713"/>
      <c r="N54" s="706"/>
      <c r="O54" s="709"/>
      <c r="P54" s="706"/>
      <c r="Q54" s="474"/>
      <c r="R54" s="474"/>
      <c r="S54" s="233"/>
      <c r="T54" s="233"/>
      <c r="U54" s="248" t="s">
        <v>753</v>
      </c>
      <c r="V54" s="282"/>
      <c r="W54" s="282"/>
      <c r="X54" s="282"/>
      <c r="Y54" s="233" t="str">
        <f t="shared" si="3"/>
        <v/>
      </c>
      <c r="Z54" s="282"/>
      <c r="AA54" s="233" t="str">
        <f t="shared" si="4"/>
        <v/>
      </c>
      <c r="AB54" s="233"/>
      <c r="AC54" s="233" t="str">
        <f t="shared" si="5"/>
        <v/>
      </c>
      <c r="AD54" s="233"/>
      <c r="AE54" s="233" t="str">
        <f t="shared" si="6"/>
        <v/>
      </c>
      <c r="AF54" s="233"/>
      <c r="AG54" s="233" t="str">
        <f t="shared" si="7"/>
        <v/>
      </c>
      <c r="AH54" s="233"/>
      <c r="AI54" s="233" t="str">
        <f t="shared" si="8"/>
        <v/>
      </c>
      <c r="AJ54" s="233"/>
      <c r="AK54" s="234" t="str">
        <f t="shared" si="0"/>
        <v/>
      </c>
      <c r="AL54" s="278" t="str">
        <f t="shared" si="11"/>
        <v/>
      </c>
      <c r="AM54" s="278" t="str">
        <f t="shared" si="9"/>
        <v/>
      </c>
      <c r="AN54" s="279"/>
      <c r="AO54" s="279"/>
      <c r="AP54" s="279"/>
      <c r="AQ54" s="279"/>
      <c r="AR54" s="279"/>
      <c r="AS54" s="279"/>
      <c r="AT54" s="279"/>
      <c r="AU54" s="274" t="str">
        <f>IFERROR(VLOOKUP(AT54,'Seguridad Información'!$I$61:$J$65,2,0),"")</f>
        <v/>
      </c>
      <c r="AV54" s="274"/>
      <c r="AW54" s="280" t="str">
        <f t="shared" si="1"/>
        <v/>
      </c>
      <c r="AX54" s="278" t="str">
        <f t="shared" si="2"/>
        <v/>
      </c>
      <c r="AY54" s="280" t="str">
        <f>IFERROR(VLOOKUP((CONCATENATE(AM54,AX54)),Listados!$U$3:$V$11,2,FALSE),"")</f>
        <v/>
      </c>
      <c r="AZ54" s="278">
        <f t="shared" si="10"/>
        <v>100</v>
      </c>
      <c r="BA54" s="710"/>
      <c r="BB54" s="710"/>
      <c r="BC54" s="281">
        <f>+IF(AND(W54="Preventivo",BB49="Fuerte"),2,IF(AND(W54="Preventivo",BB49="Moderado"),1,0))</f>
        <v>0</v>
      </c>
      <c r="BD54" s="281">
        <f>+IF(AND(W54="Detectivo/Correctivo",$BB49="Fuerte"),2,IF(AND(W54="Detectivo/Correctivo",$BB54="Moderado"),1,IF(AND(W54="Preventivo",$BB49="Fuerte"),1,0)))</f>
        <v>0</v>
      </c>
      <c r="BE54" s="281" t="e">
        <f>+N49-BC54</f>
        <v>#N/A</v>
      </c>
      <c r="BF54" s="281" t="e">
        <f>+P49-BD54</f>
        <v>#N/A</v>
      </c>
      <c r="BG54" s="474"/>
      <c r="BH54" s="474"/>
      <c r="BI54" s="474"/>
      <c r="BJ54" s="477"/>
      <c r="BK54" s="477"/>
      <c r="BL54" s="477"/>
      <c r="BM54" s="735"/>
    </row>
    <row r="55" spans="1:65" ht="65.099999999999994" customHeight="1">
      <c r="A55" s="711">
        <v>9</v>
      </c>
      <c r="B55" s="712"/>
      <c r="C55" s="714" t="str">
        <f>IFERROR(VLOOKUP(B55,Listados!B$3:C$20,2,FALSE),"")</f>
        <v/>
      </c>
      <c r="D55" s="275"/>
      <c r="E55" s="275"/>
      <c r="F55" s="703"/>
      <c r="G55" s="715"/>
      <c r="H55" s="265"/>
      <c r="I55" s="265"/>
      <c r="J55" s="265"/>
      <c r="K55" s="276"/>
      <c r="L55" s="277"/>
      <c r="M55" s="713"/>
      <c r="N55" s="706" t="e">
        <f>+VLOOKUP(M55,Listados!$K$8:$L$12,2,0)</f>
        <v>#N/A</v>
      </c>
      <c r="O55" s="709"/>
      <c r="P55" s="706" t="e">
        <f>+VLOOKUP(O55,Listados!$K$13:$L$17,2,0)</f>
        <v>#N/A</v>
      </c>
      <c r="Q55" s="474" t="str">
        <f>IF(AND(M55&lt;&gt;"",O55&lt;&gt;""),VLOOKUP(M55&amp;O55,Listados!$M$3:$N$27,2,FALSE),"")</f>
        <v/>
      </c>
      <c r="R55" s="474" t="e">
        <f>+VLOOKUP(Q55,Listados!$P$3:$Q$6,2,FALSE)</f>
        <v>#N/A</v>
      </c>
      <c r="S55" s="233"/>
      <c r="T55" s="233"/>
      <c r="U55" s="248" t="s">
        <v>753</v>
      </c>
      <c r="V55" s="282"/>
      <c r="W55" s="282"/>
      <c r="X55" s="282"/>
      <c r="Y55" s="233" t="str">
        <f t="shared" si="3"/>
        <v/>
      </c>
      <c r="Z55" s="282"/>
      <c r="AA55" s="233" t="str">
        <f t="shared" si="4"/>
        <v/>
      </c>
      <c r="AB55" s="233"/>
      <c r="AC55" s="233" t="str">
        <f t="shared" si="5"/>
        <v/>
      </c>
      <c r="AD55" s="233"/>
      <c r="AE55" s="233" t="str">
        <f t="shared" si="6"/>
        <v/>
      </c>
      <c r="AF55" s="233"/>
      <c r="AG55" s="233" t="str">
        <f t="shared" si="7"/>
        <v/>
      </c>
      <c r="AH55" s="233"/>
      <c r="AI55" s="233" t="str">
        <f t="shared" si="8"/>
        <v/>
      </c>
      <c r="AJ55" s="233"/>
      <c r="AK55" s="234" t="str">
        <f t="shared" si="0"/>
        <v/>
      </c>
      <c r="AL55" s="278" t="str">
        <f t="shared" si="11"/>
        <v/>
      </c>
      <c r="AM55" s="278" t="str">
        <f t="shared" si="9"/>
        <v/>
      </c>
      <c r="AN55" s="279"/>
      <c r="AO55" s="279"/>
      <c r="AP55" s="279"/>
      <c r="AQ55" s="279"/>
      <c r="AR55" s="279"/>
      <c r="AS55" s="279"/>
      <c r="AT55" s="279"/>
      <c r="AU55" s="274" t="str">
        <f>IFERROR(VLOOKUP(AT55,'Seguridad Información'!$I$61:$J$65,2,0),"")</f>
        <v/>
      </c>
      <c r="AV55" s="274"/>
      <c r="AW55" s="280" t="str">
        <f t="shared" si="1"/>
        <v/>
      </c>
      <c r="AX55" s="278" t="str">
        <f t="shared" si="2"/>
        <v/>
      </c>
      <c r="AY55" s="280" t="str">
        <f>IFERROR(VLOOKUP((CONCATENATE(AM55,AX55)),Listados!$U$3:$V$11,2,FALSE),"")</f>
        <v/>
      </c>
      <c r="AZ55" s="278">
        <f t="shared" si="10"/>
        <v>100</v>
      </c>
      <c r="BA55" s="710">
        <f>AVERAGE(AZ55:AZ60)</f>
        <v>100</v>
      </c>
      <c r="BB55" s="710" t="str">
        <f>IF(BA55&lt;=50, "Débil", IF(BA55&lt;=99,"Moderado","Fuerte"))</f>
        <v>Fuerte</v>
      </c>
      <c r="BC55" s="281">
        <f>+IF(AND(W55="Preventivo",BB55="Fuerte"),2,IF(AND(W55="Preventivo",BB55="Moderado"),1,0))</f>
        <v>0</v>
      </c>
      <c r="BD55" s="281">
        <f>+IF(AND(W55="Detectivo/Correctivo",$BB55="Fuerte"),2,IF(AND(W55="Detectivo/Correctivo",$BB55="Moderado"),1,IF(AND(W55="Preventivo",$BB55="Fuerte"),1,0)))</f>
        <v>0</v>
      </c>
      <c r="BE55" s="281" t="e">
        <f>+N55-BC55</f>
        <v>#N/A</v>
      </c>
      <c r="BF55" s="281" t="e">
        <f>+P55-BD55</f>
        <v>#N/A</v>
      </c>
      <c r="BG55" s="474" t="e">
        <f>+VLOOKUP(MIN(BE55,BE56,BE57,BE58,BE59,BE60),Listados!$J$18:$K$24,2,TRUE)</f>
        <v>#N/A</v>
      </c>
      <c r="BH55" s="474" t="e">
        <f>+VLOOKUP(MIN(BF55,BF56,BF57,BF58,BF59,BF60),Listados!$J$27:$K$32,2,TRUE)</f>
        <v>#N/A</v>
      </c>
      <c r="BI55" s="474" t="e">
        <f>IF(AND(BG55&lt;&gt;"",BH55&lt;&gt;""),VLOOKUP(BG55&amp;BH55,Listados!$M$3:$N$27,2,FALSE),"")</f>
        <v>#N/A</v>
      </c>
      <c r="BJ55" s="477" t="e">
        <f>+IF($R55="Asumir el riesgo","NA","")</f>
        <v>#N/A</v>
      </c>
      <c r="BK55" s="477" t="e">
        <f>+IF($R55="Asumir el riesgo","NA","")</f>
        <v>#N/A</v>
      </c>
      <c r="BL55" s="477" t="e">
        <f>+IF($R55="Asumir el riesgo","NA","")</f>
        <v>#N/A</v>
      </c>
      <c r="BM55" s="735" t="e">
        <f>+IF($R55="Asumir el riesgo","NA","")</f>
        <v>#N/A</v>
      </c>
    </row>
    <row r="56" spans="1:65" ht="65.099999999999994" customHeight="1">
      <c r="A56" s="711"/>
      <c r="B56" s="712"/>
      <c r="C56" s="714"/>
      <c r="D56" s="275"/>
      <c r="E56" s="275"/>
      <c r="F56" s="703"/>
      <c r="G56" s="715"/>
      <c r="H56" s="265"/>
      <c r="I56" s="265"/>
      <c r="J56" s="265"/>
      <c r="K56" s="276"/>
      <c r="L56" s="277"/>
      <c r="M56" s="713"/>
      <c r="N56" s="706"/>
      <c r="O56" s="709"/>
      <c r="P56" s="706"/>
      <c r="Q56" s="474"/>
      <c r="R56" s="474"/>
      <c r="S56" s="233"/>
      <c r="T56" s="233"/>
      <c r="U56" s="248" t="s">
        <v>753</v>
      </c>
      <c r="V56" s="282"/>
      <c r="W56" s="282"/>
      <c r="X56" s="282"/>
      <c r="Y56" s="233" t="str">
        <f t="shared" si="3"/>
        <v/>
      </c>
      <c r="Z56" s="282"/>
      <c r="AA56" s="233" t="str">
        <f t="shared" si="4"/>
        <v/>
      </c>
      <c r="AB56" s="233"/>
      <c r="AC56" s="233" t="str">
        <f t="shared" si="5"/>
        <v/>
      </c>
      <c r="AD56" s="233"/>
      <c r="AE56" s="233" t="str">
        <f t="shared" si="6"/>
        <v/>
      </c>
      <c r="AF56" s="233"/>
      <c r="AG56" s="233" t="str">
        <f t="shared" si="7"/>
        <v/>
      </c>
      <c r="AH56" s="233"/>
      <c r="AI56" s="233" t="str">
        <f t="shared" si="8"/>
        <v/>
      </c>
      <c r="AJ56" s="233"/>
      <c r="AK56" s="234" t="str">
        <f t="shared" si="0"/>
        <v/>
      </c>
      <c r="AL56" s="278" t="str">
        <f t="shared" si="11"/>
        <v/>
      </c>
      <c r="AM56" s="278" t="str">
        <f t="shared" si="9"/>
        <v/>
      </c>
      <c r="AN56" s="279"/>
      <c r="AO56" s="279"/>
      <c r="AP56" s="279"/>
      <c r="AQ56" s="279"/>
      <c r="AR56" s="279"/>
      <c r="AS56" s="279"/>
      <c r="AT56" s="279"/>
      <c r="AU56" s="274" t="str">
        <f>IFERROR(VLOOKUP(AT56,'Seguridad Información'!$I$61:$J$65,2,0),"")</f>
        <v/>
      </c>
      <c r="AV56" s="274"/>
      <c r="AW56" s="280" t="str">
        <f t="shared" si="1"/>
        <v/>
      </c>
      <c r="AX56" s="278" t="str">
        <f t="shared" si="2"/>
        <v/>
      </c>
      <c r="AY56" s="280" t="str">
        <f>IFERROR(VLOOKUP((CONCATENATE(AM56,AX56)),Listados!$U$3:$V$11,2,FALSE),"")</f>
        <v/>
      </c>
      <c r="AZ56" s="278">
        <f t="shared" si="10"/>
        <v>100</v>
      </c>
      <c r="BA56" s="710"/>
      <c r="BB56" s="710"/>
      <c r="BC56" s="281">
        <f>+IF(AND(W56="Preventivo",BB55="Fuerte"),2,IF(AND(W56="Preventivo",BB55="Moderado"),1,0))</f>
        <v>0</v>
      </c>
      <c r="BD56" s="281">
        <f>+IF(AND(W56="Detectivo/Correctivo",$BB55="Fuerte"),2,IF(AND(W56="Detectivo/Correctivo",$BB56="Moderado"),1,IF(AND(W56="Preventivo",$BB55="Fuerte"),1,0)))</f>
        <v>0</v>
      </c>
      <c r="BE56" s="281" t="e">
        <f>+N55-BC56</f>
        <v>#N/A</v>
      </c>
      <c r="BF56" s="281" t="e">
        <f>+P55-BD56</f>
        <v>#N/A</v>
      </c>
      <c r="BG56" s="474"/>
      <c r="BH56" s="474"/>
      <c r="BI56" s="474"/>
      <c r="BJ56" s="477"/>
      <c r="BK56" s="477"/>
      <c r="BL56" s="477"/>
      <c r="BM56" s="735"/>
    </row>
    <row r="57" spans="1:65" ht="65.099999999999994" customHeight="1">
      <c r="A57" s="711"/>
      <c r="B57" s="712"/>
      <c r="C57" s="714"/>
      <c r="D57" s="275"/>
      <c r="E57" s="275"/>
      <c r="F57" s="703"/>
      <c r="G57" s="715"/>
      <c r="H57" s="265"/>
      <c r="I57" s="265"/>
      <c r="J57" s="265"/>
      <c r="K57" s="276"/>
      <c r="L57" s="277"/>
      <c r="M57" s="713"/>
      <c r="N57" s="706"/>
      <c r="O57" s="709"/>
      <c r="P57" s="706"/>
      <c r="Q57" s="474"/>
      <c r="R57" s="474"/>
      <c r="S57" s="233"/>
      <c r="T57" s="233"/>
      <c r="U57" s="248" t="s">
        <v>753</v>
      </c>
      <c r="V57" s="282"/>
      <c r="W57" s="282"/>
      <c r="X57" s="282"/>
      <c r="Y57" s="233" t="str">
        <f t="shared" si="3"/>
        <v/>
      </c>
      <c r="Z57" s="282"/>
      <c r="AA57" s="233" t="str">
        <f t="shared" si="4"/>
        <v/>
      </c>
      <c r="AB57" s="233"/>
      <c r="AC57" s="233" t="str">
        <f t="shared" si="5"/>
        <v/>
      </c>
      <c r="AD57" s="233"/>
      <c r="AE57" s="233" t="str">
        <f t="shared" si="6"/>
        <v/>
      </c>
      <c r="AF57" s="233"/>
      <c r="AG57" s="233" t="str">
        <f t="shared" si="7"/>
        <v/>
      </c>
      <c r="AH57" s="233"/>
      <c r="AI57" s="233" t="str">
        <f t="shared" si="8"/>
        <v/>
      </c>
      <c r="AJ57" s="233"/>
      <c r="AK57" s="234" t="str">
        <f t="shared" si="0"/>
        <v/>
      </c>
      <c r="AL57" s="278" t="str">
        <f t="shared" si="11"/>
        <v/>
      </c>
      <c r="AM57" s="278" t="str">
        <f t="shared" si="9"/>
        <v/>
      </c>
      <c r="AN57" s="279"/>
      <c r="AO57" s="279"/>
      <c r="AP57" s="279"/>
      <c r="AQ57" s="279"/>
      <c r="AR57" s="279"/>
      <c r="AS57" s="279"/>
      <c r="AT57" s="279"/>
      <c r="AU57" s="274" t="str">
        <f>IFERROR(VLOOKUP(AT57,'Seguridad Información'!$I$61:$J$65,2,0),"")</f>
        <v/>
      </c>
      <c r="AV57" s="274"/>
      <c r="AW57" s="280" t="str">
        <f t="shared" si="1"/>
        <v/>
      </c>
      <c r="AX57" s="278" t="str">
        <f t="shared" si="2"/>
        <v/>
      </c>
      <c r="AY57" s="280" t="str">
        <f>IFERROR(VLOOKUP((CONCATENATE(AM57,AX57)),Listados!$U$3:$V$11,2,FALSE),"")</f>
        <v/>
      </c>
      <c r="AZ57" s="278">
        <f t="shared" si="10"/>
        <v>100</v>
      </c>
      <c r="BA57" s="710"/>
      <c r="BB57" s="710"/>
      <c r="BC57" s="281">
        <f>+IF(AND(W57="Preventivo",BB55="Fuerte"),2,IF(AND(W57="Preventivo",BB55="Moderado"),1,0))</f>
        <v>0</v>
      </c>
      <c r="BD57" s="281">
        <f>+IF(AND(W57="Detectivo/Correctivo",$BB55="Fuerte"),2,IF(AND(W57="Detectivo/Correctivo",$BB57="Moderado"),1,IF(AND(W57="Preventivo",$BB55="Fuerte"),1,0)))</f>
        <v>0</v>
      </c>
      <c r="BE57" s="281" t="e">
        <f>+N55-BC57</f>
        <v>#N/A</v>
      </c>
      <c r="BF57" s="281" t="e">
        <f>+P55-BD57</f>
        <v>#N/A</v>
      </c>
      <c r="BG57" s="474"/>
      <c r="BH57" s="474"/>
      <c r="BI57" s="474"/>
      <c r="BJ57" s="477"/>
      <c r="BK57" s="477"/>
      <c r="BL57" s="477"/>
      <c r="BM57" s="735"/>
    </row>
    <row r="58" spans="1:65" ht="65.099999999999994" customHeight="1">
      <c r="A58" s="711"/>
      <c r="B58" s="712"/>
      <c r="C58" s="714"/>
      <c r="D58" s="275"/>
      <c r="E58" s="275"/>
      <c r="F58" s="703"/>
      <c r="G58" s="715"/>
      <c r="H58" s="265"/>
      <c r="I58" s="265"/>
      <c r="J58" s="265"/>
      <c r="K58" s="276"/>
      <c r="L58" s="277"/>
      <c r="M58" s="713"/>
      <c r="N58" s="706"/>
      <c r="O58" s="709"/>
      <c r="P58" s="706"/>
      <c r="Q58" s="474"/>
      <c r="R58" s="474"/>
      <c r="S58" s="233"/>
      <c r="T58" s="233"/>
      <c r="U58" s="248" t="s">
        <v>753</v>
      </c>
      <c r="V58" s="282"/>
      <c r="W58" s="282"/>
      <c r="X58" s="282"/>
      <c r="Y58" s="233" t="str">
        <f t="shared" si="3"/>
        <v/>
      </c>
      <c r="Z58" s="282"/>
      <c r="AA58" s="233" t="str">
        <f t="shared" si="4"/>
        <v/>
      </c>
      <c r="AB58" s="233"/>
      <c r="AC58" s="233" t="str">
        <f t="shared" si="5"/>
        <v/>
      </c>
      <c r="AD58" s="233"/>
      <c r="AE58" s="233" t="str">
        <f t="shared" si="6"/>
        <v/>
      </c>
      <c r="AF58" s="233"/>
      <c r="AG58" s="233" t="str">
        <f t="shared" si="7"/>
        <v/>
      </c>
      <c r="AH58" s="233"/>
      <c r="AI58" s="233" t="str">
        <f t="shared" si="8"/>
        <v/>
      </c>
      <c r="AJ58" s="233"/>
      <c r="AK58" s="234" t="str">
        <f t="shared" si="0"/>
        <v/>
      </c>
      <c r="AL58" s="278" t="str">
        <f t="shared" si="11"/>
        <v/>
      </c>
      <c r="AM58" s="278" t="str">
        <f t="shared" si="9"/>
        <v/>
      </c>
      <c r="AN58" s="279"/>
      <c r="AO58" s="279"/>
      <c r="AP58" s="279"/>
      <c r="AQ58" s="279"/>
      <c r="AR58" s="279"/>
      <c r="AS58" s="279"/>
      <c r="AT58" s="279"/>
      <c r="AU58" s="274" t="str">
        <f>IFERROR(VLOOKUP(AT58,'Seguridad Información'!$I$61:$J$65,2,0),"")</f>
        <v/>
      </c>
      <c r="AV58" s="274"/>
      <c r="AW58" s="280" t="str">
        <f t="shared" si="1"/>
        <v/>
      </c>
      <c r="AX58" s="278" t="str">
        <f t="shared" si="2"/>
        <v/>
      </c>
      <c r="AY58" s="280" t="str">
        <f>IFERROR(VLOOKUP((CONCATENATE(AM58,AX58)),Listados!$U$3:$V$11,2,FALSE),"")</f>
        <v/>
      </c>
      <c r="AZ58" s="278">
        <f t="shared" si="10"/>
        <v>100</v>
      </c>
      <c r="BA58" s="710"/>
      <c r="BB58" s="710"/>
      <c r="BC58" s="281">
        <f>+IF(AND(W58="Preventivo",BB55="Fuerte"),2,IF(AND(W58="Preventivo",BB55="Moderado"),1,0))</f>
        <v>0</v>
      </c>
      <c r="BD58" s="281">
        <f>+IF(AND(W58="Detectivo/Correctivo",$BB55="Fuerte"),2,IF(AND(W58="Detectivo/Correctivo",$BB58="Moderado"),1,IF(AND(W58="Preventivo",$BB55="Fuerte"),1,0)))</f>
        <v>0</v>
      </c>
      <c r="BE58" s="281" t="e">
        <f>+N55-BC58</f>
        <v>#N/A</v>
      </c>
      <c r="BF58" s="281" t="e">
        <f>+P55-BD58</f>
        <v>#N/A</v>
      </c>
      <c r="BG58" s="474"/>
      <c r="BH58" s="474"/>
      <c r="BI58" s="474"/>
      <c r="BJ58" s="477"/>
      <c r="BK58" s="477"/>
      <c r="BL58" s="477"/>
      <c r="BM58" s="735"/>
    </row>
    <row r="59" spans="1:65" ht="65.099999999999994" customHeight="1">
      <c r="A59" s="711"/>
      <c r="B59" s="712"/>
      <c r="C59" s="714"/>
      <c r="D59" s="275"/>
      <c r="E59" s="275"/>
      <c r="F59" s="703"/>
      <c r="G59" s="715"/>
      <c r="H59" s="265"/>
      <c r="I59" s="265"/>
      <c r="J59" s="265"/>
      <c r="K59" s="276"/>
      <c r="L59" s="277"/>
      <c r="M59" s="713"/>
      <c r="N59" s="706"/>
      <c r="O59" s="709"/>
      <c r="P59" s="706"/>
      <c r="Q59" s="474"/>
      <c r="R59" s="474"/>
      <c r="S59" s="233"/>
      <c r="T59" s="233"/>
      <c r="U59" s="248" t="s">
        <v>753</v>
      </c>
      <c r="V59" s="282"/>
      <c r="W59" s="282"/>
      <c r="X59" s="282"/>
      <c r="Y59" s="233" t="str">
        <f t="shared" si="3"/>
        <v/>
      </c>
      <c r="Z59" s="282"/>
      <c r="AA59" s="233" t="str">
        <f t="shared" si="4"/>
        <v/>
      </c>
      <c r="AB59" s="233"/>
      <c r="AC59" s="233" t="str">
        <f t="shared" si="5"/>
        <v/>
      </c>
      <c r="AD59" s="233"/>
      <c r="AE59" s="233" t="str">
        <f t="shared" si="6"/>
        <v/>
      </c>
      <c r="AF59" s="233"/>
      <c r="AG59" s="233" t="str">
        <f t="shared" si="7"/>
        <v/>
      </c>
      <c r="AH59" s="233"/>
      <c r="AI59" s="233" t="str">
        <f t="shared" si="8"/>
        <v/>
      </c>
      <c r="AJ59" s="233"/>
      <c r="AK59" s="234" t="str">
        <f t="shared" si="0"/>
        <v/>
      </c>
      <c r="AL59" s="278" t="str">
        <f t="shared" si="11"/>
        <v/>
      </c>
      <c r="AM59" s="278" t="str">
        <f t="shared" si="9"/>
        <v/>
      </c>
      <c r="AN59" s="279"/>
      <c r="AO59" s="279"/>
      <c r="AP59" s="279"/>
      <c r="AQ59" s="279"/>
      <c r="AR59" s="279"/>
      <c r="AS59" s="279"/>
      <c r="AT59" s="279"/>
      <c r="AU59" s="274" t="str">
        <f>IFERROR(VLOOKUP(AT59,'Seguridad Información'!$I$61:$J$65,2,0),"")</f>
        <v/>
      </c>
      <c r="AV59" s="274"/>
      <c r="AW59" s="280" t="str">
        <f t="shared" si="1"/>
        <v/>
      </c>
      <c r="AX59" s="278" t="str">
        <f t="shared" si="2"/>
        <v/>
      </c>
      <c r="AY59" s="280" t="str">
        <f>IFERROR(VLOOKUP((CONCATENATE(AM59,AX59)),Listados!$U$3:$V$11,2,FALSE),"")</f>
        <v/>
      </c>
      <c r="AZ59" s="278">
        <f t="shared" si="10"/>
        <v>100</v>
      </c>
      <c r="BA59" s="710"/>
      <c r="BB59" s="710"/>
      <c r="BC59" s="281">
        <f>+IF(AND(W59="Preventivo",BB55="Fuerte"),2,IF(AND(W59="Preventivo",BB55="Moderado"),1,0))</f>
        <v>0</v>
      </c>
      <c r="BD59" s="281">
        <f>+IF(AND(W59="Detectivo/Correctivo",$BB55="Fuerte"),2,IF(AND(W59="Detectivo/Correctivo",$BB59="Moderado"),1,IF(AND(W59="Preventivo",$BB55="Fuerte"),1,0)))</f>
        <v>0</v>
      </c>
      <c r="BE59" s="281" t="e">
        <f>+N55-BC59</f>
        <v>#N/A</v>
      </c>
      <c r="BF59" s="281" t="e">
        <f>+P55-BD59</f>
        <v>#N/A</v>
      </c>
      <c r="BG59" s="474"/>
      <c r="BH59" s="474"/>
      <c r="BI59" s="474"/>
      <c r="BJ59" s="477"/>
      <c r="BK59" s="477"/>
      <c r="BL59" s="477"/>
      <c r="BM59" s="735"/>
    </row>
    <row r="60" spans="1:65" ht="65.099999999999994" customHeight="1">
      <c r="A60" s="711"/>
      <c r="B60" s="712"/>
      <c r="C60" s="714"/>
      <c r="D60" s="275"/>
      <c r="E60" s="275"/>
      <c r="F60" s="703"/>
      <c r="G60" s="715"/>
      <c r="H60" s="265"/>
      <c r="I60" s="265"/>
      <c r="J60" s="265"/>
      <c r="K60" s="276"/>
      <c r="L60" s="277"/>
      <c r="M60" s="713"/>
      <c r="N60" s="706"/>
      <c r="O60" s="709"/>
      <c r="P60" s="706"/>
      <c r="Q60" s="474"/>
      <c r="R60" s="474"/>
      <c r="S60" s="233"/>
      <c r="T60" s="233"/>
      <c r="U60" s="248" t="s">
        <v>753</v>
      </c>
      <c r="V60" s="282"/>
      <c r="W60" s="282"/>
      <c r="X60" s="282"/>
      <c r="Y60" s="233" t="str">
        <f t="shared" si="3"/>
        <v/>
      </c>
      <c r="Z60" s="282"/>
      <c r="AA60" s="233" t="str">
        <f t="shared" si="4"/>
        <v/>
      </c>
      <c r="AB60" s="233"/>
      <c r="AC60" s="233" t="str">
        <f t="shared" si="5"/>
        <v/>
      </c>
      <c r="AD60" s="233"/>
      <c r="AE60" s="233" t="str">
        <f t="shared" si="6"/>
        <v/>
      </c>
      <c r="AF60" s="233"/>
      <c r="AG60" s="233" t="str">
        <f t="shared" si="7"/>
        <v/>
      </c>
      <c r="AH60" s="233"/>
      <c r="AI60" s="233" t="str">
        <f t="shared" si="8"/>
        <v/>
      </c>
      <c r="AJ60" s="233"/>
      <c r="AK60" s="234" t="str">
        <f t="shared" si="0"/>
        <v/>
      </c>
      <c r="AL60" s="278" t="str">
        <f t="shared" si="11"/>
        <v/>
      </c>
      <c r="AM60" s="278" t="str">
        <f t="shared" si="9"/>
        <v/>
      </c>
      <c r="AN60" s="279"/>
      <c r="AO60" s="279"/>
      <c r="AP60" s="279"/>
      <c r="AQ60" s="279"/>
      <c r="AR60" s="279"/>
      <c r="AS60" s="279"/>
      <c r="AT60" s="279"/>
      <c r="AU60" s="274" t="str">
        <f>IFERROR(VLOOKUP(AT60,'Seguridad Información'!$I$61:$J$65,2,0),"")</f>
        <v/>
      </c>
      <c r="AV60" s="274"/>
      <c r="AW60" s="280" t="str">
        <f t="shared" si="1"/>
        <v/>
      </c>
      <c r="AX60" s="278" t="str">
        <f t="shared" si="2"/>
        <v/>
      </c>
      <c r="AY60" s="280" t="str">
        <f>IFERROR(VLOOKUP((CONCATENATE(AM60,AX60)),Listados!$U$3:$V$11,2,FALSE),"")</f>
        <v/>
      </c>
      <c r="AZ60" s="278">
        <f t="shared" si="10"/>
        <v>100</v>
      </c>
      <c r="BA60" s="710"/>
      <c r="BB60" s="710"/>
      <c r="BC60" s="281">
        <f>+IF(AND(W60="Preventivo",BB55="Fuerte"),2,IF(AND(W60="Preventivo",BB55="Moderado"),1,0))</f>
        <v>0</v>
      </c>
      <c r="BD60" s="281">
        <f>+IF(AND(W60="Detectivo/Correctivo",$BB55="Fuerte"),2,IF(AND(W60="Detectivo/Correctivo",$BB60="Moderado"),1,IF(AND(W60="Preventivo",$BB55="Fuerte"),1,0)))</f>
        <v>0</v>
      </c>
      <c r="BE60" s="281" t="e">
        <f>+N55-BC60</f>
        <v>#N/A</v>
      </c>
      <c r="BF60" s="281" t="e">
        <f>+P55-BD60</f>
        <v>#N/A</v>
      </c>
      <c r="BG60" s="474"/>
      <c r="BH60" s="474"/>
      <c r="BI60" s="474"/>
      <c r="BJ60" s="477"/>
      <c r="BK60" s="477"/>
      <c r="BL60" s="477"/>
      <c r="BM60" s="735"/>
    </row>
    <row r="61" spans="1:65" ht="65.099999999999994" customHeight="1">
      <c r="A61" s="711">
        <v>10</v>
      </c>
      <c r="B61" s="712"/>
      <c r="C61" s="714" t="str">
        <f>IFERROR(VLOOKUP(B61,Listados!B$3:C$20,2,FALSE),"")</f>
        <v/>
      </c>
      <c r="D61" s="275"/>
      <c r="E61" s="275"/>
      <c r="F61" s="703"/>
      <c r="G61" s="715"/>
      <c r="H61" s="265"/>
      <c r="I61" s="265"/>
      <c r="J61" s="265"/>
      <c r="K61" s="276"/>
      <c r="L61" s="277"/>
      <c r="M61" s="713"/>
      <c r="N61" s="706" t="e">
        <f>+VLOOKUP(M61,Listados!$K$8:$L$12,2,0)</f>
        <v>#N/A</v>
      </c>
      <c r="O61" s="709"/>
      <c r="P61" s="706" t="e">
        <f>+VLOOKUP(O61,Listados!$K$13:$L$17,2,0)</f>
        <v>#N/A</v>
      </c>
      <c r="Q61" s="474" t="str">
        <f>IF(AND(M61&lt;&gt;"",O61&lt;&gt;""),VLOOKUP(M61&amp;O61,Listados!$M$3:$N$27,2,FALSE),"")</f>
        <v/>
      </c>
      <c r="R61" s="474" t="e">
        <f>+VLOOKUP(Q61,Listados!$P$3:$Q$6,2,FALSE)</f>
        <v>#N/A</v>
      </c>
      <c r="S61" s="233"/>
      <c r="T61" s="233"/>
      <c r="U61" s="248" t="s">
        <v>753</v>
      </c>
      <c r="V61" s="282"/>
      <c r="W61" s="282"/>
      <c r="X61" s="282"/>
      <c r="Y61" s="233" t="str">
        <f t="shared" si="3"/>
        <v/>
      </c>
      <c r="Z61" s="282"/>
      <c r="AA61" s="233" t="str">
        <f t="shared" si="4"/>
        <v/>
      </c>
      <c r="AB61" s="233"/>
      <c r="AC61" s="233" t="str">
        <f t="shared" si="5"/>
        <v/>
      </c>
      <c r="AD61" s="233"/>
      <c r="AE61" s="233" t="str">
        <f t="shared" si="6"/>
        <v/>
      </c>
      <c r="AF61" s="233"/>
      <c r="AG61" s="233" t="str">
        <f t="shared" si="7"/>
        <v/>
      </c>
      <c r="AH61" s="233"/>
      <c r="AI61" s="233" t="str">
        <f t="shared" si="8"/>
        <v/>
      </c>
      <c r="AJ61" s="233"/>
      <c r="AK61" s="234" t="str">
        <f t="shared" si="0"/>
        <v/>
      </c>
      <c r="AL61" s="278" t="str">
        <f t="shared" si="11"/>
        <v/>
      </c>
      <c r="AM61" s="278" t="str">
        <f t="shared" si="9"/>
        <v/>
      </c>
      <c r="AN61" s="279"/>
      <c r="AO61" s="279"/>
      <c r="AP61" s="279"/>
      <c r="AQ61" s="279"/>
      <c r="AR61" s="279"/>
      <c r="AS61" s="279"/>
      <c r="AT61" s="279"/>
      <c r="AU61" s="274" t="str">
        <f>IFERROR(VLOOKUP(AT61,'Seguridad Información'!$I$61:$J$65,2,0),"")</f>
        <v/>
      </c>
      <c r="AV61" s="274"/>
      <c r="AW61" s="280" t="str">
        <f t="shared" si="1"/>
        <v/>
      </c>
      <c r="AX61" s="278" t="str">
        <f t="shared" si="2"/>
        <v/>
      </c>
      <c r="AY61" s="280" t="str">
        <f>IFERROR(VLOOKUP((CONCATENATE(AM61,AX61)),Listados!$U$3:$V$11,2,FALSE),"")</f>
        <v/>
      </c>
      <c r="AZ61" s="278">
        <f t="shared" si="10"/>
        <v>100</v>
      </c>
      <c r="BA61" s="710">
        <f>AVERAGE(AZ61:AZ66)</f>
        <v>100</v>
      </c>
      <c r="BB61" s="710" t="str">
        <f>IF(BA61&lt;=50, "Débil", IF(BA61&lt;=99,"Moderado","Fuerte"))</f>
        <v>Fuerte</v>
      </c>
      <c r="BC61" s="281">
        <f>+IF(AND(W61="Preventivo",BB61="Fuerte"),2,IF(AND(W61="Preventivo",BB61="Moderado"),1,0))</f>
        <v>0</v>
      </c>
      <c r="BD61" s="281">
        <f>+IF(AND(W61="Detectivo/Correctivo",$BB61="Fuerte"),2,IF(AND(W61="Detectivo/Correctivo",$BB61="Moderado"),1,IF(AND(W61="Preventivo",$BB61="Fuerte"),1,0)))</f>
        <v>0</v>
      </c>
      <c r="BE61" s="281" t="e">
        <f>+N61-BC61</f>
        <v>#N/A</v>
      </c>
      <c r="BF61" s="281" t="e">
        <f>+P61-BD61</f>
        <v>#N/A</v>
      </c>
      <c r="BG61" s="474" t="e">
        <f>+VLOOKUP(MIN(BE61,BE62,BE63,BE64,BE65,BE66),Listados!$J$18:$K$24,2,TRUE)</f>
        <v>#N/A</v>
      </c>
      <c r="BH61" s="474" t="e">
        <f>+VLOOKUP(MIN(BF61,BF62,BF63,BF64,BF65,BF66),Listados!$J$27:$K$32,2,TRUE)</f>
        <v>#N/A</v>
      </c>
      <c r="BI61" s="474" t="e">
        <f>IF(AND(BG61&lt;&gt;"",BH61&lt;&gt;""),VLOOKUP(BG61&amp;BH61,Listados!$M$3:$N$27,2,FALSE),"")</f>
        <v>#N/A</v>
      </c>
      <c r="BJ61" s="477" t="e">
        <f>+IF($R61="Asumir el riesgo","NA","")</f>
        <v>#N/A</v>
      </c>
      <c r="BK61" s="477" t="e">
        <f>+IF($R61="Asumir el riesgo","NA","")</f>
        <v>#N/A</v>
      </c>
      <c r="BL61" s="477" t="e">
        <f>+IF($R61="Asumir el riesgo","NA","")</f>
        <v>#N/A</v>
      </c>
      <c r="BM61" s="735" t="e">
        <f>+IF($R61="Asumir el riesgo","NA","")</f>
        <v>#N/A</v>
      </c>
    </row>
    <row r="62" spans="1:65" ht="65.099999999999994" customHeight="1">
      <c r="A62" s="711"/>
      <c r="B62" s="712"/>
      <c r="C62" s="714"/>
      <c r="D62" s="275"/>
      <c r="E62" s="275"/>
      <c r="F62" s="703"/>
      <c r="G62" s="715"/>
      <c r="H62" s="265"/>
      <c r="I62" s="265"/>
      <c r="J62" s="265"/>
      <c r="K62" s="276"/>
      <c r="L62" s="277"/>
      <c r="M62" s="713"/>
      <c r="N62" s="706"/>
      <c r="O62" s="709"/>
      <c r="P62" s="706"/>
      <c r="Q62" s="474"/>
      <c r="R62" s="474"/>
      <c r="S62" s="233"/>
      <c r="T62" s="233"/>
      <c r="U62" s="248" t="s">
        <v>753</v>
      </c>
      <c r="V62" s="282"/>
      <c r="W62" s="282"/>
      <c r="X62" s="282"/>
      <c r="Y62" s="233" t="str">
        <f t="shared" si="3"/>
        <v/>
      </c>
      <c r="Z62" s="282"/>
      <c r="AA62" s="233" t="str">
        <f t="shared" si="4"/>
        <v/>
      </c>
      <c r="AB62" s="233"/>
      <c r="AC62" s="233" t="str">
        <f t="shared" si="5"/>
        <v/>
      </c>
      <c r="AD62" s="233"/>
      <c r="AE62" s="233" t="str">
        <f t="shared" si="6"/>
        <v/>
      </c>
      <c r="AF62" s="233"/>
      <c r="AG62" s="233" t="str">
        <f t="shared" si="7"/>
        <v/>
      </c>
      <c r="AH62" s="233"/>
      <c r="AI62" s="233" t="str">
        <f t="shared" si="8"/>
        <v/>
      </c>
      <c r="AJ62" s="233"/>
      <c r="AK62" s="234" t="str">
        <f t="shared" si="0"/>
        <v/>
      </c>
      <c r="AL62" s="278" t="str">
        <f t="shared" si="11"/>
        <v/>
      </c>
      <c r="AM62" s="278" t="str">
        <f t="shared" si="9"/>
        <v/>
      </c>
      <c r="AN62" s="279"/>
      <c r="AO62" s="279"/>
      <c r="AP62" s="279"/>
      <c r="AQ62" s="279"/>
      <c r="AR62" s="279"/>
      <c r="AS62" s="279"/>
      <c r="AT62" s="279"/>
      <c r="AU62" s="274" t="str">
        <f>IFERROR(VLOOKUP(AT62,'Seguridad Información'!$I$61:$J$65,2,0),"")</f>
        <v/>
      </c>
      <c r="AV62" s="274"/>
      <c r="AW62" s="280" t="str">
        <f t="shared" si="1"/>
        <v/>
      </c>
      <c r="AX62" s="278" t="str">
        <f t="shared" si="2"/>
        <v/>
      </c>
      <c r="AY62" s="280" t="str">
        <f>IFERROR(VLOOKUP((CONCATENATE(AM62,AX62)),Listados!$U$3:$V$11,2,FALSE),"")</f>
        <v/>
      </c>
      <c r="AZ62" s="278">
        <f t="shared" si="10"/>
        <v>100</v>
      </c>
      <c r="BA62" s="710"/>
      <c r="BB62" s="710"/>
      <c r="BC62" s="281">
        <f>+IF(AND(W62="Preventivo",BB61="Fuerte"),2,IF(AND(W62="Preventivo",BB61="Moderado"),1,0))</f>
        <v>0</v>
      </c>
      <c r="BD62" s="281">
        <f>+IF(AND(W62="Detectivo/Correctivo",$BB61="Fuerte"),2,IF(AND(W62="Detectivo/Correctivo",$BB62="Moderado"),1,IF(AND(W62="Preventivo",$BB61="Fuerte"),1,0)))</f>
        <v>0</v>
      </c>
      <c r="BE62" s="281" t="e">
        <f>+N61-BC62</f>
        <v>#N/A</v>
      </c>
      <c r="BF62" s="281" t="e">
        <f>+P61-BD62</f>
        <v>#N/A</v>
      </c>
      <c r="BG62" s="474"/>
      <c r="BH62" s="474"/>
      <c r="BI62" s="474"/>
      <c r="BJ62" s="477"/>
      <c r="BK62" s="477"/>
      <c r="BL62" s="477"/>
      <c r="BM62" s="735"/>
    </row>
    <row r="63" spans="1:65" ht="65.099999999999994" customHeight="1">
      <c r="A63" s="711"/>
      <c r="B63" s="712"/>
      <c r="C63" s="714"/>
      <c r="D63" s="275"/>
      <c r="E63" s="275"/>
      <c r="F63" s="703"/>
      <c r="G63" s="715"/>
      <c r="H63" s="265"/>
      <c r="I63" s="265"/>
      <c r="J63" s="265"/>
      <c r="K63" s="276"/>
      <c r="L63" s="277"/>
      <c r="M63" s="713"/>
      <c r="N63" s="706"/>
      <c r="O63" s="709"/>
      <c r="P63" s="706"/>
      <c r="Q63" s="474"/>
      <c r="R63" s="474"/>
      <c r="S63" s="233"/>
      <c r="T63" s="233"/>
      <c r="U63" s="248" t="s">
        <v>753</v>
      </c>
      <c r="V63" s="282"/>
      <c r="W63" s="282"/>
      <c r="X63" s="282"/>
      <c r="Y63" s="233" t="str">
        <f t="shared" si="3"/>
        <v/>
      </c>
      <c r="Z63" s="282"/>
      <c r="AA63" s="233" t="str">
        <f t="shared" si="4"/>
        <v/>
      </c>
      <c r="AB63" s="233"/>
      <c r="AC63" s="233" t="str">
        <f t="shared" si="5"/>
        <v/>
      </c>
      <c r="AD63" s="233"/>
      <c r="AE63" s="233" t="str">
        <f t="shared" si="6"/>
        <v/>
      </c>
      <c r="AF63" s="233"/>
      <c r="AG63" s="233" t="str">
        <f t="shared" si="7"/>
        <v/>
      </c>
      <c r="AH63" s="233"/>
      <c r="AI63" s="233" t="str">
        <f t="shared" si="8"/>
        <v/>
      </c>
      <c r="AJ63" s="233"/>
      <c r="AK63" s="234" t="str">
        <f t="shared" si="0"/>
        <v/>
      </c>
      <c r="AL63" s="278" t="str">
        <f t="shared" si="11"/>
        <v/>
      </c>
      <c r="AM63" s="278" t="str">
        <f t="shared" si="9"/>
        <v/>
      </c>
      <c r="AN63" s="279"/>
      <c r="AO63" s="279"/>
      <c r="AP63" s="279"/>
      <c r="AQ63" s="279"/>
      <c r="AR63" s="279"/>
      <c r="AS63" s="279"/>
      <c r="AT63" s="279"/>
      <c r="AU63" s="274" t="str">
        <f>IFERROR(VLOOKUP(AT63,'Seguridad Información'!$I$61:$J$65,2,0),"")</f>
        <v/>
      </c>
      <c r="AV63" s="274"/>
      <c r="AW63" s="280" t="str">
        <f t="shared" si="1"/>
        <v/>
      </c>
      <c r="AX63" s="278" t="str">
        <f t="shared" si="2"/>
        <v/>
      </c>
      <c r="AY63" s="280" t="str">
        <f>IFERROR(VLOOKUP((CONCATENATE(AM63,AX63)),Listados!$U$3:$V$11,2,FALSE),"")</f>
        <v/>
      </c>
      <c r="AZ63" s="278">
        <f t="shared" si="10"/>
        <v>100</v>
      </c>
      <c r="BA63" s="710"/>
      <c r="BB63" s="710"/>
      <c r="BC63" s="281">
        <f>+IF(AND(W63="Preventivo",BB61="Fuerte"),2,IF(AND(W63="Preventivo",BB61="Moderado"),1,0))</f>
        <v>0</v>
      </c>
      <c r="BD63" s="281">
        <f>+IF(AND(W63="Detectivo/Correctivo",$BB61="Fuerte"),2,IF(AND(W63="Detectivo/Correctivo",$BB63="Moderado"),1,IF(AND(W63="Preventivo",$BB61="Fuerte"),1,0)))</f>
        <v>0</v>
      </c>
      <c r="BE63" s="281" t="e">
        <f>+N61-BC63</f>
        <v>#N/A</v>
      </c>
      <c r="BF63" s="281" t="e">
        <f>+P61-BD63</f>
        <v>#N/A</v>
      </c>
      <c r="BG63" s="474"/>
      <c r="BH63" s="474"/>
      <c r="BI63" s="474"/>
      <c r="BJ63" s="477"/>
      <c r="BK63" s="477"/>
      <c r="BL63" s="477"/>
      <c r="BM63" s="735"/>
    </row>
    <row r="64" spans="1:65" ht="65.099999999999994" customHeight="1">
      <c r="A64" s="711"/>
      <c r="B64" s="712"/>
      <c r="C64" s="714"/>
      <c r="D64" s="275"/>
      <c r="E64" s="275"/>
      <c r="F64" s="703"/>
      <c r="G64" s="715"/>
      <c r="H64" s="265"/>
      <c r="I64" s="265"/>
      <c r="J64" s="265"/>
      <c r="K64" s="276"/>
      <c r="L64" s="277"/>
      <c r="M64" s="713"/>
      <c r="N64" s="706"/>
      <c r="O64" s="709"/>
      <c r="P64" s="706"/>
      <c r="Q64" s="474"/>
      <c r="R64" s="474"/>
      <c r="S64" s="233"/>
      <c r="T64" s="233"/>
      <c r="U64" s="248" t="s">
        <v>753</v>
      </c>
      <c r="V64" s="282"/>
      <c r="W64" s="282"/>
      <c r="X64" s="282"/>
      <c r="Y64" s="233" t="str">
        <f t="shared" si="3"/>
        <v/>
      </c>
      <c r="Z64" s="282"/>
      <c r="AA64" s="233" t="str">
        <f t="shared" si="4"/>
        <v/>
      </c>
      <c r="AB64" s="233"/>
      <c r="AC64" s="233" t="str">
        <f t="shared" si="5"/>
        <v/>
      </c>
      <c r="AD64" s="233"/>
      <c r="AE64" s="233" t="str">
        <f t="shared" si="6"/>
        <v/>
      </c>
      <c r="AF64" s="233"/>
      <c r="AG64" s="233" t="str">
        <f t="shared" si="7"/>
        <v/>
      </c>
      <c r="AH64" s="233"/>
      <c r="AI64" s="233" t="str">
        <f t="shared" si="8"/>
        <v/>
      </c>
      <c r="AJ64" s="233"/>
      <c r="AK64" s="234" t="str">
        <f t="shared" si="0"/>
        <v/>
      </c>
      <c r="AL64" s="278" t="str">
        <f t="shared" si="11"/>
        <v/>
      </c>
      <c r="AM64" s="278" t="str">
        <f t="shared" si="9"/>
        <v/>
      </c>
      <c r="AN64" s="279"/>
      <c r="AO64" s="279"/>
      <c r="AP64" s="279"/>
      <c r="AQ64" s="279"/>
      <c r="AR64" s="279"/>
      <c r="AS64" s="279"/>
      <c r="AT64" s="279"/>
      <c r="AU64" s="274" t="str">
        <f>IFERROR(VLOOKUP(AT64,'Seguridad Información'!$I$61:$J$65,2,0),"")</f>
        <v/>
      </c>
      <c r="AV64" s="274"/>
      <c r="AW64" s="280" t="str">
        <f t="shared" si="1"/>
        <v/>
      </c>
      <c r="AX64" s="278" t="str">
        <f t="shared" si="2"/>
        <v/>
      </c>
      <c r="AY64" s="280" t="str">
        <f>IFERROR(VLOOKUP((CONCATENATE(AM64,AX64)),Listados!$U$3:$V$11,2,FALSE),"")</f>
        <v/>
      </c>
      <c r="AZ64" s="278">
        <f t="shared" si="10"/>
        <v>100</v>
      </c>
      <c r="BA64" s="710"/>
      <c r="BB64" s="710"/>
      <c r="BC64" s="281">
        <f>+IF(AND(W64="Preventivo",BB61="Fuerte"),2,IF(AND(W64="Preventivo",BB61="Moderado"),1,0))</f>
        <v>0</v>
      </c>
      <c r="BD64" s="281">
        <f>+IF(AND(W64="Detectivo/Correctivo",$BB61="Fuerte"),2,IF(AND(W64="Detectivo/Correctivo",$BB64="Moderado"),1,IF(AND(W64="Preventivo",$BB61="Fuerte"),1,0)))</f>
        <v>0</v>
      </c>
      <c r="BE64" s="281" t="e">
        <f>+N61-BC64</f>
        <v>#N/A</v>
      </c>
      <c r="BF64" s="281" t="e">
        <f>+P61-BD64</f>
        <v>#N/A</v>
      </c>
      <c r="BG64" s="474"/>
      <c r="BH64" s="474"/>
      <c r="BI64" s="474"/>
      <c r="BJ64" s="477"/>
      <c r="BK64" s="477"/>
      <c r="BL64" s="477"/>
      <c r="BM64" s="735"/>
    </row>
    <row r="65" spans="1:65" ht="65.099999999999994" customHeight="1">
      <c r="A65" s="711"/>
      <c r="B65" s="712"/>
      <c r="C65" s="714"/>
      <c r="D65" s="275"/>
      <c r="E65" s="275"/>
      <c r="F65" s="703"/>
      <c r="G65" s="715"/>
      <c r="H65" s="265"/>
      <c r="I65" s="265"/>
      <c r="J65" s="265"/>
      <c r="K65" s="276"/>
      <c r="L65" s="277"/>
      <c r="M65" s="713"/>
      <c r="N65" s="706"/>
      <c r="O65" s="709"/>
      <c r="P65" s="706"/>
      <c r="Q65" s="474"/>
      <c r="R65" s="474"/>
      <c r="S65" s="233"/>
      <c r="T65" s="233"/>
      <c r="U65" s="248" t="s">
        <v>753</v>
      </c>
      <c r="V65" s="282"/>
      <c r="W65" s="282"/>
      <c r="X65" s="282"/>
      <c r="Y65" s="233" t="str">
        <f t="shared" si="3"/>
        <v/>
      </c>
      <c r="Z65" s="282"/>
      <c r="AA65" s="233" t="str">
        <f t="shared" si="4"/>
        <v/>
      </c>
      <c r="AB65" s="233"/>
      <c r="AC65" s="233" t="str">
        <f t="shared" si="5"/>
        <v/>
      </c>
      <c r="AD65" s="233"/>
      <c r="AE65" s="233" t="str">
        <f t="shared" si="6"/>
        <v/>
      </c>
      <c r="AF65" s="233"/>
      <c r="AG65" s="233" t="str">
        <f t="shared" si="7"/>
        <v/>
      </c>
      <c r="AH65" s="233"/>
      <c r="AI65" s="233" t="str">
        <f t="shared" si="8"/>
        <v/>
      </c>
      <c r="AJ65" s="233"/>
      <c r="AK65" s="234" t="str">
        <f t="shared" si="0"/>
        <v/>
      </c>
      <c r="AL65" s="278" t="str">
        <f t="shared" si="11"/>
        <v/>
      </c>
      <c r="AM65" s="278" t="str">
        <f t="shared" si="9"/>
        <v/>
      </c>
      <c r="AN65" s="279"/>
      <c r="AO65" s="279"/>
      <c r="AP65" s="279"/>
      <c r="AQ65" s="279"/>
      <c r="AR65" s="279"/>
      <c r="AS65" s="279"/>
      <c r="AT65" s="279"/>
      <c r="AU65" s="274" t="str">
        <f>IFERROR(VLOOKUP(AT65,'Seguridad Información'!$I$61:$J$65,2,0),"")</f>
        <v/>
      </c>
      <c r="AV65" s="274"/>
      <c r="AW65" s="280" t="str">
        <f t="shared" si="1"/>
        <v/>
      </c>
      <c r="AX65" s="278" t="str">
        <f t="shared" si="2"/>
        <v/>
      </c>
      <c r="AY65" s="280" t="str">
        <f>IFERROR(VLOOKUP((CONCATENATE(AM65,AX65)),Listados!$U$3:$V$11,2,FALSE),"")</f>
        <v/>
      </c>
      <c r="AZ65" s="278">
        <f t="shared" si="10"/>
        <v>100</v>
      </c>
      <c r="BA65" s="710"/>
      <c r="BB65" s="710"/>
      <c r="BC65" s="281">
        <f>+IF(AND(W65="Preventivo",BB61="Fuerte"),2,IF(AND(W65="Preventivo",BB61="Moderado"),1,0))</f>
        <v>0</v>
      </c>
      <c r="BD65" s="281">
        <f>+IF(AND(W65="Detectivo/Correctivo",$BB61="Fuerte"),2,IF(AND(W65="Detectivo/Correctivo",$BB65="Moderado"),1,IF(AND(W65="Preventivo",$BB61="Fuerte"),1,0)))</f>
        <v>0</v>
      </c>
      <c r="BE65" s="281" t="e">
        <f>+N61-BC65</f>
        <v>#N/A</v>
      </c>
      <c r="BF65" s="281" t="e">
        <f>+P61-BD65</f>
        <v>#N/A</v>
      </c>
      <c r="BG65" s="474"/>
      <c r="BH65" s="474"/>
      <c r="BI65" s="474"/>
      <c r="BJ65" s="477"/>
      <c r="BK65" s="477"/>
      <c r="BL65" s="477"/>
      <c r="BM65" s="735"/>
    </row>
    <row r="66" spans="1:65" ht="65.099999999999994" customHeight="1">
      <c r="A66" s="711"/>
      <c r="B66" s="712"/>
      <c r="C66" s="714"/>
      <c r="D66" s="275"/>
      <c r="E66" s="275"/>
      <c r="F66" s="703"/>
      <c r="G66" s="715"/>
      <c r="H66" s="265"/>
      <c r="I66" s="265"/>
      <c r="J66" s="265"/>
      <c r="K66" s="276"/>
      <c r="L66" s="277"/>
      <c r="M66" s="713"/>
      <c r="N66" s="706"/>
      <c r="O66" s="709"/>
      <c r="P66" s="706"/>
      <c r="Q66" s="474"/>
      <c r="R66" s="474"/>
      <c r="S66" s="233"/>
      <c r="T66" s="233"/>
      <c r="U66" s="248" t="s">
        <v>753</v>
      </c>
      <c r="V66" s="282"/>
      <c r="W66" s="282"/>
      <c r="X66" s="282"/>
      <c r="Y66" s="233" t="str">
        <f t="shared" si="3"/>
        <v/>
      </c>
      <c r="Z66" s="282"/>
      <c r="AA66" s="233" t="str">
        <f t="shared" si="4"/>
        <v/>
      </c>
      <c r="AB66" s="233"/>
      <c r="AC66" s="233" t="str">
        <f t="shared" si="5"/>
        <v/>
      </c>
      <c r="AD66" s="233"/>
      <c r="AE66" s="233" t="str">
        <f t="shared" si="6"/>
        <v/>
      </c>
      <c r="AF66" s="233"/>
      <c r="AG66" s="233" t="str">
        <f t="shared" si="7"/>
        <v/>
      </c>
      <c r="AH66" s="233"/>
      <c r="AI66" s="233" t="str">
        <f t="shared" si="8"/>
        <v/>
      </c>
      <c r="AJ66" s="233"/>
      <c r="AK66" s="234" t="str">
        <f t="shared" si="0"/>
        <v/>
      </c>
      <c r="AL66" s="278" t="str">
        <f t="shared" si="11"/>
        <v/>
      </c>
      <c r="AM66" s="278" t="str">
        <f t="shared" si="9"/>
        <v/>
      </c>
      <c r="AN66" s="279"/>
      <c r="AO66" s="279"/>
      <c r="AP66" s="279"/>
      <c r="AQ66" s="279"/>
      <c r="AR66" s="279"/>
      <c r="AS66" s="279"/>
      <c r="AT66" s="279"/>
      <c r="AU66" s="274" t="str">
        <f>IFERROR(VLOOKUP(AT66,'Seguridad Información'!$I$61:$J$65,2,0),"")</f>
        <v/>
      </c>
      <c r="AV66" s="274"/>
      <c r="AW66" s="280" t="str">
        <f t="shared" si="1"/>
        <v/>
      </c>
      <c r="AX66" s="278" t="str">
        <f t="shared" si="2"/>
        <v/>
      </c>
      <c r="AY66" s="280" t="str">
        <f>IFERROR(VLOOKUP((CONCATENATE(AM66,AX66)),Listados!$U$3:$V$11,2,FALSE),"")</f>
        <v/>
      </c>
      <c r="AZ66" s="278">
        <f t="shared" si="10"/>
        <v>100</v>
      </c>
      <c r="BA66" s="710"/>
      <c r="BB66" s="710"/>
      <c r="BC66" s="281">
        <f>+IF(AND(W66="Preventivo",BB61="Fuerte"),2,IF(AND(W66="Preventivo",BB61="Moderado"),1,0))</f>
        <v>0</v>
      </c>
      <c r="BD66" s="281">
        <f>+IF(AND(W66="Detectivo/Correctivo",$BB61="Fuerte"),2,IF(AND(W66="Detectivo/Correctivo",$BB66="Moderado"),1,IF(AND(W66="Preventivo",$BB61="Fuerte"),1,0)))</f>
        <v>0</v>
      </c>
      <c r="BE66" s="281" t="e">
        <f>+N61-BC66</f>
        <v>#N/A</v>
      </c>
      <c r="BF66" s="281" t="e">
        <f>+P61-BD66</f>
        <v>#N/A</v>
      </c>
      <c r="BG66" s="474"/>
      <c r="BH66" s="474"/>
      <c r="BI66" s="474"/>
      <c r="BJ66" s="477"/>
      <c r="BK66" s="477"/>
      <c r="BL66" s="477"/>
      <c r="BM66" s="735"/>
    </row>
    <row r="67" spans="1:65" ht="65.099999999999994" customHeight="1">
      <c r="A67" s="711">
        <v>11</v>
      </c>
      <c r="B67" s="712"/>
      <c r="C67" s="714" t="str">
        <f>IFERROR(VLOOKUP(B67,Listados!B$3:C$20,2,FALSE),"")</f>
        <v/>
      </c>
      <c r="D67" s="275"/>
      <c r="E67" s="275"/>
      <c r="F67" s="703"/>
      <c r="G67" s="715"/>
      <c r="H67" s="265"/>
      <c r="I67" s="265"/>
      <c r="J67" s="265"/>
      <c r="K67" s="276"/>
      <c r="L67" s="277"/>
      <c r="M67" s="713"/>
      <c r="N67" s="706" t="e">
        <f>+VLOOKUP(M67,Listados!$K$8:$L$12,2,0)</f>
        <v>#N/A</v>
      </c>
      <c r="O67" s="709"/>
      <c r="P67" s="706" t="e">
        <f>+VLOOKUP(O67,Listados!$K$13:$L$17,2,0)</f>
        <v>#N/A</v>
      </c>
      <c r="Q67" s="474" t="str">
        <f>IF(AND(M67&lt;&gt;"",O67&lt;&gt;""),VLOOKUP(M67&amp;O67,Listados!$M$3:$N$27,2,FALSE),"")</f>
        <v/>
      </c>
      <c r="R67" s="474" t="e">
        <f>+VLOOKUP(Q67,Listados!$P$3:$Q$6,2,FALSE)</f>
        <v>#N/A</v>
      </c>
      <c r="S67" s="233"/>
      <c r="T67" s="233"/>
      <c r="U67" s="248" t="s">
        <v>753</v>
      </c>
      <c r="V67" s="282"/>
      <c r="W67" s="282"/>
      <c r="X67" s="282"/>
      <c r="Y67" s="233" t="str">
        <f t="shared" si="3"/>
        <v/>
      </c>
      <c r="Z67" s="282"/>
      <c r="AA67" s="233" t="str">
        <f t="shared" si="4"/>
        <v/>
      </c>
      <c r="AB67" s="233"/>
      <c r="AC67" s="233" t="str">
        <f t="shared" si="5"/>
        <v/>
      </c>
      <c r="AD67" s="233"/>
      <c r="AE67" s="233" t="str">
        <f t="shared" si="6"/>
        <v/>
      </c>
      <c r="AF67" s="233"/>
      <c r="AG67" s="233" t="str">
        <f t="shared" si="7"/>
        <v/>
      </c>
      <c r="AH67" s="233"/>
      <c r="AI67" s="233" t="str">
        <f t="shared" si="8"/>
        <v/>
      </c>
      <c r="AJ67" s="233"/>
      <c r="AK67" s="234" t="str">
        <f t="shared" si="0"/>
        <v/>
      </c>
      <c r="AL67" s="278" t="str">
        <f t="shared" si="11"/>
        <v/>
      </c>
      <c r="AM67" s="278" t="str">
        <f t="shared" si="9"/>
        <v/>
      </c>
      <c r="AN67" s="279"/>
      <c r="AO67" s="279"/>
      <c r="AP67" s="279"/>
      <c r="AQ67" s="279"/>
      <c r="AR67" s="279"/>
      <c r="AS67" s="279"/>
      <c r="AT67" s="279"/>
      <c r="AU67" s="274" t="str">
        <f>IFERROR(VLOOKUP(AT67,'Seguridad Información'!$I$61:$J$65,2,0),"")</f>
        <v/>
      </c>
      <c r="AV67" s="274"/>
      <c r="AW67" s="280" t="str">
        <f t="shared" si="1"/>
        <v/>
      </c>
      <c r="AX67" s="278" t="str">
        <f t="shared" si="2"/>
        <v/>
      </c>
      <c r="AY67" s="280" t="str">
        <f>IFERROR(VLOOKUP((CONCATENATE(AM67,AX67)),Listados!$U$3:$V$11,2,FALSE),"")</f>
        <v/>
      </c>
      <c r="AZ67" s="278">
        <f t="shared" si="10"/>
        <v>100</v>
      </c>
      <c r="BA67" s="710">
        <f>AVERAGE(AZ67:AZ72)</f>
        <v>100</v>
      </c>
      <c r="BB67" s="710" t="str">
        <f>IF(BA67&lt;=50, "Débil", IF(BA67&lt;=99,"Moderado","Fuerte"))</f>
        <v>Fuerte</v>
      </c>
      <c r="BC67" s="281">
        <f>+IF(AND(W67="Preventivo",BB67="Fuerte"),2,IF(AND(W67="Preventivo",BB67="Moderado"),1,0))</f>
        <v>0</v>
      </c>
      <c r="BD67" s="281">
        <f>+IF(AND(W67="Detectivo/Correctivo",$BB67="Fuerte"),2,IF(AND(W67="Detectivo/Correctivo",$BB67="Moderado"),1,IF(AND(W67="Preventivo",$BB67="Fuerte"),1,0)))</f>
        <v>0</v>
      </c>
      <c r="BE67" s="281" t="e">
        <f>+N67-BC67</f>
        <v>#N/A</v>
      </c>
      <c r="BF67" s="281" t="e">
        <f>+P67-BD67</f>
        <v>#N/A</v>
      </c>
      <c r="BG67" s="474" t="e">
        <f>+VLOOKUP(MIN(BE67,BE68,BE69,BE70,BE71,BE72),Listados!$J$18:$K$24,2,TRUE)</f>
        <v>#N/A</v>
      </c>
      <c r="BH67" s="474" t="e">
        <f>+VLOOKUP(MIN(BF67,BF68,BF69,BF70,BF71,BF72),Listados!$J$27:$K$32,2,TRUE)</f>
        <v>#N/A</v>
      </c>
      <c r="BI67" s="474" t="e">
        <f>IF(AND(BG67&lt;&gt;"",BH67&lt;&gt;""),VLOOKUP(BG67&amp;BH67,Listados!$M$3:$N$27,2,FALSE),"")</f>
        <v>#N/A</v>
      </c>
      <c r="BJ67" s="477" t="e">
        <f>+IF($R67="Asumir el riesgo","NA","")</f>
        <v>#N/A</v>
      </c>
      <c r="BK67" s="477" t="e">
        <f>+IF($R67="Asumir el riesgo","NA","")</f>
        <v>#N/A</v>
      </c>
      <c r="BL67" s="477" t="e">
        <f>+IF($R67="Asumir el riesgo","NA","")</f>
        <v>#N/A</v>
      </c>
      <c r="BM67" s="735" t="e">
        <f>+IF($R67="Asumir el riesgo","NA","")</f>
        <v>#N/A</v>
      </c>
    </row>
    <row r="68" spans="1:65" ht="65.099999999999994" customHeight="1">
      <c r="A68" s="711"/>
      <c r="B68" s="712"/>
      <c r="C68" s="714"/>
      <c r="D68" s="275"/>
      <c r="E68" s="275"/>
      <c r="F68" s="703"/>
      <c r="G68" s="715"/>
      <c r="H68" s="265"/>
      <c r="I68" s="265"/>
      <c r="J68" s="265"/>
      <c r="K68" s="276"/>
      <c r="L68" s="277"/>
      <c r="M68" s="713"/>
      <c r="N68" s="706"/>
      <c r="O68" s="709"/>
      <c r="P68" s="706"/>
      <c r="Q68" s="474"/>
      <c r="R68" s="474"/>
      <c r="S68" s="233"/>
      <c r="T68" s="233"/>
      <c r="U68" s="248" t="s">
        <v>753</v>
      </c>
      <c r="V68" s="282"/>
      <c r="W68" s="282"/>
      <c r="X68" s="282"/>
      <c r="Y68" s="233" t="str">
        <f t="shared" si="3"/>
        <v/>
      </c>
      <c r="Z68" s="282"/>
      <c r="AA68" s="233" t="str">
        <f t="shared" si="4"/>
        <v/>
      </c>
      <c r="AB68" s="233"/>
      <c r="AC68" s="233" t="str">
        <f t="shared" si="5"/>
        <v/>
      </c>
      <c r="AD68" s="233"/>
      <c r="AE68" s="233" t="str">
        <f t="shared" si="6"/>
        <v/>
      </c>
      <c r="AF68" s="233"/>
      <c r="AG68" s="233" t="str">
        <f t="shared" si="7"/>
        <v/>
      </c>
      <c r="AH68" s="233"/>
      <c r="AI68" s="233" t="str">
        <f t="shared" si="8"/>
        <v/>
      </c>
      <c r="AJ68" s="233"/>
      <c r="AK68" s="234" t="str">
        <f t="shared" si="0"/>
        <v/>
      </c>
      <c r="AL68" s="278" t="str">
        <f t="shared" si="11"/>
        <v/>
      </c>
      <c r="AM68" s="278" t="str">
        <f t="shared" si="9"/>
        <v/>
      </c>
      <c r="AN68" s="279"/>
      <c r="AO68" s="279"/>
      <c r="AP68" s="279"/>
      <c r="AQ68" s="279"/>
      <c r="AR68" s="279"/>
      <c r="AS68" s="279"/>
      <c r="AT68" s="279"/>
      <c r="AU68" s="274" t="str">
        <f>IFERROR(VLOOKUP(AT68,'Seguridad Información'!$I$61:$J$65,2,0),"")</f>
        <v/>
      </c>
      <c r="AV68" s="274"/>
      <c r="AW68" s="280" t="str">
        <f t="shared" si="1"/>
        <v/>
      </c>
      <c r="AX68" s="278" t="str">
        <f t="shared" si="2"/>
        <v/>
      </c>
      <c r="AY68" s="280" t="str">
        <f>IFERROR(VLOOKUP((CONCATENATE(AM68,AX68)),Listados!$U$3:$V$11,2,FALSE),"")</f>
        <v/>
      </c>
      <c r="AZ68" s="278">
        <f t="shared" si="10"/>
        <v>100</v>
      </c>
      <c r="BA68" s="710"/>
      <c r="BB68" s="710"/>
      <c r="BC68" s="281">
        <f>+IF(AND(W68="Preventivo",BB67="Fuerte"),2,IF(AND(W68="Preventivo",BB67="Moderado"),1,0))</f>
        <v>0</v>
      </c>
      <c r="BD68" s="281">
        <f>+IF(AND(W68="Detectivo/Correctivo",$BB67="Fuerte"),2,IF(AND(W68="Detectivo/Correctivo",$BB68="Moderado"),1,IF(AND(W68="Preventivo",$BB67="Fuerte"),1,0)))</f>
        <v>0</v>
      </c>
      <c r="BE68" s="281" t="e">
        <f>+N67-BC68</f>
        <v>#N/A</v>
      </c>
      <c r="BF68" s="281" t="e">
        <f>+P67-BD68</f>
        <v>#N/A</v>
      </c>
      <c r="BG68" s="474"/>
      <c r="BH68" s="474"/>
      <c r="BI68" s="474"/>
      <c r="BJ68" s="477"/>
      <c r="BK68" s="477"/>
      <c r="BL68" s="477"/>
      <c r="BM68" s="735"/>
    </row>
    <row r="69" spans="1:65" ht="65.099999999999994" customHeight="1">
      <c r="A69" s="711"/>
      <c r="B69" s="712"/>
      <c r="C69" s="714"/>
      <c r="D69" s="275"/>
      <c r="E69" s="275"/>
      <c r="F69" s="703"/>
      <c r="G69" s="715"/>
      <c r="H69" s="265"/>
      <c r="I69" s="265"/>
      <c r="J69" s="265"/>
      <c r="K69" s="276"/>
      <c r="L69" s="277"/>
      <c r="M69" s="713"/>
      <c r="N69" s="706"/>
      <c r="O69" s="709"/>
      <c r="P69" s="706"/>
      <c r="Q69" s="474"/>
      <c r="R69" s="474"/>
      <c r="S69" s="233"/>
      <c r="T69" s="233"/>
      <c r="U69" s="248" t="s">
        <v>753</v>
      </c>
      <c r="V69" s="282"/>
      <c r="W69" s="282"/>
      <c r="X69" s="282"/>
      <c r="Y69" s="233" t="str">
        <f t="shared" si="3"/>
        <v/>
      </c>
      <c r="Z69" s="282"/>
      <c r="AA69" s="233" t="str">
        <f t="shared" si="4"/>
        <v/>
      </c>
      <c r="AB69" s="233"/>
      <c r="AC69" s="233" t="str">
        <f t="shared" si="5"/>
        <v/>
      </c>
      <c r="AD69" s="233"/>
      <c r="AE69" s="233" t="str">
        <f t="shared" si="6"/>
        <v/>
      </c>
      <c r="AF69" s="233"/>
      <c r="AG69" s="233" t="str">
        <f t="shared" si="7"/>
        <v/>
      </c>
      <c r="AH69" s="233"/>
      <c r="AI69" s="233" t="str">
        <f t="shared" si="8"/>
        <v/>
      </c>
      <c r="AJ69" s="233"/>
      <c r="AK69" s="234" t="str">
        <f t="shared" si="0"/>
        <v/>
      </c>
      <c r="AL69" s="278" t="str">
        <f t="shared" si="11"/>
        <v/>
      </c>
      <c r="AM69" s="278" t="str">
        <f t="shared" si="9"/>
        <v/>
      </c>
      <c r="AN69" s="279"/>
      <c r="AO69" s="279"/>
      <c r="AP69" s="279"/>
      <c r="AQ69" s="279"/>
      <c r="AR69" s="279"/>
      <c r="AS69" s="279"/>
      <c r="AT69" s="279"/>
      <c r="AU69" s="274" t="str">
        <f>IFERROR(VLOOKUP(AT69,'Seguridad Información'!$I$61:$J$65,2,0),"")</f>
        <v/>
      </c>
      <c r="AV69" s="274"/>
      <c r="AW69" s="280" t="str">
        <f t="shared" si="1"/>
        <v/>
      </c>
      <c r="AX69" s="278" t="str">
        <f t="shared" si="2"/>
        <v/>
      </c>
      <c r="AY69" s="280" t="str">
        <f>IFERROR(VLOOKUP((CONCATENATE(AM69,AX69)),Listados!$U$3:$V$11,2,FALSE),"")</f>
        <v/>
      </c>
      <c r="AZ69" s="278">
        <f t="shared" si="10"/>
        <v>100</v>
      </c>
      <c r="BA69" s="710"/>
      <c r="BB69" s="710"/>
      <c r="BC69" s="281">
        <f>+IF(AND(W69="Preventivo",BB67="Fuerte"),2,IF(AND(W69="Preventivo",BB67="Moderado"),1,0))</f>
        <v>0</v>
      </c>
      <c r="BD69" s="281">
        <f>+IF(AND(W69="Detectivo/Correctivo",$BB67="Fuerte"),2,IF(AND(W69="Detectivo/Correctivo",$BB69="Moderado"),1,IF(AND(W69="Preventivo",$BB67="Fuerte"),1,0)))</f>
        <v>0</v>
      </c>
      <c r="BE69" s="281" t="e">
        <f>+N67-BC69</f>
        <v>#N/A</v>
      </c>
      <c r="BF69" s="281" t="e">
        <f>+P67-BD69</f>
        <v>#N/A</v>
      </c>
      <c r="BG69" s="474"/>
      <c r="BH69" s="474"/>
      <c r="BI69" s="474"/>
      <c r="BJ69" s="477"/>
      <c r="BK69" s="477"/>
      <c r="BL69" s="477"/>
      <c r="BM69" s="735"/>
    </row>
    <row r="70" spans="1:65" ht="65.099999999999994" customHeight="1">
      <c r="A70" s="711"/>
      <c r="B70" s="712"/>
      <c r="C70" s="714"/>
      <c r="D70" s="275"/>
      <c r="E70" s="275"/>
      <c r="F70" s="703"/>
      <c r="G70" s="715"/>
      <c r="H70" s="265"/>
      <c r="I70" s="265"/>
      <c r="J70" s="265"/>
      <c r="K70" s="276"/>
      <c r="L70" s="277"/>
      <c r="M70" s="713"/>
      <c r="N70" s="706"/>
      <c r="O70" s="709"/>
      <c r="P70" s="706"/>
      <c r="Q70" s="474"/>
      <c r="R70" s="474"/>
      <c r="S70" s="233"/>
      <c r="T70" s="233"/>
      <c r="U70" s="248" t="s">
        <v>753</v>
      </c>
      <c r="V70" s="282"/>
      <c r="W70" s="282"/>
      <c r="X70" s="282"/>
      <c r="Y70" s="233" t="str">
        <f t="shared" si="3"/>
        <v/>
      </c>
      <c r="Z70" s="282"/>
      <c r="AA70" s="233" t="str">
        <f t="shared" si="4"/>
        <v/>
      </c>
      <c r="AB70" s="233"/>
      <c r="AC70" s="233" t="str">
        <f t="shared" si="5"/>
        <v/>
      </c>
      <c r="AD70" s="233"/>
      <c r="AE70" s="233" t="str">
        <f t="shared" si="6"/>
        <v/>
      </c>
      <c r="AF70" s="233"/>
      <c r="AG70" s="233" t="str">
        <f t="shared" si="7"/>
        <v/>
      </c>
      <c r="AH70" s="233"/>
      <c r="AI70" s="233" t="str">
        <f t="shared" si="8"/>
        <v/>
      </c>
      <c r="AJ70" s="233"/>
      <c r="AK70" s="234" t="str">
        <f t="shared" si="0"/>
        <v/>
      </c>
      <c r="AL70" s="278" t="str">
        <f t="shared" si="11"/>
        <v/>
      </c>
      <c r="AM70" s="278" t="str">
        <f t="shared" si="9"/>
        <v/>
      </c>
      <c r="AN70" s="279"/>
      <c r="AO70" s="279"/>
      <c r="AP70" s="279"/>
      <c r="AQ70" s="279"/>
      <c r="AR70" s="279"/>
      <c r="AS70" s="279"/>
      <c r="AT70" s="279"/>
      <c r="AU70" s="274" t="str">
        <f>IFERROR(VLOOKUP(AT70,'Seguridad Información'!$I$61:$J$65,2,0),"")</f>
        <v/>
      </c>
      <c r="AV70" s="274"/>
      <c r="AW70" s="280" t="str">
        <f t="shared" si="1"/>
        <v/>
      </c>
      <c r="AX70" s="278" t="str">
        <f t="shared" si="2"/>
        <v/>
      </c>
      <c r="AY70" s="280" t="str">
        <f>IFERROR(VLOOKUP((CONCATENATE(AM70,AX70)),Listados!$U$3:$V$11,2,FALSE),"")</f>
        <v/>
      </c>
      <c r="AZ70" s="278">
        <f t="shared" si="10"/>
        <v>100</v>
      </c>
      <c r="BA70" s="710"/>
      <c r="BB70" s="710"/>
      <c r="BC70" s="281">
        <f>+IF(AND(W70="Preventivo",BB67="Fuerte"),2,IF(AND(W70="Preventivo",BB67="Moderado"),1,0))</f>
        <v>0</v>
      </c>
      <c r="BD70" s="281">
        <f>+IF(AND(W70="Detectivo/Correctivo",$BB67="Fuerte"),2,IF(AND(W70="Detectivo/Correctivo",$BB70="Moderado"),1,IF(AND(W70="Preventivo",$BB67="Fuerte"),1,0)))</f>
        <v>0</v>
      </c>
      <c r="BE70" s="281" t="e">
        <f>+N67-BC70</f>
        <v>#N/A</v>
      </c>
      <c r="BF70" s="281" t="e">
        <f>+P67-BD70</f>
        <v>#N/A</v>
      </c>
      <c r="BG70" s="474"/>
      <c r="BH70" s="474"/>
      <c r="BI70" s="474"/>
      <c r="BJ70" s="477"/>
      <c r="BK70" s="477"/>
      <c r="BL70" s="477"/>
      <c r="BM70" s="735"/>
    </row>
    <row r="71" spans="1:65" ht="65.099999999999994" customHeight="1">
      <c r="A71" s="711"/>
      <c r="B71" s="712"/>
      <c r="C71" s="714"/>
      <c r="D71" s="275"/>
      <c r="E71" s="275"/>
      <c r="F71" s="703"/>
      <c r="G71" s="715"/>
      <c r="H71" s="265"/>
      <c r="I71" s="265"/>
      <c r="J71" s="265"/>
      <c r="K71" s="276"/>
      <c r="L71" s="277"/>
      <c r="M71" s="713"/>
      <c r="N71" s="706"/>
      <c r="O71" s="709"/>
      <c r="P71" s="706"/>
      <c r="Q71" s="474"/>
      <c r="R71" s="474"/>
      <c r="S71" s="233"/>
      <c r="T71" s="233"/>
      <c r="U71" s="248" t="s">
        <v>753</v>
      </c>
      <c r="V71" s="282"/>
      <c r="W71" s="282"/>
      <c r="X71" s="282"/>
      <c r="Y71" s="233" t="str">
        <f t="shared" si="3"/>
        <v/>
      </c>
      <c r="Z71" s="282"/>
      <c r="AA71" s="233" t="str">
        <f t="shared" si="4"/>
        <v/>
      </c>
      <c r="AB71" s="233"/>
      <c r="AC71" s="233" t="str">
        <f t="shared" si="5"/>
        <v/>
      </c>
      <c r="AD71" s="233"/>
      <c r="AE71" s="233" t="str">
        <f t="shared" si="6"/>
        <v/>
      </c>
      <c r="AF71" s="233"/>
      <c r="AG71" s="233" t="str">
        <f t="shared" si="7"/>
        <v/>
      </c>
      <c r="AH71" s="233"/>
      <c r="AI71" s="233" t="str">
        <f t="shared" si="8"/>
        <v/>
      </c>
      <c r="AJ71" s="233"/>
      <c r="AK71" s="234" t="str">
        <f t="shared" si="0"/>
        <v/>
      </c>
      <c r="AL71" s="278" t="str">
        <f t="shared" si="11"/>
        <v/>
      </c>
      <c r="AM71" s="278" t="str">
        <f t="shared" si="9"/>
        <v/>
      </c>
      <c r="AN71" s="279"/>
      <c r="AO71" s="279"/>
      <c r="AP71" s="279"/>
      <c r="AQ71" s="279"/>
      <c r="AR71" s="279"/>
      <c r="AS71" s="279"/>
      <c r="AT71" s="279"/>
      <c r="AU71" s="274" t="str">
        <f>IFERROR(VLOOKUP(AT71,'Seguridad Información'!$I$61:$J$65,2,0),"")</f>
        <v/>
      </c>
      <c r="AV71" s="274"/>
      <c r="AW71" s="280" t="str">
        <f t="shared" ref="AW71:AW126" si="12">IFERROR(AVERAGE(AO71,AQ71,AS71,AU71),"")</f>
        <v/>
      </c>
      <c r="AX71" s="278" t="str">
        <f t="shared" si="2"/>
        <v/>
      </c>
      <c r="AY71" s="280" t="str">
        <f>IFERROR(VLOOKUP((CONCATENATE(AM71,AX71)),Listados!$U$3:$V$11,2,FALSE),"")</f>
        <v/>
      </c>
      <c r="AZ71" s="278">
        <f t="shared" si="10"/>
        <v>100</v>
      </c>
      <c r="BA71" s="710"/>
      <c r="BB71" s="710"/>
      <c r="BC71" s="281">
        <f>+IF(AND(W71="Preventivo",BB67="Fuerte"),2,IF(AND(W71="Preventivo",BB67="Moderado"),1,0))</f>
        <v>0</v>
      </c>
      <c r="BD71" s="281">
        <f>+IF(AND(W71="Detectivo/Correctivo",$BB67="Fuerte"),2,IF(AND(W71="Detectivo/Correctivo",$BB71="Moderado"),1,IF(AND(W71="Preventivo",$BB67="Fuerte"),1,0)))</f>
        <v>0</v>
      </c>
      <c r="BE71" s="281" t="e">
        <f>+N67-BC71</f>
        <v>#N/A</v>
      </c>
      <c r="BF71" s="281" t="e">
        <f>+P67-BD71</f>
        <v>#N/A</v>
      </c>
      <c r="BG71" s="474"/>
      <c r="BH71" s="474"/>
      <c r="BI71" s="474"/>
      <c r="BJ71" s="477"/>
      <c r="BK71" s="477"/>
      <c r="BL71" s="477"/>
      <c r="BM71" s="735"/>
    </row>
    <row r="72" spans="1:65" ht="65.099999999999994" customHeight="1">
      <c r="A72" s="711"/>
      <c r="B72" s="712"/>
      <c r="C72" s="714"/>
      <c r="D72" s="275"/>
      <c r="E72" s="275"/>
      <c r="F72" s="703"/>
      <c r="G72" s="715"/>
      <c r="H72" s="265"/>
      <c r="I72" s="265"/>
      <c r="J72" s="265"/>
      <c r="K72" s="276"/>
      <c r="L72" s="277"/>
      <c r="M72" s="713"/>
      <c r="N72" s="706"/>
      <c r="O72" s="709"/>
      <c r="P72" s="706"/>
      <c r="Q72" s="474"/>
      <c r="R72" s="474"/>
      <c r="S72" s="233"/>
      <c r="T72" s="233"/>
      <c r="U72" s="248" t="s">
        <v>753</v>
      </c>
      <c r="V72" s="282"/>
      <c r="W72" s="282"/>
      <c r="X72" s="282"/>
      <c r="Y72" s="233" t="str">
        <f t="shared" ref="Y72:Y126" si="13">+IF(X72="si",15,"")</f>
        <v/>
      </c>
      <c r="Z72" s="282"/>
      <c r="AA72" s="233" t="str">
        <f t="shared" ref="AA72:AA126" si="14">+IF(Z72="si",15,"")</f>
        <v/>
      </c>
      <c r="AB72" s="233"/>
      <c r="AC72" s="233" t="str">
        <f t="shared" ref="AC72:AC126" si="15">+IF(AB72="si",15,"")</f>
        <v/>
      </c>
      <c r="AD72" s="233"/>
      <c r="AE72" s="233" t="str">
        <f t="shared" ref="AE72:AE126" si="16">+IF(AD72="si",15,"")</f>
        <v/>
      </c>
      <c r="AF72" s="233"/>
      <c r="AG72" s="233" t="str">
        <f t="shared" ref="AG72:AG126" si="17">+IF(AF72="si",15,"")</f>
        <v/>
      </c>
      <c r="AH72" s="233"/>
      <c r="AI72" s="233" t="str">
        <f t="shared" ref="AI72:AI126" si="18">+IF(AH72="si",15,"")</f>
        <v/>
      </c>
      <c r="AJ72" s="233"/>
      <c r="AK72" s="234" t="str">
        <f t="shared" ref="AK72:AK126" si="19">+IF(AJ72="Completa",10,IF(AJ72="Incompleta",5,""))</f>
        <v/>
      </c>
      <c r="AL72" s="278" t="str">
        <f t="shared" ref="AL72:AL126" si="20">IF((SUM(Y72,AA72,AC72,AE72,AG72,AI72,AK72)=0),"",(SUM(Y72,AA72,AC72,AE72,AG72,AI72,AK72)))</f>
        <v/>
      </c>
      <c r="AM72" s="278" t="str">
        <f t="shared" ref="AM72:AM126" si="21">IF(AL72&lt;=85,"Débil",IF(AL72&lt;=95,"Moderado",IF(AL72=100,"Fuerte","")))</f>
        <v/>
      </c>
      <c r="AN72" s="279"/>
      <c r="AO72" s="279"/>
      <c r="AP72" s="279"/>
      <c r="AQ72" s="279"/>
      <c r="AR72" s="279"/>
      <c r="AS72" s="279"/>
      <c r="AT72" s="279"/>
      <c r="AU72" s="274" t="str">
        <f>IFERROR(VLOOKUP(AT72,'Seguridad Información'!$I$61:$J$65,2,0),"")</f>
        <v/>
      </c>
      <c r="AV72" s="274"/>
      <c r="AW72" s="280" t="str">
        <f t="shared" si="12"/>
        <v/>
      </c>
      <c r="AX72" s="278" t="str">
        <f t="shared" ref="AX72:AX126" si="22">IF(AW72&lt;=80,"Débil",IF(AW72&lt;=90,"Moderado",IF(AW72=100,"Fuerte","")))</f>
        <v/>
      </c>
      <c r="AY72" s="280" t="str">
        <f>IFERROR(VLOOKUP((CONCATENATE(AM72,AX72)),Listados!$U$3:$V$11,2,FALSE),"")</f>
        <v/>
      </c>
      <c r="AZ72" s="278">
        <f t="shared" si="10"/>
        <v>100</v>
      </c>
      <c r="BA72" s="710"/>
      <c r="BB72" s="710"/>
      <c r="BC72" s="281">
        <f>+IF(AND(W72="Preventivo",BB67="Fuerte"),2,IF(AND(W72="Preventivo",BB67="Moderado"),1,0))</f>
        <v>0</v>
      </c>
      <c r="BD72" s="281">
        <f>+IF(AND(W72="Detectivo/Correctivo",$BB67="Fuerte"),2,IF(AND(W72="Detectivo/Correctivo",$BB72="Moderado"),1,IF(AND(W72="Preventivo",$BB67="Fuerte"),1,0)))</f>
        <v>0</v>
      </c>
      <c r="BE72" s="281" t="e">
        <f>+N67-BC72</f>
        <v>#N/A</v>
      </c>
      <c r="BF72" s="281" t="e">
        <f>+P67-BD72</f>
        <v>#N/A</v>
      </c>
      <c r="BG72" s="474"/>
      <c r="BH72" s="474"/>
      <c r="BI72" s="474"/>
      <c r="BJ72" s="477"/>
      <c r="BK72" s="477"/>
      <c r="BL72" s="477"/>
      <c r="BM72" s="735"/>
    </row>
    <row r="73" spans="1:65" ht="65.099999999999994" customHeight="1">
      <c r="A73" s="711">
        <v>12</v>
      </c>
      <c r="B73" s="712"/>
      <c r="C73" s="714" t="str">
        <f>IFERROR(VLOOKUP(B73,Listados!B$3:C$20,2,FALSE),"")</f>
        <v/>
      </c>
      <c r="D73" s="275"/>
      <c r="E73" s="275"/>
      <c r="F73" s="703"/>
      <c r="G73" s="715"/>
      <c r="H73" s="265"/>
      <c r="I73" s="265"/>
      <c r="J73" s="265"/>
      <c r="K73" s="276"/>
      <c r="L73" s="277"/>
      <c r="M73" s="713"/>
      <c r="N73" s="706" t="e">
        <f>+VLOOKUP(M73,Listados!$K$8:$L$12,2,0)</f>
        <v>#N/A</v>
      </c>
      <c r="O73" s="709"/>
      <c r="P73" s="706" t="e">
        <f>+VLOOKUP(O73,Listados!$K$13:$L$17,2,0)</f>
        <v>#N/A</v>
      </c>
      <c r="Q73" s="474" t="str">
        <f>IF(AND(M73&lt;&gt;"",O73&lt;&gt;""),VLOOKUP(M73&amp;O73,Listados!$M$3:$N$27,2,FALSE),"")</f>
        <v/>
      </c>
      <c r="R73" s="474" t="e">
        <f>+VLOOKUP(Q73,Listados!$P$3:$Q$6,2,FALSE)</f>
        <v>#N/A</v>
      </c>
      <c r="S73" s="233"/>
      <c r="T73" s="233"/>
      <c r="U73" s="248" t="s">
        <v>753</v>
      </c>
      <c r="V73" s="282"/>
      <c r="W73" s="282"/>
      <c r="X73" s="282"/>
      <c r="Y73" s="233" t="str">
        <f t="shared" si="13"/>
        <v/>
      </c>
      <c r="Z73" s="282"/>
      <c r="AA73" s="233" t="str">
        <f t="shared" si="14"/>
        <v/>
      </c>
      <c r="AB73" s="233"/>
      <c r="AC73" s="233" t="str">
        <f t="shared" si="15"/>
        <v/>
      </c>
      <c r="AD73" s="233"/>
      <c r="AE73" s="233" t="str">
        <f t="shared" si="16"/>
        <v/>
      </c>
      <c r="AF73" s="233"/>
      <c r="AG73" s="233" t="str">
        <f t="shared" si="17"/>
        <v/>
      </c>
      <c r="AH73" s="233"/>
      <c r="AI73" s="233" t="str">
        <f t="shared" si="18"/>
        <v/>
      </c>
      <c r="AJ73" s="233"/>
      <c r="AK73" s="234" t="str">
        <f t="shared" si="19"/>
        <v/>
      </c>
      <c r="AL73" s="278" t="str">
        <f t="shared" si="20"/>
        <v/>
      </c>
      <c r="AM73" s="278" t="str">
        <f t="shared" si="21"/>
        <v/>
      </c>
      <c r="AN73" s="279"/>
      <c r="AO73" s="279"/>
      <c r="AP73" s="279"/>
      <c r="AQ73" s="279"/>
      <c r="AR73" s="279"/>
      <c r="AS73" s="279"/>
      <c r="AT73" s="279"/>
      <c r="AU73" s="274" t="str">
        <f>IFERROR(VLOOKUP(AT73,'Seguridad Información'!$I$61:$J$65,2,0),"")</f>
        <v/>
      </c>
      <c r="AV73" s="274"/>
      <c r="AW73" s="280" t="str">
        <f t="shared" si="12"/>
        <v/>
      </c>
      <c r="AX73" s="278" t="str">
        <f t="shared" si="22"/>
        <v/>
      </c>
      <c r="AY73" s="280" t="str">
        <f>IFERROR(VLOOKUP((CONCATENATE(AM73,AX73)),Listados!$U$3:$V$11,2,FALSE),"")</f>
        <v/>
      </c>
      <c r="AZ73" s="278">
        <f t="shared" ref="AZ73:AZ126" si="23">IF(ISBLANK(AY73),"",IF(AY73="Débil", 0, IF(AY73="Moderado",50,100)))</f>
        <v>100</v>
      </c>
      <c r="BA73" s="710">
        <f>AVERAGE(AZ73:AZ78)</f>
        <v>100</v>
      </c>
      <c r="BB73" s="710" t="str">
        <f>IF(BA73&lt;=50, "Débil", IF(BA73&lt;=99,"Moderado","Fuerte"))</f>
        <v>Fuerte</v>
      </c>
      <c r="BC73" s="281">
        <f>+IF(AND(W73="Preventivo",BB73="Fuerte"),2,IF(AND(W73="Preventivo",BB73="Moderado"),1,0))</f>
        <v>0</v>
      </c>
      <c r="BD73" s="281">
        <f>+IF(AND(W73="Detectivo/Correctivo",$BB73="Fuerte"),2,IF(AND(W73="Detectivo/Correctivo",$BB73="Moderado"),1,IF(AND(W73="Preventivo",$BB73="Fuerte"),1,0)))</f>
        <v>0</v>
      </c>
      <c r="BE73" s="281" t="e">
        <f>+N73-BC73</f>
        <v>#N/A</v>
      </c>
      <c r="BF73" s="281" t="e">
        <f>+P73-BD73</f>
        <v>#N/A</v>
      </c>
      <c r="BG73" s="474" t="e">
        <f>+VLOOKUP(MIN(BE73,BE74,BE75,BE76,BE77,BE78),Listados!$J$18:$K$24,2,TRUE)</f>
        <v>#N/A</v>
      </c>
      <c r="BH73" s="474" t="e">
        <f>+VLOOKUP(MIN(BF73,BF74,BF75,BF76,BF77,BF78),Listados!$J$27:$K$32,2,TRUE)</f>
        <v>#N/A</v>
      </c>
      <c r="BI73" s="474" t="e">
        <f>IF(AND(BG73&lt;&gt;"",BH73&lt;&gt;""),VLOOKUP(BG73&amp;BH73,Listados!$M$3:$N$27,2,FALSE),"")</f>
        <v>#N/A</v>
      </c>
      <c r="BJ73" s="477" t="e">
        <f>+IF($R73="Asumir el riesgo","NA","")</f>
        <v>#N/A</v>
      </c>
      <c r="BK73" s="477" t="e">
        <f>+IF($R73="Asumir el riesgo","NA","")</f>
        <v>#N/A</v>
      </c>
      <c r="BL73" s="477" t="e">
        <f>+IF($R73="Asumir el riesgo","NA","")</f>
        <v>#N/A</v>
      </c>
      <c r="BM73" s="735" t="e">
        <f>+IF($R73="Asumir el riesgo","NA","")</f>
        <v>#N/A</v>
      </c>
    </row>
    <row r="74" spans="1:65" ht="65.099999999999994" customHeight="1">
      <c r="A74" s="711"/>
      <c r="B74" s="712"/>
      <c r="C74" s="714"/>
      <c r="D74" s="275"/>
      <c r="E74" s="275"/>
      <c r="F74" s="703"/>
      <c r="G74" s="715"/>
      <c r="H74" s="265"/>
      <c r="I74" s="265"/>
      <c r="J74" s="265"/>
      <c r="K74" s="276"/>
      <c r="L74" s="277"/>
      <c r="M74" s="713"/>
      <c r="N74" s="706"/>
      <c r="O74" s="709"/>
      <c r="P74" s="706"/>
      <c r="Q74" s="474"/>
      <c r="R74" s="474"/>
      <c r="S74" s="233"/>
      <c r="T74" s="233"/>
      <c r="U74" s="248" t="s">
        <v>753</v>
      </c>
      <c r="V74" s="282"/>
      <c r="W74" s="282"/>
      <c r="X74" s="282"/>
      <c r="Y74" s="233" t="str">
        <f t="shared" si="13"/>
        <v/>
      </c>
      <c r="Z74" s="282"/>
      <c r="AA74" s="233" t="str">
        <f t="shared" si="14"/>
        <v/>
      </c>
      <c r="AB74" s="233"/>
      <c r="AC74" s="233" t="str">
        <f t="shared" si="15"/>
        <v/>
      </c>
      <c r="AD74" s="233"/>
      <c r="AE74" s="233" t="str">
        <f t="shared" si="16"/>
        <v/>
      </c>
      <c r="AF74" s="233"/>
      <c r="AG74" s="233" t="str">
        <f t="shared" si="17"/>
        <v/>
      </c>
      <c r="AH74" s="233"/>
      <c r="AI74" s="233" t="str">
        <f t="shared" si="18"/>
        <v/>
      </c>
      <c r="AJ74" s="233"/>
      <c r="AK74" s="234" t="str">
        <f t="shared" si="19"/>
        <v/>
      </c>
      <c r="AL74" s="278" t="str">
        <f t="shared" si="20"/>
        <v/>
      </c>
      <c r="AM74" s="278" t="str">
        <f t="shared" si="21"/>
        <v/>
      </c>
      <c r="AN74" s="279"/>
      <c r="AO74" s="279"/>
      <c r="AP74" s="279"/>
      <c r="AQ74" s="279"/>
      <c r="AR74" s="279"/>
      <c r="AS74" s="279"/>
      <c r="AT74" s="279"/>
      <c r="AU74" s="274" t="str">
        <f>IFERROR(VLOOKUP(AT74,'Seguridad Información'!$I$61:$J$65,2,0),"")</f>
        <v/>
      </c>
      <c r="AV74" s="274"/>
      <c r="AW74" s="280" t="str">
        <f t="shared" si="12"/>
        <v/>
      </c>
      <c r="AX74" s="278" t="str">
        <f t="shared" si="22"/>
        <v/>
      </c>
      <c r="AY74" s="280" t="str">
        <f>IFERROR(VLOOKUP((CONCATENATE(AM74,AX74)),Listados!$U$3:$V$11,2,FALSE),"")</f>
        <v/>
      </c>
      <c r="AZ74" s="278">
        <f t="shared" si="23"/>
        <v>100</v>
      </c>
      <c r="BA74" s="710"/>
      <c r="BB74" s="710"/>
      <c r="BC74" s="281">
        <f>+IF(AND(W74="Preventivo",BB73="Fuerte"),2,IF(AND(W74="Preventivo",BB73="Moderado"),1,0))</f>
        <v>0</v>
      </c>
      <c r="BD74" s="281">
        <f>+IF(AND(W74="Detectivo/Correctivo",$BB73="Fuerte"),2,IF(AND(W74="Detectivo/Correctivo",$BB74="Moderado"),1,IF(AND(W74="Preventivo",$BB73="Fuerte"),1,0)))</f>
        <v>0</v>
      </c>
      <c r="BE74" s="281" t="e">
        <f>+N73-BC74</f>
        <v>#N/A</v>
      </c>
      <c r="BF74" s="281" t="e">
        <f>+P73-BD74</f>
        <v>#N/A</v>
      </c>
      <c r="BG74" s="474"/>
      <c r="BH74" s="474"/>
      <c r="BI74" s="474"/>
      <c r="BJ74" s="477"/>
      <c r="BK74" s="477"/>
      <c r="BL74" s="477"/>
      <c r="BM74" s="735"/>
    </row>
    <row r="75" spans="1:65" ht="65.099999999999994" customHeight="1">
      <c r="A75" s="711"/>
      <c r="B75" s="712"/>
      <c r="C75" s="714"/>
      <c r="D75" s="275"/>
      <c r="E75" s="275"/>
      <c r="F75" s="703"/>
      <c r="G75" s="715"/>
      <c r="H75" s="265"/>
      <c r="I75" s="265"/>
      <c r="J75" s="265"/>
      <c r="K75" s="276"/>
      <c r="L75" s="277"/>
      <c r="M75" s="713"/>
      <c r="N75" s="706"/>
      <c r="O75" s="709"/>
      <c r="P75" s="706"/>
      <c r="Q75" s="474"/>
      <c r="R75" s="474"/>
      <c r="S75" s="233"/>
      <c r="T75" s="233"/>
      <c r="U75" s="248" t="s">
        <v>753</v>
      </c>
      <c r="V75" s="282"/>
      <c r="W75" s="282"/>
      <c r="X75" s="282"/>
      <c r="Y75" s="233" t="str">
        <f t="shared" si="13"/>
        <v/>
      </c>
      <c r="Z75" s="282"/>
      <c r="AA75" s="233" t="str">
        <f t="shared" si="14"/>
        <v/>
      </c>
      <c r="AB75" s="233"/>
      <c r="AC75" s="233" t="str">
        <f t="shared" si="15"/>
        <v/>
      </c>
      <c r="AD75" s="233"/>
      <c r="AE75" s="233" t="str">
        <f t="shared" si="16"/>
        <v/>
      </c>
      <c r="AF75" s="233"/>
      <c r="AG75" s="233" t="str">
        <f t="shared" si="17"/>
        <v/>
      </c>
      <c r="AH75" s="233"/>
      <c r="AI75" s="233" t="str">
        <f t="shared" si="18"/>
        <v/>
      </c>
      <c r="AJ75" s="233"/>
      <c r="AK75" s="234" t="str">
        <f t="shared" si="19"/>
        <v/>
      </c>
      <c r="AL75" s="278" t="str">
        <f t="shared" si="20"/>
        <v/>
      </c>
      <c r="AM75" s="278" t="str">
        <f t="shared" si="21"/>
        <v/>
      </c>
      <c r="AN75" s="279"/>
      <c r="AO75" s="279"/>
      <c r="AP75" s="279"/>
      <c r="AQ75" s="279"/>
      <c r="AR75" s="279"/>
      <c r="AS75" s="279"/>
      <c r="AT75" s="279"/>
      <c r="AU75" s="274" t="str">
        <f>IFERROR(VLOOKUP(AT75,'Seguridad Información'!$I$61:$J$65,2,0),"")</f>
        <v/>
      </c>
      <c r="AV75" s="274"/>
      <c r="AW75" s="280" t="str">
        <f t="shared" si="12"/>
        <v/>
      </c>
      <c r="AX75" s="278" t="str">
        <f t="shared" si="22"/>
        <v/>
      </c>
      <c r="AY75" s="280" t="str">
        <f>IFERROR(VLOOKUP((CONCATENATE(AM75,AX75)),Listados!$U$3:$V$11,2,FALSE),"")</f>
        <v/>
      </c>
      <c r="AZ75" s="278">
        <f t="shared" si="23"/>
        <v>100</v>
      </c>
      <c r="BA75" s="710"/>
      <c r="BB75" s="710"/>
      <c r="BC75" s="281">
        <f>+IF(AND(W75="Preventivo",BB73="Fuerte"),2,IF(AND(W75="Preventivo",BB73="Moderado"),1,0))</f>
        <v>0</v>
      </c>
      <c r="BD75" s="281">
        <f>+IF(AND(W75="Detectivo/Correctivo",$BB73="Fuerte"),2,IF(AND(W75="Detectivo/Correctivo",$BB75="Moderado"),1,IF(AND(W75="Preventivo",$BB73="Fuerte"),1,0)))</f>
        <v>0</v>
      </c>
      <c r="BE75" s="281" t="e">
        <f>+N73-BC75</f>
        <v>#N/A</v>
      </c>
      <c r="BF75" s="281" t="e">
        <f>+P73-BD75</f>
        <v>#N/A</v>
      </c>
      <c r="BG75" s="474"/>
      <c r="BH75" s="474"/>
      <c r="BI75" s="474"/>
      <c r="BJ75" s="477"/>
      <c r="BK75" s="477"/>
      <c r="BL75" s="477"/>
      <c r="BM75" s="735"/>
    </row>
    <row r="76" spans="1:65" ht="65.099999999999994" customHeight="1">
      <c r="A76" s="711"/>
      <c r="B76" s="712"/>
      <c r="C76" s="714"/>
      <c r="D76" s="275"/>
      <c r="E76" s="275"/>
      <c r="F76" s="703"/>
      <c r="G76" s="715"/>
      <c r="H76" s="265"/>
      <c r="I76" s="265"/>
      <c r="J76" s="265"/>
      <c r="K76" s="276"/>
      <c r="L76" s="277"/>
      <c r="M76" s="713"/>
      <c r="N76" s="706"/>
      <c r="O76" s="709"/>
      <c r="P76" s="706"/>
      <c r="Q76" s="474"/>
      <c r="R76" s="474"/>
      <c r="S76" s="233"/>
      <c r="T76" s="233"/>
      <c r="U76" s="248" t="s">
        <v>753</v>
      </c>
      <c r="V76" s="282"/>
      <c r="W76" s="282"/>
      <c r="X76" s="282"/>
      <c r="Y76" s="233" t="str">
        <f t="shared" si="13"/>
        <v/>
      </c>
      <c r="Z76" s="282"/>
      <c r="AA76" s="233" t="str">
        <f t="shared" si="14"/>
        <v/>
      </c>
      <c r="AB76" s="233"/>
      <c r="AC76" s="233" t="str">
        <f t="shared" si="15"/>
        <v/>
      </c>
      <c r="AD76" s="233"/>
      <c r="AE76" s="233" t="str">
        <f t="shared" si="16"/>
        <v/>
      </c>
      <c r="AF76" s="233"/>
      <c r="AG76" s="233" t="str">
        <f t="shared" si="17"/>
        <v/>
      </c>
      <c r="AH76" s="233"/>
      <c r="AI76" s="233" t="str">
        <f t="shared" si="18"/>
        <v/>
      </c>
      <c r="AJ76" s="233"/>
      <c r="AK76" s="234" t="str">
        <f t="shared" si="19"/>
        <v/>
      </c>
      <c r="AL76" s="278" t="str">
        <f t="shared" si="20"/>
        <v/>
      </c>
      <c r="AM76" s="278" t="str">
        <f t="shared" si="21"/>
        <v/>
      </c>
      <c r="AN76" s="279"/>
      <c r="AO76" s="279"/>
      <c r="AP76" s="279"/>
      <c r="AQ76" s="279"/>
      <c r="AR76" s="279"/>
      <c r="AS76" s="279"/>
      <c r="AT76" s="279"/>
      <c r="AU76" s="274" t="str">
        <f>IFERROR(VLOOKUP(AT76,'Seguridad Información'!$I$61:$J$65,2,0),"")</f>
        <v/>
      </c>
      <c r="AV76" s="274"/>
      <c r="AW76" s="280" t="str">
        <f t="shared" si="12"/>
        <v/>
      </c>
      <c r="AX76" s="278" t="str">
        <f t="shared" si="22"/>
        <v/>
      </c>
      <c r="AY76" s="280" t="str">
        <f>IFERROR(VLOOKUP((CONCATENATE(AM76,AX76)),Listados!$U$3:$V$11,2,FALSE),"")</f>
        <v/>
      </c>
      <c r="AZ76" s="278">
        <f t="shared" si="23"/>
        <v>100</v>
      </c>
      <c r="BA76" s="710"/>
      <c r="BB76" s="710"/>
      <c r="BC76" s="281">
        <f>+IF(AND(W76="Preventivo",BB73="Fuerte"),2,IF(AND(W76="Preventivo",BB73="Moderado"),1,0))</f>
        <v>0</v>
      </c>
      <c r="BD76" s="281">
        <f>+IF(AND(W76="Detectivo/Correctivo",$BB73="Fuerte"),2,IF(AND(W76="Detectivo/Correctivo",$BB76="Moderado"),1,IF(AND(W76="Preventivo",$BB73="Fuerte"),1,0)))</f>
        <v>0</v>
      </c>
      <c r="BE76" s="281" t="e">
        <f>+N73-BC76</f>
        <v>#N/A</v>
      </c>
      <c r="BF76" s="281" t="e">
        <f>+P73-BD76</f>
        <v>#N/A</v>
      </c>
      <c r="BG76" s="474"/>
      <c r="BH76" s="474"/>
      <c r="BI76" s="474"/>
      <c r="BJ76" s="477"/>
      <c r="BK76" s="477"/>
      <c r="BL76" s="477"/>
      <c r="BM76" s="735"/>
    </row>
    <row r="77" spans="1:65" ht="65.099999999999994" customHeight="1">
      <c r="A77" s="711"/>
      <c r="B77" s="712"/>
      <c r="C77" s="714"/>
      <c r="D77" s="275"/>
      <c r="E77" s="275"/>
      <c r="F77" s="703"/>
      <c r="G77" s="715"/>
      <c r="H77" s="265"/>
      <c r="I77" s="265"/>
      <c r="J77" s="265"/>
      <c r="K77" s="276"/>
      <c r="L77" s="277"/>
      <c r="M77" s="713"/>
      <c r="N77" s="706"/>
      <c r="O77" s="709"/>
      <c r="P77" s="706"/>
      <c r="Q77" s="474"/>
      <c r="R77" s="474"/>
      <c r="S77" s="233"/>
      <c r="T77" s="233"/>
      <c r="U77" s="248" t="s">
        <v>753</v>
      </c>
      <c r="V77" s="282"/>
      <c r="W77" s="282"/>
      <c r="X77" s="282"/>
      <c r="Y77" s="233" t="str">
        <f t="shared" si="13"/>
        <v/>
      </c>
      <c r="Z77" s="282"/>
      <c r="AA77" s="233" t="str">
        <f t="shared" si="14"/>
        <v/>
      </c>
      <c r="AB77" s="233"/>
      <c r="AC77" s="233" t="str">
        <f t="shared" si="15"/>
        <v/>
      </c>
      <c r="AD77" s="233"/>
      <c r="AE77" s="233" t="str">
        <f t="shared" si="16"/>
        <v/>
      </c>
      <c r="AF77" s="233"/>
      <c r="AG77" s="233" t="str">
        <f t="shared" si="17"/>
        <v/>
      </c>
      <c r="AH77" s="233"/>
      <c r="AI77" s="233" t="str">
        <f t="shared" si="18"/>
        <v/>
      </c>
      <c r="AJ77" s="233"/>
      <c r="AK77" s="234" t="str">
        <f t="shared" si="19"/>
        <v/>
      </c>
      <c r="AL77" s="278" t="str">
        <f t="shared" si="20"/>
        <v/>
      </c>
      <c r="AM77" s="278" t="str">
        <f t="shared" si="21"/>
        <v/>
      </c>
      <c r="AN77" s="279"/>
      <c r="AO77" s="279"/>
      <c r="AP77" s="279"/>
      <c r="AQ77" s="279"/>
      <c r="AR77" s="279"/>
      <c r="AS77" s="279"/>
      <c r="AT77" s="279"/>
      <c r="AU77" s="274" t="str">
        <f>IFERROR(VLOOKUP(AT77,'Seguridad Información'!$I$61:$J$65,2,0),"")</f>
        <v/>
      </c>
      <c r="AV77" s="274"/>
      <c r="AW77" s="280" t="str">
        <f t="shared" si="12"/>
        <v/>
      </c>
      <c r="AX77" s="278" t="str">
        <f t="shared" si="22"/>
        <v/>
      </c>
      <c r="AY77" s="280" t="str">
        <f>IFERROR(VLOOKUP((CONCATENATE(AM77,AX77)),Listados!$U$3:$V$11,2,FALSE),"")</f>
        <v/>
      </c>
      <c r="AZ77" s="278">
        <f t="shared" si="23"/>
        <v>100</v>
      </c>
      <c r="BA77" s="710"/>
      <c r="BB77" s="710"/>
      <c r="BC77" s="281">
        <f>+IF(AND(W77="Preventivo",BB73="Fuerte"),2,IF(AND(W77="Preventivo",BB73="Moderado"),1,0))</f>
        <v>0</v>
      </c>
      <c r="BD77" s="281">
        <f>+IF(AND(W77="Detectivo/Correctivo",$BB73="Fuerte"),2,IF(AND(W77="Detectivo/Correctivo",$BB77="Moderado"),1,IF(AND(W77="Preventivo",$BB73="Fuerte"),1,0)))</f>
        <v>0</v>
      </c>
      <c r="BE77" s="281" t="e">
        <f>+N73-BC77</f>
        <v>#N/A</v>
      </c>
      <c r="BF77" s="281" t="e">
        <f>+P73-BD77</f>
        <v>#N/A</v>
      </c>
      <c r="BG77" s="474"/>
      <c r="BH77" s="474"/>
      <c r="BI77" s="474"/>
      <c r="BJ77" s="477"/>
      <c r="BK77" s="477"/>
      <c r="BL77" s="477"/>
      <c r="BM77" s="735"/>
    </row>
    <row r="78" spans="1:65" ht="65.099999999999994" customHeight="1">
      <c r="A78" s="711"/>
      <c r="B78" s="712"/>
      <c r="C78" s="714"/>
      <c r="D78" s="275"/>
      <c r="E78" s="275"/>
      <c r="F78" s="703"/>
      <c r="G78" s="715"/>
      <c r="H78" s="265"/>
      <c r="I78" s="265"/>
      <c r="J78" s="265"/>
      <c r="K78" s="276"/>
      <c r="L78" s="277"/>
      <c r="M78" s="713"/>
      <c r="N78" s="706"/>
      <c r="O78" s="709"/>
      <c r="P78" s="706"/>
      <c r="Q78" s="474"/>
      <c r="R78" s="474"/>
      <c r="S78" s="233"/>
      <c r="T78" s="233"/>
      <c r="U78" s="248" t="s">
        <v>753</v>
      </c>
      <c r="V78" s="282"/>
      <c r="W78" s="282"/>
      <c r="X78" s="282"/>
      <c r="Y78" s="233" t="str">
        <f t="shared" si="13"/>
        <v/>
      </c>
      <c r="Z78" s="282"/>
      <c r="AA78" s="233" t="str">
        <f t="shared" si="14"/>
        <v/>
      </c>
      <c r="AB78" s="233"/>
      <c r="AC78" s="233" t="str">
        <f t="shared" si="15"/>
        <v/>
      </c>
      <c r="AD78" s="233"/>
      <c r="AE78" s="233" t="str">
        <f t="shared" si="16"/>
        <v/>
      </c>
      <c r="AF78" s="233"/>
      <c r="AG78" s="233" t="str">
        <f t="shared" si="17"/>
        <v/>
      </c>
      <c r="AH78" s="233"/>
      <c r="AI78" s="233" t="str">
        <f t="shared" si="18"/>
        <v/>
      </c>
      <c r="AJ78" s="233"/>
      <c r="AK78" s="234" t="str">
        <f t="shared" si="19"/>
        <v/>
      </c>
      <c r="AL78" s="278" t="str">
        <f t="shared" si="20"/>
        <v/>
      </c>
      <c r="AM78" s="278" t="str">
        <f t="shared" si="21"/>
        <v/>
      </c>
      <c r="AN78" s="279"/>
      <c r="AO78" s="279"/>
      <c r="AP78" s="279"/>
      <c r="AQ78" s="279"/>
      <c r="AR78" s="279"/>
      <c r="AS78" s="279"/>
      <c r="AT78" s="279"/>
      <c r="AU78" s="274" t="str">
        <f>IFERROR(VLOOKUP(AT78,'Seguridad Información'!$I$61:$J$65,2,0),"")</f>
        <v/>
      </c>
      <c r="AV78" s="274"/>
      <c r="AW78" s="280" t="str">
        <f t="shared" si="12"/>
        <v/>
      </c>
      <c r="AX78" s="278" t="str">
        <f t="shared" si="22"/>
        <v/>
      </c>
      <c r="AY78" s="280" t="str">
        <f>IFERROR(VLOOKUP((CONCATENATE(AM78,AX78)),Listados!$U$3:$V$11,2,FALSE),"")</f>
        <v/>
      </c>
      <c r="AZ78" s="278">
        <f t="shared" si="23"/>
        <v>100</v>
      </c>
      <c r="BA78" s="710"/>
      <c r="BB78" s="710"/>
      <c r="BC78" s="281">
        <f>+IF(AND(W78="Preventivo",BB73="Fuerte"),2,IF(AND(W78="Preventivo",BB73="Moderado"),1,0))</f>
        <v>0</v>
      </c>
      <c r="BD78" s="281">
        <f>+IF(AND(W78="Detectivo/Correctivo",$BB73="Fuerte"),2,IF(AND(W78="Detectivo/Correctivo",$BB78="Moderado"),1,IF(AND(W78="Preventivo",$BB73="Fuerte"),1,0)))</f>
        <v>0</v>
      </c>
      <c r="BE78" s="281" t="e">
        <f>+N73-BC78</f>
        <v>#N/A</v>
      </c>
      <c r="BF78" s="281" t="e">
        <f>+P73-BD78</f>
        <v>#N/A</v>
      </c>
      <c r="BG78" s="474"/>
      <c r="BH78" s="474"/>
      <c r="BI78" s="474"/>
      <c r="BJ78" s="477"/>
      <c r="BK78" s="477"/>
      <c r="BL78" s="477"/>
      <c r="BM78" s="735"/>
    </row>
    <row r="79" spans="1:65" ht="65.099999999999994" customHeight="1">
      <c r="A79" s="711">
        <v>13</v>
      </c>
      <c r="B79" s="712"/>
      <c r="C79" s="714" t="str">
        <f>IFERROR(VLOOKUP(B79,Listados!B$3:C$20,2,FALSE),"")</f>
        <v/>
      </c>
      <c r="D79" s="275"/>
      <c r="E79" s="275"/>
      <c r="F79" s="703"/>
      <c r="G79" s="715"/>
      <c r="H79" s="265"/>
      <c r="I79" s="265"/>
      <c r="J79" s="265"/>
      <c r="K79" s="276"/>
      <c r="L79" s="277"/>
      <c r="M79" s="713"/>
      <c r="N79" s="706" t="e">
        <f>+VLOOKUP(M79,Listados!$K$8:$L$12,2,0)</f>
        <v>#N/A</v>
      </c>
      <c r="O79" s="709"/>
      <c r="P79" s="706" t="e">
        <f>+VLOOKUP(O79,Listados!$K$13:$L$17,2,0)</f>
        <v>#N/A</v>
      </c>
      <c r="Q79" s="474" t="str">
        <f>IF(AND(M79&lt;&gt;"",O79&lt;&gt;""),VLOOKUP(M79&amp;O79,Listados!$M$3:$N$27,2,FALSE),"")</f>
        <v/>
      </c>
      <c r="R79" s="474" t="e">
        <f>+VLOOKUP(Q79,Listados!$P$3:$Q$6,2,FALSE)</f>
        <v>#N/A</v>
      </c>
      <c r="S79" s="233"/>
      <c r="T79" s="233"/>
      <c r="U79" s="248" t="s">
        <v>753</v>
      </c>
      <c r="V79" s="282"/>
      <c r="W79" s="282"/>
      <c r="X79" s="282"/>
      <c r="Y79" s="233" t="str">
        <f t="shared" si="13"/>
        <v/>
      </c>
      <c r="Z79" s="282"/>
      <c r="AA79" s="233" t="str">
        <f t="shared" si="14"/>
        <v/>
      </c>
      <c r="AB79" s="233"/>
      <c r="AC79" s="233" t="str">
        <f t="shared" si="15"/>
        <v/>
      </c>
      <c r="AD79" s="233"/>
      <c r="AE79" s="233" t="str">
        <f t="shared" si="16"/>
        <v/>
      </c>
      <c r="AF79" s="233"/>
      <c r="AG79" s="233" t="str">
        <f t="shared" si="17"/>
        <v/>
      </c>
      <c r="AH79" s="233"/>
      <c r="AI79" s="233" t="str">
        <f t="shared" si="18"/>
        <v/>
      </c>
      <c r="AJ79" s="233"/>
      <c r="AK79" s="234" t="str">
        <f t="shared" si="19"/>
        <v/>
      </c>
      <c r="AL79" s="278" t="str">
        <f t="shared" si="20"/>
        <v/>
      </c>
      <c r="AM79" s="278" t="str">
        <f t="shared" si="21"/>
        <v/>
      </c>
      <c r="AN79" s="279"/>
      <c r="AO79" s="279"/>
      <c r="AP79" s="279"/>
      <c r="AQ79" s="279"/>
      <c r="AR79" s="279"/>
      <c r="AS79" s="279"/>
      <c r="AT79" s="279"/>
      <c r="AU79" s="274" t="str">
        <f>IFERROR(VLOOKUP(AT79,'Seguridad Información'!$I$61:$J$65,2,0),"")</f>
        <v/>
      </c>
      <c r="AV79" s="274"/>
      <c r="AW79" s="280" t="str">
        <f t="shared" si="12"/>
        <v/>
      </c>
      <c r="AX79" s="278" t="str">
        <f t="shared" si="22"/>
        <v/>
      </c>
      <c r="AY79" s="280" t="str">
        <f>IFERROR(VLOOKUP((CONCATENATE(AM79,AX79)),Listados!$U$3:$V$11,2,FALSE),"")</f>
        <v/>
      </c>
      <c r="AZ79" s="278">
        <f t="shared" si="23"/>
        <v>100</v>
      </c>
      <c r="BA79" s="710">
        <f>AVERAGE(AZ79:AZ84)</f>
        <v>100</v>
      </c>
      <c r="BB79" s="710" t="str">
        <f>IF(BA79&lt;=50, "Débil", IF(BA79&lt;=99,"Moderado","Fuerte"))</f>
        <v>Fuerte</v>
      </c>
      <c r="BC79" s="281">
        <f>+IF(AND(W79="Preventivo",BB79="Fuerte"),2,IF(AND(W79="Preventivo",BB79="Moderado"),1,0))</f>
        <v>0</v>
      </c>
      <c r="BD79" s="281">
        <f>+IF(AND(W79="Detectivo/Correctivo",$BB79="Fuerte"),2,IF(AND(W79="Detectivo/Correctivo",$BB79="Moderado"),1,IF(AND(W79="Preventivo",$BB79="Fuerte"),1,0)))</f>
        <v>0</v>
      </c>
      <c r="BE79" s="281" t="e">
        <f>+N79-BC79</f>
        <v>#N/A</v>
      </c>
      <c r="BF79" s="281" t="e">
        <f>+P79-BD79</f>
        <v>#N/A</v>
      </c>
      <c r="BG79" s="474" t="e">
        <f>+VLOOKUP(MIN(BE79,BE80,BE81,BE82,BE83,BE84),Listados!$J$18:$K$24,2,TRUE)</f>
        <v>#N/A</v>
      </c>
      <c r="BH79" s="474" t="e">
        <f>+VLOOKUP(MIN(BF79,BF80,BF81,BF82,BF83,BF84),Listados!$J$27:$K$32,2,TRUE)</f>
        <v>#N/A</v>
      </c>
      <c r="BI79" s="474" t="e">
        <f>IF(AND(BG79&lt;&gt;"",BH79&lt;&gt;""),VLOOKUP(BG79&amp;BH79,Listados!$M$3:$N$27,2,FALSE),"")</f>
        <v>#N/A</v>
      </c>
      <c r="BJ79" s="477" t="e">
        <f>+IF($R79="Asumir el riesgo","NA","")</f>
        <v>#N/A</v>
      </c>
      <c r="BK79" s="477" t="e">
        <f>+IF($R79="Asumir el riesgo","NA","")</f>
        <v>#N/A</v>
      </c>
      <c r="BL79" s="477" t="e">
        <f>+IF($R79="Asumir el riesgo","NA","")</f>
        <v>#N/A</v>
      </c>
      <c r="BM79" s="735" t="e">
        <f>+IF($R79="Asumir el riesgo","NA","")</f>
        <v>#N/A</v>
      </c>
    </row>
    <row r="80" spans="1:65" ht="65.099999999999994" customHeight="1">
      <c r="A80" s="711"/>
      <c r="B80" s="712"/>
      <c r="C80" s="714"/>
      <c r="D80" s="275"/>
      <c r="E80" s="275"/>
      <c r="F80" s="703"/>
      <c r="G80" s="715"/>
      <c r="H80" s="265"/>
      <c r="I80" s="265"/>
      <c r="J80" s="265"/>
      <c r="K80" s="276"/>
      <c r="L80" s="277"/>
      <c r="M80" s="713"/>
      <c r="N80" s="706"/>
      <c r="O80" s="709"/>
      <c r="P80" s="706"/>
      <c r="Q80" s="474"/>
      <c r="R80" s="474"/>
      <c r="S80" s="233"/>
      <c r="T80" s="233"/>
      <c r="U80" s="248" t="s">
        <v>753</v>
      </c>
      <c r="V80" s="282"/>
      <c r="W80" s="282"/>
      <c r="X80" s="282"/>
      <c r="Y80" s="233" t="str">
        <f t="shared" si="13"/>
        <v/>
      </c>
      <c r="Z80" s="282"/>
      <c r="AA80" s="233" t="str">
        <f t="shared" si="14"/>
        <v/>
      </c>
      <c r="AB80" s="233"/>
      <c r="AC80" s="233" t="str">
        <f t="shared" si="15"/>
        <v/>
      </c>
      <c r="AD80" s="233"/>
      <c r="AE80" s="233" t="str">
        <f t="shared" si="16"/>
        <v/>
      </c>
      <c r="AF80" s="233"/>
      <c r="AG80" s="233" t="str">
        <f t="shared" si="17"/>
        <v/>
      </c>
      <c r="AH80" s="233"/>
      <c r="AI80" s="233" t="str">
        <f t="shared" si="18"/>
        <v/>
      </c>
      <c r="AJ80" s="233"/>
      <c r="AK80" s="234" t="str">
        <f t="shared" si="19"/>
        <v/>
      </c>
      <c r="AL80" s="278" t="str">
        <f t="shared" si="20"/>
        <v/>
      </c>
      <c r="AM80" s="278" t="str">
        <f t="shared" si="21"/>
        <v/>
      </c>
      <c r="AN80" s="279"/>
      <c r="AO80" s="279"/>
      <c r="AP80" s="279"/>
      <c r="AQ80" s="279"/>
      <c r="AR80" s="279"/>
      <c r="AS80" s="279"/>
      <c r="AT80" s="279"/>
      <c r="AU80" s="274" t="str">
        <f>IFERROR(VLOOKUP(AT80,'Seguridad Información'!$I$61:$J$65,2,0),"")</f>
        <v/>
      </c>
      <c r="AV80" s="274"/>
      <c r="AW80" s="280" t="str">
        <f t="shared" si="12"/>
        <v/>
      </c>
      <c r="AX80" s="278" t="str">
        <f t="shared" si="22"/>
        <v/>
      </c>
      <c r="AY80" s="280" t="str">
        <f>IFERROR(VLOOKUP((CONCATENATE(AM80,AX80)),Listados!$U$3:$V$11,2,FALSE),"")</f>
        <v/>
      </c>
      <c r="AZ80" s="278">
        <f t="shared" si="23"/>
        <v>100</v>
      </c>
      <c r="BA80" s="710"/>
      <c r="BB80" s="710"/>
      <c r="BC80" s="281">
        <f>+IF(AND(W80="Preventivo",BB79="Fuerte"),2,IF(AND(W80="Preventivo",BB79="Moderado"),1,0))</f>
        <v>0</v>
      </c>
      <c r="BD80" s="281">
        <f>+IF(AND(W80="Detectivo/Correctivo",$BB79="Fuerte"),2,IF(AND(W80="Detectivo/Correctivo",$BB80="Moderado"),1,IF(AND(W80="Preventivo",$BB79="Fuerte"),1,0)))</f>
        <v>0</v>
      </c>
      <c r="BE80" s="281" t="e">
        <f>+N79-BC80</f>
        <v>#N/A</v>
      </c>
      <c r="BF80" s="281" t="e">
        <f>+P79-BD80</f>
        <v>#N/A</v>
      </c>
      <c r="BG80" s="474"/>
      <c r="BH80" s="474"/>
      <c r="BI80" s="474"/>
      <c r="BJ80" s="477"/>
      <c r="BK80" s="477"/>
      <c r="BL80" s="477"/>
      <c r="BM80" s="735"/>
    </row>
    <row r="81" spans="1:65" ht="65.099999999999994" customHeight="1">
      <c r="A81" s="711"/>
      <c r="B81" s="712"/>
      <c r="C81" s="714"/>
      <c r="D81" s="275"/>
      <c r="E81" s="275"/>
      <c r="F81" s="703"/>
      <c r="G81" s="715"/>
      <c r="H81" s="265"/>
      <c r="I81" s="265"/>
      <c r="J81" s="265"/>
      <c r="K81" s="276"/>
      <c r="L81" s="277"/>
      <c r="M81" s="713"/>
      <c r="N81" s="706"/>
      <c r="O81" s="709"/>
      <c r="P81" s="706"/>
      <c r="Q81" s="474"/>
      <c r="R81" s="474"/>
      <c r="S81" s="233"/>
      <c r="T81" s="233"/>
      <c r="U81" s="248" t="s">
        <v>753</v>
      </c>
      <c r="V81" s="282"/>
      <c r="W81" s="282"/>
      <c r="X81" s="282"/>
      <c r="Y81" s="233" t="str">
        <f t="shared" si="13"/>
        <v/>
      </c>
      <c r="Z81" s="282"/>
      <c r="AA81" s="233" t="str">
        <f t="shared" si="14"/>
        <v/>
      </c>
      <c r="AB81" s="233"/>
      <c r="AC81" s="233" t="str">
        <f t="shared" si="15"/>
        <v/>
      </c>
      <c r="AD81" s="233"/>
      <c r="AE81" s="233" t="str">
        <f t="shared" si="16"/>
        <v/>
      </c>
      <c r="AF81" s="233"/>
      <c r="AG81" s="233" t="str">
        <f t="shared" si="17"/>
        <v/>
      </c>
      <c r="AH81" s="233"/>
      <c r="AI81" s="233" t="str">
        <f t="shared" si="18"/>
        <v/>
      </c>
      <c r="AJ81" s="233"/>
      <c r="AK81" s="234" t="str">
        <f t="shared" si="19"/>
        <v/>
      </c>
      <c r="AL81" s="278" t="str">
        <f t="shared" si="20"/>
        <v/>
      </c>
      <c r="AM81" s="278" t="str">
        <f t="shared" si="21"/>
        <v/>
      </c>
      <c r="AN81" s="279"/>
      <c r="AO81" s="279"/>
      <c r="AP81" s="279"/>
      <c r="AQ81" s="279"/>
      <c r="AR81" s="279"/>
      <c r="AS81" s="279"/>
      <c r="AT81" s="279"/>
      <c r="AU81" s="274" t="str">
        <f>IFERROR(VLOOKUP(AT81,'Seguridad Información'!$I$61:$J$65,2,0),"")</f>
        <v/>
      </c>
      <c r="AV81" s="274"/>
      <c r="AW81" s="280" t="str">
        <f t="shared" si="12"/>
        <v/>
      </c>
      <c r="AX81" s="278" t="str">
        <f t="shared" si="22"/>
        <v/>
      </c>
      <c r="AY81" s="280" t="str">
        <f>IFERROR(VLOOKUP((CONCATENATE(AM81,AX81)),Listados!$U$3:$V$11,2,FALSE),"")</f>
        <v/>
      </c>
      <c r="AZ81" s="278">
        <f t="shared" si="23"/>
        <v>100</v>
      </c>
      <c r="BA81" s="710"/>
      <c r="BB81" s="710"/>
      <c r="BC81" s="281">
        <f>+IF(AND(W81="Preventivo",BB79="Fuerte"),2,IF(AND(W81="Preventivo",BB79="Moderado"),1,0))</f>
        <v>0</v>
      </c>
      <c r="BD81" s="281">
        <f>+IF(AND(W81="Detectivo/Correctivo",$BB79="Fuerte"),2,IF(AND(W81="Detectivo/Correctivo",$BB81="Moderado"),1,IF(AND(W81="Preventivo",$BB79="Fuerte"),1,0)))</f>
        <v>0</v>
      </c>
      <c r="BE81" s="281" t="e">
        <f>+N79-BC81</f>
        <v>#N/A</v>
      </c>
      <c r="BF81" s="281" t="e">
        <f>+P79-BD81</f>
        <v>#N/A</v>
      </c>
      <c r="BG81" s="474"/>
      <c r="BH81" s="474"/>
      <c r="BI81" s="474"/>
      <c r="BJ81" s="477"/>
      <c r="BK81" s="477"/>
      <c r="BL81" s="477"/>
      <c r="BM81" s="735"/>
    </row>
    <row r="82" spans="1:65" ht="65.099999999999994" customHeight="1">
      <c r="A82" s="711"/>
      <c r="B82" s="712"/>
      <c r="C82" s="714"/>
      <c r="D82" s="275"/>
      <c r="E82" s="275"/>
      <c r="F82" s="703"/>
      <c r="G82" s="715"/>
      <c r="H82" s="265"/>
      <c r="I82" s="265"/>
      <c r="J82" s="265"/>
      <c r="K82" s="276"/>
      <c r="L82" s="277"/>
      <c r="M82" s="713"/>
      <c r="N82" s="706"/>
      <c r="O82" s="709"/>
      <c r="P82" s="706"/>
      <c r="Q82" s="474"/>
      <c r="R82" s="474"/>
      <c r="S82" s="233"/>
      <c r="T82" s="233"/>
      <c r="U82" s="248" t="s">
        <v>753</v>
      </c>
      <c r="V82" s="282"/>
      <c r="W82" s="282"/>
      <c r="X82" s="282"/>
      <c r="Y82" s="233" t="str">
        <f t="shared" si="13"/>
        <v/>
      </c>
      <c r="Z82" s="282"/>
      <c r="AA82" s="233" t="str">
        <f t="shared" si="14"/>
        <v/>
      </c>
      <c r="AB82" s="233"/>
      <c r="AC82" s="233" t="str">
        <f t="shared" si="15"/>
        <v/>
      </c>
      <c r="AD82" s="233"/>
      <c r="AE82" s="233" t="str">
        <f t="shared" si="16"/>
        <v/>
      </c>
      <c r="AF82" s="233"/>
      <c r="AG82" s="233" t="str">
        <f t="shared" si="17"/>
        <v/>
      </c>
      <c r="AH82" s="233"/>
      <c r="AI82" s="233" t="str">
        <f t="shared" si="18"/>
        <v/>
      </c>
      <c r="AJ82" s="233"/>
      <c r="AK82" s="234" t="str">
        <f t="shared" si="19"/>
        <v/>
      </c>
      <c r="AL82" s="278" t="str">
        <f t="shared" si="20"/>
        <v/>
      </c>
      <c r="AM82" s="278" t="str">
        <f t="shared" si="21"/>
        <v/>
      </c>
      <c r="AN82" s="279"/>
      <c r="AO82" s="279"/>
      <c r="AP82" s="279"/>
      <c r="AQ82" s="279"/>
      <c r="AR82" s="279"/>
      <c r="AS82" s="279"/>
      <c r="AT82" s="279"/>
      <c r="AU82" s="274" t="str">
        <f>IFERROR(VLOOKUP(AT82,'Seguridad Información'!$I$61:$J$65,2,0),"")</f>
        <v/>
      </c>
      <c r="AV82" s="274"/>
      <c r="AW82" s="280" t="str">
        <f t="shared" si="12"/>
        <v/>
      </c>
      <c r="AX82" s="278" t="str">
        <f t="shared" si="22"/>
        <v/>
      </c>
      <c r="AY82" s="280" t="str">
        <f>IFERROR(VLOOKUP((CONCATENATE(AM82,AX82)),Listados!$U$3:$V$11,2,FALSE),"")</f>
        <v/>
      </c>
      <c r="AZ82" s="278">
        <f t="shared" si="23"/>
        <v>100</v>
      </c>
      <c r="BA82" s="710"/>
      <c r="BB82" s="710"/>
      <c r="BC82" s="281">
        <f>+IF(AND(W82="Preventivo",BB79="Fuerte"),2,IF(AND(W82="Preventivo",BB79="Moderado"),1,0))</f>
        <v>0</v>
      </c>
      <c r="BD82" s="281">
        <f>+IF(AND(W82="Detectivo/Correctivo",$BB79="Fuerte"),2,IF(AND(W82="Detectivo/Correctivo",$BB82="Moderado"),1,IF(AND(W82="Preventivo",$BB79="Fuerte"),1,0)))</f>
        <v>0</v>
      </c>
      <c r="BE82" s="281" t="e">
        <f>+N79-BC82</f>
        <v>#N/A</v>
      </c>
      <c r="BF82" s="281" t="e">
        <f>+P79-BD82</f>
        <v>#N/A</v>
      </c>
      <c r="BG82" s="474"/>
      <c r="BH82" s="474"/>
      <c r="BI82" s="474"/>
      <c r="BJ82" s="477"/>
      <c r="BK82" s="477"/>
      <c r="BL82" s="477"/>
      <c r="BM82" s="735"/>
    </row>
    <row r="83" spans="1:65" ht="65.099999999999994" customHeight="1">
      <c r="A83" s="711"/>
      <c r="B83" s="712"/>
      <c r="C83" s="714"/>
      <c r="D83" s="275"/>
      <c r="E83" s="275"/>
      <c r="F83" s="703"/>
      <c r="G83" s="715"/>
      <c r="H83" s="265"/>
      <c r="I83" s="265"/>
      <c r="J83" s="265"/>
      <c r="K83" s="276"/>
      <c r="L83" s="277"/>
      <c r="M83" s="713"/>
      <c r="N83" s="706"/>
      <c r="O83" s="709"/>
      <c r="P83" s="706"/>
      <c r="Q83" s="474"/>
      <c r="R83" s="474"/>
      <c r="S83" s="233"/>
      <c r="T83" s="233"/>
      <c r="U83" s="248" t="s">
        <v>753</v>
      </c>
      <c r="V83" s="282"/>
      <c r="W83" s="282"/>
      <c r="X83" s="282"/>
      <c r="Y83" s="233" t="str">
        <f t="shared" si="13"/>
        <v/>
      </c>
      <c r="Z83" s="282"/>
      <c r="AA83" s="233" t="str">
        <f t="shared" si="14"/>
        <v/>
      </c>
      <c r="AB83" s="233"/>
      <c r="AC83" s="233" t="str">
        <f t="shared" si="15"/>
        <v/>
      </c>
      <c r="AD83" s="233"/>
      <c r="AE83" s="233" t="str">
        <f t="shared" si="16"/>
        <v/>
      </c>
      <c r="AF83" s="233"/>
      <c r="AG83" s="233" t="str">
        <f t="shared" si="17"/>
        <v/>
      </c>
      <c r="AH83" s="233"/>
      <c r="AI83" s="233" t="str">
        <f t="shared" si="18"/>
        <v/>
      </c>
      <c r="AJ83" s="233"/>
      <c r="AK83" s="234" t="str">
        <f t="shared" si="19"/>
        <v/>
      </c>
      <c r="AL83" s="278" t="str">
        <f t="shared" si="20"/>
        <v/>
      </c>
      <c r="AM83" s="278" t="str">
        <f t="shared" si="21"/>
        <v/>
      </c>
      <c r="AN83" s="279"/>
      <c r="AO83" s="279"/>
      <c r="AP83" s="279"/>
      <c r="AQ83" s="279"/>
      <c r="AR83" s="279"/>
      <c r="AS83" s="279"/>
      <c r="AT83" s="279"/>
      <c r="AU83" s="274" t="str">
        <f>IFERROR(VLOOKUP(AT83,'Seguridad Información'!$I$61:$J$65,2,0),"")</f>
        <v/>
      </c>
      <c r="AV83" s="274"/>
      <c r="AW83" s="280" t="str">
        <f t="shared" si="12"/>
        <v/>
      </c>
      <c r="AX83" s="278" t="str">
        <f t="shared" si="22"/>
        <v/>
      </c>
      <c r="AY83" s="280" t="str">
        <f>IFERROR(VLOOKUP((CONCATENATE(AM83,AX83)),Listados!$U$3:$V$11,2,FALSE),"")</f>
        <v/>
      </c>
      <c r="AZ83" s="278">
        <f t="shared" si="23"/>
        <v>100</v>
      </c>
      <c r="BA83" s="710"/>
      <c r="BB83" s="710"/>
      <c r="BC83" s="281">
        <f>+IF(AND(W83="Preventivo",BB79="Fuerte"),2,IF(AND(W83="Preventivo",BB79="Moderado"),1,0))</f>
        <v>0</v>
      </c>
      <c r="BD83" s="281">
        <f>+IF(AND(W83="Detectivo/Correctivo",$BB79="Fuerte"),2,IF(AND(W83="Detectivo/Correctivo",$BB83="Moderado"),1,IF(AND(W83="Preventivo",$BB79="Fuerte"),1,0)))</f>
        <v>0</v>
      </c>
      <c r="BE83" s="281" t="e">
        <f>+N79-BC83</f>
        <v>#N/A</v>
      </c>
      <c r="BF83" s="281" t="e">
        <f>+P79-BD83</f>
        <v>#N/A</v>
      </c>
      <c r="BG83" s="474"/>
      <c r="BH83" s="474"/>
      <c r="BI83" s="474"/>
      <c r="BJ83" s="477"/>
      <c r="BK83" s="477"/>
      <c r="BL83" s="477"/>
      <c r="BM83" s="735"/>
    </row>
    <row r="84" spans="1:65" ht="65.099999999999994" customHeight="1">
      <c r="A84" s="711"/>
      <c r="B84" s="712"/>
      <c r="C84" s="714"/>
      <c r="D84" s="275"/>
      <c r="E84" s="275"/>
      <c r="F84" s="703"/>
      <c r="G84" s="715"/>
      <c r="H84" s="265"/>
      <c r="I84" s="265"/>
      <c r="J84" s="265"/>
      <c r="K84" s="276"/>
      <c r="L84" s="277"/>
      <c r="M84" s="713"/>
      <c r="N84" s="706"/>
      <c r="O84" s="709"/>
      <c r="P84" s="706"/>
      <c r="Q84" s="474"/>
      <c r="R84" s="474"/>
      <c r="S84" s="233"/>
      <c r="T84" s="233"/>
      <c r="U84" s="248" t="s">
        <v>753</v>
      </c>
      <c r="V84" s="282"/>
      <c r="W84" s="282"/>
      <c r="X84" s="282"/>
      <c r="Y84" s="233" t="str">
        <f t="shared" si="13"/>
        <v/>
      </c>
      <c r="Z84" s="282"/>
      <c r="AA84" s="233" t="str">
        <f t="shared" si="14"/>
        <v/>
      </c>
      <c r="AB84" s="233"/>
      <c r="AC84" s="233" t="str">
        <f t="shared" si="15"/>
        <v/>
      </c>
      <c r="AD84" s="233"/>
      <c r="AE84" s="233" t="str">
        <f t="shared" si="16"/>
        <v/>
      </c>
      <c r="AF84" s="233"/>
      <c r="AG84" s="233" t="str">
        <f t="shared" si="17"/>
        <v/>
      </c>
      <c r="AH84" s="233"/>
      <c r="AI84" s="233" t="str">
        <f t="shared" si="18"/>
        <v/>
      </c>
      <c r="AJ84" s="233"/>
      <c r="AK84" s="234" t="str">
        <f t="shared" si="19"/>
        <v/>
      </c>
      <c r="AL84" s="278" t="str">
        <f t="shared" si="20"/>
        <v/>
      </c>
      <c r="AM84" s="278" t="str">
        <f t="shared" si="21"/>
        <v/>
      </c>
      <c r="AN84" s="279"/>
      <c r="AO84" s="279"/>
      <c r="AP84" s="279"/>
      <c r="AQ84" s="279"/>
      <c r="AR84" s="279"/>
      <c r="AS84" s="279"/>
      <c r="AT84" s="279"/>
      <c r="AU84" s="274" t="str">
        <f>IFERROR(VLOOKUP(AT84,'Seguridad Información'!$I$61:$J$65,2,0),"")</f>
        <v/>
      </c>
      <c r="AV84" s="274"/>
      <c r="AW84" s="280" t="str">
        <f t="shared" si="12"/>
        <v/>
      </c>
      <c r="AX84" s="278" t="str">
        <f t="shared" si="22"/>
        <v/>
      </c>
      <c r="AY84" s="280" t="str">
        <f>IFERROR(VLOOKUP((CONCATENATE(AM84,AX84)),Listados!$U$3:$V$11,2,FALSE),"")</f>
        <v/>
      </c>
      <c r="AZ84" s="278">
        <f t="shared" si="23"/>
        <v>100</v>
      </c>
      <c r="BA84" s="710"/>
      <c r="BB84" s="710"/>
      <c r="BC84" s="281">
        <f>+IF(AND(W84="Preventivo",BB79="Fuerte"),2,IF(AND(W84="Preventivo",BB79="Moderado"),1,0))</f>
        <v>0</v>
      </c>
      <c r="BD84" s="281">
        <f>+IF(AND(W84="Detectivo/Correctivo",$BB79="Fuerte"),2,IF(AND(W84="Detectivo/Correctivo",$BB84="Moderado"),1,IF(AND(W84="Preventivo",$BB79="Fuerte"),1,0)))</f>
        <v>0</v>
      </c>
      <c r="BE84" s="281" t="e">
        <f>+N79-BC84</f>
        <v>#N/A</v>
      </c>
      <c r="BF84" s="281" t="e">
        <f>+P79-BD84</f>
        <v>#N/A</v>
      </c>
      <c r="BG84" s="474"/>
      <c r="BH84" s="474"/>
      <c r="BI84" s="474"/>
      <c r="BJ84" s="477"/>
      <c r="BK84" s="477"/>
      <c r="BL84" s="477"/>
      <c r="BM84" s="735"/>
    </row>
    <row r="85" spans="1:65" ht="65.099999999999994" customHeight="1">
      <c r="A85" s="711">
        <v>14</v>
      </c>
      <c r="B85" s="712"/>
      <c r="C85" s="714" t="str">
        <f>IFERROR(VLOOKUP(B85,Listados!B$3:C$20,2,FALSE),"")</f>
        <v/>
      </c>
      <c r="D85" s="275"/>
      <c r="E85" s="275"/>
      <c r="F85" s="703"/>
      <c r="G85" s="715"/>
      <c r="H85" s="265"/>
      <c r="I85" s="265"/>
      <c r="J85" s="265"/>
      <c r="K85" s="276"/>
      <c r="L85" s="277"/>
      <c r="M85" s="713"/>
      <c r="N85" s="706" t="e">
        <f>+VLOOKUP(M85,Listados!$K$8:$L$12,2,0)</f>
        <v>#N/A</v>
      </c>
      <c r="O85" s="709"/>
      <c r="P85" s="706" t="e">
        <f>+VLOOKUP(O85,Listados!$K$13:$L$17,2,0)</f>
        <v>#N/A</v>
      </c>
      <c r="Q85" s="474" t="str">
        <f>IF(AND(M85&lt;&gt;"",O85&lt;&gt;""),VLOOKUP(M85&amp;O85,Listados!$M$3:$N$27,2,FALSE),"")</f>
        <v/>
      </c>
      <c r="R85" s="474" t="e">
        <f>+VLOOKUP(Q85,Listados!$P$3:$Q$6,2,FALSE)</f>
        <v>#N/A</v>
      </c>
      <c r="S85" s="233"/>
      <c r="T85" s="233"/>
      <c r="U85" s="248" t="s">
        <v>753</v>
      </c>
      <c r="V85" s="282"/>
      <c r="W85" s="282"/>
      <c r="X85" s="282"/>
      <c r="Y85" s="233" t="str">
        <f t="shared" si="13"/>
        <v/>
      </c>
      <c r="Z85" s="282"/>
      <c r="AA85" s="233" t="str">
        <f t="shared" si="14"/>
        <v/>
      </c>
      <c r="AB85" s="233"/>
      <c r="AC85" s="233" t="str">
        <f t="shared" si="15"/>
        <v/>
      </c>
      <c r="AD85" s="233"/>
      <c r="AE85" s="233" t="str">
        <f t="shared" si="16"/>
        <v/>
      </c>
      <c r="AF85" s="233"/>
      <c r="AG85" s="233" t="str">
        <f t="shared" si="17"/>
        <v/>
      </c>
      <c r="AH85" s="233"/>
      <c r="AI85" s="233" t="str">
        <f t="shared" si="18"/>
        <v/>
      </c>
      <c r="AJ85" s="233"/>
      <c r="AK85" s="234" t="str">
        <f t="shared" si="19"/>
        <v/>
      </c>
      <c r="AL85" s="278" t="str">
        <f t="shared" si="20"/>
        <v/>
      </c>
      <c r="AM85" s="278" t="str">
        <f t="shared" si="21"/>
        <v/>
      </c>
      <c r="AN85" s="279"/>
      <c r="AO85" s="279"/>
      <c r="AP85" s="279"/>
      <c r="AQ85" s="279"/>
      <c r="AR85" s="279"/>
      <c r="AS85" s="279"/>
      <c r="AT85" s="279"/>
      <c r="AU85" s="274" t="str">
        <f>IFERROR(VLOOKUP(AT85,'Seguridad Información'!$I$61:$J$65,2,0),"")</f>
        <v/>
      </c>
      <c r="AV85" s="274"/>
      <c r="AW85" s="280" t="str">
        <f t="shared" si="12"/>
        <v/>
      </c>
      <c r="AX85" s="278" t="str">
        <f t="shared" si="22"/>
        <v/>
      </c>
      <c r="AY85" s="280" t="str">
        <f>IFERROR(VLOOKUP((CONCATENATE(AM85,AX85)),Listados!$U$3:$V$11,2,FALSE),"")</f>
        <v/>
      </c>
      <c r="AZ85" s="278">
        <f t="shared" si="23"/>
        <v>100</v>
      </c>
      <c r="BA85" s="710">
        <f>AVERAGE(AZ85:AZ90)</f>
        <v>100</v>
      </c>
      <c r="BB85" s="710" t="str">
        <f>IF(BA85&lt;=50, "Débil", IF(BA85&lt;=99,"Moderado","Fuerte"))</f>
        <v>Fuerte</v>
      </c>
      <c r="BC85" s="281">
        <f>+IF(AND(W85="Preventivo",BB85="Fuerte"),2,IF(AND(W85="Preventivo",BB85="Moderado"),1,0))</f>
        <v>0</v>
      </c>
      <c r="BD85" s="281">
        <f>+IF(AND(W85="Detectivo/Correctivo",$BB85="Fuerte"),2,IF(AND(W85="Detectivo/Correctivo",$BB85="Moderado"),1,IF(AND(W85="Preventivo",$BB85="Fuerte"),1,0)))</f>
        <v>0</v>
      </c>
      <c r="BE85" s="281" t="e">
        <f>+N85-BC85</f>
        <v>#N/A</v>
      </c>
      <c r="BF85" s="281" t="e">
        <f>+P85-BD85</f>
        <v>#N/A</v>
      </c>
      <c r="BG85" s="474" t="e">
        <f>+VLOOKUP(MIN(BE85,BE86,BE87,BE88,BE89,BE90),Listados!$J$18:$K$24,2,TRUE)</f>
        <v>#N/A</v>
      </c>
      <c r="BH85" s="474" t="e">
        <f>+VLOOKUP(MIN(BF85,BF86,BF87,BF88,BF89,BF90),Listados!$J$27:$K$32,2,TRUE)</f>
        <v>#N/A</v>
      </c>
      <c r="BI85" s="474" t="e">
        <f>IF(AND(BG85&lt;&gt;"",BH85&lt;&gt;""),VLOOKUP(BG85&amp;BH85,Listados!$M$3:$N$27,2,FALSE),"")</f>
        <v>#N/A</v>
      </c>
      <c r="BJ85" s="477" t="e">
        <f>+IF($R85="Asumir el riesgo","NA","")</f>
        <v>#N/A</v>
      </c>
      <c r="BK85" s="477" t="e">
        <f>+IF($R85="Asumir el riesgo","NA","")</f>
        <v>#N/A</v>
      </c>
      <c r="BL85" s="477" t="e">
        <f>+IF($R85="Asumir el riesgo","NA","")</f>
        <v>#N/A</v>
      </c>
      <c r="BM85" s="735" t="e">
        <f>+IF($R85="Asumir el riesgo","NA","")</f>
        <v>#N/A</v>
      </c>
    </row>
    <row r="86" spans="1:65" ht="65.099999999999994" customHeight="1">
      <c r="A86" s="711"/>
      <c r="B86" s="712"/>
      <c r="C86" s="714"/>
      <c r="D86" s="275"/>
      <c r="E86" s="275"/>
      <c r="F86" s="703"/>
      <c r="G86" s="715"/>
      <c r="H86" s="265"/>
      <c r="I86" s="265"/>
      <c r="J86" s="265"/>
      <c r="K86" s="276"/>
      <c r="L86" s="277"/>
      <c r="M86" s="713"/>
      <c r="N86" s="706"/>
      <c r="O86" s="709"/>
      <c r="P86" s="706"/>
      <c r="Q86" s="474"/>
      <c r="R86" s="474"/>
      <c r="S86" s="233"/>
      <c r="T86" s="233"/>
      <c r="U86" s="248" t="s">
        <v>753</v>
      </c>
      <c r="V86" s="282"/>
      <c r="W86" s="282"/>
      <c r="X86" s="282"/>
      <c r="Y86" s="233" t="str">
        <f t="shared" si="13"/>
        <v/>
      </c>
      <c r="Z86" s="282"/>
      <c r="AA86" s="233" t="str">
        <f t="shared" si="14"/>
        <v/>
      </c>
      <c r="AB86" s="233"/>
      <c r="AC86" s="233" t="str">
        <f t="shared" si="15"/>
        <v/>
      </c>
      <c r="AD86" s="233"/>
      <c r="AE86" s="233" t="str">
        <f t="shared" si="16"/>
        <v/>
      </c>
      <c r="AF86" s="233"/>
      <c r="AG86" s="233" t="str">
        <f t="shared" si="17"/>
        <v/>
      </c>
      <c r="AH86" s="233"/>
      <c r="AI86" s="233" t="str">
        <f t="shared" si="18"/>
        <v/>
      </c>
      <c r="AJ86" s="233"/>
      <c r="AK86" s="234" t="str">
        <f t="shared" si="19"/>
        <v/>
      </c>
      <c r="AL86" s="278" t="str">
        <f t="shared" si="20"/>
        <v/>
      </c>
      <c r="AM86" s="278" t="str">
        <f t="shared" si="21"/>
        <v/>
      </c>
      <c r="AN86" s="279"/>
      <c r="AO86" s="279"/>
      <c r="AP86" s="279"/>
      <c r="AQ86" s="279"/>
      <c r="AR86" s="279"/>
      <c r="AS86" s="279"/>
      <c r="AT86" s="279"/>
      <c r="AU86" s="274" t="str">
        <f>IFERROR(VLOOKUP(AT86,'Seguridad Información'!$I$61:$J$65,2,0),"")</f>
        <v/>
      </c>
      <c r="AV86" s="274"/>
      <c r="AW86" s="280" t="str">
        <f t="shared" si="12"/>
        <v/>
      </c>
      <c r="AX86" s="278" t="str">
        <f t="shared" si="22"/>
        <v/>
      </c>
      <c r="AY86" s="280" t="str">
        <f>IFERROR(VLOOKUP((CONCATENATE(AM86,AX86)),Listados!$U$3:$V$11,2,FALSE),"")</f>
        <v/>
      </c>
      <c r="AZ86" s="278">
        <f t="shared" si="23"/>
        <v>100</v>
      </c>
      <c r="BA86" s="710"/>
      <c r="BB86" s="710"/>
      <c r="BC86" s="281">
        <f>+IF(AND(W86="Preventivo",BB85="Fuerte"),2,IF(AND(W86="Preventivo",BB85="Moderado"),1,0))</f>
        <v>0</v>
      </c>
      <c r="BD86" s="281">
        <f>+IF(AND(W86="Detectivo/Correctivo",$BB85="Fuerte"),2,IF(AND(W86="Detectivo/Correctivo",$BB86="Moderado"),1,IF(AND(W86="Preventivo",$BB85="Fuerte"),1,0)))</f>
        <v>0</v>
      </c>
      <c r="BE86" s="281" t="e">
        <f>+N85-BC86</f>
        <v>#N/A</v>
      </c>
      <c r="BF86" s="281" t="e">
        <f>+P85-BD86</f>
        <v>#N/A</v>
      </c>
      <c r="BG86" s="474"/>
      <c r="BH86" s="474"/>
      <c r="BI86" s="474"/>
      <c r="BJ86" s="477"/>
      <c r="BK86" s="477"/>
      <c r="BL86" s="477"/>
      <c r="BM86" s="735"/>
    </row>
    <row r="87" spans="1:65" ht="65.099999999999994" customHeight="1">
      <c r="A87" s="711"/>
      <c r="B87" s="712"/>
      <c r="C87" s="714"/>
      <c r="D87" s="275"/>
      <c r="E87" s="275"/>
      <c r="F87" s="703"/>
      <c r="G87" s="715"/>
      <c r="H87" s="265"/>
      <c r="I87" s="265"/>
      <c r="J87" s="265"/>
      <c r="K87" s="276"/>
      <c r="L87" s="277"/>
      <c r="M87" s="713"/>
      <c r="N87" s="706"/>
      <c r="O87" s="709"/>
      <c r="P87" s="706"/>
      <c r="Q87" s="474"/>
      <c r="R87" s="474"/>
      <c r="S87" s="233"/>
      <c r="T87" s="233"/>
      <c r="U87" s="248" t="s">
        <v>753</v>
      </c>
      <c r="V87" s="282"/>
      <c r="W87" s="282"/>
      <c r="X87" s="282"/>
      <c r="Y87" s="233" t="str">
        <f t="shared" si="13"/>
        <v/>
      </c>
      <c r="Z87" s="282"/>
      <c r="AA87" s="233" t="str">
        <f t="shared" si="14"/>
        <v/>
      </c>
      <c r="AB87" s="233"/>
      <c r="AC87" s="233" t="str">
        <f t="shared" si="15"/>
        <v/>
      </c>
      <c r="AD87" s="233"/>
      <c r="AE87" s="233" t="str">
        <f t="shared" si="16"/>
        <v/>
      </c>
      <c r="AF87" s="233"/>
      <c r="AG87" s="233" t="str">
        <f t="shared" si="17"/>
        <v/>
      </c>
      <c r="AH87" s="233"/>
      <c r="AI87" s="233" t="str">
        <f t="shared" si="18"/>
        <v/>
      </c>
      <c r="AJ87" s="233"/>
      <c r="AK87" s="234" t="str">
        <f t="shared" si="19"/>
        <v/>
      </c>
      <c r="AL87" s="278" t="str">
        <f t="shared" si="20"/>
        <v/>
      </c>
      <c r="AM87" s="278" t="str">
        <f t="shared" si="21"/>
        <v/>
      </c>
      <c r="AN87" s="279"/>
      <c r="AO87" s="279"/>
      <c r="AP87" s="279"/>
      <c r="AQ87" s="279"/>
      <c r="AR87" s="279"/>
      <c r="AS87" s="279"/>
      <c r="AT87" s="279"/>
      <c r="AU87" s="274" t="str">
        <f>IFERROR(VLOOKUP(AT87,'Seguridad Información'!$I$61:$J$65,2,0),"")</f>
        <v/>
      </c>
      <c r="AV87" s="274"/>
      <c r="AW87" s="280" t="str">
        <f t="shared" si="12"/>
        <v/>
      </c>
      <c r="AX87" s="278" t="str">
        <f t="shared" si="22"/>
        <v/>
      </c>
      <c r="AY87" s="280" t="str">
        <f>IFERROR(VLOOKUP((CONCATENATE(AM87,AX87)),Listados!$U$3:$V$11,2,FALSE),"")</f>
        <v/>
      </c>
      <c r="AZ87" s="278">
        <f t="shared" si="23"/>
        <v>100</v>
      </c>
      <c r="BA87" s="710"/>
      <c r="BB87" s="710"/>
      <c r="BC87" s="281">
        <f>+IF(AND(W87="Preventivo",BB85="Fuerte"),2,IF(AND(W87="Preventivo",BB85="Moderado"),1,0))</f>
        <v>0</v>
      </c>
      <c r="BD87" s="281">
        <f>+IF(AND(W87="Detectivo/Correctivo",$BB85="Fuerte"),2,IF(AND(W87="Detectivo/Correctivo",$BB87="Moderado"),1,IF(AND(W87="Preventivo",$BB85="Fuerte"),1,0)))</f>
        <v>0</v>
      </c>
      <c r="BE87" s="281" t="e">
        <f>+N85-BC87</f>
        <v>#N/A</v>
      </c>
      <c r="BF87" s="281" t="e">
        <f>+P85-BD87</f>
        <v>#N/A</v>
      </c>
      <c r="BG87" s="474"/>
      <c r="BH87" s="474"/>
      <c r="BI87" s="474"/>
      <c r="BJ87" s="477"/>
      <c r="BK87" s="477"/>
      <c r="BL87" s="477"/>
      <c r="BM87" s="735"/>
    </row>
    <row r="88" spans="1:65" ht="65.099999999999994" customHeight="1">
      <c r="A88" s="711"/>
      <c r="B88" s="712"/>
      <c r="C88" s="714"/>
      <c r="D88" s="275"/>
      <c r="E88" s="275"/>
      <c r="F88" s="703"/>
      <c r="G88" s="715"/>
      <c r="H88" s="265"/>
      <c r="I88" s="265"/>
      <c r="J88" s="265"/>
      <c r="K88" s="276"/>
      <c r="L88" s="277"/>
      <c r="M88" s="713"/>
      <c r="N88" s="706"/>
      <c r="O88" s="709"/>
      <c r="P88" s="706"/>
      <c r="Q88" s="474"/>
      <c r="R88" s="474"/>
      <c r="S88" s="233"/>
      <c r="T88" s="233"/>
      <c r="U88" s="248" t="s">
        <v>753</v>
      </c>
      <c r="V88" s="282"/>
      <c r="W88" s="282"/>
      <c r="X88" s="282"/>
      <c r="Y88" s="233" t="str">
        <f t="shared" si="13"/>
        <v/>
      </c>
      <c r="Z88" s="282"/>
      <c r="AA88" s="233" t="str">
        <f t="shared" si="14"/>
        <v/>
      </c>
      <c r="AB88" s="233"/>
      <c r="AC88" s="233" t="str">
        <f t="shared" si="15"/>
        <v/>
      </c>
      <c r="AD88" s="233"/>
      <c r="AE88" s="233" t="str">
        <f t="shared" si="16"/>
        <v/>
      </c>
      <c r="AF88" s="233"/>
      <c r="AG88" s="233" t="str">
        <f t="shared" si="17"/>
        <v/>
      </c>
      <c r="AH88" s="233"/>
      <c r="AI88" s="233" t="str">
        <f t="shared" si="18"/>
        <v/>
      </c>
      <c r="AJ88" s="233"/>
      <c r="AK88" s="234" t="str">
        <f t="shared" si="19"/>
        <v/>
      </c>
      <c r="AL88" s="278" t="str">
        <f t="shared" si="20"/>
        <v/>
      </c>
      <c r="AM88" s="278" t="str">
        <f t="shared" si="21"/>
        <v/>
      </c>
      <c r="AN88" s="279"/>
      <c r="AO88" s="279"/>
      <c r="AP88" s="279"/>
      <c r="AQ88" s="279"/>
      <c r="AR88" s="279"/>
      <c r="AS88" s="279"/>
      <c r="AT88" s="279"/>
      <c r="AU88" s="274" t="str">
        <f>IFERROR(VLOOKUP(AT88,'Seguridad Información'!$I$61:$J$65,2,0),"")</f>
        <v/>
      </c>
      <c r="AV88" s="274"/>
      <c r="AW88" s="280" t="str">
        <f t="shared" si="12"/>
        <v/>
      </c>
      <c r="AX88" s="278" t="str">
        <f t="shared" si="22"/>
        <v/>
      </c>
      <c r="AY88" s="280" t="str">
        <f>IFERROR(VLOOKUP((CONCATENATE(AM88,AX88)),Listados!$U$3:$V$11,2,FALSE),"")</f>
        <v/>
      </c>
      <c r="AZ88" s="278">
        <f t="shared" si="23"/>
        <v>100</v>
      </c>
      <c r="BA88" s="710"/>
      <c r="BB88" s="710"/>
      <c r="BC88" s="281">
        <f>+IF(AND(W88="Preventivo",BB85="Fuerte"),2,IF(AND(W88="Preventivo",BB85="Moderado"),1,0))</f>
        <v>0</v>
      </c>
      <c r="BD88" s="281">
        <f>+IF(AND(W88="Detectivo/Correctivo",$BB85="Fuerte"),2,IF(AND(W88="Detectivo/Correctivo",$BB88="Moderado"),1,IF(AND(W88="Preventivo",$BB85="Fuerte"),1,0)))</f>
        <v>0</v>
      </c>
      <c r="BE88" s="281" t="e">
        <f>+N85-BC88</f>
        <v>#N/A</v>
      </c>
      <c r="BF88" s="281" t="e">
        <f>+P85-BD88</f>
        <v>#N/A</v>
      </c>
      <c r="BG88" s="474"/>
      <c r="BH88" s="474"/>
      <c r="BI88" s="474"/>
      <c r="BJ88" s="477"/>
      <c r="BK88" s="477"/>
      <c r="BL88" s="477"/>
      <c r="BM88" s="735"/>
    </row>
    <row r="89" spans="1:65" ht="65.099999999999994" customHeight="1">
      <c r="A89" s="711"/>
      <c r="B89" s="712"/>
      <c r="C89" s="714"/>
      <c r="D89" s="275"/>
      <c r="E89" s="275"/>
      <c r="F89" s="703"/>
      <c r="G89" s="715"/>
      <c r="H89" s="265"/>
      <c r="I89" s="265"/>
      <c r="J89" s="265"/>
      <c r="K89" s="276"/>
      <c r="L89" s="277"/>
      <c r="M89" s="713"/>
      <c r="N89" s="706"/>
      <c r="O89" s="709"/>
      <c r="P89" s="706"/>
      <c r="Q89" s="474"/>
      <c r="R89" s="474"/>
      <c r="S89" s="233"/>
      <c r="T89" s="233"/>
      <c r="U89" s="248" t="s">
        <v>753</v>
      </c>
      <c r="V89" s="282"/>
      <c r="W89" s="282"/>
      <c r="X89" s="282"/>
      <c r="Y89" s="233" t="str">
        <f t="shared" si="13"/>
        <v/>
      </c>
      <c r="Z89" s="282"/>
      <c r="AA89" s="233" t="str">
        <f t="shared" si="14"/>
        <v/>
      </c>
      <c r="AB89" s="233"/>
      <c r="AC89" s="233" t="str">
        <f t="shared" si="15"/>
        <v/>
      </c>
      <c r="AD89" s="233"/>
      <c r="AE89" s="233" t="str">
        <f t="shared" si="16"/>
        <v/>
      </c>
      <c r="AF89" s="233"/>
      <c r="AG89" s="233" t="str">
        <f t="shared" si="17"/>
        <v/>
      </c>
      <c r="AH89" s="233"/>
      <c r="AI89" s="233" t="str">
        <f t="shared" si="18"/>
        <v/>
      </c>
      <c r="AJ89" s="233"/>
      <c r="AK89" s="234" t="str">
        <f t="shared" si="19"/>
        <v/>
      </c>
      <c r="AL89" s="278" t="str">
        <f t="shared" si="20"/>
        <v/>
      </c>
      <c r="AM89" s="278" t="str">
        <f t="shared" si="21"/>
        <v/>
      </c>
      <c r="AN89" s="279"/>
      <c r="AO89" s="279"/>
      <c r="AP89" s="279"/>
      <c r="AQ89" s="279"/>
      <c r="AR89" s="279"/>
      <c r="AS89" s="279"/>
      <c r="AT89" s="279"/>
      <c r="AU89" s="274" t="str">
        <f>IFERROR(VLOOKUP(AT89,'Seguridad Información'!$I$61:$J$65,2,0),"")</f>
        <v/>
      </c>
      <c r="AV89" s="274"/>
      <c r="AW89" s="280" t="str">
        <f t="shared" si="12"/>
        <v/>
      </c>
      <c r="AX89" s="278" t="str">
        <f t="shared" si="22"/>
        <v/>
      </c>
      <c r="AY89" s="280" t="str">
        <f>IFERROR(VLOOKUP((CONCATENATE(AM89,AX89)),Listados!$U$3:$V$11,2,FALSE),"")</f>
        <v/>
      </c>
      <c r="AZ89" s="278">
        <f t="shared" si="23"/>
        <v>100</v>
      </c>
      <c r="BA89" s="710"/>
      <c r="BB89" s="710"/>
      <c r="BC89" s="281">
        <f>+IF(AND(W89="Preventivo",BB85="Fuerte"),2,IF(AND(W89="Preventivo",BB85="Moderado"),1,0))</f>
        <v>0</v>
      </c>
      <c r="BD89" s="281">
        <f>+IF(AND(W89="Detectivo/Correctivo",$BB85="Fuerte"),2,IF(AND(W89="Detectivo/Correctivo",$BB89="Moderado"),1,IF(AND(W89="Preventivo",$BB85="Fuerte"),1,0)))</f>
        <v>0</v>
      </c>
      <c r="BE89" s="281" t="e">
        <f>+N85-BC89</f>
        <v>#N/A</v>
      </c>
      <c r="BF89" s="281" t="e">
        <f>+P85-BD89</f>
        <v>#N/A</v>
      </c>
      <c r="BG89" s="474"/>
      <c r="BH89" s="474"/>
      <c r="BI89" s="474"/>
      <c r="BJ89" s="477"/>
      <c r="BK89" s="477"/>
      <c r="BL89" s="477"/>
      <c r="BM89" s="735"/>
    </row>
    <row r="90" spans="1:65" ht="65.099999999999994" customHeight="1">
      <c r="A90" s="711"/>
      <c r="B90" s="712"/>
      <c r="C90" s="714"/>
      <c r="D90" s="275"/>
      <c r="E90" s="275"/>
      <c r="F90" s="703"/>
      <c r="G90" s="715"/>
      <c r="H90" s="265"/>
      <c r="I90" s="265"/>
      <c r="J90" s="265"/>
      <c r="K90" s="276"/>
      <c r="L90" s="277"/>
      <c r="M90" s="713"/>
      <c r="N90" s="706"/>
      <c r="O90" s="709"/>
      <c r="P90" s="706"/>
      <c r="Q90" s="474"/>
      <c r="R90" s="474"/>
      <c r="S90" s="233"/>
      <c r="T90" s="233"/>
      <c r="U90" s="248" t="s">
        <v>753</v>
      </c>
      <c r="V90" s="282"/>
      <c r="W90" s="282"/>
      <c r="X90" s="282"/>
      <c r="Y90" s="233" t="str">
        <f t="shared" si="13"/>
        <v/>
      </c>
      <c r="Z90" s="282"/>
      <c r="AA90" s="233" t="str">
        <f t="shared" si="14"/>
        <v/>
      </c>
      <c r="AB90" s="233"/>
      <c r="AC90" s="233" t="str">
        <f t="shared" si="15"/>
        <v/>
      </c>
      <c r="AD90" s="233"/>
      <c r="AE90" s="233" t="str">
        <f t="shared" si="16"/>
        <v/>
      </c>
      <c r="AF90" s="233"/>
      <c r="AG90" s="233" t="str">
        <f t="shared" si="17"/>
        <v/>
      </c>
      <c r="AH90" s="233"/>
      <c r="AI90" s="233" t="str">
        <f t="shared" si="18"/>
        <v/>
      </c>
      <c r="AJ90" s="233"/>
      <c r="AK90" s="234" t="str">
        <f t="shared" si="19"/>
        <v/>
      </c>
      <c r="AL90" s="278" t="str">
        <f t="shared" si="20"/>
        <v/>
      </c>
      <c r="AM90" s="278" t="str">
        <f t="shared" si="21"/>
        <v/>
      </c>
      <c r="AN90" s="279"/>
      <c r="AO90" s="279"/>
      <c r="AP90" s="279"/>
      <c r="AQ90" s="279"/>
      <c r="AR90" s="279"/>
      <c r="AS90" s="279"/>
      <c r="AT90" s="279"/>
      <c r="AU90" s="274" t="str">
        <f>IFERROR(VLOOKUP(AT90,'Seguridad Información'!$I$61:$J$65,2,0),"")</f>
        <v/>
      </c>
      <c r="AV90" s="274"/>
      <c r="AW90" s="280" t="str">
        <f t="shared" si="12"/>
        <v/>
      </c>
      <c r="AX90" s="278" t="str">
        <f t="shared" si="22"/>
        <v/>
      </c>
      <c r="AY90" s="280" t="str">
        <f>IFERROR(VLOOKUP((CONCATENATE(AM90,AX90)),Listados!$U$3:$V$11,2,FALSE),"")</f>
        <v/>
      </c>
      <c r="AZ90" s="278">
        <f t="shared" si="23"/>
        <v>100</v>
      </c>
      <c r="BA90" s="710"/>
      <c r="BB90" s="710"/>
      <c r="BC90" s="281">
        <f>+IF(AND(W90="Preventivo",BB85="Fuerte"),2,IF(AND(W90="Preventivo",BB85="Moderado"),1,0))</f>
        <v>0</v>
      </c>
      <c r="BD90" s="281">
        <f>+IF(AND(W90="Detectivo/Correctivo",$BB85="Fuerte"),2,IF(AND(W90="Detectivo/Correctivo",$BB90="Moderado"),1,IF(AND(W90="Preventivo",$BB85="Fuerte"),1,0)))</f>
        <v>0</v>
      </c>
      <c r="BE90" s="281" t="e">
        <f>+N85-BC90</f>
        <v>#N/A</v>
      </c>
      <c r="BF90" s="281" t="e">
        <f>+P85-BD90</f>
        <v>#N/A</v>
      </c>
      <c r="BG90" s="474"/>
      <c r="BH90" s="474"/>
      <c r="BI90" s="474"/>
      <c r="BJ90" s="477"/>
      <c r="BK90" s="477"/>
      <c r="BL90" s="477"/>
      <c r="BM90" s="735"/>
    </row>
    <row r="91" spans="1:65" ht="65.099999999999994" customHeight="1">
      <c r="A91" s="711">
        <v>15</v>
      </c>
      <c r="B91" s="712"/>
      <c r="C91" s="714" t="str">
        <f>IFERROR(VLOOKUP(B91,Listados!B$3:C$20,2,FALSE),"")</f>
        <v/>
      </c>
      <c r="D91" s="275"/>
      <c r="E91" s="275"/>
      <c r="F91" s="703"/>
      <c r="G91" s="715"/>
      <c r="H91" s="265"/>
      <c r="I91" s="265"/>
      <c r="J91" s="265"/>
      <c r="K91" s="276"/>
      <c r="L91" s="277"/>
      <c r="M91" s="713"/>
      <c r="N91" s="706" t="e">
        <f>+VLOOKUP(M91,Listados!$K$8:$L$12,2,0)</f>
        <v>#N/A</v>
      </c>
      <c r="O91" s="709"/>
      <c r="P91" s="706" t="e">
        <f>+VLOOKUP(O91,Listados!$K$13:$L$17,2,0)</f>
        <v>#N/A</v>
      </c>
      <c r="Q91" s="474" t="str">
        <f>IF(AND(M91&lt;&gt;"",O91&lt;&gt;""),VLOOKUP(M91&amp;O91,Listados!$M$3:$N$27,2,FALSE),"")</f>
        <v/>
      </c>
      <c r="R91" s="474" t="e">
        <f>+VLOOKUP(Q91,Listados!$P$3:$Q$6,2,FALSE)</f>
        <v>#N/A</v>
      </c>
      <c r="S91" s="233"/>
      <c r="T91" s="233"/>
      <c r="U91" s="248" t="s">
        <v>753</v>
      </c>
      <c r="V91" s="282"/>
      <c r="W91" s="282"/>
      <c r="X91" s="282"/>
      <c r="Y91" s="233" t="str">
        <f t="shared" si="13"/>
        <v/>
      </c>
      <c r="Z91" s="282"/>
      <c r="AA91" s="233" t="str">
        <f t="shared" si="14"/>
        <v/>
      </c>
      <c r="AB91" s="233"/>
      <c r="AC91" s="233" t="str">
        <f t="shared" si="15"/>
        <v/>
      </c>
      <c r="AD91" s="233"/>
      <c r="AE91" s="233" t="str">
        <f t="shared" si="16"/>
        <v/>
      </c>
      <c r="AF91" s="233"/>
      <c r="AG91" s="233" t="str">
        <f t="shared" si="17"/>
        <v/>
      </c>
      <c r="AH91" s="233"/>
      <c r="AI91" s="233" t="str">
        <f t="shared" si="18"/>
        <v/>
      </c>
      <c r="AJ91" s="233"/>
      <c r="AK91" s="234" t="str">
        <f t="shared" si="19"/>
        <v/>
      </c>
      <c r="AL91" s="278" t="str">
        <f t="shared" si="20"/>
        <v/>
      </c>
      <c r="AM91" s="278" t="str">
        <f t="shared" si="21"/>
        <v/>
      </c>
      <c r="AN91" s="279"/>
      <c r="AO91" s="279"/>
      <c r="AP91" s="279"/>
      <c r="AQ91" s="279"/>
      <c r="AR91" s="279"/>
      <c r="AS91" s="279"/>
      <c r="AT91" s="279"/>
      <c r="AU91" s="274" t="str">
        <f>IFERROR(VLOOKUP(AT91,'Seguridad Información'!$I$61:$J$65,2,0),"")</f>
        <v/>
      </c>
      <c r="AV91" s="274"/>
      <c r="AW91" s="280" t="str">
        <f t="shared" si="12"/>
        <v/>
      </c>
      <c r="AX91" s="278" t="str">
        <f t="shared" si="22"/>
        <v/>
      </c>
      <c r="AY91" s="280" t="str">
        <f>IFERROR(VLOOKUP((CONCATENATE(AM91,AX91)),Listados!$U$3:$V$11,2,FALSE),"")</f>
        <v/>
      </c>
      <c r="AZ91" s="278">
        <f t="shared" si="23"/>
        <v>100</v>
      </c>
      <c r="BA91" s="710">
        <f>AVERAGE(AZ91:AZ96)</f>
        <v>100</v>
      </c>
      <c r="BB91" s="710" t="str">
        <f>IF(BA91&lt;=50, "Débil", IF(BA91&lt;=99,"Moderado","Fuerte"))</f>
        <v>Fuerte</v>
      </c>
      <c r="BC91" s="281">
        <f>+IF(AND(W91="Preventivo",BB91="Fuerte"),2,IF(AND(W91="Preventivo",BB91="Moderado"),1,0))</f>
        <v>0</v>
      </c>
      <c r="BD91" s="281">
        <f>+IF(AND(W91="Detectivo/Correctivo",$BB91="Fuerte"),2,IF(AND(W91="Detectivo/Correctivo",$BB91="Moderado"),1,IF(AND(W91="Preventivo",$BB91="Fuerte"),1,0)))</f>
        <v>0</v>
      </c>
      <c r="BE91" s="281" t="e">
        <f>+N91-BC91</f>
        <v>#N/A</v>
      </c>
      <c r="BF91" s="281" t="e">
        <f>+P91-BD91</f>
        <v>#N/A</v>
      </c>
      <c r="BG91" s="474" t="e">
        <f>+VLOOKUP(MIN(BE91,BE92,BE93,BE94,BE95,BE96),Listados!$J$18:$K$24,2,TRUE)</f>
        <v>#N/A</v>
      </c>
      <c r="BH91" s="474" t="e">
        <f>+VLOOKUP(MIN(BF91,BF92,BF93,BF94,BF95,BF96),Listados!$J$27:$K$32,2,TRUE)</f>
        <v>#N/A</v>
      </c>
      <c r="BI91" s="474" t="e">
        <f>IF(AND(BG91&lt;&gt;"",BH91&lt;&gt;""),VLOOKUP(BG91&amp;BH91,Listados!$M$3:$N$27,2,FALSE),"")</f>
        <v>#N/A</v>
      </c>
      <c r="BJ91" s="477" t="e">
        <f>+IF($R91="Asumir el riesgo","NA","")</f>
        <v>#N/A</v>
      </c>
      <c r="BK91" s="477" t="e">
        <f>+IF($R91="Asumir el riesgo","NA","")</f>
        <v>#N/A</v>
      </c>
      <c r="BL91" s="477" t="e">
        <f>+IF($R91="Asumir el riesgo","NA","")</f>
        <v>#N/A</v>
      </c>
      <c r="BM91" s="735" t="e">
        <f>+IF($R91="Asumir el riesgo","NA","")</f>
        <v>#N/A</v>
      </c>
    </row>
    <row r="92" spans="1:65" ht="65.099999999999994" customHeight="1">
      <c r="A92" s="711"/>
      <c r="B92" s="712"/>
      <c r="C92" s="714"/>
      <c r="D92" s="275"/>
      <c r="E92" s="275"/>
      <c r="F92" s="703"/>
      <c r="G92" s="715"/>
      <c r="H92" s="265"/>
      <c r="I92" s="265"/>
      <c r="J92" s="265"/>
      <c r="K92" s="276"/>
      <c r="L92" s="277"/>
      <c r="M92" s="713"/>
      <c r="N92" s="706"/>
      <c r="O92" s="709"/>
      <c r="P92" s="706"/>
      <c r="Q92" s="474"/>
      <c r="R92" s="474"/>
      <c r="S92" s="233"/>
      <c r="T92" s="233"/>
      <c r="U92" s="248" t="s">
        <v>753</v>
      </c>
      <c r="V92" s="282"/>
      <c r="W92" s="282"/>
      <c r="X92" s="282"/>
      <c r="Y92" s="233" t="str">
        <f t="shared" si="13"/>
        <v/>
      </c>
      <c r="Z92" s="282"/>
      <c r="AA92" s="233" t="str">
        <f t="shared" si="14"/>
        <v/>
      </c>
      <c r="AB92" s="233"/>
      <c r="AC92" s="233" t="str">
        <f t="shared" si="15"/>
        <v/>
      </c>
      <c r="AD92" s="233"/>
      <c r="AE92" s="233" t="str">
        <f t="shared" si="16"/>
        <v/>
      </c>
      <c r="AF92" s="233"/>
      <c r="AG92" s="233" t="str">
        <f t="shared" si="17"/>
        <v/>
      </c>
      <c r="AH92" s="233"/>
      <c r="AI92" s="233" t="str">
        <f t="shared" si="18"/>
        <v/>
      </c>
      <c r="AJ92" s="233"/>
      <c r="AK92" s="234" t="str">
        <f t="shared" si="19"/>
        <v/>
      </c>
      <c r="AL92" s="278" t="str">
        <f t="shared" si="20"/>
        <v/>
      </c>
      <c r="AM92" s="278" t="str">
        <f t="shared" si="21"/>
        <v/>
      </c>
      <c r="AN92" s="279"/>
      <c r="AO92" s="279"/>
      <c r="AP92" s="279"/>
      <c r="AQ92" s="279"/>
      <c r="AR92" s="279"/>
      <c r="AS92" s="279"/>
      <c r="AT92" s="279"/>
      <c r="AU92" s="274" t="str">
        <f>IFERROR(VLOOKUP(AT92,'Seguridad Información'!$I$61:$J$65,2,0),"")</f>
        <v/>
      </c>
      <c r="AV92" s="274"/>
      <c r="AW92" s="280" t="str">
        <f t="shared" si="12"/>
        <v/>
      </c>
      <c r="AX92" s="278" t="str">
        <f t="shared" si="22"/>
        <v/>
      </c>
      <c r="AY92" s="280" t="str">
        <f>IFERROR(VLOOKUP((CONCATENATE(AM92,AX92)),Listados!$U$3:$V$11,2,FALSE),"")</f>
        <v/>
      </c>
      <c r="AZ92" s="278">
        <f t="shared" si="23"/>
        <v>100</v>
      </c>
      <c r="BA92" s="710"/>
      <c r="BB92" s="710"/>
      <c r="BC92" s="281">
        <f>+IF(AND(W92="Preventivo",BB91="Fuerte"),2,IF(AND(W92="Preventivo",BB91="Moderado"),1,0))</f>
        <v>0</v>
      </c>
      <c r="BD92" s="281">
        <f>+IF(AND(W92="Detectivo/Correctivo",$BB91="Fuerte"),2,IF(AND(W92="Detectivo/Correctivo",$BB92="Moderado"),1,IF(AND(W92="Preventivo",$BB91="Fuerte"),1,0)))</f>
        <v>0</v>
      </c>
      <c r="BE92" s="281" t="e">
        <f>+N91-BC92</f>
        <v>#N/A</v>
      </c>
      <c r="BF92" s="281" t="e">
        <f>+P91-BD92</f>
        <v>#N/A</v>
      </c>
      <c r="BG92" s="474"/>
      <c r="BH92" s="474"/>
      <c r="BI92" s="474"/>
      <c r="BJ92" s="477"/>
      <c r="BK92" s="477"/>
      <c r="BL92" s="477"/>
      <c r="BM92" s="735"/>
    </row>
    <row r="93" spans="1:65" ht="65.099999999999994" customHeight="1">
      <c r="A93" s="711"/>
      <c r="B93" s="712"/>
      <c r="C93" s="714"/>
      <c r="D93" s="275"/>
      <c r="E93" s="275"/>
      <c r="F93" s="703"/>
      <c r="G93" s="715"/>
      <c r="H93" s="265"/>
      <c r="I93" s="265"/>
      <c r="J93" s="265"/>
      <c r="K93" s="276"/>
      <c r="L93" s="277"/>
      <c r="M93" s="713"/>
      <c r="N93" s="706"/>
      <c r="O93" s="709"/>
      <c r="P93" s="706"/>
      <c r="Q93" s="474"/>
      <c r="R93" s="474"/>
      <c r="S93" s="233"/>
      <c r="T93" s="233"/>
      <c r="U93" s="248" t="s">
        <v>753</v>
      </c>
      <c r="V93" s="282"/>
      <c r="W93" s="282"/>
      <c r="X93" s="282"/>
      <c r="Y93" s="233" t="str">
        <f t="shared" si="13"/>
        <v/>
      </c>
      <c r="Z93" s="282"/>
      <c r="AA93" s="233" t="str">
        <f t="shared" si="14"/>
        <v/>
      </c>
      <c r="AB93" s="233"/>
      <c r="AC93" s="233" t="str">
        <f t="shared" si="15"/>
        <v/>
      </c>
      <c r="AD93" s="233"/>
      <c r="AE93" s="233" t="str">
        <f t="shared" si="16"/>
        <v/>
      </c>
      <c r="AF93" s="233"/>
      <c r="AG93" s="233" t="str">
        <f t="shared" si="17"/>
        <v/>
      </c>
      <c r="AH93" s="233"/>
      <c r="AI93" s="233" t="str">
        <f t="shared" si="18"/>
        <v/>
      </c>
      <c r="AJ93" s="233"/>
      <c r="AK93" s="234" t="str">
        <f t="shared" si="19"/>
        <v/>
      </c>
      <c r="AL93" s="278" t="str">
        <f t="shared" si="20"/>
        <v/>
      </c>
      <c r="AM93" s="278" t="str">
        <f t="shared" si="21"/>
        <v/>
      </c>
      <c r="AN93" s="279"/>
      <c r="AO93" s="279"/>
      <c r="AP93" s="279"/>
      <c r="AQ93" s="279"/>
      <c r="AR93" s="279"/>
      <c r="AS93" s="279"/>
      <c r="AT93" s="279"/>
      <c r="AU93" s="274" t="str">
        <f>IFERROR(VLOOKUP(AT93,'Seguridad Información'!$I$61:$J$65,2,0),"")</f>
        <v/>
      </c>
      <c r="AV93" s="274"/>
      <c r="AW93" s="280" t="str">
        <f t="shared" si="12"/>
        <v/>
      </c>
      <c r="AX93" s="278" t="str">
        <f t="shared" si="22"/>
        <v/>
      </c>
      <c r="AY93" s="280" t="str">
        <f>IFERROR(VLOOKUP((CONCATENATE(AM93,AX93)),Listados!$U$3:$V$11,2,FALSE),"")</f>
        <v/>
      </c>
      <c r="AZ93" s="278">
        <f t="shared" si="23"/>
        <v>100</v>
      </c>
      <c r="BA93" s="710"/>
      <c r="BB93" s="710"/>
      <c r="BC93" s="281">
        <f>+IF(AND(W93="Preventivo",BB91="Fuerte"),2,IF(AND(W93="Preventivo",BB91="Moderado"),1,0))</f>
        <v>0</v>
      </c>
      <c r="BD93" s="281">
        <f>+IF(AND(W93="Detectivo/Correctivo",$BB91="Fuerte"),2,IF(AND(W93="Detectivo/Correctivo",$BB93="Moderado"),1,IF(AND(W93="Preventivo",$BB91="Fuerte"),1,0)))</f>
        <v>0</v>
      </c>
      <c r="BE93" s="281" t="e">
        <f>+N91-BC93</f>
        <v>#N/A</v>
      </c>
      <c r="BF93" s="281" t="e">
        <f>+P91-BD93</f>
        <v>#N/A</v>
      </c>
      <c r="BG93" s="474"/>
      <c r="BH93" s="474"/>
      <c r="BI93" s="474"/>
      <c r="BJ93" s="477"/>
      <c r="BK93" s="477"/>
      <c r="BL93" s="477"/>
      <c r="BM93" s="735"/>
    </row>
    <row r="94" spans="1:65" ht="65.099999999999994" customHeight="1">
      <c r="A94" s="711"/>
      <c r="B94" s="712"/>
      <c r="C94" s="714"/>
      <c r="D94" s="275"/>
      <c r="E94" s="275"/>
      <c r="F94" s="703"/>
      <c r="G94" s="715"/>
      <c r="H94" s="265"/>
      <c r="I94" s="265"/>
      <c r="J94" s="265"/>
      <c r="K94" s="276"/>
      <c r="L94" s="277"/>
      <c r="M94" s="713"/>
      <c r="N94" s="706"/>
      <c r="O94" s="709"/>
      <c r="P94" s="706"/>
      <c r="Q94" s="474"/>
      <c r="R94" s="474"/>
      <c r="S94" s="233"/>
      <c r="T94" s="233"/>
      <c r="U94" s="248" t="s">
        <v>753</v>
      </c>
      <c r="V94" s="282"/>
      <c r="W94" s="282"/>
      <c r="X94" s="282"/>
      <c r="Y94" s="233" t="str">
        <f t="shared" si="13"/>
        <v/>
      </c>
      <c r="Z94" s="282"/>
      <c r="AA94" s="233" t="str">
        <f t="shared" si="14"/>
        <v/>
      </c>
      <c r="AB94" s="233"/>
      <c r="AC94" s="233" t="str">
        <f t="shared" si="15"/>
        <v/>
      </c>
      <c r="AD94" s="233"/>
      <c r="AE94" s="233" t="str">
        <f t="shared" si="16"/>
        <v/>
      </c>
      <c r="AF94" s="233"/>
      <c r="AG94" s="233" t="str">
        <f t="shared" si="17"/>
        <v/>
      </c>
      <c r="AH94" s="233"/>
      <c r="AI94" s="233" t="str">
        <f t="shared" si="18"/>
        <v/>
      </c>
      <c r="AJ94" s="233"/>
      <c r="AK94" s="234" t="str">
        <f t="shared" si="19"/>
        <v/>
      </c>
      <c r="AL94" s="278" t="str">
        <f t="shared" si="20"/>
        <v/>
      </c>
      <c r="AM94" s="278" t="str">
        <f t="shared" si="21"/>
        <v/>
      </c>
      <c r="AN94" s="279"/>
      <c r="AO94" s="279"/>
      <c r="AP94" s="279"/>
      <c r="AQ94" s="279"/>
      <c r="AR94" s="279"/>
      <c r="AS94" s="279"/>
      <c r="AT94" s="279"/>
      <c r="AU94" s="274" t="str">
        <f>IFERROR(VLOOKUP(AT94,'Seguridad Información'!$I$61:$J$65,2,0),"")</f>
        <v/>
      </c>
      <c r="AV94" s="274"/>
      <c r="AW94" s="280" t="str">
        <f t="shared" si="12"/>
        <v/>
      </c>
      <c r="AX94" s="278" t="str">
        <f t="shared" si="22"/>
        <v/>
      </c>
      <c r="AY94" s="280" t="str">
        <f>IFERROR(VLOOKUP((CONCATENATE(AM94,AX94)),Listados!$U$3:$V$11,2,FALSE),"")</f>
        <v/>
      </c>
      <c r="AZ94" s="278">
        <f t="shared" si="23"/>
        <v>100</v>
      </c>
      <c r="BA94" s="710"/>
      <c r="BB94" s="710"/>
      <c r="BC94" s="281">
        <f>+IF(AND(W94="Preventivo",BB91="Fuerte"),2,IF(AND(W94="Preventivo",BB91="Moderado"),1,0))</f>
        <v>0</v>
      </c>
      <c r="BD94" s="281">
        <f>+IF(AND(W94="Detectivo/Correctivo",$BB91="Fuerte"),2,IF(AND(W94="Detectivo/Correctivo",$BB94="Moderado"),1,IF(AND(W94="Preventivo",$BB91="Fuerte"),1,0)))</f>
        <v>0</v>
      </c>
      <c r="BE94" s="281" t="e">
        <f>+N91-BC94</f>
        <v>#N/A</v>
      </c>
      <c r="BF94" s="281" t="e">
        <f>+P91-BD94</f>
        <v>#N/A</v>
      </c>
      <c r="BG94" s="474"/>
      <c r="BH94" s="474"/>
      <c r="BI94" s="474"/>
      <c r="BJ94" s="477"/>
      <c r="BK94" s="477"/>
      <c r="BL94" s="477"/>
      <c r="BM94" s="735"/>
    </row>
    <row r="95" spans="1:65" ht="65.099999999999994" customHeight="1">
      <c r="A95" s="711"/>
      <c r="B95" s="712"/>
      <c r="C95" s="714"/>
      <c r="D95" s="275"/>
      <c r="E95" s="275"/>
      <c r="F95" s="703"/>
      <c r="G95" s="715"/>
      <c r="H95" s="265"/>
      <c r="I95" s="265"/>
      <c r="J95" s="265"/>
      <c r="K95" s="276"/>
      <c r="L95" s="277"/>
      <c r="M95" s="713"/>
      <c r="N95" s="706"/>
      <c r="O95" s="709"/>
      <c r="P95" s="706"/>
      <c r="Q95" s="474"/>
      <c r="R95" s="474"/>
      <c r="S95" s="233"/>
      <c r="T95" s="233"/>
      <c r="U95" s="248" t="s">
        <v>753</v>
      </c>
      <c r="V95" s="282"/>
      <c r="W95" s="282"/>
      <c r="X95" s="282"/>
      <c r="Y95" s="233" t="str">
        <f t="shared" si="13"/>
        <v/>
      </c>
      <c r="Z95" s="282"/>
      <c r="AA95" s="233" t="str">
        <f t="shared" si="14"/>
        <v/>
      </c>
      <c r="AB95" s="233"/>
      <c r="AC95" s="233" t="str">
        <f t="shared" si="15"/>
        <v/>
      </c>
      <c r="AD95" s="233"/>
      <c r="AE95" s="233" t="str">
        <f t="shared" si="16"/>
        <v/>
      </c>
      <c r="AF95" s="233"/>
      <c r="AG95" s="233" t="str">
        <f t="shared" si="17"/>
        <v/>
      </c>
      <c r="AH95" s="233"/>
      <c r="AI95" s="233" t="str">
        <f t="shared" si="18"/>
        <v/>
      </c>
      <c r="AJ95" s="233"/>
      <c r="AK95" s="234" t="str">
        <f t="shared" si="19"/>
        <v/>
      </c>
      <c r="AL95" s="278" t="str">
        <f t="shared" si="20"/>
        <v/>
      </c>
      <c r="AM95" s="278" t="str">
        <f t="shared" si="21"/>
        <v/>
      </c>
      <c r="AN95" s="279"/>
      <c r="AO95" s="279"/>
      <c r="AP95" s="279"/>
      <c r="AQ95" s="279"/>
      <c r="AR95" s="279"/>
      <c r="AS95" s="279"/>
      <c r="AT95" s="279"/>
      <c r="AU95" s="274" t="str">
        <f>IFERROR(VLOOKUP(AT95,'Seguridad Información'!$I$61:$J$65,2,0),"")</f>
        <v/>
      </c>
      <c r="AV95" s="274"/>
      <c r="AW95" s="280" t="str">
        <f t="shared" si="12"/>
        <v/>
      </c>
      <c r="AX95" s="278" t="str">
        <f t="shared" si="22"/>
        <v/>
      </c>
      <c r="AY95" s="280" t="str">
        <f>IFERROR(VLOOKUP((CONCATENATE(AM95,AX95)),Listados!$U$3:$V$11,2,FALSE),"")</f>
        <v/>
      </c>
      <c r="AZ95" s="278">
        <f t="shared" si="23"/>
        <v>100</v>
      </c>
      <c r="BA95" s="710"/>
      <c r="BB95" s="710"/>
      <c r="BC95" s="281">
        <f>+IF(AND(W95="Preventivo",BB91="Fuerte"),2,IF(AND(W95="Preventivo",BB91="Moderado"),1,0))</f>
        <v>0</v>
      </c>
      <c r="BD95" s="281">
        <f>+IF(AND(W95="Detectivo/Correctivo",$BB91="Fuerte"),2,IF(AND(W95="Detectivo/Correctivo",$BB95="Moderado"),1,IF(AND(W95="Preventivo",$BB91="Fuerte"),1,0)))</f>
        <v>0</v>
      </c>
      <c r="BE95" s="281" t="e">
        <f>+N91-BC95</f>
        <v>#N/A</v>
      </c>
      <c r="BF95" s="281" t="e">
        <f>+P91-BD95</f>
        <v>#N/A</v>
      </c>
      <c r="BG95" s="474"/>
      <c r="BH95" s="474"/>
      <c r="BI95" s="474"/>
      <c r="BJ95" s="477"/>
      <c r="BK95" s="477"/>
      <c r="BL95" s="477"/>
      <c r="BM95" s="735"/>
    </row>
    <row r="96" spans="1:65" ht="65.099999999999994" customHeight="1">
      <c r="A96" s="711"/>
      <c r="B96" s="712"/>
      <c r="C96" s="714"/>
      <c r="D96" s="275"/>
      <c r="E96" s="275"/>
      <c r="F96" s="703"/>
      <c r="G96" s="715"/>
      <c r="H96" s="265"/>
      <c r="I96" s="265"/>
      <c r="J96" s="265"/>
      <c r="K96" s="276"/>
      <c r="L96" s="277"/>
      <c r="M96" s="713"/>
      <c r="N96" s="706"/>
      <c r="O96" s="709"/>
      <c r="P96" s="706"/>
      <c r="Q96" s="474"/>
      <c r="R96" s="474"/>
      <c r="S96" s="233"/>
      <c r="T96" s="233"/>
      <c r="U96" s="248" t="s">
        <v>753</v>
      </c>
      <c r="V96" s="282"/>
      <c r="W96" s="282"/>
      <c r="X96" s="282"/>
      <c r="Y96" s="233" t="str">
        <f t="shared" si="13"/>
        <v/>
      </c>
      <c r="Z96" s="282"/>
      <c r="AA96" s="233" t="str">
        <f t="shared" si="14"/>
        <v/>
      </c>
      <c r="AB96" s="233"/>
      <c r="AC96" s="233" t="str">
        <f t="shared" si="15"/>
        <v/>
      </c>
      <c r="AD96" s="233"/>
      <c r="AE96" s="233" t="str">
        <f t="shared" si="16"/>
        <v/>
      </c>
      <c r="AF96" s="233"/>
      <c r="AG96" s="233" t="str">
        <f t="shared" si="17"/>
        <v/>
      </c>
      <c r="AH96" s="233"/>
      <c r="AI96" s="233" t="str">
        <f t="shared" si="18"/>
        <v/>
      </c>
      <c r="AJ96" s="233"/>
      <c r="AK96" s="234" t="str">
        <f t="shared" si="19"/>
        <v/>
      </c>
      <c r="AL96" s="278" t="str">
        <f t="shared" si="20"/>
        <v/>
      </c>
      <c r="AM96" s="278" t="str">
        <f t="shared" si="21"/>
        <v/>
      </c>
      <c r="AN96" s="279"/>
      <c r="AO96" s="279"/>
      <c r="AP96" s="279"/>
      <c r="AQ96" s="279"/>
      <c r="AR96" s="279"/>
      <c r="AS96" s="279"/>
      <c r="AT96" s="279"/>
      <c r="AU96" s="274" t="str">
        <f>IFERROR(VLOOKUP(AT96,'Seguridad Información'!$I$61:$J$65,2,0),"")</f>
        <v/>
      </c>
      <c r="AV96" s="274"/>
      <c r="AW96" s="280" t="str">
        <f t="shared" si="12"/>
        <v/>
      </c>
      <c r="AX96" s="278" t="str">
        <f t="shared" si="22"/>
        <v/>
      </c>
      <c r="AY96" s="280" t="str">
        <f>IFERROR(VLOOKUP((CONCATENATE(AM96,AX96)),Listados!$U$3:$V$11,2,FALSE),"")</f>
        <v/>
      </c>
      <c r="AZ96" s="278">
        <f t="shared" si="23"/>
        <v>100</v>
      </c>
      <c r="BA96" s="710"/>
      <c r="BB96" s="710"/>
      <c r="BC96" s="281">
        <f>+IF(AND(W96="Preventivo",BB91="Fuerte"),2,IF(AND(W96="Preventivo",BB91="Moderado"),1,0))</f>
        <v>0</v>
      </c>
      <c r="BD96" s="281">
        <f>+IF(AND(W96="Detectivo/Correctivo",$BB91="Fuerte"),2,IF(AND(W96="Detectivo/Correctivo",$BB96="Moderado"),1,IF(AND(W96="Preventivo",$BB91="Fuerte"),1,0)))</f>
        <v>0</v>
      </c>
      <c r="BE96" s="281" t="e">
        <f>+N91-BC96</f>
        <v>#N/A</v>
      </c>
      <c r="BF96" s="281" t="e">
        <f>+P91-BD96</f>
        <v>#N/A</v>
      </c>
      <c r="BG96" s="474"/>
      <c r="BH96" s="474"/>
      <c r="BI96" s="474"/>
      <c r="BJ96" s="477"/>
      <c r="BK96" s="477"/>
      <c r="BL96" s="477"/>
      <c r="BM96" s="735"/>
    </row>
    <row r="97" spans="1:65" ht="65.099999999999994" customHeight="1">
      <c r="A97" s="711">
        <v>16</v>
      </c>
      <c r="B97" s="712"/>
      <c r="C97" s="714" t="str">
        <f>IFERROR(VLOOKUP(B97,Listados!B$3:C$20,2,FALSE),"")</f>
        <v/>
      </c>
      <c r="D97" s="275"/>
      <c r="E97" s="275"/>
      <c r="F97" s="703"/>
      <c r="G97" s="715"/>
      <c r="H97" s="265"/>
      <c r="I97" s="265"/>
      <c r="J97" s="265"/>
      <c r="K97" s="276"/>
      <c r="L97" s="277"/>
      <c r="M97" s="713"/>
      <c r="N97" s="706" t="e">
        <f>+VLOOKUP(M97,Listados!$K$8:$L$12,2,0)</f>
        <v>#N/A</v>
      </c>
      <c r="O97" s="709"/>
      <c r="P97" s="706" t="e">
        <f>+VLOOKUP(O97,Listados!$K$13:$L$17,2,0)</f>
        <v>#N/A</v>
      </c>
      <c r="Q97" s="474" t="str">
        <f>IF(AND(M97&lt;&gt;"",O97&lt;&gt;""),VLOOKUP(M97&amp;O97,Listados!$M$3:$N$27,2,FALSE),"")</f>
        <v/>
      </c>
      <c r="R97" s="474" t="e">
        <f>+VLOOKUP(Q97,Listados!$P$3:$Q$6,2,FALSE)</f>
        <v>#N/A</v>
      </c>
      <c r="S97" s="233"/>
      <c r="T97" s="233"/>
      <c r="U97" s="248" t="s">
        <v>753</v>
      </c>
      <c r="V97" s="282"/>
      <c r="W97" s="282"/>
      <c r="X97" s="282"/>
      <c r="Y97" s="233" t="str">
        <f t="shared" si="13"/>
        <v/>
      </c>
      <c r="Z97" s="282"/>
      <c r="AA97" s="233" t="str">
        <f t="shared" si="14"/>
        <v/>
      </c>
      <c r="AB97" s="233"/>
      <c r="AC97" s="233" t="str">
        <f t="shared" si="15"/>
        <v/>
      </c>
      <c r="AD97" s="233"/>
      <c r="AE97" s="233" t="str">
        <f t="shared" si="16"/>
        <v/>
      </c>
      <c r="AF97" s="233"/>
      <c r="AG97" s="233" t="str">
        <f t="shared" si="17"/>
        <v/>
      </c>
      <c r="AH97" s="233"/>
      <c r="AI97" s="233" t="str">
        <f t="shared" si="18"/>
        <v/>
      </c>
      <c r="AJ97" s="233"/>
      <c r="AK97" s="234" t="str">
        <f t="shared" si="19"/>
        <v/>
      </c>
      <c r="AL97" s="278" t="str">
        <f t="shared" si="20"/>
        <v/>
      </c>
      <c r="AM97" s="278" t="str">
        <f t="shared" si="21"/>
        <v/>
      </c>
      <c r="AN97" s="279"/>
      <c r="AO97" s="279"/>
      <c r="AP97" s="279"/>
      <c r="AQ97" s="279"/>
      <c r="AR97" s="279"/>
      <c r="AS97" s="279"/>
      <c r="AT97" s="279"/>
      <c r="AU97" s="274" t="str">
        <f>IFERROR(VLOOKUP(AT97,'Seguridad Información'!$I$61:$J$65,2,0),"")</f>
        <v/>
      </c>
      <c r="AV97" s="274"/>
      <c r="AW97" s="280" t="str">
        <f t="shared" si="12"/>
        <v/>
      </c>
      <c r="AX97" s="278" t="str">
        <f t="shared" si="22"/>
        <v/>
      </c>
      <c r="AY97" s="280" t="str">
        <f>IFERROR(VLOOKUP((CONCATENATE(AM97,AX97)),Listados!$U$3:$V$11,2,FALSE),"")</f>
        <v/>
      </c>
      <c r="AZ97" s="278">
        <f t="shared" si="23"/>
        <v>100</v>
      </c>
      <c r="BA97" s="710">
        <f>AVERAGE(AZ97:AZ102)</f>
        <v>100</v>
      </c>
      <c r="BB97" s="710" t="str">
        <f>IF(BA97&lt;=50, "Débil", IF(BA97&lt;=99,"Moderado","Fuerte"))</f>
        <v>Fuerte</v>
      </c>
      <c r="BC97" s="281">
        <f>+IF(AND(W97="Preventivo",BB97="Fuerte"),2,IF(AND(W97="Preventivo",BB97="Moderado"),1,0))</f>
        <v>0</v>
      </c>
      <c r="BD97" s="281">
        <f>+IF(AND(W97="Detectivo/Correctivo",$BB97="Fuerte"),2,IF(AND(W97="Detectivo/Correctivo",$BB97="Moderado"),1,IF(AND(W97="Preventivo",$BB97="Fuerte"),1,0)))</f>
        <v>0</v>
      </c>
      <c r="BE97" s="281" t="e">
        <f>+N97-BC97</f>
        <v>#N/A</v>
      </c>
      <c r="BF97" s="281" t="e">
        <f>+P97-BD97</f>
        <v>#N/A</v>
      </c>
      <c r="BG97" s="474" t="e">
        <f>+VLOOKUP(MIN(BE97,BE98,BE99,BE100,BE101,BE102),Listados!$J$18:$K$24,2,TRUE)</f>
        <v>#N/A</v>
      </c>
      <c r="BH97" s="474" t="e">
        <f>+VLOOKUP(MIN(BF97,BF98,BF99,BF100,BF101,BF102),Listados!$J$27:$K$32,2,TRUE)</f>
        <v>#N/A</v>
      </c>
      <c r="BI97" s="474" t="e">
        <f>IF(AND(BG97&lt;&gt;"",BH97&lt;&gt;""),VLOOKUP(BG97&amp;BH97,Listados!$M$3:$N$27,2,FALSE),"")</f>
        <v>#N/A</v>
      </c>
      <c r="BJ97" s="477" t="e">
        <f>+IF($R97="Asumir el riesgo","NA","")</f>
        <v>#N/A</v>
      </c>
      <c r="BK97" s="477" t="e">
        <f>+IF($R97="Asumir el riesgo","NA","")</f>
        <v>#N/A</v>
      </c>
      <c r="BL97" s="477" t="e">
        <f>+IF($R97="Asumir el riesgo","NA","")</f>
        <v>#N/A</v>
      </c>
      <c r="BM97" s="735" t="e">
        <f>+IF($R97="Asumir el riesgo","NA","")</f>
        <v>#N/A</v>
      </c>
    </row>
    <row r="98" spans="1:65" ht="65.099999999999994" customHeight="1">
      <c r="A98" s="711"/>
      <c r="B98" s="712"/>
      <c r="C98" s="714"/>
      <c r="D98" s="275"/>
      <c r="E98" s="275"/>
      <c r="F98" s="703"/>
      <c r="G98" s="715"/>
      <c r="H98" s="265"/>
      <c r="I98" s="265"/>
      <c r="J98" s="265"/>
      <c r="K98" s="276"/>
      <c r="L98" s="277"/>
      <c r="M98" s="713"/>
      <c r="N98" s="706"/>
      <c r="O98" s="709"/>
      <c r="P98" s="706"/>
      <c r="Q98" s="474"/>
      <c r="R98" s="474"/>
      <c r="S98" s="233"/>
      <c r="T98" s="233"/>
      <c r="U98" s="248" t="s">
        <v>753</v>
      </c>
      <c r="V98" s="282"/>
      <c r="W98" s="282"/>
      <c r="X98" s="282"/>
      <c r="Y98" s="233" t="str">
        <f t="shared" si="13"/>
        <v/>
      </c>
      <c r="Z98" s="282"/>
      <c r="AA98" s="233" t="str">
        <f t="shared" si="14"/>
        <v/>
      </c>
      <c r="AB98" s="233"/>
      <c r="AC98" s="233" t="str">
        <f t="shared" si="15"/>
        <v/>
      </c>
      <c r="AD98" s="233"/>
      <c r="AE98" s="233" t="str">
        <f t="shared" si="16"/>
        <v/>
      </c>
      <c r="AF98" s="233"/>
      <c r="AG98" s="233" t="str">
        <f t="shared" si="17"/>
        <v/>
      </c>
      <c r="AH98" s="233"/>
      <c r="AI98" s="233" t="str">
        <f t="shared" si="18"/>
        <v/>
      </c>
      <c r="AJ98" s="233"/>
      <c r="AK98" s="234" t="str">
        <f t="shared" si="19"/>
        <v/>
      </c>
      <c r="AL98" s="278" t="str">
        <f t="shared" si="20"/>
        <v/>
      </c>
      <c r="AM98" s="278" t="str">
        <f t="shared" si="21"/>
        <v/>
      </c>
      <c r="AN98" s="279"/>
      <c r="AO98" s="279"/>
      <c r="AP98" s="279"/>
      <c r="AQ98" s="279"/>
      <c r="AR98" s="279"/>
      <c r="AS98" s="279"/>
      <c r="AT98" s="279"/>
      <c r="AU98" s="274" t="str">
        <f>IFERROR(VLOOKUP(AT98,'Seguridad Información'!$I$61:$J$65,2,0),"")</f>
        <v/>
      </c>
      <c r="AV98" s="274"/>
      <c r="AW98" s="280" t="str">
        <f t="shared" si="12"/>
        <v/>
      </c>
      <c r="AX98" s="278" t="str">
        <f t="shared" si="22"/>
        <v/>
      </c>
      <c r="AY98" s="280" t="str">
        <f>IFERROR(VLOOKUP((CONCATENATE(AM98,AX98)),Listados!$U$3:$V$11,2,FALSE),"")</f>
        <v/>
      </c>
      <c r="AZ98" s="278">
        <f t="shared" si="23"/>
        <v>100</v>
      </c>
      <c r="BA98" s="710"/>
      <c r="BB98" s="710"/>
      <c r="BC98" s="281">
        <f>+IF(AND(W98="Preventivo",BB97="Fuerte"),2,IF(AND(W98="Preventivo",BB97="Moderado"),1,0))</f>
        <v>0</v>
      </c>
      <c r="BD98" s="281">
        <f>+IF(AND(W98="Detectivo/Correctivo",$BB97="Fuerte"),2,IF(AND(W98="Detectivo/Correctivo",$BB98="Moderado"),1,IF(AND(W98="Preventivo",$BB97="Fuerte"),1,0)))</f>
        <v>0</v>
      </c>
      <c r="BE98" s="281" t="e">
        <f>+N97-BC98</f>
        <v>#N/A</v>
      </c>
      <c r="BF98" s="281" t="e">
        <f>+P97-BD98</f>
        <v>#N/A</v>
      </c>
      <c r="BG98" s="474"/>
      <c r="BH98" s="474"/>
      <c r="BI98" s="474"/>
      <c r="BJ98" s="477"/>
      <c r="BK98" s="477"/>
      <c r="BL98" s="477"/>
      <c r="BM98" s="735"/>
    </row>
    <row r="99" spans="1:65" ht="65.099999999999994" customHeight="1">
      <c r="A99" s="711"/>
      <c r="B99" s="712"/>
      <c r="C99" s="714"/>
      <c r="D99" s="275"/>
      <c r="E99" s="275"/>
      <c r="F99" s="703"/>
      <c r="G99" s="715"/>
      <c r="H99" s="265"/>
      <c r="I99" s="265"/>
      <c r="J99" s="265"/>
      <c r="K99" s="276"/>
      <c r="L99" s="277"/>
      <c r="M99" s="713"/>
      <c r="N99" s="706"/>
      <c r="O99" s="709"/>
      <c r="P99" s="706"/>
      <c r="Q99" s="474"/>
      <c r="R99" s="474"/>
      <c r="S99" s="233"/>
      <c r="T99" s="233"/>
      <c r="U99" s="248" t="s">
        <v>753</v>
      </c>
      <c r="V99" s="282"/>
      <c r="W99" s="282"/>
      <c r="X99" s="282"/>
      <c r="Y99" s="233" t="str">
        <f t="shared" si="13"/>
        <v/>
      </c>
      <c r="Z99" s="282"/>
      <c r="AA99" s="233" t="str">
        <f t="shared" si="14"/>
        <v/>
      </c>
      <c r="AB99" s="233"/>
      <c r="AC99" s="233" t="str">
        <f t="shared" si="15"/>
        <v/>
      </c>
      <c r="AD99" s="233"/>
      <c r="AE99" s="233" t="str">
        <f t="shared" si="16"/>
        <v/>
      </c>
      <c r="AF99" s="233"/>
      <c r="AG99" s="233" t="str">
        <f t="shared" si="17"/>
        <v/>
      </c>
      <c r="AH99" s="233"/>
      <c r="AI99" s="233" t="str">
        <f t="shared" si="18"/>
        <v/>
      </c>
      <c r="AJ99" s="233"/>
      <c r="AK99" s="234" t="str">
        <f t="shared" si="19"/>
        <v/>
      </c>
      <c r="AL99" s="278" t="str">
        <f t="shared" si="20"/>
        <v/>
      </c>
      <c r="AM99" s="278" t="str">
        <f t="shared" si="21"/>
        <v/>
      </c>
      <c r="AN99" s="279"/>
      <c r="AO99" s="279"/>
      <c r="AP99" s="279"/>
      <c r="AQ99" s="279"/>
      <c r="AR99" s="279"/>
      <c r="AS99" s="279"/>
      <c r="AT99" s="279"/>
      <c r="AU99" s="274" t="str">
        <f>IFERROR(VLOOKUP(AT99,'Seguridad Información'!$I$61:$J$65,2,0),"")</f>
        <v/>
      </c>
      <c r="AV99" s="274"/>
      <c r="AW99" s="280" t="str">
        <f t="shared" si="12"/>
        <v/>
      </c>
      <c r="AX99" s="278" t="str">
        <f t="shared" si="22"/>
        <v/>
      </c>
      <c r="AY99" s="280" t="str">
        <f>IFERROR(VLOOKUP((CONCATENATE(AM99,AX99)),Listados!$U$3:$V$11,2,FALSE),"")</f>
        <v/>
      </c>
      <c r="AZ99" s="278">
        <f t="shared" si="23"/>
        <v>100</v>
      </c>
      <c r="BA99" s="710"/>
      <c r="BB99" s="710"/>
      <c r="BC99" s="281">
        <f>+IF(AND(W99="Preventivo",BB97="Fuerte"),2,IF(AND(W99="Preventivo",BB97="Moderado"),1,0))</f>
        <v>0</v>
      </c>
      <c r="BD99" s="281">
        <f>+IF(AND(W99="Detectivo/Correctivo",$BB97="Fuerte"),2,IF(AND(W99="Detectivo/Correctivo",$BB99="Moderado"),1,IF(AND(W99="Preventivo",$BB97="Fuerte"),1,0)))</f>
        <v>0</v>
      </c>
      <c r="BE99" s="281" t="e">
        <f>+N97-BC99</f>
        <v>#N/A</v>
      </c>
      <c r="BF99" s="281" t="e">
        <f>+P97-BD99</f>
        <v>#N/A</v>
      </c>
      <c r="BG99" s="474"/>
      <c r="BH99" s="474"/>
      <c r="BI99" s="474"/>
      <c r="BJ99" s="477"/>
      <c r="BK99" s="477"/>
      <c r="BL99" s="477"/>
      <c r="BM99" s="735"/>
    </row>
    <row r="100" spans="1:65" ht="65.099999999999994" customHeight="1">
      <c r="A100" s="711"/>
      <c r="B100" s="712"/>
      <c r="C100" s="714"/>
      <c r="D100" s="275"/>
      <c r="E100" s="275"/>
      <c r="F100" s="703"/>
      <c r="G100" s="715"/>
      <c r="H100" s="265"/>
      <c r="I100" s="265"/>
      <c r="J100" s="265"/>
      <c r="K100" s="276"/>
      <c r="L100" s="277"/>
      <c r="M100" s="713"/>
      <c r="N100" s="706"/>
      <c r="O100" s="709"/>
      <c r="P100" s="706"/>
      <c r="Q100" s="474"/>
      <c r="R100" s="474"/>
      <c r="S100" s="233"/>
      <c r="T100" s="233"/>
      <c r="U100" s="248" t="s">
        <v>753</v>
      </c>
      <c r="V100" s="282"/>
      <c r="W100" s="282"/>
      <c r="X100" s="282"/>
      <c r="Y100" s="233" t="str">
        <f t="shared" si="13"/>
        <v/>
      </c>
      <c r="Z100" s="282"/>
      <c r="AA100" s="233" t="str">
        <f t="shared" si="14"/>
        <v/>
      </c>
      <c r="AB100" s="233"/>
      <c r="AC100" s="233" t="str">
        <f t="shared" si="15"/>
        <v/>
      </c>
      <c r="AD100" s="233"/>
      <c r="AE100" s="233" t="str">
        <f t="shared" si="16"/>
        <v/>
      </c>
      <c r="AF100" s="233"/>
      <c r="AG100" s="233" t="str">
        <f t="shared" si="17"/>
        <v/>
      </c>
      <c r="AH100" s="233"/>
      <c r="AI100" s="233" t="str">
        <f t="shared" si="18"/>
        <v/>
      </c>
      <c r="AJ100" s="233"/>
      <c r="AK100" s="234" t="str">
        <f t="shared" si="19"/>
        <v/>
      </c>
      <c r="AL100" s="278" t="str">
        <f t="shared" si="20"/>
        <v/>
      </c>
      <c r="AM100" s="278" t="str">
        <f t="shared" si="21"/>
        <v/>
      </c>
      <c r="AN100" s="279"/>
      <c r="AO100" s="279"/>
      <c r="AP100" s="279"/>
      <c r="AQ100" s="279"/>
      <c r="AR100" s="279"/>
      <c r="AS100" s="279"/>
      <c r="AT100" s="279"/>
      <c r="AU100" s="274" t="str">
        <f>IFERROR(VLOOKUP(AT100,'Seguridad Información'!$I$61:$J$65,2,0),"")</f>
        <v/>
      </c>
      <c r="AV100" s="274"/>
      <c r="AW100" s="280" t="str">
        <f t="shared" si="12"/>
        <v/>
      </c>
      <c r="AX100" s="278" t="str">
        <f t="shared" si="22"/>
        <v/>
      </c>
      <c r="AY100" s="280" t="str">
        <f>IFERROR(VLOOKUP((CONCATENATE(AM100,AX100)),Listados!$U$3:$V$11,2,FALSE),"")</f>
        <v/>
      </c>
      <c r="AZ100" s="278">
        <f t="shared" si="23"/>
        <v>100</v>
      </c>
      <c r="BA100" s="710"/>
      <c r="BB100" s="710"/>
      <c r="BC100" s="281">
        <f>+IF(AND(W100="Preventivo",BB97="Fuerte"),2,IF(AND(W100="Preventivo",BB97="Moderado"),1,0))</f>
        <v>0</v>
      </c>
      <c r="BD100" s="281">
        <f>+IF(AND(W100="Detectivo/Correctivo",$BB97="Fuerte"),2,IF(AND(W100="Detectivo/Correctivo",$BB100="Moderado"),1,IF(AND(W100="Preventivo",$BB97="Fuerte"),1,0)))</f>
        <v>0</v>
      </c>
      <c r="BE100" s="281" t="e">
        <f>+N97-BC100</f>
        <v>#N/A</v>
      </c>
      <c r="BF100" s="281" t="e">
        <f>+P97-BD100</f>
        <v>#N/A</v>
      </c>
      <c r="BG100" s="474"/>
      <c r="BH100" s="474"/>
      <c r="BI100" s="474"/>
      <c r="BJ100" s="477"/>
      <c r="BK100" s="477"/>
      <c r="BL100" s="477"/>
      <c r="BM100" s="735"/>
    </row>
    <row r="101" spans="1:65" ht="65.099999999999994" customHeight="1">
      <c r="A101" s="711"/>
      <c r="B101" s="712"/>
      <c r="C101" s="714"/>
      <c r="D101" s="275"/>
      <c r="E101" s="275"/>
      <c r="F101" s="703"/>
      <c r="G101" s="715"/>
      <c r="H101" s="265"/>
      <c r="I101" s="265"/>
      <c r="J101" s="265"/>
      <c r="K101" s="276"/>
      <c r="L101" s="277"/>
      <c r="M101" s="713"/>
      <c r="N101" s="706"/>
      <c r="O101" s="709"/>
      <c r="P101" s="706"/>
      <c r="Q101" s="474"/>
      <c r="R101" s="474"/>
      <c r="S101" s="233"/>
      <c r="T101" s="233"/>
      <c r="U101" s="248" t="s">
        <v>753</v>
      </c>
      <c r="V101" s="282"/>
      <c r="W101" s="282"/>
      <c r="X101" s="282"/>
      <c r="Y101" s="233" t="str">
        <f t="shared" si="13"/>
        <v/>
      </c>
      <c r="Z101" s="282"/>
      <c r="AA101" s="233" t="str">
        <f t="shared" si="14"/>
        <v/>
      </c>
      <c r="AB101" s="233"/>
      <c r="AC101" s="233" t="str">
        <f t="shared" si="15"/>
        <v/>
      </c>
      <c r="AD101" s="233"/>
      <c r="AE101" s="233" t="str">
        <f t="shared" si="16"/>
        <v/>
      </c>
      <c r="AF101" s="233"/>
      <c r="AG101" s="233" t="str">
        <f t="shared" si="17"/>
        <v/>
      </c>
      <c r="AH101" s="233"/>
      <c r="AI101" s="233" t="str">
        <f t="shared" si="18"/>
        <v/>
      </c>
      <c r="AJ101" s="233"/>
      <c r="AK101" s="234" t="str">
        <f t="shared" si="19"/>
        <v/>
      </c>
      <c r="AL101" s="278" t="str">
        <f t="shared" si="20"/>
        <v/>
      </c>
      <c r="AM101" s="278" t="str">
        <f t="shared" si="21"/>
        <v/>
      </c>
      <c r="AN101" s="279"/>
      <c r="AO101" s="279"/>
      <c r="AP101" s="279"/>
      <c r="AQ101" s="279"/>
      <c r="AR101" s="279"/>
      <c r="AS101" s="279"/>
      <c r="AT101" s="279"/>
      <c r="AU101" s="274" t="str">
        <f>IFERROR(VLOOKUP(AT101,'Seguridad Información'!$I$61:$J$65,2,0),"")</f>
        <v/>
      </c>
      <c r="AV101" s="274"/>
      <c r="AW101" s="280" t="str">
        <f t="shared" si="12"/>
        <v/>
      </c>
      <c r="AX101" s="278" t="str">
        <f t="shared" si="22"/>
        <v/>
      </c>
      <c r="AY101" s="280" t="str">
        <f>IFERROR(VLOOKUP((CONCATENATE(AM101,AX101)),Listados!$U$3:$V$11,2,FALSE),"")</f>
        <v/>
      </c>
      <c r="AZ101" s="278">
        <f t="shared" si="23"/>
        <v>100</v>
      </c>
      <c r="BA101" s="710"/>
      <c r="BB101" s="710"/>
      <c r="BC101" s="281">
        <f>+IF(AND(W101="Preventivo",BB97="Fuerte"),2,IF(AND(W101="Preventivo",BB97="Moderado"),1,0))</f>
        <v>0</v>
      </c>
      <c r="BD101" s="281">
        <f>+IF(AND(W101="Detectivo/Correctivo",$BB97="Fuerte"),2,IF(AND(W101="Detectivo/Correctivo",$BB101="Moderado"),1,IF(AND(W101="Preventivo",$BB97="Fuerte"),1,0)))</f>
        <v>0</v>
      </c>
      <c r="BE101" s="281" t="e">
        <f>+N97-BC101</f>
        <v>#N/A</v>
      </c>
      <c r="BF101" s="281" t="e">
        <f>+P97-BD101</f>
        <v>#N/A</v>
      </c>
      <c r="BG101" s="474"/>
      <c r="BH101" s="474"/>
      <c r="BI101" s="474"/>
      <c r="BJ101" s="477"/>
      <c r="BK101" s="477"/>
      <c r="BL101" s="477"/>
      <c r="BM101" s="735"/>
    </row>
    <row r="102" spans="1:65" ht="65.099999999999994" customHeight="1">
      <c r="A102" s="711"/>
      <c r="B102" s="712"/>
      <c r="C102" s="714"/>
      <c r="D102" s="275"/>
      <c r="E102" s="275"/>
      <c r="F102" s="703"/>
      <c r="G102" s="715"/>
      <c r="H102" s="265"/>
      <c r="I102" s="265"/>
      <c r="J102" s="265"/>
      <c r="K102" s="276"/>
      <c r="L102" s="277"/>
      <c r="M102" s="713"/>
      <c r="N102" s="706"/>
      <c r="O102" s="709"/>
      <c r="P102" s="706"/>
      <c r="Q102" s="474"/>
      <c r="R102" s="474"/>
      <c r="S102" s="233"/>
      <c r="T102" s="233"/>
      <c r="U102" s="248" t="s">
        <v>753</v>
      </c>
      <c r="V102" s="282"/>
      <c r="W102" s="282"/>
      <c r="X102" s="282"/>
      <c r="Y102" s="233" t="str">
        <f t="shared" si="13"/>
        <v/>
      </c>
      <c r="Z102" s="282"/>
      <c r="AA102" s="233" t="str">
        <f t="shared" si="14"/>
        <v/>
      </c>
      <c r="AB102" s="233"/>
      <c r="AC102" s="233" t="str">
        <f t="shared" si="15"/>
        <v/>
      </c>
      <c r="AD102" s="233"/>
      <c r="AE102" s="233" t="str">
        <f t="shared" si="16"/>
        <v/>
      </c>
      <c r="AF102" s="233"/>
      <c r="AG102" s="233" t="str">
        <f t="shared" si="17"/>
        <v/>
      </c>
      <c r="AH102" s="233"/>
      <c r="AI102" s="233" t="str">
        <f t="shared" si="18"/>
        <v/>
      </c>
      <c r="AJ102" s="233"/>
      <c r="AK102" s="234" t="str">
        <f t="shared" si="19"/>
        <v/>
      </c>
      <c r="AL102" s="278" t="str">
        <f t="shared" si="20"/>
        <v/>
      </c>
      <c r="AM102" s="278" t="str">
        <f t="shared" si="21"/>
        <v/>
      </c>
      <c r="AN102" s="279"/>
      <c r="AO102" s="279"/>
      <c r="AP102" s="279"/>
      <c r="AQ102" s="279"/>
      <c r="AR102" s="279"/>
      <c r="AS102" s="279"/>
      <c r="AT102" s="279"/>
      <c r="AU102" s="274" t="str">
        <f>IFERROR(VLOOKUP(AT102,'Seguridad Información'!$I$61:$J$65,2,0),"")</f>
        <v/>
      </c>
      <c r="AV102" s="274"/>
      <c r="AW102" s="280" t="str">
        <f t="shared" si="12"/>
        <v/>
      </c>
      <c r="AX102" s="278" t="str">
        <f t="shared" si="22"/>
        <v/>
      </c>
      <c r="AY102" s="280" t="str">
        <f>IFERROR(VLOOKUP((CONCATENATE(AM102,AX102)),Listados!$U$3:$V$11,2,FALSE),"")</f>
        <v/>
      </c>
      <c r="AZ102" s="278">
        <f t="shared" si="23"/>
        <v>100</v>
      </c>
      <c r="BA102" s="710"/>
      <c r="BB102" s="710"/>
      <c r="BC102" s="281">
        <f>+IF(AND(W102="Preventivo",BB97="Fuerte"),2,IF(AND(W102="Preventivo",BB97="Moderado"),1,0))</f>
        <v>0</v>
      </c>
      <c r="BD102" s="281">
        <f>+IF(AND(W102="Detectivo/Correctivo",$BB97="Fuerte"),2,IF(AND(W102="Detectivo/Correctivo",$BB102="Moderado"),1,IF(AND(W102="Preventivo",$BB97="Fuerte"),1,0)))</f>
        <v>0</v>
      </c>
      <c r="BE102" s="281" t="e">
        <f>+N97-BC102</f>
        <v>#N/A</v>
      </c>
      <c r="BF102" s="281" t="e">
        <f>+P97-BD102</f>
        <v>#N/A</v>
      </c>
      <c r="BG102" s="474"/>
      <c r="BH102" s="474"/>
      <c r="BI102" s="474"/>
      <c r="BJ102" s="477"/>
      <c r="BK102" s="477"/>
      <c r="BL102" s="477"/>
      <c r="BM102" s="735"/>
    </row>
    <row r="103" spans="1:65" ht="65.099999999999994" customHeight="1">
      <c r="A103" s="711">
        <v>17</v>
      </c>
      <c r="B103" s="712"/>
      <c r="C103" s="714" t="str">
        <f>IFERROR(VLOOKUP(B103,Listados!B$3:C$20,2,FALSE),"")</f>
        <v/>
      </c>
      <c r="D103" s="275"/>
      <c r="E103" s="275"/>
      <c r="F103" s="703"/>
      <c r="G103" s="715"/>
      <c r="H103" s="265"/>
      <c r="I103" s="265"/>
      <c r="J103" s="265"/>
      <c r="K103" s="276"/>
      <c r="L103" s="277"/>
      <c r="M103" s="713"/>
      <c r="N103" s="706" t="e">
        <f>+VLOOKUP(M103,Listados!$K$8:$L$12,2,0)</f>
        <v>#N/A</v>
      </c>
      <c r="O103" s="709"/>
      <c r="P103" s="706" t="e">
        <f>+VLOOKUP(O103,Listados!$K$13:$L$17,2,0)</f>
        <v>#N/A</v>
      </c>
      <c r="Q103" s="474" t="str">
        <f>IF(AND(M103&lt;&gt;"",O103&lt;&gt;""),VLOOKUP(M103&amp;O103,Listados!$M$3:$N$27,2,FALSE),"")</f>
        <v/>
      </c>
      <c r="R103" s="474" t="e">
        <f>+VLOOKUP(Q103,Listados!$P$3:$Q$6,2,FALSE)</f>
        <v>#N/A</v>
      </c>
      <c r="S103" s="233"/>
      <c r="T103" s="233"/>
      <c r="U103" s="248" t="s">
        <v>753</v>
      </c>
      <c r="V103" s="282"/>
      <c r="W103" s="282"/>
      <c r="X103" s="282"/>
      <c r="Y103" s="233" t="str">
        <f t="shared" si="13"/>
        <v/>
      </c>
      <c r="Z103" s="282"/>
      <c r="AA103" s="233" t="str">
        <f t="shared" si="14"/>
        <v/>
      </c>
      <c r="AB103" s="233"/>
      <c r="AC103" s="233" t="str">
        <f t="shared" si="15"/>
        <v/>
      </c>
      <c r="AD103" s="233"/>
      <c r="AE103" s="233" t="str">
        <f t="shared" si="16"/>
        <v/>
      </c>
      <c r="AF103" s="233"/>
      <c r="AG103" s="233" t="str">
        <f t="shared" si="17"/>
        <v/>
      </c>
      <c r="AH103" s="233"/>
      <c r="AI103" s="233" t="str">
        <f t="shared" si="18"/>
        <v/>
      </c>
      <c r="AJ103" s="233"/>
      <c r="AK103" s="234" t="str">
        <f t="shared" si="19"/>
        <v/>
      </c>
      <c r="AL103" s="278" t="str">
        <f t="shared" si="20"/>
        <v/>
      </c>
      <c r="AM103" s="278" t="str">
        <f t="shared" si="21"/>
        <v/>
      </c>
      <c r="AN103" s="279"/>
      <c r="AO103" s="279"/>
      <c r="AP103" s="279"/>
      <c r="AQ103" s="279"/>
      <c r="AR103" s="279"/>
      <c r="AS103" s="279"/>
      <c r="AT103" s="279"/>
      <c r="AU103" s="274" t="str">
        <f>IFERROR(VLOOKUP(AT103,'Seguridad Información'!$I$61:$J$65,2,0),"")</f>
        <v/>
      </c>
      <c r="AV103" s="274"/>
      <c r="AW103" s="280" t="str">
        <f t="shared" si="12"/>
        <v/>
      </c>
      <c r="AX103" s="278" t="str">
        <f t="shared" si="22"/>
        <v/>
      </c>
      <c r="AY103" s="280" t="str">
        <f>IFERROR(VLOOKUP((CONCATENATE(AM103,AX103)),Listados!$U$3:$V$11,2,FALSE),"")</f>
        <v/>
      </c>
      <c r="AZ103" s="278">
        <f t="shared" si="23"/>
        <v>100</v>
      </c>
      <c r="BA103" s="710">
        <f>AVERAGE(AZ103:AZ108)</f>
        <v>100</v>
      </c>
      <c r="BB103" s="710" t="str">
        <f>IF(BA103&lt;=50, "Débil", IF(BA103&lt;=99,"Moderado","Fuerte"))</f>
        <v>Fuerte</v>
      </c>
      <c r="BC103" s="281">
        <f>+IF(AND(W103="Preventivo",BB103="Fuerte"),2,IF(AND(W103="Preventivo",BB103="Moderado"),1,0))</f>
        <v>0</v>
      </c>
      <c r="BD103" s="281">
        <f>+IF(AND(W103="Detectivo/Correctivo",$BB103="Fuerte"),2,IF(AND(W103="Detectivo/Correctivo",$BB103="Moderado"),1,IF(AND(W103="Preventivo",$BB103="Fuerte"),1,0)))</f>
        <v>0</v>
      </c>
      <c r="BE103" s="281" t="e">
        <f>+N103-BC103</f>
        <v>#N/A</v>
      </c>
      <c r="BF103" s="281" t="e">
        <f>+P103-BD103</f>
        <v>#N/A</v>
      </c>
      <c r="BG103" s="474" t="e">
        <f>+VLOOKUP(MIN(BE103,BE104,BE105,BE106,BE107,BE108),Listados!$J$18:$K$24,2,TRUE)</f>
        <v>#N/A</v>
      </c>
      <c r="BH103" s="474" t="e">
        <f>+VLOOKUP(MIN(BF103,BF104,BF105,BF106,BF107,BF108),Listados!$J$27:$K$32,2,TRUE)</f>
        <v>#N/A</v>
      </c>
      <c r="BI103" s="474" t="e">
        <f>IF(AND(BG103&lt;&gt;"",BH103&lt;&gt;""),VLOOKUP(BG103&amp;BH103,Listados!$M$3:$N$27,2,FALSE),"")</f>
        <v>#N/A</v>
      </c>
      <c r="BJ103" s="477" t="e">
        <f>+IF($R103="Asumir el riesgo","NA","")</f>
        <v>#N/A</v>
      </c>
      <c r="BK103" s="477" t="e">
        <f>+IF($R103="Asumir el riesgo","NA","")</f>
        <v>#N/A</v>
      </c>
      <c r="BL103" s="477" t="e">
        <f>+IF($R103="Asumir el riesgo","NA","")</f>
        <v>#N/A</v>
      </c>
      <c r="BM103" s="735" t="e">
        <f>+IF($R103="Asumir el riesgo","NA","")</f>
        <v>#N/A</v>
      </c>
    </row>
    <row r="104" spans="1:65" ht="65.099999999999994" customHeight="1">
      <c r="A104" s="711"/>
      <c r="B104" s="712"/>
      <c r="C104" s="714"/>
      <c r="D104" s="275"/>
      <c r="E104" s="275"/>
      <c r="F104" s="703"/>
      <c r="G104" s="715"/>
      <c r="H104" s="265"/>
      <c r="I104" s="265"/>
      <c r="J104" s="265"/>
      <c r="K104" s="276"/>
      <c r="L104" s="277"/>
      <c r="M104" s="713"/>
      <c r="N104" s="706"/>
      <c r="O104" s="709"/>
      <c r="P104" s="706"/>
      <c r="Q104" s="474"/>
      <c r="R104" s="474"/>
      <c r="S104" s="233"/>
      <c r="T104" s="233"/>
      <c r="U104" s="248" t="s">
        <v>753</v>
      </c>
      <c r="V104" s="282"/>
      <c r="W104" s="282"/>
      <c r="X104" s="282"/>
      <c r="Y104" s="233" t="str">
        <f t="shared" si="13"/>
        <v/>
      </c>
      <c r="Z104" s="282"/>
      <c r="AA104" s="233" t="str">
        <f t="shared" si="14"/>
        <v/>
      </c>
      <c r="AB104" s="233"/>
      <c r="AC104" s="233" t="str">
        <f t="shared" si="15"/>
        <v/>
      </c>
      <c r="AD104" s="233"/>
      <c r="AE104" s="233" t="str">
        <f t="shared" si="16"/>
        <v/>
      </c>
      <c r="AF104" s="233"/>
      <c r="AG104" s="233" t="str">
        <f t="shared" si="17"/>
        <v/>
      </c>
      <c r="AH104" s="233"/>
      <c r="AI104" s="233" t="str">
        <f t="shared" si="18"/>
        <v/>
      </c>
      <c r="AJ104" s="233"/>
      <c r="AK104" s="234" t="str">
        <f t="shared" si="19"/>
        <v/>
      </c>
      <c r="AL104" s="278" t="str">
        <f t="shared" si="20"/>
        <v/>
      </c>
      <c r="AM104" s="278" t="str">
        <f t="shared" si="21"/>
        <v/>
      </c>
      <c r="AN104" s="279"/>
      <c r="AO104" s="279"/>
      <c r="AP104" s="279"/>
      <c r="AQ104" s="279"/>
      <c r="AR104" s="279"/>
      <c r="AS104" s="279"/>
      <c r="AT104" s="279"/>
      <c r="AU104" s="274" t="str">
        <f>IFERROR(VLOOKUP(AT104,'Seguridad Información'!$I$61:$J$65,2,0),"")</f>
        <v/>
      </c>
      <c r="AV104" s="274"/>
      <c r="AW104" s="280" t="str">
        <f t="shared" si="12"/>
        <v/>
      </c>
      <c r="AX104" s="278" t="str">
        <f t="shared" si="22"/>
        <v/>
      </c>
      <c r="AY104" s="280" t="str">
        <f>IFERROR(VLOOKUP((CONCATENATE(AM104,AX104)),Listados!$U$3:$V$11,2,FALSE),"")</f>
        <v/>
      </c>
      <c r="AZ104" s="278">
        <f t="shared" si="23"/>
        <v>100</v>
      </c>
      <c r="BA104" s="710"/>
      <c r="BB104" s="710"/>
      <c r="BC104" s="281">
        <f>+IF(AND(W104="Preventivo",BB103="Fuerte"),2,IF(AND(W104="Preventivo",BB103="Moderado"),1,0))</f>
        <v>0</v>
      </c>
      <c r="BD104" s="281">
        <f>+IF(AND(W104="Detectivo/Correctivo",$BB103="Fuerte"),2,IF(AND(W104="Detectivo/Correctivo",$BB104="Moderado"),1,IF(AND(W104="Preventivo",$BB103="Fuerte"),1,0)))</f>
        <v>0</v>
      </c>
      <c r="BE104" s="281" t="e">
        <f>+N103-BC104</f>
        <v>#N/A</v>
      </c>
      <c r="BF104" s="281" t="e">
        <f>+P103-BD104</f>
        <v>#N/A</v>
      </c>
      <c r="BG104" s="474"/>
      <c r="BH104" s="474"/>
      <c r="BI104" s="474"/>
      <c r="BJ104" s="477"/>
      <c r="BK104" s="477"/>
      <c r="BL104" s="477"/>
      <c r="BM104" s="735"/>
    </row>
    <row r="105" spans="1:65" ht="65.099999999999994" customHeight="1">
      <c r="A105" s="711"/>
      <c r="B105" s="712"/>
      <c r="C105" s="714"/>
      <c r="D105" s="275"/>
      <c r="E105" s="275"/>
      <c r="F105" s="703"/>
      <c r="G105" s="715"/>
      <c r="H105" s="265"/>
      <c r="I105" s="265"/>
      <c r="J105" s="265"/>
      <c r="K105" s="276"/>
      <c r="L105" s="277"/>
      <c r="M105" s="713"/>
      <c r="N105" s="706"/>
      <c r="O105" s="709"/>
      <c r="P105" s="706"/>
      <c r="Q105" s="474"/>
      <c r="R105" s="474"/>
      <c r="S105" s="233"/>
      <c r="T105" s="233"/>
      <c r="U105" s="248" t="s">
        <v>753</v>
      </c>
      <c r="V105" s="282"/>
      <c r="W105" s="282"/>
      <c r="X105" s="282"/>
      <c r="Y105" s="233" t="str">
        <f t="shared" si="13"/>
        <v/>
      </c>
      <c r="Z105" s="282"/>
      <c r="AA105" s="233" t="str">
        <f t="shared" si="14"/>
        <v/>
      </c>
      <c r="AB105" s="233"/>
      <c r="AC105" s="233" t="str">
        <f t="shared" si="15"/>
        <v/>
      </c>
      <c r="AD105" s="233"/>
      <c r="AE105" s="233" t="str">
        <f t="shared" si="16"/>
        <v/>
      </c>
      <c r="AF105" s="233"/>
      <c r="AG105" s="233" t="str">
        <f t="shared" si="17"/>
        <v/>
      </c>
      <c r="AH105" s="233"/>
      <c r="AI105" s="233" t="str">
        <f t="shared" si="18"/>
        <v/>
      </c>
      <c r="AJ105" s="233"/>
      <c r="AK105" s="234" t="str">
        <f t="shared" si="19"/>
        <v/>
      </c>
      <c r="AL105" s="278" t="str">
        <f t="shared" si="20"/>
        <v/>
      </c>
      <c r="AM105" s="278" t="str">
        <f t="shared" si="21"/>
        <v/>
      </c>
      <c r="AN105" s="279"/>
      <c r="AO105" s="279"/>
      <c r="AP105" s="279"/>
      <c r="AQ105" s="279"/>
      <c r="AR105" s="279"/>
      <c r="AS105" s="279"/>
      <c r="AT105" s="279"/>
      <c r="AU105" s="274" t="str">
        <f>IFERROR(VLOOKUP(AT105,'Seguridad Información'!$I$61:$J$65,2,0),"")</f>
        <v/>
      </c>
      <c r="AV105" s="274"/>
      <c r="AW105" s="280" t="str">
        <f t="shared" si="12"/>
        <v/>
      </c>
      <c r="AX105" s="278" t="str">
        <f t="shared" si="22"/>
        <v/>
      </c>
      <c r="AY105" s="280" t="str">
        <f>IFERROR(VLOOKUP((CONCATENATE(AM105,AX105)),Listados!$U$3:$V$11,2,FALSE),"")</f>
        <v/>
      </c>
      <c r="AZ105" s="278">
        <f t="shared" si="23"/>
        <v>100</v>
      </c>
      <c r="BA105" s="710"/>
      <c r="BB105" s="710"/>
      <c r="BC105" s="281">
        <f>+IF(AND(W105="Preventivo",BB103="Fuerte"),2,IF(AND(W105="Preventivo",BB103="Moderado"),1,0))</f>
        <v>0</v>
      </c>
      <c r="BD105" s="281">
        <f>+IF(AND(W105="Detectivo/Correctivo",$BB103="Fuerte"),2,IF(AND(W105="Detectivo/Correctivo",$BB105="Moderado"),1,IF(AND(W105="Preventivo",$BB103="Fuerte"),1,0)))</f>
        <v>0</v>
      </c>
      <c r="BE105" s="281" t="e">
        <f>+N103-BC105</f>
        <v>#N/A</v>
      </c>
      <c r="BF105" s="281" t="e">
        <f>+P103-BD105</f>
        <v>#N/A</v>
      </c>
      <c r="BG105" s="474"/>
      <c r="BH105" s="474"/>
      <c r="BI105" s="474"/>
      <c r="BJ105" s="477"/>
      <c r="BK105" s="477"/>
      <c r="BL105" s="477"/>
      <c r="BM105" s="735"/>
    </row>
    <row r="106" spans="1:65" ht="65.099999999999994" customHeight="1">
      <c r="A106" s="711"/>
      <c r="B106" s="712"/>
      <c r="C106" s="714"/>
      <c r="D106" s="275"/>
      <c r="E106" s="275"/>
      <c r="F106" s="703"/>
      <c r="G106" s="715"/>
      <c r="H106" s="265"/>
      <c r="I106" s="265"/>
      <c r="J106" s="265"/>
      <c r="K106" s="276"/>
      <c r="L106" s="277"/>
      <c r="M106" s="713"/>
      <c r="N106" s="706"/>
      <c r="O106" s="709"/>
      <c r="P106" s="706"/>
      <c r="Q106" s="474"/>
      <c r="R106" s="474"/>
      <c r="S106" s="233"/>
      <c r="T106" s="233"/>
      <c r="U106" s="248" t="s">
        <v>753</v>
      </c>
      <c r="V106" s="282"/>
      <c r="W106" s="282"/>
      <c r="X106" s="282"/>
      <c r="Y106" s="233" t="str">
        <f t="shared" si="13"/>
        <v/>
      </c>
      <c r="Z106" s="282"/>
      <c r="AA106" s="233" t="str">
        <f t="shared" si="14"/>
        <v/>
      </c>
      <c r="AB106" s="233"/>
      <c r="AC106" s="233" t="str">
        <f t="shared" si="15"/>
        <v/>
      </c>
      <c r="AD106" s="233"/>
      <c r="AE106" s="233" t="str">
        <f t="shared" si="16"/>
        <v/>
      </c>
      <c r="AF106" s="233"/>
      <c r="AG106" s="233" t="str">
        <f t="shared" si="17"/>
        <v/>
      </c>
      <c r="AH106" s="233"/>
      <c r="AI106" s="233" t="str">
        <f t="shared" si="18"/>
        <v/>
      </c>
      <c r="AJ106" s="233"/>
      <c r="AK106" s="234" t="str">
        <f t="shared" si="19"/>
        <v/>
      </c>
      <c r="AL106" s="278" t="str">
        <f t="shared" si="20"/>
        <v/>
      </c>
      <c r="AM106" s="278" t="str">
        <f t="shared" si="21"/>
        <v/>
      </c>
      <c r="AN106" s="279"/>
      <c r="AO106" s="279"/>
      <c r="AP106" s="279"/>
      <c r="AQ106" s="279"/>
      <c r="AR106" s="279"/>
      <c r="AS106" s="279"/>
      <c r="AT106" s="279"/>
      <c r="AU106" s="274" t="str">
        <f>IFERROR(VLOOKUP(AT106,'Seguridad Información'!$I$61:$J$65,2,0),"")</f>
        <v/>
      </c>
      <c r="AV106" s="274"/>
      <c r="AW106" s="280" t="str">
        <f t="shared" si="12"/>
        <v/>
      </c>
      <c r="AX106" s="278" t="str">
        <f t="shared" si="22"/>
        <v/>
      </c>
      <c r="AY106" s="280" t="str">
        <f>IFERROR(VLOOKUP((CONCATENATE(AM106,AX106)),Listados!$U$3:$V$11,2,FALSE),"")</f>
        <v/>
      </c>
      <c r="AZ106" s="278">
        <f t="shared" si="23"/>
        <v>100</v>
      </c>
      <c r="BA106" s="710"/>
      <c r="BB106" s="710"/>
      <c r="BC106" s="281">
        <f>+IF(AND(W106="Preventivo",BB103="Fuerte"),2,IF(AND(W106="Preventivo",BB103="Moderado"),1,0))</f>
        <v>0</v>
      </c>
      <c r="BD106" s="281">
        <f>+IF(AND(W106="Detectivo/Correctivo",$BB103="Fuerte"),2,IF(AND(W106="Detectivo/Correctivo",$BB106="Moderado"),1,IF(AND(W106="Preventivo",$BB103="Fuerte"),1,0)))</f>
        <v>0</v>
      </c>
      <c r="BE106" s="281" t="e">
        <f>+N103-BC106</f>
        <v>#N/A</v>
      </c>
      <c r="BF106" s="281" t="e">
        <f>+P103-BD106</f>
        <v>#N/A</v>
      </c>
      <c r="BG106" s="474"/>
      <c r="BH106" s="474"/>
      <c r="BI106" s="474"/>
      <c r="BJ106" s="477"/>
      <c r="BK106" s="477"/>
      <c r="BL106" s="477"/>
      <c r="BM106" s="735"/>
    </row>
    <row r="107" spans="1:65" ht="65.099999999999994" customHeight="1">
      <c r="A107" s="711"/>
      <c r="B107" s="712"/>
      <c r="C107" s="714"/>
      <c r="D107" s="275"/>
      <c r="E107" s="275"/>
      <c r="F107" s="703"/>
      <c r="G107" s="715"/>
      <c r="H107" s="265"/>
      <c r="I107" s="265"/>
      <c r="J107" s="265"/>
      <c r="K107" s="276"/>
      <c r="L107" s="277"/>
      <c r="M107" s="713"/>
      <c r="N107" s="706"/>
      <c r="O107" s="709"/>
      <c r="P107" s="706"/>
      <c r="Q107" s="474"/>
      <c r="R107" s="474"/>
      <c r="S107" s="233"/>
      <c r="T107" s="233"/>
      <c r="U107" s="248" t="s">
        <v>753</v>
      </c>
      <c r="V107" s="282"/>
      <c r="W107" s="282"/>
      <c r="X107" s="282"/>
      <c r="Y107" s="233" t="str">
        <f t="shared" si="13"/>
        <v/>
      </c>
      <c r="Z107" s="282"/>
      <c r="AA107" s="233" t="str">
        <f t="shared" si="14"/>
        <v/>
      </c>
      <c r="AB107" s="233"/>
      <c r="AC107" s="233" t="str">
        <f t="shared" si="15"/>
        <v/>
      </c>
      <c r="AD107" s="233"/>
      <c r="AE107" s="233" t="str">
        <f t="shared" si="16"/>
        <v/>
      </c>
      <c r="AF107" s="233"/>
      <c r="AG107" s="233" t="str">
        <f t="shared" si="17"/>
        <v/>
      </c>
      <c r="AH107" s="233"/>
      <c r="AI107" s="233" t="str">
        <f t="shared" si="18"/>
        <v/>
      </c>
      <c r="AJ107" s="233"/>
      <c r="AK107" s="234" t="str">
        <f t="shared" si="19"/>
        <v/>
      </c>
      <c r="AL107" s="278" t="str">
        <f t="shared" si="20"/>
        <v/>
      </c>
      <c r="AM107" s="278" t="str">
        <f t="shared" si="21"/>
        <v/>
      </c>
      <c r="AN107" s="279"/>
      <c r="AO107" s="279"/>
      <c r="AP107" s="279"/>
      <c r="AQ107" s="279"/>
      <c r="AR107" s="279"/>
      <c r="AS107" s="279"/>
      <c r="AT107" s="279"/>
      <c r="AU107" s="274" t="str">
        <f>IFERROR(VLOOKUP(AT107,'Seguridad Información'!$I$61:$J$65,2,0),"")</f>
        <v/>
      </c>
      <c r="AV107" s="274"/>
      <c r="AW107" s="280" t="str">
        <f t="shared" si="12"/>
        <v/>
      </c>
      <c r="AX107" s="278" t="str">
        <f t="shared" si="22"/>
        <v/>
      </c>
      <c r="AY107" s="280" t="str">
        <f>IFERROR(VLOOKUP((CONCATENATE(AM107,AX107)),Listados!$U$3:$V$11,2,FALSE),"")</f>
        <v/>
      </c>
      <c r="AZ107" s="278">
        <f t="shared" si="23"/>
        <v>100</v>
      </c>
      <c r="BA107" s="710"/>
      <c r="BB107" s="710"/>
      <c r="BC107" s="281">
        <f>+IF(AND(W107="Preventivo",BB103="Fuerte"),2,IF(AND(W107="Preventivo",BB103="Moderado"),1,0))</f>
        <v>0</v>
      </c>
      <c r="BD107" s="281">
        <f>+IF(AND(W107="Detectivo/Correctivo",$BB103="Fuerte"),2,IF(AND(W107="Detectivo/Correctivo",$BB107="Moderado"),1,IF(AND(W107="Preventivo",$BB103="Fuerte"),1,0)))</f>
        <v>0</v>
      </c>
      <c r="BE107" s="281" t="e">
        <f>+N103-BC107</f>
        <v>#N/A</v>
      </c>
      <c r="BF107" s="281" t="e">
        <f>+P103-BD107</f>
        <v>#N/A</v>
      </c>
      <c r="BG107" s="474"/>
      <c r="BH107" s="474"/>
      <c r="BI107" s="474"/>
      <c r="BJ107" s="477"/>
      <c r="BK107" s="477"/>
      <c r="BL107" s="477"/>
      <c r="BM107" s="735"/>
    </row>
    <row r="108" spans="1:65" ht="65.099999999999994" customHeight="1">
      <c r="A108" s="711"/>
      <c r="B108" s="712"/>
      <c r="C108" s="714"/>
      <c r="D108" s="275"/>
      <c r="E108" s="275"/>
      <c r="F108" s="703"/>
      <c r="G108" s="715"/>
      <c r="H108" s="265"/>
      <c r="I108" s="265"/>
      <c r="J108" s="265"/>
      <c r="K108" s="276"/>
      <c r="L108" s="277"/>
      <c r="M108" s="713"/>
      <c r="N108" s="706"/>
      <c r="O108" s="709"/>
      <c r="P108" s="706"/>
      <c r="Q108" s="474"/>
      <c r="R108" s="474"/>
      <c r="S108" s="233"/>
      <c r="T108" s="233"/>
      <c r="U108" s="248" t="s">
        <v>753</v>
      </c>
      <c r="V108" s="282"/>
      <c r="W108" s="282"/>
      <c r="X108" s="282"/>
      <c r="Y108" s="233" t="str">
        <f t="shared" si="13"/>
        <v/>
      </c>
      <c r="Z108" s="282"/>
      <c r="AA108" s="233" t="str">
        <f t="shared" si="14"/>
        <v/>
      </c>
      <c r="AB108" s="233"/>
      <c r="AC108" s="233" t="str">
        <f t="shared" si="15"/>
        <v/>
      </c>
      <c r="AD108" s="233"/>
      <c r="AE108" s="233" t="str">
        <f t="shared" si="16"/>
        <v/>
      </c>
      <c r="AF108" s="233"/>
      <c r="AG108" s="233" t="str">
        <f t="shared" si="17"/>
        <v/>
      </c>
      <c r="AH108" s="233"/>
      <c r="AI108" s="233" t="str">
        <f t="shared" si="18"/>
        <v/>
      </c>
      <c r="AJ108" s="233"/>
      <c r="AK108" s="234" t="str">
        <f t="shared" si="19"/>
        <v/>
      </c>
      <c r="AL108" s="278" t="str">
        <f t="shared" si="20"/>
        <v/>
      </c>
      <c r="AM108" s="278" t="str">
        <f t="shared" si="21"/>
        <v/>
      </c>
      <c r="AN108" s="279"/>
      <c r="AO108" s="279"/>
      <c r="AP108" s="279"/>
      <c r="AQ108" s="279"/>
      <c r="AR108" s="279"/>
      <c r="AS108" s="279"/>
      <c r="AT108" s="279"/>
      <c r="AU108" s="274" t="str">
        <f>IFERROR(VLOOKUP(AT108,'Seguridad Información'!$I$61:$J$65,2,0),"")</f>
        <v/>
      </c>
      <c r="AV108" s="274"/>
      <c r="AW108" s="280" t="str">
        <f t="shared" si="12"/>
        <v/>
      </c>
      <c r="AX108" s="278" t="str">
        <f t="shared" si="22"/>
        <v/>
      </c>
      <c r="AY108" s="280" t="str">
        <f>IFERROR(VLOOKUP((CONCATENATE(AM108,AX108)),Listados!$U$3:$V$11,2,FALSE),"")</f>
        <v/>
      </c>
      <c r="AZ108" s="278">
        <f t="shared" si="23"/>
        <v>100</v>
      </c>
      <c r="BA108" s="710"/>
      <c r="BB108" s="710"/>
      <c r="BC108" s="281">
        <f>+IF(AND(W108="Preventivo",BB103="Fuerte"),2,IF(AND(W108="Preventivo",BB103="Moderado"),1,0))</f>
        <v>0</v>
      </c>
      <c r="BD108" s="281">
        <f>+IF(AND(W108="Detectivo/Correctivo",$BB103="Fuerte"),2,IF(AND(W108="Detectivo/Correctivo",$BB108="Moderado"),1,IF(AND(W108="Preventivo",$BB103="Fuerte"),1,0)))</f>
        <v>0</v>
      </c>
      <c r="BE108" s="281" t="e">
        <f>+N103-BC108</f>
        <v>#N/A</v>
      </c>
      <c r="BF108" s="281" t="e">
        <f>+P103-BD108</f>
        <v>#N/A</v>
      </c>
      <c r="BG108" s="474"/>
      <c r="BH108" s="474"/>
      <c r="BI108" s="474"/>
      <c r="BJ108" s="477"/>
      <c r="BK108" s="477"/>
      <c r="BL108" s="477"/>
      <c r="BM108" s="735"/>
    </row>
    <row r="109" spans="1:65" ht="65.099999999999994" customHeight="1">
      <c r="A109" s="711">
        <v>18</v>
      </c>
      <c r="B109" s="712"/>
      <c r="C109" s="714" t="str">
        <f>IFERROR(VLOOKUP(B109,Listados!B$3:C$20,2,FALSE),"")</f>
        <v/>
      </c>
      <c r="D109" s="275"/>
      <c r="E109" s="275"/>
      <c r="F109" s="703"/>
      <c r="G109" s="715"/>
      <c r="H109" s="265"/>
      <c r="I109" s="265"/>
      <c r="J109" s="265"/>
      <c r="K109" s="276"/>
      <c r="L109" s="277"/>
      <c r="M109" s="713"/>
      <c r="N109" s="706" t="e">
        <f>+VLOOKUP(M109,Listados!$K$8:$L$12,2,0)</f>
        <v>#N/A</v>
      </c>
      <c r="O109" s="709"/>
      <c r="P109" s="706" t="e">
        <f>+VLOOKUP(O109,Listados!$K$13:$L$17,2,0)</f>
        <v>#N/A</v>
      </c>
      <c r="Q109" s="474" t="str">
        <f>IF(AND(M109&lt;&gt;"",O109&lt;&gt;""),VLOOKUP(M109&amp;O109,Listados!$M$3:$N$27,2,FALSE),"")</f>
        <v/>
      </c>
      <c r="R109" s="474" t="e">
        <f>+VLOOKUP(Q109,Listados!$P$3:$Q$6,2,FALSE)</f>
        <v>#N/A</v>
      </c>
      <c r="S109" s="233"/>
      <c r="T109" s="233"/>
      <c r="U109" s="248" t="s">
        <v>753</v>
      </c>
      <c r="V109" s="282"/>
      <c r="W109" s="282"/>
      <c r="X109" s="282"/>
      <c r="Y109" s="233" t="str">
        <f t="shared" si="13"/>
        <v/>
      </c>
      <c r="Z109" s="282"/>
      <c r="AA109" s="233" t="str">
        <f t="shared" si="14"/>
        <v/>
      </c>
      <c r="AB109" s="233"/>
      <c r="AC109" s="233" t="str">
        <f t="shared" si="15"/>
        <v/>
      </c>
      <c r="AD109" s="233"/>
      <c r="AE109" s="233" t="str">
        <f t="shared" si="16"/>
        <v/>
      </c>
      <c r="AF109" s="233"/>
      <c r="AG109" s="233" t="str">
        <f t="shared" si="17"/>
        <v/>
      </c>
      <c r="AH109" s="233"/>
      <c r="AI109" s="233" t="str">
        <f t="shared" si="18"/>
        <v/>
      </c>
      <c r="AJ109" s="233"/>
      <c r="AK109" s="234" t="str">
        <f t="shared" si="19"/>
        <v/>
      </c>
      <c r="AL109" s="278" t="str">
        <f t="shared" si="20"/>
        <v/>
      </c>
      <c r="AM109" s="278" t="str">
        <f t="shared" si="21"/>
        <v/>
      </c>
      <c r="AN109" s="279"/>
      <c r="AO109" s="279"/>
      <c r="AP109" s="279"/>
      <c r="AQ109" s="279"/>
      <c r="AR109" s="279"/>
      <c r="AS109" s="279"/>
      <c r="AT109" s="279"/>
      <c r="AU109" s="274" t="str">
        <f>IFERROR(VLOOKUP(AT109,'Seguridad Información'!$I$61:$J$65,2,0),"")</f>
        <v/>
      </c>
      <c r="AV109" s="274"/>
      <c r="AW109" s="280" t="str">
        <f t="shared" si="12"/>
        <v/>
      </c>
      <c r="AX109" s="278" t="str">
        <f t="shared" si="22"/>
        <v/>
      </c>
      <c r="AY109" s="280" t="str">
        <f>IFERROR(VLOOKUP((CONCATENATE(AM109,AX109)),Listados!$U$3:$V$11,2,FALSE),"")</f>
        <v/>
      </c>
      <c r="AZ109" s="278">
        <f t="shared" si="23"/>
        <v>100</v>
      </c>
      <c r="BA109" s="710">
        <f>AVERAGE(AZ109:AZ114)</f>
        <v>100</v>
      </c>
      <c r="BB109" s="710" t="str">
        <f>IF(BA109&lt;=50, "Débil", IF(BA109&lt;=99,"Moderado","Fuerte"))</f>
        <v>Fuerte</v>
      </c>
      <c r="BC109" s="281">
        <f>+IF(AND(W109="Preventivo",BB109="Fuerte"),2,IF(AND(W109="Preventivo",BB109="Moderado"),1,0))</f>
        <v>0</v>
      </c>
      <c r="BD109" s="281">
        <f>+IF(AND(W109="Detectivo/Correctivo",$BB109="Fuerte"),2,IF(AND(W109="Detectivo/Correctivo",$BB109="Moderado"),1,IF(AND(W109="Preventivo",$BB109="Fuerte"),1,0)))</f>
        <v>0</v>
      </c>
      <c r="BE109" s="281" t="e">
        <f>+N109-BC109</f>
        <v>#N/A</v>
      </c>
      <c r="BF109" s="281" t="e">
        <f>+P109-BD109</f>
        <v>#N/A</v>
      </c>
      <c r="BG109" s="474" t="e">
        <f>+VLOOKUP(MIN(BE109,BE110,BE111,BE112,BE113,BE114),Listados!$J$18:$K$24,2,TRUE)</f>
        <v>#N/A</v>
      </c>
      <c r="BH109" s="474" t="e">
        <f>+VLOOKUP(MIN(BF109,BF110,BF111,BF112,BF113,BF114),Listados!$J$27:$K$32,2,TRUE)</f>
        <v>#N/A</v>
      </c>
      <c r="BI109" s="474" t="e">
        <f>IF(AND(BG109&lt;&gt;"",BH109&lt;&gt;""),VLOOKUP(BG109&amp;BH109,Listados!$M$3:$N$27,2,FALSE),"")</f>
        <v>#N/A</v>
      </c>
      <c r="BJ109" s="477" t="e">
        <f>+IF($R109="Asumir el riesgo","NA","")</f>
        <v>#N/A</v>
      </c>
      <c r="BK109" s="477" t="e">
        <f>+IF($R109="Asumir el riesgo","NA","")</f>
        <v>#N/A</v>
      </c>
      <c r="BL109" s="477" t="e">
        <f>+IF($R109="Asumir el riesgo","NA","")</f>
        <v>#N/A</v>
      </c>
      <c r="BM109" s="735" t="e">
        <f>+IF($R109="Asumir el riesgo","NA","")</f>
        <v>#N/A</v>
      </c>
    </row>
    <row r="110" spans="1:65" ht="65.099999999999994" customHeight="1">
      <c r="A110" s="711"/>
      <c r="B110" s="712"/>
      <c r="C110" s="714"/>
      <c r="D110" s="275"/>
      <c r="E110" s="275"/>
      <c r="F110" s="703"/>
      <c r="G110" s="715"/>
      <c r="H110" s="265"/>
      <c r="I110" s="265"/>
      <c r="J110" s="265"/>
      <c r="K110" s="276"/>
      <c r="L110" s="277"/>
      <c r="M110" s="713"/>
      <c r="N110" s="706"/>
      <c r="O110" s="709"/>
      <c r="P110" s="706"/>
      <c r="Q110" s="474"/>
      <c r="R110" s="474"/>
      <c r="S110" s="233"/>
      <c r="T110" s="233"/>
      <c r="U110" s="248" t="s">
        <v>753</v>
      </c>
      <c r="V110" s="282"/>
      <c r="W110" s="282"/>
      <c r="X110" s="282"/>
      <c r="Y110" s="233" t="str">
        <f t="shared" si="13"/>
        <v/>
      </c>
      <c r="Z110" s="282"/>
      <c r="AA110" s="233" t="str">
        <f t="shared" si="14"/>
        <v/>
      </c>
      <c r="AB110" s="233"/>
      <c r="AC110" s="233" t="str">
        <f t="shared" si="15"/>
        <v/>
      </c>
      <c r="AD110" s="233"/>
      <c r="AE110" s="233" t="str">
        <f t="shared" si="16"/>
        <v/>
      </c>
      <c r="AF110" s="233"/>
      <c r="AG110" s="233" t="str">
        <f t="shared" si="17"/>
        <v/>
      </c>
      <c r="AH110" s="233"/>
      <c r="AI110" s="233" t="str">
        <f t="shared" si="18"/>
        <v/>
      </c>
      <c r="AJ110" s="233"/>
      <c r="AK110" s="234" t="str">
        <f t="shared" si="19"/>
        <v/>
      </c>
      <c r="AL110" s="278" t="str">
        <f t="shared" si="20"/>
        <v/>
      </c>
      <c r="AM110" s="278" t="str">
        <f t="shared" si="21"/>
        <v/>
      </c>
      <c r="AN110" s="279"/>
      <c r="AO110" s="279"/>
      <c r="AP110" s="279"/>
      <c r="AQ110" s="279"/>
      <c r="AR110" s="279"/>
      <c r="AS110" s="279"/>
      <c r="AT110" s="279"/>
      <c r="AU110" s="274" t="str">
        <f>IFERROR(VLOOKUP(AT110,'Seguridad Información'!$I$61:$J$65,2,0),"")</f>
        <v/>
      </c>
      <c r="AV110" s="274"/>
      <c r="AW110" s="280" t="str">
        <f t="shared" si="12"/>
        <v/>
      </c>
      <c r="AX110" s="278" t="str">
        <f t="shared" si="22"/>
        <v/>
      </c>
      <c r="AY110" s="280" t="str">
        <f>IFERROR(VLOOKUP((CONCATENATE(AM110,AX110)),Listados!$U$3:$V$11,2,FALSE),"")</f>
        <v/>
      </c>
      <c r="AZ110" s="278">
        <f t="shared" si="23"/>
        <v>100</v>
      </c>
      <c r="BA110" s="710"/>
      <c r="BB110" s="710"/>
      <c r="BC110" s="281">
        <f>+IF(AND(W110="Preventivo",BB109="Fuerte"),2,IF(AND(W110="Preventivo",BB109="Moderado"),1,0))</f>
        <v>0</v>
      </c>
      <c r="BD110" s="281">
        <f>+IF(AND(W110="Detectivo/Correctivo",$BB109="Fuerte"),2,IF(AND(W110="Detectivo/Correctivo",$BB110="Moderado"),1,IF(AND(W110="Preventivo",$BB109="Fuerte"),1,0)))</f>
        <v>0</v>
      </c>
      <c r="BE110" s="281" t="e">
        <f>+N109-BC110</f>
        <v>#N/A</v>
      </c>
      <c r="BF110" s="281" t="e">
        <f>+P109-BD110</f>
        <v>#N/A</v>
      </c>
      <c r="BG110" s="474"/>
      <c r="BH110" s="474"/>
      <c r="BI110" s="474"/>
      <c r="BJ110" s="477"/>
      <c r="BK110" s="477"/>
      <c r="BL110" s="477"/>
      <c r="BM110" s="735"/>
    </row>
    <row r="111" spans="1:65" ht="65.099999999999994" customHeight="1">
      <c r="A111" s="711"/>
      <c r="B111" s="712"/>
      <c r="C111" s="714"/>
      <c r="D111" s="275"/>
      <c r="E111" s="275"/>
      <c r="F111" s="703"/>
      <c r="G111" s="715"/>
      <c r="H111" s="265"/>
      <c r="I111" s="265"/>
      <c r="J111" s="265"/>
      <c r="K111" s="276"/>
      <c r="L111" s="277"/>
      <c r="M111" s="713"/>
      <c r="N111" s="706"/>
      <c r="O111" s="709"/>
      <c r="P111" s="706"/>
      <c r="Q111" s="474"/>
      <c r="R111" s="474"/>
      <c r="S111" s="233"/>
      <c r="T111" s="233"/>
      <c r="U111" s="248" t="s">
        <v>753</v>
      </c>
      <c r="V111" s="282"/>
      <c r="W111" s="282"/>
      <c r="X111" s="282"/>
      <c r="Y111" s="233" t="str">
        <f t="shared" si="13"/>
        <v/>
      </c>
      <c r="Z111" s="282"/>
      <c r="AA111" s="233" t="str">
        <f t="shared" si="14"/>
        <v/>
      </c>
      <c r="AB111" s="233"/>
      <c r="AC111" s="233" t="str">
        <f t="shared" si="15"/>
        <v/>
      </c>
      <c r="AD111" s="233"/>
      <c r="AE111" s="233" t="str">
        <f t="shared" si="16"/>
        <v/>
      </c>
      <c r="AF111" s="233"/>
      <c r="AG111" s="233" t="str">
        <f t="shared" si="17"/>
        <v/>
      </c>
      <c r="AH111" s="233"/>
      <c r="AI111" s="233" t="str">
        <f t="shared" si="18"/>
        <v/>
      </c>
      <c r="AJ111" s="233"/>
      <c r="AK111" s="234" t="str">
        <f t="shared" si="19"/>
        <v/>
      </c>
      <c r="AL111" s="278" t="str">
        <f t="shared" si="20"/>
        <v/>
      </c>
      <c r="AM111" s="278" t="str">
        <f t="shared" si="21"/>
        <v/>
      </c>
      <c r="AN111" s="279"/>
      <c r="AO111" s="279"/>
      <c r="AP111" s="279"/>
      <c r="AQ111" s="279"/>
      <c r="AR111" s="279"/>
      <c r="AS111" s="279"/>
      <c r="AT111" s="279"/>
      <c r="AU111" s="274" t="str">
        <f>IFERROR(VLOOKUP(AT111,'Seguridad Información'!$I$61:$J$65,2,0),"")</f>
        <v/>
      </c>
      <c r="AV111" s="274"/>
      <c r="AW111" s="280" t="str">
        <f t="shared" si="12"/>
        <v/>
      </c>
      <c r="AX111" s="278" t="str">
        <f t="shared" si="22"/>
        <v/>
      </c>
      <c r="AY111" s="280" t="str">
        <f>IFERROR(VLOOKUP((CONCATENATE(AM111,AX111)),Listados!$U$3:$V$11,2,FALSE),"")</f>
        <v/>
      </c>
      <c r="AZ111" s="278">
        <f t="shared" si="23"/>
        <v>100</v>
      </c>
      <c r="BA111" s="710"/>
      <c r="BB111" s="710"/>
      <c r="BC111" s="281">
        <f>+IF(AND(W111="Preventivo",BB109="Fuerte"),2,IF(AND(W111="Preventivo",BB109="Moderado"),1,0))</f>
        <v>0</v>
      </c>
      <c r="BD111" s="281">
        <f>+IF(AND(W111="Detectivo/Correctivo",$BB109="Fuerte"),2,IF(AND(W111="Detectivo/Correctivo",$BB111="Moderado"),1,IF(AND(W111="Preventivo",$BB109="Fuerte"),1,0)))</f>
        <v>0</v>
      </c>
      <c r="BE111" s="281" t="e">
        <f>+N109-BC111</f>
        <v>#N/A</v>
      </c>
      <c r="BF111" s="281" t="e">
        <f>+P109-BD111</f>
        <v>#N/A</v>
      </c>
      <c r="BG111" s="474"/>
      <c r="BH111" s="474"/>
      <c r="BI111" s="474"/>
      <c r="BJ111" s="477"/>
      <c r="BK111" s="477"/>
      <c r="BL111" s="477"/>
      <c r="BM111" s="735"/>
    </row>
    <row r="112" spans="1:65" ht="65.099999999999994" customHeight="1">
      <c r="A112" s="711"/>
      <c r="B112" s="712"/>
      <c r="C112" s="714"/>
      <c r="D112" s="275"/>
      <c r="E112" s="275"/>
      <c r="F112" s="703"/>
      <c r="G112" s="715"/>
      <c r="H112" s="265"/>
      <c r="I112" s="265"/>
      <c r="J112" s="265"/>
      <c r="K112" s="276"/>
      <c r="L112" s="277"/>
      <c r="M112" s="713"/>
      <c r="N112" s="706"/>
      <c r="O112" s="709"/>
      <c r="P112" s="706"/>
      <c r="Q112" s="474"/>
      <c r="R112" s="474"/>
      <c r="S112" s="233"/>
      <c r="T112" s="233"/>
      <c r="U112" s="248" t="s">
        <v>753</v>
      </c>
      <c r="V112" s="282"/>
      <c r="W112" s="282"/>
      <c r="X112" s="282"/>
      <c r="Y112" s="233" t="str">
        <f t="shared" si="13"/>
        <v/>
      </c>
      <c r="Z112" s="282"/>
      <c r="AA112" s="233" t="str">
        <f t="shared" si="14"/>
        <v/>
      </c>
      <c r="AB112" s="233"/>
      <c r="AC112" s="233" t="str">
        <f t="shared" si="15"/>
        <v/>
      </c>
      <c r="AD112" s="233"/>
      <c r="AE112" s="233" t="str">
        <f t="shared" si="16"/>
        <v/>
      </c>
      <c r="AF112" s="233"/>
      <c r="AG112" s="233" t="str">
        <f t="shared" si="17"/>
        <v/>
      </c>
      <c r="AH112" s="233"/>
      <c r="AI112" s="233" t="str">
        <f t="shared" si="18"/>
        <v/>
      </c>
      <c r="AJ112" s="233"/>
      <c r="AK112" s="234" t="str">
        <f t="shared" si="19"/>
        <v/>
      </c>
      <c r="AL112" s="278" t="str">
        <f t="shared" si="20"/>
        <v/>
      </c>
      <c r="AM112" s="278" t="str">
        <f t="shared" si="21"/>
        <v/>
      </c>
      <c r="AN112" s="279"/>
      <c r="AO112" s="279"/>
      <c r="AP112" s="279"/>
      <c r="AQ112" s="279"/>
      <c r="AR112" s="279"/>
      <c r="AS112" s="279"/>
      <c r="AT112" s="279"/>
      <c r="AU112" s="274" t="str">
        <f>IFERROR(VLOOKUP(AT112,'Seguridad Información'!$I$61:$J$65,2,0),"")</f>
        <v/>
      </c>
      <c r="AV112" s="274"/>
      <c r="AW112" s="280" t="str">
        <f t="shared" si="12"/>
        <v/>
      </c>
      <c r="AX112" s="278" t="str">
        <f t="shared" si="22"/>
        <v/>
      </c>
      <c r="AY112" s="280" t="str">
        <f>IFERROR(VLOOKUP((CONCATENATE(AM112,AX112)),Listados!$U$3:$V$11,2,FALSE),"")</f>
        <v/>
      </c>
      <c r="AZ112" s="278">
        <f t="shared" si="23"/>
        <v>100</v>
      </c>
      <c r="BA112" s="710"/>
      <c r="BB112" s="710"/>
      <c r="BC112" s="281">
        <f>+IF(AND(W112="Preventivo",BB109="Fuerte"),2,IF(AND(W112="Preventivo",BB109="Moderado"),1,0))</f>
        <v>0</v>
      </c>
      <c r="BD112" s="281">
        <f>+IF(AND(W112="Detectivo/Correctivo",$BB109="Fuerte"),2,IF(AND(W112="Detectivo/Correctivo",$BB112="Moderado"),1,IF(AND(W112="Preventivo",$BB109="Fuerte"),1,0)))</f>
        <v>0</v>
      </c>
      <c r="BE112" s="281" t="e">
        <f>+N109-BC112</f>
        <v>#N/A</v>
      </c>
      <c r="BF112" s="281" t="e">
        <f>+P109-BD112</f>
        <v>#N/A</v>
      </c>
      <c r="BG112" s="474"/>
      <c r="BH112" s="474"/>
      <c r="BI112" s="474"/>
      <c r="BJ112" s="477"/>
      <c r="BK112" s="477"/>
      <c r="BL112" s="477"/>
      <c r="BM112" s="735"/>
    </row>
    <row r="113" spans="1:65" ht="65.099999999999994" customHeight="1">
      <c r="A113" s="711"/>
      <c r="B113" s="712"/>
      <c r="C113" s="714"/>
      <c r="D113" s="275"/>
      <c r="E113" s="275"/>
      <c r="F113" s="703"/>
      <c r="G113" s="715"/>
      <c r="H113" s="265"/>
      <c r="I113" s="265"/>
      <c r="J113" s="265"/>
      <c r="K113" s="276"/>
      <c r="L113" s="277"/>
      <c r="M113" s="713"/>
      <c r="N113" s="706"/>
      <c r="O113" s="709"/>
      <c r="P113" s="706"/>
      <c r="Q113" s="474"/>
      <c r="R113" s="474"/>
      <c r="S113" s="233"/>
      <c r="T113" s="233"/>
      <c r="U113" s="248" t="s">
        <v>753</v>
      </c>
      <c r="V113" s="282"/>
      <c r="W113" s="282"/>
      <c r="X113" s="282"/>
      <c r="Y113" s="233" t="str">
        <f t="shared" si="13"/>
        <v/>
      </c>
      <c r="Z113" s="282"/>
      <c r="AA113" s="233" t="str">
        <f t="shared" si="14"/>
        <v/>
      </c>
      <c r="AB113" s="233"/>
      <c r="AC113" s="233" t="str">
        <f t="shared" si="15"/>
        <v/>
      </c>
      <c r="AD113" s="233"/>
      <c r="AE113" s="233" t="str">
        <f t="shared" si="16"/>
        <v/>
      </c>
      <c r="AF113" s="233"/>
      <c r="AG113" s="233" t="str">
        <f t="shared" si="17"/>
        <v/>
      </c>
      <c r="AH113" s="233"/>
      <c r="AI113" s="233" t="str">
        <f t="shared" si="18"/>
        <v/>
      </c>
      <c r="AJ113" s="233"/>
      <c r="AK113" s="234" t="str">
        <f t="shared" si="19"/>
        <v/>
      </c>
      <c r="AL113" s="278" t="str">
        <f t="shared" si="20"/>
        <v/>
      </c>
      <c r="AM113" s="278" t="str">
        <f t="shared" si="21"/>
        <v/>
      </c>
      <c r="AN113" s="279"/>
      <c r="AO113" s="279"/>
      <c r="AP113" s="279"/>
      <c r="AQ113" s="279"/>
      <c r="AR113" s="279"/>
      <c r="AS113" s="279"/>
      <c r="AT113" s="279"/>
      <c r="AU113" s="274" t="str">
        <f>IFERROR(VLOOKUP(AT113,'Seguridad Información'!$I$61:$J$65,2,0),"")</f>
        <v/>
      </c>
      <c r="AV113" s="274"/>
      <c r="AW113" s="280" t="str">
        <f t="shared" si="12"/>
        <v/>
      </c>
      <c r="AX113" s="278" t="str">
        <f t="shared" si="22"/>
        <v/>
      </c>
      <c r="AY113" s="280" t="str">
        <f>IFERROR(VLOOKUP((CONCATENATE(AM113,AX113)),Listados!$U$3:$V$11,2,FALSE),"")</f>
        <v/>
      </c>
      <c r="AZ113" s="278">
        <f t="shared" si="23"/>
        <v>100</v>
      </c>
      <c r="BA113" s="710"/>
      <c r="BB113" s="710"/>
      <c r="BC113" s="281">
        <f>+IF(AND(W113="Preventivo",BB109="Fuerte"),2,IF(AND(W113="Preventivo",BB109="Moderado"),1,0))</f>
        <v>0</v>
      </c>
      <c r="BD113" s="281">
        <f>+IF(AND(W113="Detectivo/Correctivo",$BB109="Fuerte"),2,IF(AND(W113="Detectivo/Correctivo",$BB113="Moderado"),1,IF(AND(W113="Preventivo",$BB109="Fuerte"),1,0)))</f>
        <v>0</v>
      </c>
      <c r="BE113" s="281" t="e">
        <f>+N109-BC113</f>
        <v>#N/A</v>
      </c>
      <c r="BF113" s="281" t="e">
        <f>+P109-BD113</f>
        <v>#N/A</v>
      </c>
      <c r="BG113" s="474"/>
      <c r="BH113" s="474"/>
      <c r="BI113" s="474"/>
      <c r="BJ113" s="477"/>
      <c r="BK113" s="477"/>
      <c r="BL113" s="477"/>
      <c r="BM113" s="735"/>
    </row>
    <row r="114" spans="1:65" ht="65.099999999999994" customHeight="1">
      <c r="A114" s="711"/>
      <c r="B114" s="712"/>
      <c r="C114" s="714"/>
      <c r="D114" s="275"/>
      <c r="E114" s="275"/>
      <c r="F114" s="703"/>
      <c r="G114" s="715"/>
      <c r="H114" s="265"/>
      <c r="I114" s="265"/>
      <c r="J114" s="265"/>
      <c r="K114" s="276"/>
      <c r="L114" s="277"/>
      <c r="M114" s="713"/>
      <c r="N114" s="706"/>
      <c r="O114" s="709"/>
      <c r="P114" s="706"/>
      <c r="Q114" s="474"/>
      <c r="R114" s="474"/>
      <c r="S114" s="233"/>
      <c r="T114" s="233"/>
      <c r="U114" s="248" t="s">
        <v>753</v>
      </c>
      <c r="V114" s="282"/>
      <c r="W114" s="282"/>
      <c r="X114" s="282"/>
      <c r="Y114" s="233" t="str">
        <f t="shared" si="13"/>
        <v/>
      </c>
      <c r="Z114" s="282"/>
      <c r="AA114" s="233" t="str">
        <f t="shared" si="14"/>
        <v/>
      </c>
      <c r="AB114" s="233"/>
      <c r="AC114" s="233" t="str">
        <f t="shared" si="15"/>
        <v/>
      </c>
      <c r="AD114" s="233"/>
      <c r="AE114" s="233" t="str">
        <f t="shared" si="16"/>
        <v/>
      </c>
      <c r="AF114" s="233"/>
      <c r="AG114" s="233" t="str">
        <f t="shared" si="17"/>
        <v/>
      </c>
      <c r="AH114" s="233"/>
      <c r="AI114" s="233" t="str">
        <f t="shared" si="18"/>
        <v/>
      </c>
      <c r="AJ114" s="233"/>
      <c r="AK114" s="234" t="str">
        <f t="shared" si="19"/>
        <v/>
      </c>
      <c r="AL114" s="278" t="str">
        <f t="shared" si="20"/>
        <v/>
      </c>
      <c r="AM114" s="278" t="str">
        <f t="shared" si="21"/>
        <v/>
      </c>
      <c r="AN114" s="279"/>
      <c r="AO114" s="279"/>
      <c r="AP114" s="279"/>
      <c r="AQ114" s="279"/>
      <c r="AR114" s="279"/>
      <c r="AS114" s="279"/>
      <c r="AT114" s="279"/>
      <c r="AU114" s="274" t="str">
        <f>IFERROR(VLOOKUP(AT114,'Seguridad Información'!$I$61:$J$65,2,0),"")</f>
        <v/>
      </c>
      <c r="AV114" s="274"/>
      <c r="AW114" s="280" t="str">
        <f t="shared" si="12"/>
        <v/>
      </c>
      <c r="AX114" s="278" t="str">
        <f t="shared" si="22"/>
        <v/>
      </c>
      <c r="AY114" s="280" t="str">
        <f>IFERROR(VLOOKUP((CONCATENATE(AM114,AX114)),Listados!$U$3:$V$11,2,FALSE),"")</f>
        <v/>
      </c>
      <c r="AZ114" s="278">
        <f t="shared" si="23"/>
        <v>100</v>
      </c>
      <c r="BA114" s="710"/>
      <c r="BB114" s="710"/>
      <c r="BC114" s="281">
        <f>+IF(AND(W114="Preventivo",BB109="Fuerte"),2,IF(AND(W114="Preventivo",BB109="Moderado"),1,0))</f>
        <v>0</v>
      </c>
      <c r="BD114" s="281">
        <f>+IF(AND(W114="Detectivo/Correctivo",$BB109="Fuerte"),2,IF(AND(W114="Detectivo/Correctivo",$BB114="Moderado"),1,IF(AND(W114="Preventivo",$BB109="Fuerte"),1,0)))</f>
        <v>0</v>
      </c>
      <c r="BE114" s="281" t="e">
        <f>+N109-BC114</f>
        <v>#N/A</v>
      </c>
      <c r="BF114" s="281" t="e">
        <f>+P109-BD114</f>
        <v>#N/A</v>
      </c>
      <c r="BG114" s="474"/>
      <c r="BH114" s="474"/>
      <c r="BI114" s="474"/>
      <c r="BJ114" s="477"/>
      <c r="BK114" s="477"/>
      <c r="BL114" s="477"/>
      <c r="BM114" s="735"/>
    </row>
    <row r="115" spans="1:65" ht="65.099999999999994" customHeight="1">
      <c r="A115" s="711">
        <v>19</v>
      </c>
      <c r="B115" s="712"/>
      <c r="C115" s="714" t="str">
        <f>IFERROR(VLOOKUP(B115,Listados!B$3:C$20,2,FALSE),"")</f>
        <v/>
      </c>
      <c r="D115" s="275"/>
      <c r="E115" s="275"/>
      <c r="F115" s="703"/>
      <c r="G115" s="715"/>
      <c r="H115" s="265"/>
      <c r="I115" s="265"/>
      <c r="J115" s="265"/>
      <c r="K115" s="276"/>
      <c r="L115" s="277"/>
      <c r="M115" s="713"/>
      <c r="N115" s="706" t="e">
        <f>+VLOOKUP(M115,Listados!$K$8:$L$12,2,0)</f>
        <v>#N/A</v>
      </c>
      <c r="O115" s="709"/>
      <c r="P115" s="706" t="e">
        <f>+VLOOKUP(O115,Listados!$K$13:$L$17,2,0)</f>
        <v>#N/A</v>
      </c>
      <c r="Q115" s="474" t="str">
        <f>IF(AND(M115&lt;&gt;"",O115&lt;&gt;""),VLOOKUP(M115&amp;O115,Listados!$M$3:$N$27,2,FALSE),"")</f>
        <v/>
      </c>
      <c r="R115" s="474" t="e">
        <f>+VLOOKUP(Q115,Listados!$P$3:$Q$6,2,FALSE)</f>
        <v>#N/A</v>
      </c>
      <c r="S115" s="233"/>
      <c r="T115" s="233"/>
      <c r="U115" s="248" t="s">
        <v>753</v>
      </c>
      <c r="V115" s="282"/>
      <c r="W115" s="282"/>
      <c r="X115" s="282"/>
      <c r="Y115" s="233" t="str">
        <f t="shared" si="13"/>
        <v/>
      </c>
      <c r="Z115" s="282"/>
      <c r="AA115" s="233" t="str">
        <f t="shared" si="14"/>
        <v/>
      </c>
      <c r="AB115" s="233"/>
      <c r="AC115" s="233" t="str">
        <f t="shared" si="15"/>
        <v/>
      </c>
      <c r="AD115" s="233"/>
      <c r="AE115" s="233" t="str">
        <f t="shared" si="16"/>
        <v/>
      </c>
      <c r="AF115" s="233"/>
      <c r="AG115" s="233" t="str">
        <f t="shared" si="17"/>
        <v/>
      </c>
      <c r="AH115" s="233"/>
      <c r="AI115" s="233" t="str">
        <f t="shared" si="18"/>
        <v/>
      </c>
      <c r="AJ115" s="233"/>
      <c r="AK115" s="234" t="str">
        <f t="shared" si="19"/>
        <v/>
      </c>
      <c r="AL115" s="278" t="str">
        <f t="shared" si="20"/>
        <v/>
      </c>
      <c r="AM115" s="278" t="str">
        <f t="shared" si="21"/>
        <v/>
      </c>
      <c r="AN115" s="279"/>
      <c r="AO115" s="279"/>
      <c r="AP115" s="279"/>
      <c r="AQ115" s="279"/>
      <c r="AR115" s="279"/>
      <c r="AS115" s="279"/>
      <c r="AT115" s="279"/>
      <c r="AU115" s="274" t="str">
        <f>IFERROR(VLOOKUP(AT115,'Seguridad Información'!$I$61:$J$65,2,0),"")</f>
        <v/>
      </c>
      <c r="AV115" s="274"/>
      <c r="AW115" s="280" t="str">
        <f t="shared" si="12"/>
        <v/>
      </c>
      <c r="AX115" s="278" t="str">
        <f t="shared" si="22"/>
        <v/>
      </c>
      <c r="AY115" s="280" t="str">
        <f>IFERROR(VLOOKUP((CONCATENATE(AM115,AX115)),Listados!$U$3:$V$11,2,FALSE),"")</f>
        <v/>
      </c>
      <c r="AZ115" s="278">
        <f t="shared" si="23"/>
        <v>100</v>
      </c>
      <c r="BA115" s="710">
        <f>AVERAGE(AZ115:AZ120)</f>
        <v>100</v>
      </c>
      <c r="BB115" s="710" t="str">
        <f>IF(BA115&lt;=50, "Débil", IF(BA115&lt;=99,"Moderado","Fuerte"))</f>
        <v>Fuerte</v>
      </c>
      <c r="BC115" s="281">
        <f>+IF(AND(W115="Preventivo",BB115="Fuerte"),2,IF(AND(W115="Preventivo",BB115="Moderado"),1,0))</f>
        <v>0</v>
      </c>
      <c r="BD115" s="281">
        <f>+IF(AND(W115="Detectivo/Correctivo",$BB115="Fuerte"),2,IF(AND(W115="Detectivo/Correctivo",$BB115="Moderado"),1,IF(AND(W115="Preventivo",$BB115="Fuerte"),1,0)))</f>
        <v>0</v>
      </c>
      <c r="BE115" s="281" t="e">
        <f>+N115-BC115</f>
        <v>#N/A</v>
      </c>
      <c r="BF115" s="281" t="e">
        <f>+P115-BD115</f>
        <v>#N/A</v>
      </c>
      <c r="BG115" s="474" t="e">
        <f>+VLOOKUP(MIN(BE115,BE116,BE117,BE118,BE119,BE120),Listados!$J$18:$K$24,2,TRUE)</f>
        <v>#N/A</v>
      </c>
      <c r="BH115" s="474" t="e">
        <f>+VLOOKUP(MIN(BF115,BF116,BF117,BF118,BF119,BF120),Listados!$J$27:$K$32,2,TRUE)</f>
        <v>#N/A</v>
      </c>
      <c r="BI115" s="474" t="e">
        <f>IF(AND(BG115&lt;&gt;"",BH115&lt;&gt;""),VLOOKUP(BG115&amp;BH115,Listados!$M$3:$N$27,2,FALSE),"")</f>
        <v>#N/A</v>
      </c>
      <c r="BJ115" s="477" t="e">
        <f>+IF($R115="Asumir el riesgo","NA","")</f>
        <v>#N/A</v>
      </c>
      <c r="BK115" s="477" t="e">
        <f>+IF($R115="Asumir el riesgo","NA","")</f>
        <v>#N/A</v>
      </c>
      <c r="BL115" s="477" t="e">
        <f>+IF($R115="Asumir el riesgo","NA","")</f>
        <v>#N/A</v>
      </c>
      <c r="BM115" s="735" t="e">
        <f>+IF($R115="Asumir el riesgo","NA","")</f>
        <v>#N/A</v>
      </c>
    </row>
    <row r="116" spans="1:65" ht="65.099999999999994" customHeight="1">
      <c r="A116" s="711"/>
      <c r="B116" s="712"/>
      <c r="C116" s="714"/>
      <c r="D116" s="275"/>
      <c r="E116" s="275"/>
      <c r="F116" s="703"/>
      <c r="G116" s="715"/>
      <c r="H116" s="265"/>
      <c r="I116" s="265"/>
      <c r="J116" s="265"/>
      <c r="K116" s="276"/>
      <c r="L116" s="277"/>
      <c r="M116" s="713"/>
      <c r="N116" s="706"/>
      <c r="O116" s="709"/>
      <c r="P116" s="706"/>
      <c r="Q116" s="474"/>
      <c r="R116" s="474"/>
      <c r="S116" s="233"/>
      <c r="T116" s="233"/>
      <c r="U116" s="248" t="s">
        <v>753</v>
      </c>
      <c r="V116" s="282"/>
      <c r="W116" s="282"/>
      <c r="X116" s="282"/>
      <c r="Y116" s="233" t="str">
        <f t="shared" si="13"/>
        <v/>
      </c>
      <c r="Z116" s="282"/>
      <c r="AA116" s="233" t="str">
        <f t="shared" si="14"/>
        <v/>
      </c>
      <c r="AB116" s="233"/>
      <c r="AC116" s="233" t="str">
        <f t="shared" si="15"/>
        <v/>
      </c>
      <c r="AD116" s="233"/>
      <c r="AE116" s="233" t="str">
        <f t="shared" si="16"/>
        <v/>
      </c>
      <c r="AF116" s="233"/>
      <c r="AG116" s="233" t="str">
        <f t="shared" si="17"/>
        <v/>
      </c>
      <c r="AH116" s="233"/>
      <c r="AI116" s="233" t="str">
        <f t="shared" si="18"/>
        <v/>
      </c>
      <c r="AJ116" s="233"/>
      <c r="AK116" s="234" t="str">
        <f t="shared" si="19"/>
        <v/>
      </c>
      <c r="AL116" s="278" t="str">
        <f t="shared" si="20"/>
        <v/>
      </c>
      <c r="AM116" s="278" t="str">
        <f t="shared" si="21"/>
        <v/>
      </c>
      <c r="AN116" s="279"/>
      <c r="AO116" s="279"/>
      <c r="AP116" s="279"/>
      <c r="AQ116" s="279"/>
      <c r="AR116" s="279"/>
      <c r="AS116" s="279"/>
      <c r="AT116" s="279"/>
      <c r="AU116" s="274" t="str">
        <f>IFERROR(VLOOKUP(AT116,'Seguridad Información'!$I$61:$J$65,2,0),"")</f>
        <v/>
      </c>
      <c r="AV116" s="274"/>
      <c r="AW116" s="280" t="str">
        <f t="shared" si="12"/>
        <v/>
      </c>
      <c r="AX116" s="278" t="str">
        <f t="shared" si="22"/>
        <v/>
      </c>
      <c r="AY116" s="280" t="str">
        <f>IFERROR(VLOOKUP((CONCATENATE(AM116,AX116)),Listados!$U$3:$V$11,2,FALSE),"")</f>
        <v/>
      </c>
      <c r="AZ116" s="278">
        <f t="shared" si="23"/>
        <v>100</v>
      </c>
      <c r="BA116" s="710"/>
      <c r="BB116" s="710"/>
      <c r="BC116" s="281">
        <f>+IF(AND(W116="Preventivo",BB115="Fuerte"),2,IF(AND(W116="Preventivo",BB115="Moderado"),1,0))</f>
        <v>0</v>
      </c>
      <c r="BD116" s="281">
        <f>+IF(AND(W116="Detectivo/Correctivo",$BB115="Fuerte"),2,IF(AND(W116="Detectivo/Correctivo",$BB116="Moderado"),1,IF(AND(W116="Preventivo",$BB115="Fuerte"),1,0)))</f>
        <v>0</v>
      </c>
      <c r="BE116" s="281" t="e">
        <f>+N115-BC116</f>
        <v>#N/A</v>
      </c>
      <c r="BF116" s="281" t="e">
        <f>+P115-BD116</f>
        <v>#N/A</v>
      </c>
      <c r="BG116" s="474"/>
      <c r="BH116" s="474"/>
      <c r="BI116" s="474"/>
      <c r="BJ116" s="477"/>
      <c r="BK116" s="477"/>
      <c r="BL116" s="477"/>
      <c r="BM116" s="735"/>
    </row>
    <row r="117" spans="1:65" ht="65.099999999999994" customHeight="1">
      <c r="A117" s="711"/>
      <c r="B117" s="712"/>
      <c r="C117" s="714"/>
      <c r="D117" s="275"/>
      <c r="E117" s="275"/>
      <c r="F117" s="703"/>
      <c r="G117" s="715"/>
      <c r="H117" s="265"/>
      <c r="I117" s="265"/>
      <c r="J117" s="265"/>
      <c r="K117" s="276"/>
      <c r="L117" s="277"/>
      <c r="M117" s="713"/>
      <c r="N117" s="706"/>
      <c r="O117" s="709"/>
      <c r="P117" s="706"/>
      <c r="Q117" s="474"/>
      <c r="R117" s="474"/>
      <c r="S117" s="233"/>
      <c r="T117" s="233"/>
      <c r="U117" s="248" t="s">
        <v>753</v>
      </c>
      <c r="V117" s="282"/>
      <c r="W117" s="282"/>
      <c r="X117" s="282"/>
      <c r="Y117" s="233" t="str">
        <f t="shared" si="13"/>
        <v/>
      </c>
      <c r="Z117" s="282"/>
      <c r="AA117" s="233" t="str">
        <f t="shared" si="14"/>
        <v/>
      </c>
      <c r="AB117" s="233"/>
      <c r="AC117" s="233" t="str">
        <f t="shared" si="15"/>
        <v/>
      </c>
      <c r="AD117" s="233"/>
      <c r="AE117" s="233" t="str">
        <f t="shared" si="16"/>
        <v/>
      </c>
      <c r="AF117" s="233"/>
      <c r="AG117" s="233" t="str">
        <f t="shared" si="17"/>
        <v/>
      </c>
      <c r="AH117" s="233"/>
      <c r="AI117" s="233" t="str">
        <f t="shared" si="18"/>
        <v/>
      </c>
      <c r="AJ117" s="233"/>
      <c r="AK117" s="234" t="str">
        <f t="shared" si="19"/>
        <v/>
      </c>
      <c r="AL117" s="278" t="str">
        <f t="shared" si="20"/>
        <v/>
      </c>
      <c r="AM117" s="278" t="str">
        <f t="shared" si="21"/>
        <v/>
      </c>
      <c r="AN117" s="279"/>
      <c r="AO117" s="279"/>
      <c r="AP117" s="279"/>
      <c r="AQ117" s="279"/>
      <c r="AR117" s="279"/>
      <c r="AS117" s="279"/>
      <c r="AT117" s="279"/>
      <c r="AU117" s="274" t="str">
        <f>IFERROR(VLOOKUP(AT117,'Seguridad Información'!$I$61:$J$65,2,0),"")</f>
        <v/>
      </c>
      <c r="AV117" s="274"/>
      <c r="AW117" s="280" t="str">
        <f t="shared" si="12"/>
        <v/>
      </c>
      <c r="AX117" s="278" t="str">
        <f t="shared" si="22"/>
        <v/>
      </c>
      <c r="AY117" s="280" t="str">
        <f>IFERROR(VLOOKUP((CONCATENATE(AM117,AX117)),Listados!$U$3:$V$11,2,FALSE),"")</f>
        <v/>
      </c>
      <c r="AZ117" s="278">
        <f t="shared" si="23"/>
        <v>100</v>
      </c>
      <c r="BA117" s="710"/>
      <c r="BB117" s="710"/>
      <c r="BC117" s="281">
        <f>+IF(AND(W117="Preventivo",BB115="Fuerte"),2,IF(AND(W117="Preventivo",BB115="Moderado"),1,0))</f>
        <v>0</v>
      </c>
      <c r="BD117" s="281">
        <f>+IF(AND(W117="Detectivo/Correctivo",$BB115="Fuerte"),2,IF(AND(W117="Detectivo/Correctivo",$BB117="Moderado"),1,IF(AND(W117="Preventivo",$BB115="Fuerte"),1,0)))</f>
        <v>0</v>
      </c>
      <c r="BE117" s="281" t="e">
        <f>+N115-BC117</f>
        <v>#N/A</v>
      </c>
      <c r="BF117" s="281" t="e">
        <f>+P115-BD117</f>
        <v>#N/A</v>
      </c>
      <c r="BG117" s="474"/>
      <c r="BH117" s="474"/>
      <c r="BI117" s="474"/>
      <c r="BJ117" s="477"/>
      <c r="BK117" s="477"/>
      <c r="BL117" s="477"/>
      <c r="BM117" s="735"/>
    </row>
    <row r="118" spans="1:65" ht="65.099999999999994" customHeight="1">
      <c r="A118" s="711"/>
      <c r="B118" s="712"/>
      <c r="C118" s="714"/>
      <c r="D118" s="275"/>
      <c r="E118" s="275"/>
      <c r="F118" s="703"/>
      <c r="G118" s="715"/>
      <c r="H118" s="265"/>
      <c r="I118" s="265"/>
      <c r="J118" s="265"/>
      <c r="K118" s="276"/>
      <c r="L118" s="277"/>
      <c r="M118" s="713"/>
      <c r="N118" s="706"/>
      <c r="O118" s="709"/>
      <c r="P118" s="706"/>
      <c r="Q118" s="474"/>
      <c r="R118" s="474"/>
      <c r="S118" s="233"/>
      <c r="T118" s="233"/>
      <c r="U118" s="248" t="s">
        <v>753</v>
      </c>
      <c r="V118" s="282"/>
      <c r="W118" s="282"/>
      <c r="X118" s="282"/>
      <c r="Y118" s="233" t="str">
        <f t="shared" si="13"/>
        <v/>
      </c>
      <c r="Z118" s="282"/>
      <c r="AA118" s="233" t="str">
        <f t="shared" si="14"/>
        <v/>
      </c>
      <c r="AB118" s="233"/>
      <c r="AC118" s="233" t="str">
        <f t="shared" si="15"/>
        <v/>
      </c>
      <c r="AD118" s="233"/>
      <c r="AE118" s="233" t="str">
        <f t="shared" si="16"/>
        <v/>
      </c>
      <c r="AF118" s="233"/>
      <c r="AG118" s="233" t="str">
        <f t="shared" si="17"/>
        <v/>
      </c>
      <c r="AH118" s="233"/>
      <c r="AI118" s="233" t="str">
        <f t="shared" si="18"/>
        <v/>
      </c>
      <c r="AJ118" s="233"/>
      <c r="AK118" s="234" t="str">
        <f t="shared" si="19"/>
        <v/>
      </c>
      <c r="AL118" s="278" t="str">
        <f t="shared" si="20"/>
        <v/>
      </c>
      <c r="AM118" s="278" t="str">
        <f t="shared" si="21"/>
        <v/>
      </c>
      <c r="AN118" s="279"/>
      <c r="AO118" s="279"/>
      <c r="AP118" s="279"/>
      <c r="AQ118" s="279"/>
      <c r="AR118" s="279"/>
      <c r="AS118" s="279"/>
      <c r="AT118" s="279"/>
      <c r="AU118" s="274" t="str">
        <f>IFERROR(VLOOKUP(AT118,'Seguridad Información'!$I$61:$J$65,2,0),"")</f>
        <v/>
      </c>
      <c r="AV118" s="274"/>
      <c r="AW118" s="280" t="str">
        <f t="shared" si="12"/>
        <v/>
      </c>
      <c r="AX118" s="278" t="str">
        <f t="shared" si="22"/>
        <v/>
      </c>
      <c r="AY118" s="280" t="str">
        <f>IFERROR(VLOOKUP((CONCATENATE(AM118,AX118)),Listados!$U$3:$V$11,2,FALSE),"")</f>
        <v/>
      </c>
      <c r="AZ118" s="278">
        <f t="shared" si="23"/>
        <v>100</v>
      </c>
      <c r="BA118" s="710"/>
      <c r="BB118" s="710"/>
      <c r="BC118" s="281">
        <f>+IF(AND(W118="Preventivo",BB115="Fuerte"),2,IF(AND(W118="Preventivo",BB115="Moderado"),1,0))</f>
        <v>0</v>
      </c>
      <c r="BD118" s="281">
        <f>+IF(AND(W118="Detectivo/Correctivo",$BB115="Fuerte"),2,IF(AND(W118="Detectivo/Correctivo",$BB118="Moderado"),1,IF(AND(W118="Preventivo",$BB115="Fuerte"),1,0)))</f>
        <v>0</v>
      </c>
      <c r="BE118" s="281" t="e">
        <f>+N115-BC118</f>
        <v>#N/A</v>
      </c>
      <c r="BF118" s="281" t="e">
        <f>+P115-BD118</f>
        <v>#N/A</v>
      </c>
      <c r="BG118" s="474"/>
      <c r="BH118" s="474"/>
      <c r="BI118" s="474"/>
      <c r="BJ118" s="477"/>
      <c r="BK118" s="477"/>
      <c r="BL118" s="477"/>
      <c r="BM118" s="735"/>
    </row>
    <row r="119" spans="1:65" ht="65.099999999999994" customHeight="1">
      <c r="A119" s="711"/>
      <c r="B119" s="712"/>
      <c r="C119" s="714"/>
      <c r="D119" s="275"/>
      <c r="E119" s="275"/>
      <c r="F119" s="703"/>
      <c r="G119" s="715"/>
      <c r="H119" s="265"/>
      <c r="I119" s="265"/>
      <c r="J119" s="265"/>
      <c r="K119" s="276"/>
      <c r="L119" s="277"/>
      <c r="M119" s="713"/>
      <c r="N119" s="706"/>
      <c r="O119" s="709"/>
      <c r="P119" s="706"/>
      <c r="Q119" s="474"/>
      <c r="R119" s="474"/>
      <c r="S119" s="233"/>
      <c r="T119" s="233"/>
      <c r="U119" s="248" t="s">
        <v>753</v>
      </c>
      <c r="V119" s="282"/>
      <c r="W119" s="282"/>
      <c r="X119" s="282"/>
      <c r="Y119" s="233" t="str">
        <f t="shared" si="13"/>
        <v/>
      </c>
      <c r="Z119" s="282"/>
      <c r="AA119" s="233" t="str">
        <f t="shared" si="14"/>
        <v/>
      </c>
      <c r="AB119" s="233"/>
      <c r="AC119" s="233" t="str">
        <f t="shared" si="15"/>
        <v/>
      </c>
      <c r="AD119" s="233"/>
      <c r="AE119" s="233" t="str">
        <f t="shared" si="16"/>
        <v/>
      </c>
      <c r="AF119" s="233"/>
      <c r="AG119" s="233" t="str">
        <f t="shared" si="17"/>
        <v/>
      </c>
      <c r="AH119" s="233"/>
      <c r="AI119" s="233" t="str">
        <f t="shared" si="18"/>
        <v/>
      </c>
      <c r="AJ119" s="233"/>
      <c r="AK119" s="234" t="str">
        <f t="shared" si="19"/>
        <v/>
      </c>
      <c r="AL119" s="278" t="str">
        <f t="shared" si="20"/>
        <v/>
      </c>
      <c r="AM119" s="278" t="str">
        <f t="shared" si="21"/>
        <v/>
      </c>
      <c r="AN119" s="279"/>
      <c r="AO119" s="279"/>
      <c r="AP119" s="279"/>
      <c r="AQ119" s="279"/>
      <c r="AR119" s="279"/>
      <c r="AS119" s="279"/>
      <c r="AT119" s="279"/>
      <c r="AU119" s="274" t="str">
        <f>IFERROR(VLOOKUP(AT119,'Seguridad Información'!$I$61:$J$65,2,0),"")</f>
        <v/>
      </c>
      <c r="AV119" s="274"/>
      <c r="AW119" s="280" t="str">
        <f t="shared" si="12"/>
        <v/>
      </c>
      <c r="AX119" s="278" t="str">
        <f t="shared" si="22"/>
        <v/>
      </c>
      <c r="AY119" s="280" t="str">
        <f>IFERROR(VLOOKUP((CONCATENATE(AM119,AX119)),Listados!$U$3:$V$11,2,FALSE),"")</f>
        <v/>
      </c>
      <c r="AZ119" s="278">
        <f t="shared" si="23"/>
        <v>100</v>
      </c>
      <c r="BA119" s="710"/>
      <c r="BB119" s="710"/>
      <c r="BC119" s="281">
        <f>+IF(AND(W119="Preventivo",BB115="Fuerte"),2,IF(AND(W119="Preventivo",BB115="Moderado"),1,0))</f>
        <v>0</v>
      </c>
      <c r="BD119" s="281">
        <f>+IF(AND(W119="Detectivo/Correctivo",$BB115="Fuerte"),2,IF(AND(W119="Detectivo/Correctivo",$BB119="Moderado"),1,IF(AND(W119="Preventivo",$BB115="Fuerte"),1,0)))</f>
        <v>0</v>
      </c>
      <c r="BE119" s="281" t="e">
        <f>+N115-BC119</f>
        <v>#N/A</v>
      </c>
      <c r="BF119" s="281" t="e">
        <f>+P115-BD119</f>
        <v>#N/A</v>
      </c>
      <c r="BG119" s="474"/>
      <c r="BH119" s="474"/>
      <c r="BI119" s="474"/>
      <c r="BJ119" s="477"/>
      <c r="BK119" s="477"/>
      <c r="BL119" s="477"/>
      <c r="BM119" s="735"/>
    </row>
    <row r="120" spans="1:65" ht="65.099999999999994" customHeight="1">
      <c r="A120" s="711"/>
      <c r="B120" s="712"/>
      <c r="C120" s="714"/>
      <c r="D120" s="275"/>
      <c r="E120" s="275"/>
      <c r="F120" s="703"/>
      <c r="G120" s="715"/>
      <c r="H120" s="265"/>
      <c r="I120" s="265"/>
      <c r="J120" s="265"/>
      <c r="K120" s="276"/>
      <c r="L120" s="277"/>
      <c r="M120" s="713"/>
      <c r="N120" s="706"/>
      <c r="O120" s="709"/>
      <c r="P120" s="706"/>
      <c r="Q120" s="474"/>
      <c r="R120" s="474"/>
      <c r="S120" s="233"/>
      <c r="T120" s="233"/>
      <c r="U120" s="248" t="s">
        <v>753</v>
      </c>
      <c r="V120" s="282"/>
      <c r="W120" s="282"/>
      <c r="X120" s="282"/>
      <c r="Y120" s="233" t="str">
        <f t="shared" si="13"/>
        <v/>
      </c>
      <c r="Z120" s="282"/>
      <c r="AA120" s="233" t="str">
        <f t="shared" si="14"/>
        <v/>
      </c>
      <c r="AB120" s="233"/>
      <c r="AC120" s="233" t="str">
        <f t="shared" si="15"/>
        <v/>
      </c>
      <c r="AD120" s="233"/>
      <c r="AE120" s="233" t="str">
        <f t="shared" si="16"/>
        <v/>
      </c>
      <c r="AF120" s="233"/>
      <c r="AG120" s="233" t="str">
        <f t="shared" si="17"/>
        <v/>
      </c>
      <c r="AH120" s="233"/>
      <c r="AI120" s="233" t="str">
        <f t="shared" si="18"/>
        <v/>
      </c>
      <c r="AJ120" s="233"/>
      <c r="AK120" s="234" t="str">
        <f t="shared" si="19"/>
        <v/>
      </c>
      <c r="AL120" s="278" t="str">
        <f t="shared" si="20"/>
        <v/>
      </c>
      <c r="AM120" s="278" t="str">
        <f t="shared" si="21"/>
        <v/>
      </c>
      <c r="AN120" s="279"/>
      <c r="AO120" s="279"/>
      <c r="AP120" s="279"/>
      <c r="AQ120" s="279"/>
      <c r="AR120" s="279"/>
      <c r="AS120" s="279"/>
      <c r="AT120" s="279"/>
      <c r="AU120" s="274" t="str">
        <f>IFERROR(VLOOKUP(AT120,'Seguridad Información'!$I$61:$J$65,2,0),"")</f>
        <v/>
      </c>
      <c r="AV120" s="274"/>
      <c r="AW120" s="280" t="str">
        <f t="shared" si="12"/>
        <v/>
      </c>
      <c r="AX120" s="278" t="str">
        <f t="shared" si="22"/>
        <v/>
      </c>
      <c r="AY120" s="280" t="str">
        <f>IFERROR(VLOOKUP((CONCATENATE(AM120,AX120)),Listados!$U$3:$V$11,2,FALSE),"")</f>
        <v/>
      </c>
      <c r="AZ120" s="278">
        <f t="shared" si="23"/>
        <v>100</v>
      </c>
      <c r="BA120" s="710"/>
      <c r="BB120" s="710"/>
      <c r="BC120" s="281">
        <f>+IF(AND(W120="Preventivo",BB115="Fuerte"),2,IF(AND(W120="Preventivo",BB115="Moderado"),1,0))</f>
        <v>0</v>
      </c>
      <c r="BD120" s="281">
        <f>+IF(AND(W120="Detectivo/Correctivo",$BB115="Fuerte"),2,IF(AND(W120="Detectivo/Correctivo",$BB120="Moderado"),1,IF(AND(W120="Preventivo",$BB115="Fuerte"),1,0)))</f>
        <v>0</v>
      </c>
      <c r="BE120" s="281" t="e">
        <f>+N115-BC120</f>
        <v>#N/A</v>
      </c>
      <c r="BF120" s="281" t="e">
        <f>+P115-BD120</f>
        <v>#N/A</v>
      </c>
      <c r="BG120" s="474"/>
      <c r="BH120" s="474"/>
      <c r="BI120" s="474"/>
      <c r="BJ120" s="477"/>
      <c r="BK120" s="477"/>
      <c r="BL120" s="477"/>
      <c r="BM120" s="735"/>
    </row>
    <row r="121" spans="1:65" ht="65.099999999999994" customHeight="1">
      <c r="A121" s="711">
        <v>20</v>
      </c>
      <c r="B121" s="712"/>
      <c r="C121" s="714" t="str">
        <f>IFERROR(VLOOKUP(B121,Listados!B$3:C$20,2,FALSE),"")</f>
        <v/>
      </c>
      <c r="D121" s="275"/>
      <c r="E121" s="275"/>
      <c r="F121" s="703"/>
      <c r="G121" s="715"/>
      <c r="H121" s="265"/>
      <c r="I121" s="265"/>
      <c r="J121" s="265"/>
      <c r="K121" s="276"/>
      <c r="L121" s="277"/>
      <c r="M121" s="713"/>
      <c r="N121" s="706" t="e">
        <f>+VLOOKUP(M121,Listados!$K$8:$L$12,2,0)</f>
        <v>#N/A</v>
      </c>
      <c r="O121" s="709"/>
      <c r="P121" s="706" t="e">
        <f>+VLOOKUP(O121,Listados!$K$13:$L$17,2,0)</f>
        <v>#N/A</v>
      </c>
      <c r="Q121" s="474" t="str">
        <f>IF(AND(M121&lt;&gt;"",O121&lt;&gt;""),VLOOKUP(M121&amp;O121,Listados!$M$3:$N$27,2,FALSE),"")</f>
        <v/>
      </c>
      <c r="R121" s="474" t="e">
        <f>+VLOOKUP(Q121,Listados!$P$3:$Q$6,2,FALSE)</f>
        <v>#N/A</v>
      </c>
      <c r="S121" s="233"/>
      <c r="T121" s="233"/>
      <c r="U121" s="248" t="s">
        <v>753</v>
      </c>
      <c r="V121" s="282"/>
      <c r="W121" s="282"/>
      <c r="X121" s="282"/>
      <c r="Y121" s="233" t="str">
        <f t="shared" si="13"/>
        <v/>
      </c>
      <c r="Z121" s="282"/>
      <c r="AA121" s="233" t="str">
        <f t="shared" si="14"/>
        <v/>
      </c>
      <c r="AB121" s="233"/>
      <c r="AC121" s="233" t="str">
        <f t="shared" si="15"/>
        <v/>
      </c>
      <c r="AD121" s="233"/>
      <c r="AE121" s="233" t="str">
        <f t="shared" si="16"/>
        <v/>
      </c>
      <c r="AF121" s="233"/>
      <c r="AG121" s="233" t="str">
        <f t="shared" si="17"/>
        <v/>
      </c>
      <c r="AH121" s="233"/>
      <c r="AI121" s="233" t="str">
        <f t="shared" si="18"/>
        <v/>
      </c>
      <c r="AJ121" s="233"/>
      <c r="AK121" s="234" t="str">
        <f t="shared" si="19"/>
        <v/>
      </c>
      <c r="AL121" s="278" t="str">
        <f t="shared" si="20"/>
        <v/>
      </c>
      <c r="AM121" s="278" t="str">
        <f t="shared" si="21"/>
        <v/>
      </c>
      <c r="AN121" s="279"/>
      <c r="AO121" s="279"/>
      <c r="AP121" s="279"/>
      <c r="AQ121" s="279"/>
      <c r="AR121" s="279"/>
      <c r="AS121" s="279"/>
      <c r="AT121" s="279"/>
      <c r="AU121" s="274" t="str">
        <f>IFERROR(VLOOKUP(AT121,'Seguridad Información'!$I$61:$J$65,2,0),"")</f>
        <v/>
      </c>
      <c r="AV121" s="274"/>
      <c r="AW121" s="280" t="str">
        <f t="shared" si="12"/>
        <v/>
      </c>
      <c r="AX121" s="278" t="str">
        <f t="shared" si="22"/>
        <v/>
      </c>
      <c r="AY121" s="280" t="str">
        <f>IFERROR(VLOOKUP((CONCATENATE(AM121,AX121)),Listados!$U$3:$V$11,2,FALSE),"")</f>
        <v/>
      </c>
      <c r="AZ121" s="278">
        <f t="shared" si="23"/>
        <v>100</v>
      </c>
      <c r="BA121" s="710">
        <f>AVERAGE(AZ121:AZ126)</f>
        <v>100</v>
      </c>
      <c r="BB121" s="710" t="str">
        <f>IF(BA121&lt;=50, "Débil", IF(BA121&lt;=99,"Moderado","Fuerte"))</f>
        <v>Fuerte</v>
      </c>
      <c r="BC121" s="281">
        <f>+IF(AND(W121="Preventivo",BB121="Fuerte"),2,IF(AND(W121="Preventivo",BB121="Moderado"),1,0))</f>
        <v>0</v>
      </c>
      <c r="BD121" s="281">
        <f>+IF(AND(W121="Detectivo/Correctivo",$BB121="Fuerte"),2,IF(AND(W121="Detectivo/Correctivo",$BB121="Moderado"),1,IF(AND(W121="Preventivo",$BB121="Fuerte"),1,0)))</f>
        <v>0</v>
      </c>
      <c r="BE121" s="281" t="e">
        <f>+N121-BC121</f>
        <v>#N/A</v>
      </c>
      <c r="BF121" s="281" t="e">
        <f>+P121-BD121</f>
        <v>#N/A</v>
      </c>
      <c r="BG121" s="474" t="e">
        <f>+VLOOKUP(MIN(BE121,BE122,BE123,BE124,BE125,BE126),Listados!$J$18:$K$24,2,TRUE)</f>
        <v>#N/A</v>
      </c>
      <c r="BH121" s="474" t="e">
        <f>+VLOOKUP(MIN(BF121,BF122,BF123,BF124,BF125,BF126),Listados!$J$27:$K$32,2,TRUE)</f>
        <v>#N/A</v>
      </c>
      <c r="BI121" s="474" t="e">
        <f>IF(AND(BG121&lt;&gt;"",BH121&lt;&gt;""),VLOOKUP(BG121&amp;BH121,Listados!$M$3:$N$27,2,FALSE),"")</f>
        <v>#N/A</v>
      </c>
      <c r="BJ121" s="477" t="e">
        <f>+IF($R121="Asumir el riesgo","NA","")</f>
        <v>#N/A</v>
      </c>
      <c r="BK121" s="477" t="e">
        <f>+IF($R121="Asumir el riesgo","NA","")</f>
        <v>#N/A</v>
      </c>
      <c r="BL121" s="477" t="e">
        <f>+IF($R121="Asumir el riesgo","NA","")</f>
        <v>#N/A</v>
      </c>
      <c r="BM121" s="735" t="e">
        <f>+IF($R121="Asumir el riesgo","NA","")</f>
        <v>#N/A</v>
      </c>
    </row>
    <row r="122" spans="1:65" ht="65.099999999999994" customHeight="1">
      <c r="A122" s="711"/>
      <c r="B122" s="712"/>
      <c r="C122" s="714"/>
      <c r="D122" s="275"/>
      <c r="E122" s="275"/>
      <c r="F122" s="703"/>
      <c r="G122" s="715"/>
      <c r="H122" s="265"/>
      <c r="I122" s="265"/>
      <c r="J122" s="265"/>
      <c r="K122" s="276"/>
      <c r="L122" s="277"/>
      <c r="M122" s="713"/>
      <c r="N122" s="706"/>
      <c r="O122" s="709"/>
      <c r="P122" s="706"/>
      <c r="Q122" s="474"/>
      <c r="R122" s="474"/>
      <c r="S122" s="233"/>
      <c r="T122" s="233"/>
      <c r="U122" s="248" t="s">
        <v>753</v>
      </c>
      <c r="V122" s="282"/>
      <c r="W122" s="282"/>
      <c r="X122" s="282"/>
      <c r="Y122" s="233" t="str">
        <f t="shared" si="13"/>
        <v/>
      </c>
      <c r="Z122" s="282"/>
      <c r="AA122" s="233" t="str">
        <f t="shared" si="14"/>
        <v/>
      </c>
      <c r="AB122" s="233"/>
      <c r="AC122" s="233" t="str">
        <f t="shared" si="15"/>
        <v/>
      </c>
      <c r="AD122" s="233"/>
      <c r="AE122" s="233" t="str">
        <f t="shared" si="16"/>
        <v/>
      </c>
      <c r="AF122" s="233"/>
      <c r="AG122" s="233" t="str">
        <f t="shared" si="17"/>
        <v/>
      </c>
      <c r="AH122" s="233"/>
      <c r="AI122" s="233" t="str">
        <f t="shared" si="18"/>
        <v/>
      </c>
      <c r="AJ122" s="233"/>
      <c r="AK122" s="234" t="str">
        <f t="shared" si="19"/>
        <v/>
      </c>
      <c r="AL122" s="278" t="str">
        <f t="shared" si="20"/>
        <v/>
      </c>
      <c r="AM122" s="278" t="str">
        <f t="shared" si="21"/>
        <v/>
      </c>
      <c r="AN122" s="279"/>
      <c r="AO122" s="279"/>
      <c r="AP122" s="279"/>
      <c r="AQ122" s="279"/>
      <c r="AR122" s="279"/>
      <c r="AS122" s="279"/>
      <c r="AT122" s="279"/>
      <c r="AU122" s="274" t="str">
        <f>IFERROR(VLOOKUP(AT122,'Seguridad Información'!$I$61:$J$65,2,0),"")</f>
        <v/>
      </c>
      <c r="AV122" s="274"/>
      <c r="AW122" s="280" t="str">
        <f t="shared" si="12"/>
        <v/>
      </c>
      <c r="AX122" s="278" t="str">
        <f t="shared" si="22"/>
        <v/>
      </c>
      <c r="AY122" s="280" t="str">
        <f>IFERROR(VLOOKUP((CONCATENATE(AM122,AX122)),Listados!$U$3:$V$11,2,FALSE),"")</f>
        <v/>
      </c>
      <c r="AZ122" s="278">
        <f t="shared" si="23"/>
        <v>100</v>
      </c>
      <c r="BA122" s="710"/>
      <c r="BB122" s="710"/>
      <c r="BC122" s="281">
        <f>+IF(AND(W122="Preventivo",BB121="Fuerte"),2,IF(AND(W122="Preventivo",BB121="Moderado"),1,0))</f>
        <v>0</v>
      </c>
      <c r="BD122" s="281">
        <f>+IF(AND(W122="Detectivo/Correctivo",$BB121="Fuerte"),2,IF(AND(W122="Detectivo/Correctivo",$BB122="Moderado"),1,IF(AND(W122="Preventivo",$BB121="Fuerte"),1,0)))</f>
        <v>0</v>
      </c>
      <c r="BE122" s="281" t="e">
        <f>+N121-BC122</f>
        <v>#N/A</v>
      </c>
      <c r="BF122" s="281" t="e">
        <f>+P121-BD122</f>
        <v>#N/A</v>
      </c>
      <c r="BG122" s="474"/>
      <c r="BH122" s="474"/>
      <c r="BI122" s="474"/>
      <c r="BJ122" s="477"/>
      <c r="BK122" s="477"/>
      <c r="BL122" s="477"/>
      <c r="BM122" s="735"/>
    </row>
    <row r="123" spans="1:65" ht="65.099999999999994" customHeight="1">
      <c r="A123" s="711"/>
      <c r="B123" s="712"/>
      <c r="C123" s="714"/>
      <c r="D123" s="275"/>
      <c r="E123" s="275"/>
      <c r="F123" s="703"/>
      <c r="G123" s="715"/>
      <c r="H123" s="265"/>
      <c r="I123" s="265"/>
      <c r="J123" s="265"/>
      <c r="K123" s="276"/>
      <c r="L123" s="277"/>
      <c r="M123" s="713"/>
      <c r="N123" s="706"/>
      <c r="O123" s="709"/>
      <c r="P123" s="706"/>
      <c r="Q123" s="474"/>
      <c r="R123" s="474"/>
      <c r="S123" s="233"/>
      <c r="T123" s="233"/>
      <c r="U123" s="248" t="s">
        <v>753</v>
      </c>
      <c r="V123" s="282"/>
      <c r="W123" s="282"/>
      <c r="X123" s="282"/>
      <c r="Y123" s="233" t="str">
        <f t="shared" si="13"/>
        <v/>
      </c>
      <c r="Z123" s="282"/>
      <c r="AA123" s="233" t="str">
        <f t="shared" si="14"/>
        <v/>
      </c>
      <c r="AB123" s="233"/>
      <c r="AC123" s="233" t="str">
        <f t="shared" si="15"/>
        <v/>
      </c>
      <c r="AD123" s="233"/>
      <c r="AE123" s="233" t="str">
        <f t="shared" si="16"/>
        <v/>
      </c>
      <c r="AF123" s="233"/>
      <c r="AG123" s="233" t="str">
        <f t="shared" si="17"/>
        <v/>
      </c>
      <c r="AH123" s="233"/>
      <c r="AI123" s="233" t="str">
        <f t="shared" si="18"/>
        <v/>
      </c>
      <c r="AJ123" s="233"/>
      <c r="AK123" s="234" t="str">
        <f t="shared" si="19"/>
        <v/>
      </c>
      <c r="AL123" s="278" t="str">
        <f t="shared" si="20"/>
        <v/>
      </c>
      <c r="AM123" s="278" t="str">
        <f t="shared" si="21"/>
        <v/>
      </c>
      <c r="AN123" s="279"/>
      <c r="AO123" s="279"/>
      <c r="AP123" s="279"/>
      <c r="AQ123" s="279"/>
      <c r="AR123" s="279"/>
      <c r="AS123" s="279"/>
      <c r="AT123" s="279"/>
      <c r="AU123" s="274" t="str">
        <f>IFERROR(VLOOKUP(AT123,'Seguridad Información'!$I$61:$J$65,2,0),"")</f>
        <v/>
      </c>
      <c r="AV123" s="274"/>
      <c r="AW123" s="280" t="str">
        <f t="shared" si="12"/>
        <v/>
      </c>
      <c r="AX123" s="278" t="str">
        <f t="shared" si="22"/>
        <v/>
      </c>
      <c r="AY123" s="280" t="str">
        <f>IFERROR(VLOOKUP((CONCATENATE(AM123,AX123)),Listados!$U$3:$V$11,2,FALSE),"")</f>
        <v/>
      </c>
      <c r="AZ123" s="278">
        <f t="shared" si="23"/>
        <v>100</v>
      </c>
      <c r="BA123" s="710"/>
      <c r="BB123" s="710"/>
      <c r="BC123" s="281">
        <f>+IF(AND(W123="Preventivo",BB121="Fuerte"),2,IF(AND(W123="Preventivo",BB121="Moderado"),1,0))</f>
        <v>0</v>
      </c>
      <c r="BD123" s="281">
        <f>+IF(AND(W123="Detectivo/Correctivo",$BB121="Fuerte"),2,IF(AND(W123="Detectivo/Correctivo",$BB123="Moderado"),1,IF(AND(W123="Preventivo",$BB121="Fuerte"),1,0)))</f>
        <v>0</v>
      </c>
      <c r="BE123" s="281" t="e">
        <f>+N121-BC123</f>
        <v>#N/A</v>
      </c>
      <c r="BF123" s="281" t="e">
        <f>+P121-BD123</f>
        <v>#N/A</v>
      </c>
      <c r="BG123" s="474"/>
      <c r="BH123" s="474"/>
      <c r="BI123" s="474"/>
      <c r="BJ123" s="477"/>
      <c r="BK123" s="477"/>
      <c r="BL123" s="477"/>
      <c r="BM123" s="735"/>
    </row>
    <row r="124" spans="1:65" ht="65.099999999999994" customHeight="1">
      <c r="A124" s="711"/>
      <c r="B124" s="712"/>
      <c r="C124" s="714"/>
      <c r="D124" s="275"/>
      <c r="E124" s="275"/>
      <c r="F124" s="703"/>
      <c r="G124" s="715"/>
      <c r="H124" s="265"/>
      <c r="I124" s="265"/>
      <c r="J124" s="265"/>
      <c r="K124" s="276"/>
      <c r="L124" s="277"/>
      <c r="M124" s="713"/>
      <c r="N124" s="706"/>
      <c r="O124" s="709"/>
      <c r="P124" s="706"/>
      <c r="Q124" s="474"/>
      <c r="R124" s="474"/>
      <c r="S124" s="233"/>
      <c r="T124" s="233"/>
      <c r="U124" s="248" t="s">
        <v>753</v>
      </c>
      <c r="V124" s="282"/>
      <c r="W124" s="282"/>
      <c r="X124" s="282"/>
      <c r="Y124" s="233" t="str">
        <f t="shared" si="13"/>
        <v/>
      </c>
      <c r="Z124" s="282"/>
      <c r="AA124" s="233" t="str">
        <f t="shared" si="14"/>
        <v/>
      </c>
      <c r="AB124" s="233"/>
      <c r="AC124" s="233" t="str">
        <f t="shared" si="15"/>
        <v/>
      </c>
      <c r="AD124" s="233"/>
      <c r="AE124" s="233" t="str">
        <f t="shared" si="16"/>
        <v/>
      </c>
      <c r="AF124" s="233"/>
      <c r="AG124" s="233" t="str">
        <f t="shared" si="17"/>
        <v/>
      </c>
      <c r="AH124" s="233"/>
      <c r="AI124" s="233" t="str">
        <f t="shared" si="18"/>
        <v/>
      </c>
      <c r="AJ124" s="233"/>
      <c r="AK124" s="234" t="str">
        <f t="shared" si="19"/>
        <v/>
      </c>
      <c r="AL124" s="278" t="str">
        <f t="shared" si="20"/>
        <v/>
      </c>
      <c r="AM124" s="278" t="str">
        <f t="shared" si="21"/>
        <v/>
      </c>
      <c r="AN124" s="279"/>
      <c r="AO124" s="279"/>
      <c r="AP124" s="279"/>
      <c r="AQ124" s="279"/>
      <c r="AR124" s="279"/>
      <c r="AS124" s="279"/>
      <c r="AT124" s="279"/>
      <c r="AU124" s="274" t="str">
        <f>IFERROR(VLOOKUP(AT124,'Seguridad Información'!$I$61:$J$65,2,0),"")</f>
        <v/>
      </c>
      <c r="AV124" s="274"/>
      <c r="AW124" s="280" t="str">
        <f t="shared" si="12"/>
        <v/>
      </c>
      <c r="AX124" s="278" t="str">
        <f t="shared" si="22"/>
        <v/>
      </c>
      <c r="AY124" s="280" t="str">
        <f>IFERROR(VLOOKUP((CONCATENATE(AM124,AX124)),Listados!$U$3:$V$11,2,FALSE),"")</f>
        <v/>
      </c>
      <c r="AZ124" s="278">
        <f t="shared" si="23"/>
        <v>100</v>
      </c>
      <c r="BA124" s="710"/>
      <c r="BB124" s="710"/>
      <c r="BC124" s="281">
        <f>+IF(AND(W124="Preventivo",BB121="Fuerte"),2,IF(AND(W124="Preventivo",BB121="Moderado"),1,0))</f>
        <v>0</v>
      </c>
      <c r="BD124" s="281">
        <f>+IF(AND(W124="Detectivo/Correctivo",$BB121="Fuerte"),2,IF(AND(W124="Detectivo/Correctivo",$BB124="Moderado"),1,IF(AND(W124="Preventivo",$BB121="Fuerte"),1,0)))</f>
        <v>0</v>
      </c>
      <c r="BE124" s="281" t="e">
        <f>+N121-BC124</f>
        <v>#N/A</v>
      </c>
      <c r="BF124" s="281" t="e">
        <f>+P121-BD124</f>
        <v>#N/A</v>
      </c>
      <c r="BG124" s="474"/>
      <c r="BH124" s="474"/>
      <c r="BI124" s="474"/>
      <c r="BJ124" s="477"/>
      <c r="BK124" s="477"/>
      <c r="BL124" s="477"/>
      <c r="BM124" s="735"/>
    </row>
    <row r="125" spans="1:65" ht="65.099999999999994" customHeight="1">
      <c r="A125" s="711"/>
      <c r="B125" s="712"/>
      <c r="C125" s="714"/>
      <c r="D125" s="275"/>
      <c r="E125" s="275"/>
      <c r="F125" s="703"/>
      <c r="G125" s="715"/>
      <c r="H125" s="265"/>
      <c r="I125" s="265"/>
      <c r="J125" s="265"/>
      <c r="K125" s="276"/>
      <c r="L125" s="277"/>
      <c r="M125" s="713"/>
      <c r="N125" s="706"/>
      <c r="O125" s="709"/>
      <c r="P125" s="706"/>
      <c r="Q125" s="474"/>
      <c r="R125" s="474"/>
      <c r="S125" s="233"/>
      <c r="T125" s="233"/>
      <c r="U125" s="248" t="s">
        <v>753</v>
      </c>
      <c r="V125" s="282"/>
      <c r="W125" s="282"/>
      <c r="X125" s="282"/>
      <c r="Y125" s="233" t="str">
        <f t="shared" si="13"/>
        <v/>
      </c>
      <c r="Z125" s="282"/>
      <c r="AA125" s="233" t="str">
        <f t="shared" si="14"/>
        <v/>
      </c>
      <c r="AB125" s="233"/>
      <c r="AC125" s="233" t="str">
        <f t="shared" si="15"/>
        <v/>
      </c>
      <c r="AD125" s="233"/>
      <c r="AE125" s="233" t="str">
        <f t="shared" si="16"/>
        <v/>
      </c>
      <c r="AF125" s="233"/>
      <c r="AG125" s="233" t="str">
        <f t="shared" si="17"/>
        <v/>
      </c>
      <c r="AH125" s="233"/>
      <c r="AI125" s="233" t="str">
        <f t="shared" si="18"/>
        <v/>
      </c>
      <c r="AJ125" s="233"/>
      <c r="AK125" s="234" t="str">
        <f t="shared" si="19"/>
        <v/>
      </c>
      <c r="AL125" s="278" t="str">
        <f t="shared" si="20"/>
        <v/>
      </c>
      <c r="AM125" s="278" t="str">
        <f t="shared" si="21"/>
        <v/>
      </c>
      <c r="AN125" s="279"/>
      <c r="AO125" s="279"/>
      <c r="AP125" s="279"/>
      <c r="AQ125" s="279"/>
      <c r="AR125" s="279"/>
      <c r="AS125" s="279"/>
      <c r="AT125" s="279"/>
      <c r="AU125" s="274" t="str">
        <f>IFERROR(VLOOKUP(AT125,'Seguridad Información'!$I$61:$J$65,2,0),"")</f>
        <v/>
      </c>
      <c r="AV125" s="274"/>
      <c r="AW125" s="280" t="str">
        <f t="shared" si="12"/>
        <v/>
      </c>
      <c r="AX125" s="278" t="str">
        <f t="shared" si="22"/>
        <v/>
      </c>
      <c r="AY125" s="280" t="str">
        <f>IFERROR(VLOOKUP((CONCATENATE(AM125,AX125)),Listados!$U$3:$V$11,2,FALSE),"")</f>
        <v/>
      </c>
      <c r="AZ125" s="278">
        <f t="shared" si="23"/>
        <v>100</v>
      </c>
      <c r="BA125" s="710"/>
      <c r="BB125" s="710"/>
      <c r="BC125" s="281">
        <f>+IF(AND(W125="Preventivo",BB121="Fuerte"),2,IF(AND(W125="Preventivo",BB121="Moderado"),1,0))</f>
        <v>0</v>
      </c>
      <c r="BD125" s="281">
        <f>+IF(AND(W125="Detectivo/Correctivo",$BB121="Fuerte"),2,IF(AND(W125="Detectivo/Correctivo",$BB125="Moderado"),1,IF(AND(W125="Preventivo",$BB121="Fuerte"),1,0)))</f>
        <v>0</v>
      </c>
      <c r="BE125" s="281" t="e">
        <f>+N121-BC125</f>
        <v>#N/A</v>
      </c>
      <c r="BF125" s="281" t="e">
        <f>+P121-BD125</f>
        <v>#N/A</v>
      </c>
      <c r="BG125" s="474"/>
      <c r="BH125" s="474"/>
      <c r="BI125" s="474"/>
      <c r="BJ125" s="477"/>
      <c r="BK125" s="477"/>
      <c r="BL125" s="477"/>
      <c r="BM125" s="735"/>
    </row>
    <row r="126" spans="1:65" ht="65.099999999999994" customHeight="1" thickBot="1">
      <c r="A126" s="726"/>
      <c r="B126" s="727"/>
      <c r="C126" s="728"/>
      <c r="D126" s="202"/>
      <c r="E126" s="202"/>
      <c r="F126" s="704"/>
      <c r="G126" s="730"/>
      <c r="H126" s="139"/>
      <c r="I126" s="139"/>
      <c r="J126" s="139"/>
      <c r="K126" s="203"/>
      <c r="L126" s="204"/>
      <c r="M126" s="731"/>
      <c r="N126" s="732"/>
      <c r="O126" s="733"/>
      <c r="P126" s="732"/>
      <c r="Q126" s="490"/>
      <c r="R126" s="490"/>
      <c r="S126" s="114"/>
      <c r="T126" s="114"/>
      <c r="U126" s="123" t="s">
        <v>753</v>
      </c>
      <c r="V126" s="205"/>
      <c r="W126" s="205"/>
      <c r="X126" s="205"/>
      <c r="Y126" s="114" t="str">
        <f t="shared" si="13"/>
        <v/>
      </c>
      <c r="Z126" s="205"/>
      <c r="AA126" s="114" t="str">
        <f t="shared" si="14"/>
        <v/>
      </c>
      <c r="AB126" s="114"/>
      <c r="AC126" s="114" t="str">
        <f t="shared" si="15"/>
        <v/>
      </c>
      <c r="AD126" s="114"/>
      <c r="AE126" s="114" t="str">
        <f t="shared" si="16"/>
        <v/>
      </c>
      <c r="AF126" s="114"/>
      <c r="AG126" s="114" t="str">
        <f t="shared" si="17"/>
        <v/>
      </c>
      <c r="AH126" s="114"/>
      <c r="AI126" s="114" t="str">
        <f t="shared" si="18"/>
        <v/>
      </c>
      <c r="AJ126" s="114"/>
      <c r="AK126" s="113" t="str">
        <f t="shared" si="19"/>
        <v/>
      </c>
      <c r="AL126" s="206" t="str">
        <f t="shared" si="20"/>
        <v/>
      </c>
      <c r="AM126" s="206" t="str">
        <f t="shared" si="21"/>
        <v/>
      </c>
      <c r="AN126" s="207"/>
      <c r="AO126" s="207"/>
      <c r="AP126" s="207"/>
      <c r="AQ126" s="207"/>
      <c r="AR126" s="207"/>
      <c r="AS126" s="207"/>
      <c r="AT126" s="207"/>
      <c r="AU126" s="208" t="str">
        <f>IFERROR(VLOOKUP(AT126,'Seguridad Información'!$I$61:$J$65,2,0),"")</f>
        <v/>
      </c>
      <c r="AV126" s="208"/>
      <c r="AW126" s="209" t="str">
        <f t="shared" si="12"/>
        <v/>
      </c>
      <c r="AX126" s="206" t="str">
        <f t="shared" si="22"/>
        <v/>
      </c>
      <c r="AY126" s="209" t="str">
        <f>IFERROR(VLOOKUP((CONCATENATE(AM126,AX126)),Listados!$U$3:$V$11,2,FALSE),"")</f>
        <v/>
      </c>
      <c r="AZ126" s="206">
        <f t="shared" si="23"/>
        <v>100</v>
      </c>
      <c r="BA126" s="729"/>
      <c r="BB126" s="729"/>
      <c r="BC126" s="210">
        <f>+IF(AND(W126="Preventivo",BB121="Fuerte"),2,IF(AND(W126="Preventivo",BB121="Moderado"),1,0))</f>
        <v>0</v>
      </c>
      <c r="BD126" s="210">
        <f>+IF(AND(W126="Detectivo/Correctivo",$BB121="Fuerte"),2,IF(AND(W126="Detectivo/Correctivo",$BB126="Moderado"),1,IF(AND(W126="Preventivo",$BB121="Fuerte"),1,0)))</f>
        <v>0</v>
      </c>
      <c r="BE126" s="210" t="e">
        <f>+N121-BC126</f>
        <v>#N/A</v>
      </c>
      <c r="BF126" s="210" t="e">
        <f>+P121-BD126</f>
        <v>#N/A</v>
      </c>
      <c r="BG126" s="490"/>
      <c r="BH126" s="490"/>
      <c r="BI126" s="490"/>
      <c r="BJ126" s="492"/>
      <c r="BK126" s="492"/>
      <c r="BL126" s="492"/>
      <c r="BM126" s="736"/>
    </row>
  </sheetData>
  <sheetProtection selectLockedCells="1"/>
  <mergeCells count="414">
    <mergeCell ref="BJ115:BJ120"/>
    <mergeCell ref="BK115:BK120"/>
    <mergeCell ref="BL115:BL120"/>
    <mergeCell ref="BM115:BM120"/>
    <mergeCell ref="BJ121:BJ126"/>
    <mergeCell ref="BK121:BK126"/>
    <mergeCell ref="BL121:BL126"/>
    <mergeCell ref="BM121:BM126"/>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97:BJ102"/>
    <mergeCell ref="BK97:BK102"/>
    <mergeCell ref="BL97:BL102"/>
    <mergeCell ref="BM97:BM102"/>
    <mergeCell ref="BK25:BK30"/>
    <mergeCell ref="BL25:BL30"/>
    <mergeCell ref="BM25:BM30"/>
    <mergeCell ref="BJ103:BJ108"/>
    <mergeCell ref="BK103:BK108"/>
    <mergeCell ref="BL103:BL108"/>
    <mergeCell ref="BM103:BM108"/>
    <mergeCell ref="BK31:BK36"/>
    <mergeCell ref="BL31:BL36"/>
    <mergeCell ref="BM31:BM36"/>
    <mergeCell ref="BJ37:BJ42"/>
    <mergeCell ref="BK37:BK42"/>
    <mergeCell ref="BL37:BL42"/>
    <mergeCell ref="BM37:BM42"/>
    <mergeCell ref="BM73:BM78"/>
    <mergeCell ref="BJ31:BJ36"/>
    <mergeCell ref="BJ25:BJ30"/>
    <mergeCell ref="BK61:BK66"/>
    <mergeCell ref="BL61:BL66"/>
    <mergeCell ref="BM61:BM66"/>
    <mergeCell ref="BJ109:BJ114"/>
    <mergeCell ref="BK109:BK114"/>
    <mergeCell ref="BL109:BL114"/>
    <mergeCell ref="BM109:BM114"/>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61:BJ66"/>
    <mergeCell ref="BJ67:BJ72"/>
    <mergeCell ref="BK67:BK72"/>
    <mergeCell ref="BL67:BL72"/>
    <mergeCell ref="BM67:BM72"/>
    <mergeCell ref="BJ73:BJ78"/>
    <mergeCell ref="BK73:BK78"/>
    <mergeCell ref="BL73:BL78"/>
    <mergeCell ref="BK7:BK12"/>
    <mergeCell ref="BL7:BL12"/>
    <mergeCell ref="BM7:BM12"/>
    <mergeCell ref="BJ13:BJ18"/>
    <mergeCell ref="BK13:BK18"/>
    <mergeCell ref="BL13:BL18"/>
    <mergeCell ref="BM13:BM18"/>
    <mergeCell ref="BJ19:BJ24"/>
    <mergeCell ref="BK19:BK24"/>
    <mergeCell ref="BL19:BL24"/>
    <mergeCell ref="BM19:BM24"/>
    <mergeCell ref="BJ7:BJ12"/>
    <mergeCell ref="BH121:BH126"/>
    <mergeCell ref="BI121:BI126"/>
    <mergeCell ref="BI73:BI78"/>
    <mergeCell ref="BI91:BI96"/>
    <mergeCell ref="BH61:BH66"/>
    <mergeCell ref="BI61:BI66"/>
    <mergeCell ref="BI67:BI72"/>
    <mergeCell ref="BH43:BH48"/>
    <mergeCell ref="BH37:BH42"/>
    <mergeCell ref="BI97:BI102"/>
    <mergeCell ref="BH79:BH84"/>
    <mergeCell ref="BI79:BI84"/>
    <mergeCell ref="BH91:BH96"/>
    <mergeCell ref="BH85:BH90"/>
    <mergeCell ref="BI85:BI90"/>
    <mergeCell ref="BI43:BI48"/>
    <mergeCell ref="BI31:BI36"/>
    <mergeCell ref="BH13:BH18"/>
    <mergeCell ref="BI13:BI18"/>
    <mergeCell ref="BA37:BA42"/>
    <mergeCell ref="BB37:BB42"/>
    <mergeCell ref="BG37:BG42"/>
    <mergeCell ref="BG25:BG30"/>
    <mergeCell ref="BG31:BG36"/>
    <mergeCell ref="BG13:BG18"/>
    <mergeCell ref="BI25:BI30"/>
    <mergeCell ref="BH25:BH30"/>
    <mergeCell ref="BA31:BA36"/>
    <mergeCell ref="BB31:BB36"/>
    <mergeCell ref="BI37:BI42"/>
    <mergeCell ref="N121:N126"/>
    <mergeCell ref="O121:O126"/>
    <mergeCell ref="P121:P126"/>
    <mergeCell ref="BG121:BG126"/>
    <mergeCell ref="O115:O120"/>
    <mergeCell ref="R7:R12"/>
    <mergeCell ref="R13:R18"/>
    <mergeCell ref="R19:R24"/>
    <mergeCell ref="R25:R30"/>
    <mergeCell ref="R31:R36"/>
    <mergeCell ref="R37:R42"/>
    <mergeCell ref="R43:R48"/>
    <mergeCell ref="R49:R54"/>
    <mergeCell ref="BG43:BG48"/>
    <mergeCell ref="R109:R114"/>
    <mergeCell ref="R115:R120"/>
    <mergeCell ref="R121:R126"/>
    <mergeCell ref="P97:P102"/>
    <mergeCell ref="BA79:BA84"/>
    <mergeCell ref="BB79:BB84"/>
    <mergeCell ref="BG79:BG84"/>
    <mergeCell ref="BB91:BB96"/>
    <mergeCell ref="BG91:BG96"/>
    <mergeCell ref="BB85:BB90"/>
    <mergeCell ref="G115:G120"/>
    <mergeCell ref="M115:M120"/>
    <mergeCell ref="N115:N120"/>
    <mergeCell ref="F115:F120"/>
    <mergeCell ref="P115:P120"/>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G121:G126"/>
    <mergeCell ref="M121:M126"/>
    <mergeCell ref="A121:A126"/>
    <mergeCell ref="Q97:Q102"/>
    <mergeCell ref="BA97:BA102"/>
    <mergeCell ref="BB97:BB102"/>
    <mergeCell ref="BG97:BG102"/>
    <mergeCell ref="BH97:BH102"/>
    <mergeCell ref="BA103:BA108"/>
    <mergeCell ref="BB103:BB108"/>
    <mergeCell ref="BG103:BG108"/>
    <mergeCell ref="BH103:BH108"/>
    <mergeCell ref="O109:O114"/>
    <mergeCell ref="P109:P114"/>
    <mergeCell ref="A109:A114"/>
    <mergeCell ref="B109:B114"/>
    <mergeCell ref="C109:C114"/>
    <mergeCell ref="G109:G114"/>
    <mergeCell ref="M109:M114"/>
    <mergeCell ref="N109:N114"/>
    <mergeCell ref="A115:A120"/>
    <mergeCell ref="B115:B120"/>
    <mergeCell ref="C115:C120"/>
    <mergeCell ref="A97:A102"/>
    <mergeCell ref="B97:B102"/>
    <mergeCell ref="N97:N102"/>
    <mergeCell ref="C97:C102"/>
    <mergeCell ref="G97:G102"/>
    <mergeCell ref="M97:M102"/>
    <mergeCell ref="O97:O102"/>
    <mergeCell ref="R97:R102"/>
    <mergeCell ref="BI103:BI108"/>
    <mergeCell ref="A103:A108"/>
    <mergeCell ref="B103:B108"/>
    <mergeCell ref="C103:C108"/>
    <mergeCell ref="G103:G108"/>
    <mergeCell ref="M103:M108"/>
    <mergeCell ref="N103:N108"/>
    <mergeCell ref="O103:O108"/>
    <mergeCell ref="P103:P108"/>
    <mergeCell ref="Q103:Q108"/>
    <mergeCell ref="R103:R108"/>
    <mergeCell ref="A91:A96"/>
    <mergeCell ref="B91:B96"/>
    <mergeCell ref="C91:C96"/>
    <mergeCell ref="G91:G96"/>
    <mergeCell ref="M91:M96"/>
    <mergeCell ref="N91:N96"/>
    <mergeCell ref="P85:P90"/>
    <mergeCell ref="Q85:Q90"/>
    <mergeCell ref="BA85:BA90"/>
    <mergeCell ref="A85:A90"/>
    <mergeCell ref="B85:B90"/>
    <mergeCell ref="C85:C90"/>
    <mergeCell ref="G85:G90"/>
    <mergeCell ref="M85:M90"/>
    <mergeCell ref="N85:N90"/>
    <mergeCell ref="P91:P96"/>
    <mergeCell ref="O85:O90"/>
    <mergeCell ref="R85:R90"/>
    <mergeCell ref="R91:R96"/>
    <mergeCell ref="Q91:Q96"/>
    <mergeCell ref="BA91:BA96"/>
    <mergeCell ref="A79:A84"/>
    <mergeCell ref="B79:B84"/>
    <mergeCell ref="C79:C84"/>
    <mergeCell ref="G79:G84"/>
    <mergeCell ref="M79:M84"/>
    <mergeCell ref="N79:N84"/>
    <mergeCell ref="O79:O84"/>
    <mergeCell ref="P79:P84"/>
    <mergeCell ref="Q79:Q84"/>
    <mergeCell ref="BG85:BG90"/>
    <mergeCell ref="R79:R84"/>
    <mergeCell ref="Q67:Q72"/>
    <mergeCell ref="BA67:BA72"/>
    <mergeCell ref="BB67:BB72"/>
    <mergeCell ref="BG67:BG72"/>
    <mergeCell ref="BH67:BH72"/>
    <mergeCell ref="Q73:Q78"/>
    <mergeCell ref="BA73:BA78"/>
    <mergeCell ref="BB73:BB78"/>
    <mergeCell ref="BG73:BG78"/>
    <mergeCell ref="BH73:BH78"/>
    <mergeCell ref="R67:R72"/>
    <mergeCell ref="R73:R78"/>
    <mergeCell ref="F67:F72"/>
    <mergeCell ref="A73:A78"/>
    <mergeCell ref="B73:B78"/>
    <mergeCell ref="C73:C78"/>
    <mergeCell ref="G73:G78"/>
    <mergeCell ref="M73:M78"/>
    <mergeCell ref="N73:N78"/>
    <mergeCell ref="O73:O78"/>
    <mergeCell ref="P73:P78"/>
    <mergeCell ref="P67:P72"/>
    <mergeCell ref="F73:F78"/>
    <mergeCell ref="A67:A72"/>
    <mergeCell ref="B67:B72"/>
    <mergeCell ref="C67:C72"/>
    <mergeCell ref="G67:G72"/>
    <mergeCell ref="M67:M72"/>
    <mergeCell ref="N67:N72"/>
    <mergeCell ref="O67:O72"/>
    <mergeCell ref="B55:B60"/>
    <mergeCell ref="O61:O66"/>
    <mergeCell ref="P61:P66"/>
    <mergeCell ref="Q61:Q66"/>
    <mergeCell ref="BA61:BA66"/>
    <mergeCell ref="BB61:BB66"/>
    <mergeCell ref="BG61:BG66"/>
    <mergeCell ref="A61:A66"/>
    <mergeCell ref="B61:B66"/>
    <mergeCell ref="C61:C66"/>
    <mergeCell ref="G61:G66"/>
    <mergeCell ref="M61:M66"/>
    <mergeCell ref="N61:N66"/>
    <mergeCell ref="R61:R66"/>
    <mergeCell ref="F61:F66"/>
    <mergeCell ref="Q43:Q48"/>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A49:A54"/>
    <mergeCell ref="B49:B54"/>
    <mergeCell ref="O49:O54"/>
    <mergeCell ref="P49:P54"/>
    <mergeCell ref="C49:C54"/>
    <mergeCell ref="N49:N54"/>
    <mergeCell ref="A43:A48"/>
    <mergeCell ref="A37:A42"/>
    <mergeCell ref="B37:B42"/>
    <mergeCell ref="C37:C42"/>
    <mergeCell ref="G37:G42"/>
    <mergeCell ref="B43:B48"/>
    <mergeCell ref="C43:C48"/>
    <mergeCell ref="G43:G48"/>
    <mergeCell ref="M43:M48"/>
    <mergeCell ref="N43:N48"/>
    <mergeCell ref="O43:O48"/>
    <mergeCell ref="O37:O42"/>
    <mergeCell ref="BH31:BH36"/>
    <mergeCell ref="A7:A12"/>
    <mergeCell ref="B7:B12"/>
    <mergeCell ref="C7:C12"/>
    <mergeCell ref="M7:M12"/>
    <mergeCell ref="F13:F18"/>
    <mergeCell ref="BG7:BG12"/>
    <mergeCell ref="F37:F42"/>
    <mergeCell ref="G25:G30"/>
    <mergeCell ref="M25:M30"/>
    <mergeCell ref="P37:P42"/>
    <mergeCell ref="C19:C24"/>
    <mergeCell ref="G19:G24"/>
    <mergeCell ref="A13:A18"/>
    <mergeCell ref="B13:B18"/>
    <mergeCell ref="C13:C18"/>
    <mergeCell ref="G13:G18"/>
    <mergeCell ref="M13:M18"/>
    <mergeCell ref="Q25:Q30"/>
    <mergeCell ref="BA25:BA30"/>
    <mergeCell ref="BB25:BB30"/>
    <mergeCell ref="H1:BI3"/>
    <mergeCell ref="BA43:BA48"/>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A1:G3"/>
    <mergeCell ref="A4:L5"/>
    <mergeCell ref="M4:Q4"/>
    <mergeCell ref="U4:BI4"/>
    <mergeCell ref="M5:Q5"/>
    <mergeCell ref="U5:W5"/>
    <mergeCell ref="X5:AM5"/>
    <mergeCell ref="AN5:AW5"/>
    <mergeCell ref="AY5:AZ5"/>
    <mergeCell ref="BA5:BB5"/>
    <mergeCell ref="BG5:BI5"/>
    <mergeCell ref="R4:R5"/>
    <mergeCell ref="C55:C60"/>
    <mergeCell ref="G55:G60"/>
    <mergeCell ref="M55:M60"/>
    <mergeCell ref="N55:N60"/>
    <mergeCell ref="O55:O60"/>
    <mergeCell ref="G7:G12"/>
    <mergeCell ref="P19:P24"/>
    <mergeCell ref="F43:F48"/>
    <mergeCell ref="M37:M42"/>
    <mergeCell ref="N37:N42"/>
    <mergeCell ref="N19:N24"/>
    <mergeCell ref="O19:O24"/>
    <mergeCell ref="P7:P12"/>
    <mergeCell ref="G49:G54"/>
    <mergeCell ref="M49:M54"/>
    <mergeCell ref="P43:P48"/>
    <mergeCell ref="C25:C30"/>
    <mergeCell ref="P25:P30"/>
    <mergeCell ref="O13:O18"/>
    <mergeCell ref="P13:P18"/>
    <mergeCell ref="Q13:Q18"/>
    <mergeCell ref="BA13:BA18"/>
    <mergeCell ref="BB13:BB18"/>
    <mergeCell ref="A25:A30"/>
    <mergeCell ref="B25:B30"/>
    <mergeCell ref="A19:A24"/>
    <mergeCell ref="B19:B24"/>
    <mergeCell ref="M19:M24"/>
    <mergeCell ref="BJ4:BM5"/>
    <mergeCell ref="F121:F126"/>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BB43:BB48"/>
    <mergeCell ref="Q37:Q42"/>
  </mergeCells>
  <conditionalFormatting sqref="Q7 S7:T7">
    <cfRule type="cellIs" dxfId="16" priority="16" operator="equal">
      <formula>"Extremo"</formula>
    </cfRule>
    <cfRule type="cellIs" dxfId="15" priority="17" operator="equal">
      <formula>"Alto"</formula>
    </cfRule>
    <cfRule type="cellIs" dxfId="14" priority="18" operator="equal">
      <formula>"Moderado"</formula>
    </cfRule>
    <cfRule type="cellIs" dxfId="13"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cfRule type="cellIs" dxfId="12" priority="8" operator="equal">
      <formula>"Extremo"</formula>
    </cfRule>
    <cfRule type="cellIs" dxfId="11" priority="9" operator="equal">
      <formula>"Alto"</formula>
    </cfRule>
    <cfRule type="cellIs" dxfId="10" priority="10" operator="equal">
      <formula>"Moderado"</formula>
    </cfRule>
    <cfRule type="cellIs" dxfId="9" priority="11" operator="equal">
      <formula>"Bajo"</formula>
    </cfRule>
  </conditionalFormatting>
  <conditionalFormatting sqref="BI7">
    <cfRule type="cellIs" dxfId="8" priority="12" operator="equal">
      <formula>"Extremo"</formula>
    </cfRule>
    <cfRule type="cellIs" dxfId="7" priority="13" operator="equal">
      <formula>"Alto"</formula>
    </cfRule>
    <cfRule type="cellIs" dxfId="6" priority="14" operator="equal">
      <formula>"Moderado"</formula>
    </cfRule>
    <cfRule type="cellIs" dxfId="5" priority="15" operator="equal">
      <formula>"Bajo"</formula>
    </cfRule>
  </conditionalFormatting>
  <conditionalFormatting sqref="BI13 BI19 BI25 BI31 BI37 BI43 BI49 BI55 BI61 BI67 BI73 BI79 BI85 BI91 BI97 BI103 BI109 BI115 BI121">
    <cfRule type="cellIs" dxfId="4" priority="4" operator="equal">
      <formula>"Extremo"</formula>
    </cfRule>
    <cfRule type="cellIs" dxfId="3" priority="5" operator="equal">
      <formula>"Alto"</formula>
    </cfRule>
    <cfRule type="cellIs" dxfId="2" priority="6" operator="equal">
      <formula>"Moderado"</formula>
    </cfRule>
    <cfRule type="cellIs" dxfId="1" priority="7" operator="equal">
      <formula>"Bajo"</formula>
    </cfRule>
  </conditionalFormatting>
  <dataValidations count="36">
    <dataValidation allowBlank="1" showInputMessage="1" showErrorMessage="1" prompt="Fuerte: 100_x000a__x000a_Moderado: Entre 50 y 99_x000a__x000a_Débil: Menor a 50" sqref="BB6"/>
    <dataValidation allowBlank="1" showInputMessage="1" showErrorMessage="1" prompt="Fuerte: 100_x000a__x000a_Moderado: 50_x000a__x000a_Débil: 0" sqref="AZ6"/>
    <dataValidation allowBlank="1" showInputMessage="1" showErrorMessage="1" prompt="Fuerte: Siempre se ejecuta_x000a__x000a_Moderado: Algunas veces_x000a__x000a_Débil: No se ejecuta " sqref="AN6:AO6"/>
    <dataValidation allowBlank="1" showInputMessage="1" showErrorMessage="1" prompt="Fuerte: Calificación entre 96 y 100_x000a__x000a_Moderado: Calificación entre 86 y 95_x000a__x000a_Débil: Calificación entre 0 y 85" sqref="AM6 AX6"/>
    <dataValidation allowBlank="1" showInputMessage="1" showErrorMessage="1" prompt="- Confiable (15)_x000a__x000a_- No Confiable (0)_x000a_" sqref="AF6:AG6"/>
    <dataValidation allowBlank="1" showInputMessage="1" showErrorMessage="1" prompt="- Prevenir (15)_x000a__x000a_- Detectar (10)_x000a__x000a_- No es un Control (0)" sqref="AD6:AE6"/>
    <dataValidation allowBlank="1" showInputMessage="1" showErrorMessage="1" prompt="- Oportuna (15)_x000a__x000a_- Inoportuna (0)_x000a_" sqref="AB6:AC6"/>
    <dataValidation allowBlank="1" showInputMessage="1" showErrorMessage="1" prompt="- Asignado (15)_x000a__x000a_- No Asignado (0)" sqref="X6:Y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dataValidation allowBlank="1" showInputMessage="1" showErrorMessage="1" prompt="Completa (10)_x000a__x000a_Incompleta (5)_x000a__x000a_No esxiste (0)" sqref="AJ6:AK6"/>
    <dataValidation allowBlank="1" showInputMessage="1" showErrorMessage="1" prompt="- Se investigan y se resuelven Oportunamente (15)_x000a__x000a_- No se investigan y resuelven Oportunamente (0)_x000a_" sqref="AH6:AI6"/>
    <dataValidation allowBlank="1" showInputMessage="1" showErrorMessage="1" prompt="- Adecuado (15)_x000a__x000a_- Inadecuado (0)_x000a_" sqref="Z6:AA6"/>
    <dataValidation allowBlank="1" showInputMessage="1" showErrorMessage="1" prompt="Promedio entre el diseño Total de Control y Total Solidez Individual " sqref="BA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dataValidation type="list" allowBlank="1" showInputMessage="1" showErrorMessage="1" sqref="V31:V36">
      <formula1>$H$31:$H$36</formula1>
    </dataValidation>
    <dataValidation type="list" allowBlank="1" showInputMessage="1" showErrorMessage="1" sqref="V37:V42">
      <formula1>$H$37:$H$42</formula1>
    </dataValidation>
    <dataValidation type="list" allowBlank="1" showInputMessage="1" showErrorMessage="1" sqref="V43:V48">
      <formula1>$H$43:$H$48</formula1>
    </dataValidation>
    <dataValidation type="list" allowBlank="1" showInputMessage="1" showErrorMessage="1" sqref="V49:V54">
      <formula1>$H$49:$H$54</formula1>
    </dataValidation>
    <dataValidation type="list" allowBlank="1" showInputMessage="1" showErrorMessage="1" sqref="V55:V60">
      <formula1>$H$55:$H$60</formula1>
    </dataValidation>
    <dataValidation type="list" allowBlank="1" showInputMessage="1" showErrorMessage="1" sqref="V61:V66">
      <formula1>$H$61:$H$66</formula1>
    </dataValidation>
    <dataValidation type="list" allowBlank="1" showInputMessage="1" showErrorMessage="1" sqref="V67:V72">
      <formula1>$H$67:$H$72</formula1>
    </dataValidation>
    <dataValidation type="list" allowBlank="1" showInputMessage="1" showErrorMessage="1" sqref="V73:V78">
      <formula1>$H$73:$H$78</formula1>
    </dataValidation>
    <dataValidation type="list" allowBlank="1" showInputMessage="1" showErrorMessage="1" sqref="V79:V84">
      <formula1>$H$79:$H$84</formula1>
    </dataValidation>
    <dataValidation type="list" allowBlank="1" showInputMessage="1" showErrorMessage="1" sqref="V85:V90">
      <formula1>$H$85:$H$90</formula1>
    </dataValidation>
    <dataValidation type="list" allowBlank="1" showInputMessage="1" showErrorMessage="1" sqref="V91:V96">
      <formula1>$H$91:$H$96</formula1>
    </dataValidation>
    <dataValidation type="list" allowBlank="1" showInputMessage="1" showErrorMessage="1" sqref="V97:V102">
      <formula1>$H$97:$H$102</formula1>
    </dataValidation>
    <dataValidation type="list" allowBlank="1" showInputMessage="1" showErrorMessage="1" sqref="V103:V108">
      <formula1>$H$103:$H$108</formula1>
    </dataValidation>
    <dataValidation type="list" allowBlank="1" showInputMessage="1" showErrorMessage="1" sqref="V109:V114">
      <formula1>$H$109:$H$114</formula1>
    </dataValidation>
    <dataValidation type="list" allowBlank="1" showInputMessage="1" showErrorMessage="1" sqref="V115:V120">
      <formula1>$H$115:$H$120</formula1>
    </dataValidation>
    <dataValidation type="list" allowBlank="1" showInputMessage="1" showErrorMessage="1" sqref="V121:V126">
      <formula1>$H$121:$H$126</formula1>
    </dataValidation>
    <dataValidation type="list" allowBlank="1" showInputMessage="1" showErrorMessage="1" sqref="G7:G18 T7:T126 J7:J126">
      <formula1>INDIRECT(F7)</formula1>
    </dataValidation>
    <dataValidation type="list" allowBlank="1" showInputMessage="1" showErrorMessage="1" sqref="V7:V30">
      <formula1>$J7:$J12</formula1>
    </dataValidation>
    <dataValidation type="list" allowBlank="1" showInputMessage="1" showErrorMessage="1" sqref="H7:H126">
      <formula1>INDIRECT(E7)</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Listados!$G$3:$G$7</xm:f>
          </x14:formula1>
          <xm:sqref>O7:O126</xm:sqref>
        </x14:dataValidation>
        <x14:dataValidation type="list" allowBlank="1" showInputMessage="1" showErrorMessage="1">
          <x14:formula1>
            <xm:f>Listados!$B$26:$B$27</xm:f>
          </x14:formula1>
          <xm:sqref>AB7:AB126 X7:X126 AD7:AD126 AF7:AF126 AH7:AH126 Z7:Z1048576</xm:sqref>
        </x14:dataValidation>
        <x14:dataValidation type="list" allowBlank="1" showInputMessage="1" showErrorMessage="1">
          <x14:formula1>
            <xm:f>Corrupción!$J$3:$J$7</xm:f>
          </x14:formula1>
          <xm:sqref>M7:M126</xm:sqref>
        </x14:dataValidation>
        <x14:dataValidation type="list" allowBlank="1" showInputMessage="1" showErrorMessage="1">
          <x14:formula1>
            <xm:f>Listados!$B$3:$B$20</xm:f>
          </x14:formula1>
          <xm:sqref>B7:B13 B19 B25 B31 B37 B43 B49 B55 B61 B67 B73 B79 B85 B91 B97 B103 B109 B115 B121</xm:sqref>
        </x14:dataValidation>
        <x14:dataValidation type="list" allowBlank="1" showInputMessage="1" showErrorMessage="1">
          <x14:formula1>
            <xm:f>Listados!$G$29:$G$30</xm:f>
          </x14:formula1>
          <xm:sqref>W7:W126</xm:sqref>
        </x14:dataValidation>
        <x14:dataValidation type="list" allowBlank="1" showInputMessage="1" showErrorMessage="1">
          <x14:formula1>
            <xm:f>Listados!$C$26:$C$28</xm:f>
          </x14:formula1>
          <xm:sqref>AJ7:AJ126</xm:sqref>
        </x14:dataValidation>
        <x14:dataValidation type="list" allowBlank="1" showInputMessage="1" showErrorMessage="1">
          <x14:formula1>
            <xm:f>'Seguridad Información'!$B$2:$B$8</xm:f>
          </x14:formula1>
          <xm:sqref>E7:E126</xm:sqref>
        </x14:dataValidation>
        <x14:dataValidation type="list" allowBlank="1" showInputMessage="1" showErrorMessage="1">
          <x14:formula1>
            <xm:f>'Seguridad Información'!$B$13:$H$13</xm:f>
          </x14:formula1>
          <xm:sqref>F7 F13 F19 F25 F31 F37 F43 F49 F55 F61 F67 F73 F79 F85 F91 F97 F103 F109 F115 F121</xm:sqref>
        </x14:dataValidation>
        <x14:dataValidation type="list" allowBlank="1" showInputMessage="1" showErrorMessage="1">
          <x14:formula1>
            <xm:f>'Seguridad Información'!$B$19:$H$19</xm:f>
          </x14:formula1>
          <xm:sqref>I7:I126</xm:sqref>
        </x14:dataValidation>
        <x14:dataValidation type="list" allowBlank="1" showInputMessage="1" showErrorMessage="1">
          <x14:formula1>
            <xm:f>'Seguridad Información'!$B$44:$O$44</xm:f>
          </x14:formula1>
          <xm:sqref>S7:S126</xm:sqref>
        </x14:dataValidation>
        <x14:dataValidation type="list" allowBlank="1" showInputMessage="1" showErrorMessage="1">
          <x14:formula1>
            <xm:f>'Seguridad Información'!$C$61:$C$63</xm:f>
          </x14:formula1>
          <xm:sqref>AN7:AN126</xm:sqref>
        </x14:dataValidation>
        <x14:dataValidation type="list" allowBlank="1" showInputMessage="1" showErrorMessage="1">
          <x14:formula1>
            <xm:f>'Seguridad Información'!$E$61:$E$64</xm:f>
          </x14:formula1>
          <xm:sqref>AP7:AP126</xm:sqref>
        </x14:dataValidation>
        <x14:dataValidation type="list" allowBlank="1" showInputMessage="1" showErrorMessage="1">
          <x14:formula1>
            <xm:f>'Seguridad Información'!$G$61:$G$64</xm:f>
          </x14:formula1>
          <xm:sqref>AR7:AR126</xm:sqref>
        </x14:dataValidation>
        <x14:dataValidation type="list" allowBlank="1" showInputMessage="1" showErrorMessage="1">
          <x14:formula1>
            <xm:f>'Seguridad Información'!$I$61:$I$65</xm:f>
          </x14:formula1>
          <xm:sqref>AT7:AT126</xm:sqref>
        </x14:dataValidation>
        <x14:dataValidation type="list" allowBlank="1" showInputMessage="1" showErrorMessage="1">
          <x14:formula1>
            <xm:f>Listados!$E$3:$E$4</xm:f>
          </x14:formula1>
          <xm:sqref>K7:K1048576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28"/>
  <sheetViews>
    <sheetView zoomScale="110" zoomScaleNormal="110" workbookViewId="0">
      <selection activeCell="D10" sqref="D10"/>
    </sheetView>
  </sheetViews>
  <sheetFormatPr baseColWidth="10" defaultColWidth="11.42578125" defaultRowHeight="15"/>
  <cols>
    <col min="1" max="1" width="4.28515625" style="65" customWidth="1"/>
    <col min="2" max="2" width="11.42578125" style="65"/>
    <col min="3" max="3" width="47.7109375" style="65" bestFit="1" customWidth="1"/>
    <col min="4" max="4" width="54.140625" style="65" customWidth="1"/>
    <col min="5" max="5" width="27.140625" style="65" customWidth="1"/>
    <col min="6" max="16384" width="11.42578125" style="65"/>
  </cols>
  <sheetData>
    <row r="5" spans="2:5" ht="14.25" customHeight="1" thickBot="1"/>
    <row r="6" spans="2:5" ht="15.75" thickBot="1">
      <c r="B6" s="66" t="s">
        <v>757</v>
      </c>
      <c r="C6" s="67" t="s">
        <v>758</v>
      </c>
      <c r="D6" s="68" t="s">
        <v>759</v>
      </c>
    </row>
    <row r="7" spans="2:5" ht="30">
      <c r="B7" s="211" t="s">
        <v>760</v>
      </c>
      <c r="C7" s="283" t="s">
        <v>761</v>
      </c>
      <c r="D7" s="69" t="s">
        <v>762</v>
      </c>
      <c r="E7" s="78"/>
    </row>
    <row r="8" spans="2:5" ht="30">
      <c r="B8" s="212" t="s">
        <v>763</v>
      </c>
      <c r="C8" s="284" t="s">
        <v>764</v>
      </c>
      <c r="D8" s="70" t="s">
        <v>765</v>
      </c>
      <c r="E8" s="285"/>
    </row>
    <row r="9" spans="2:5" ht="66" customHeight="1">
      <c r="B9" s="213" t="s">
        <v>766</v>
      </c>
      <c r="C9" s="286" t="s">
        <v>767</v>
      </c>
      <c r="D9" s="71" t="s">
        <v>768</v>
      </c>
      <c r="E9" s="287" t="s">
        <v>769</v>
      </c>
    </row>
    <row r="10" spans="2:5" ht="45">
      <c r="B10" s="214" t="s">
        <v>770</v>
      </c>
      <c r="C10" s="288" t="s">
        <v>771</v>
      </c>
      <c r="D10" s="72" t="s">
        <v>772</v>
      </c>
    </row>
    <row r="11" spans="2:5" ht="30">
      <c r="B11" s="215" t="s">
        <v>773</v>
      </c>
      <c r="C11" s="289" t="s">
        <v>774</v>
      </c>
      <c r="D11" s="73" t="s">
        <v>775</v>
      </c>
    </row>
    <row r="12" spans="2:5" ht="30">
      <c r="B12" s="216" t="s">
        <v>776</v>
      </c>
      <c r="C12" s="290" t="s">
        <v>777</v>
      </c>
      <c r="D12" s="74" t="s">
        <v>778</v>
      </c>
    </row>
    <row r="13" spans="2:5">
      <c r="B13" s="217" t="s">
        <v>779</v>
      </c>
      <c r="C13" s="291" t="s">
        <v>780</v>
      </c>
      <c r="D13" s="75" t="s">
        <v>781</v>
      </c>
    </row>
    <row r="14" spans="2:5" ht="30">
      <c r="B14" s="217" t="s">
        <v>782</v>
      </c>
      <c r="C14" s="291" t="s">
        <v>783</v>
      </c>
      <c r="D14" s="75" t="s">
        <v>784</v>
      </c>
    </row>
    <row r="15" spans="2:5" ht="30.75" thickBot="1">
      <c r="B15" s="218" t="s">
        <v>785</v>
      </c>
      <c r="C15" s="219" t="s">
        <v>786</v>
      </c>
      <c r="D15" s="76" t="s">
        <v>787</v>
      </c>
    </row>
    <row r="16" spans="2:5" ht="15.75" thickBot="1"/>
    <row r="17" spans="2:5" ht="15.75" thickBot="1">
      <c r="B17" s="737" t="s">
        <v>788</v>
      </c>
      <c r="C17" s="738"/>
      <c r="D17" s="739"/>
    </row>
    <row r="18" spans="2:5" ht="15.75" thickBot="1"/>
    <row r="19" spans="2:5">
      <c r="B19" s="740" t="str">
        <f>+CONCATENATE(D7," ",D8," ",D9," ",D10," ",D11," ",D12)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C19" s="741"/>
      <c r="D19" s="742"/>
      <c r="E19" s="65" t="s">
        <v>789</v>
      </c>
    </row>
    <row r="20" spans="2:5">
      <c r="B20" s="743"/>
      <c r="C20" s="744"/>
      <c r="D20" s="745"/>
    </row>
    <row r="21" spans="2:5">
      <c r="B21" s="743"/>
      <c r="C21" s="744"/>
      <c r="D21" s="745"/>
      <c r="E21" s="65" t="s">
        <v>790</v>
      </c>
    </row>
    <row r="22" spans="2:5">
      <c r="B22" s="743"/>
      <c r="C22" s="744"/>
      <c r="D22" s="745"/>
      <c r="E22" s="65" t="s">
        <v>791</v>
      </c>
    </row>
    <row r="23" spans="2:5">
      <c r="B23" s="743"/>
      <c r="C23" s="744"/>
      <c r="D23" s="745"/>
    </row>
    <row r="24" spans="2:5">
      <c r="B24" s="743"/>
      <c r="C24" s="744"/>
      <c r="D24" s="745"/>
    </row>
    <row r="25" spans="2:5" ht="87" customHeight="1" thickBot="1">
      <c r="B25" s="746"/>
      <c r="C25" s="747"/>
      <c r="D25" s="748"/>
    </row>
    <row r="28" spans="2:5">
      <c r="C28" s="77"/>
    </row>
  </sheetData>
  <mergeCells count="2">
    <mergeCell ref="B17:D17"/>
    <mergeCell ref="B19:D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'D:\C:\Users\DIGITAL EXITO\Downloads\[Corrupción (1).xlsx]Hoja2'!#REF!</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6"/>
  <sheetViews>
    <sheetView topLeftCell="C1" workbookViewId="0">
      <selection activeCell="C8" sqref="C8:F9"/>
    </sheetView>
  </sheetViews>
  <sheetFormatPr baseColWidth="10" defaultColWidth="11.42578125" defaultRowHeight="1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row r="4" spans="3:9">
      <c r="C4" s="749" t="s">
        <v>792</v>
      </c>
      <c r="D4" s="750"/>
      <c r="E4" s="750"/>
      <c r="F4" s="750"/>
      <c r="G4" s="751"/>
    </row>
    <row r="5" spans="3:9" ht="15.75" thickBot="1">
      <c r="C5" s="752"/>
      <c r="D5" s="753"/>
      <c r="E5" s="753"/>
      <c r="F5" s="753"/>
      <c r="G5" s="754"/>
    </row>
    <row r="6" spans="3:9">
      <c r="C6" s="22"/>
      <c r="D6" s="22"/>
      <c r="E6" s="22"/>
      <c r="F6" s="22"/>
      <c r="G6" s="22"/>
    </row>
    <row r="7" spans="3:9">
      <c r="C7" t="s">
        <v>793</v>
      </c>
      <c r="D7" t="s">
        <v>794</v>
      </c>
      <c r="E7" t="s">
        <v>795</v>
      </c>
      <c r="F7" t="s">
        <v>796</v>
      </c>
      <c r="G7" t="s">
        <v>797</v>
      </c>
    </row>
    <row r="8" spans="3:9" ht="70.5" customHeight="1">
      <c r="C8" s="21"/>
      <c r="D8" s="21" t="s">
        <v>798</v>
      </c>
      <c r="E8" s="21" t="s">
        <v>799</v>
      </c>
      <c r="F8" s="21" t="s">
        <v>800</v>
      </c>
      <c r="G8" s="21" t="s">
        <v>801</v>
      </c>
    </row>
    <row r="9" spans="3:9" ht="75">
      <c r="C9" s="21"/>
      <c r="D9" s="21" t="s">
        <v>802</v>
      </c>
    </row>
    <row r="10" spans="3:9">
      <c r="C10" s="21"/>
    </row>
    <row r="11" spans="3:9">
      <c r="C11" s="21"/>
    </row>
    <row r="16" spans="3:9">
      <c r="I16" s="21"/>
    </row>
  </sheetData>
  <mergeCells count="1">
    <mergeCell ref="C4:G5"/>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1"/>
  <sheetViews>
    <sheetView topLeftCell="A58" workbookViewId="0">
      <selection activeCell="A79" sqref="A79"/>
    </sheetView>
  </sheetViews>
  <sheetFormatPr baseColWidth="10" defaultColWidth="11.42578125" defaultRowHeight="15"/>
  <cols>
    <col min="7" max="7" width="27" customWidth="1"/>
    <col min="8" max="8" width="16.28515625" customWidth="1"/>
    <col min="9" max="9" width="20.140625" customWidth="1"/>
    <col min="11" max="11" width="76.42578125" customWidth="1"/>
    <col min="12" max="12" width="39.140625" customWidth="1"/>
  </cols>
  <sheetData>
    <row r="1" spans="2:13">
      <c r="B1" s="26" t="s">
        <v>803</v>
      </c>
      <c r="G1" s="755" t="s">
        <v>804</v>
      </c>
      <c r="H1" s="755"/>
      <c r="I1" s="755"/>
      <c r="J1" s="755"/>
      <c r="K1" s="755"/>
      <c r="L1" s="755"/>
      <c r="M1" s="755"/>
    </row>
    <row r="2" spans="2:13">
      <c r="B2" s="274" t="s">
        <v>805</v>
      </c>
      <c r="G2" s="274" t="s">
        <v>805</v>
      </c>
      <c r="H2" s="220" t="s">
        <v>806</v>
      </c>
      <c r="I2" s="274" t="s">
        <v>807</v>
      </c>
      <c r="J2" s="274" t="s">
        <v>808</v>
      </c>
      <c r="K2" s="274" t="s">
        <v>809</v>
      </c>
      <c r="L2" s="221" t="s">
        <v>810</v>
      </c>
      <c r="M2" s="274" t="s">
        <v>811</v>
      </c>
    </row>
    <row r="3" spans="2:13">
      <c r="B3" s="274" t="s">
        <v>811</v>
      </c>
      <c r="G3" s="274" t="s">
        <v>812</v>
      </c>
      <c r="H3" s="220" t="s">
        <v>813</v>
      </c>
      <c r="I3" s="274" t="s">
        <v>814</v>
      </c>
      <c r="J3" s="274" t="s">
        <v>815</v>
      </c>
      <c r="K3" s="274" t="s">
        <v>816</v>
      </c>
      <c r="L3" s="221" t="s">
        <v>817</v>
      </c>
      <c r="M3" s="274" t="s">
        <v>818</v>
      </c>
    </row>
    <row r="4" spans="2:13">
      <c r="B4" s="274" t="s">
        <v>809</v>
      </c>
      <c r="G4" s="274" t="s">
        <v>819</v>
      </c>
      <c r="I4" s="274" t="s">
        <v>820</v>
      </c>
      <c r="J4" s="274" t="s">
        <v>821</v>
      </c>
      <c r="K4" s="274" t="s">
        <v>822</v>
      </c>
      <c r="L4" s="221" t="s">
        <v>823</v>
      </c>
      <c r="M4" s="274" t="s">
        <v>824</v>
      </c>
    </row>
    <row r="5" spans="2:13">
      <c r="B5" s="274" t="s">
        <v>825</v>
      </c>
      <c r="G5" s="274" t="s">
        <v>826</v>
      </c>
      <c r="I5" s="274" t="s">
        <v>827</v>
      </c>
      <c r="J5" s="274" t="s">
        <v>828</v>
      </c>
      <c r="K5" s="274" t="s">
        <v>829</v>
      </c>
      <c r="L5" s="221" t="s">
        <v>830</v>
      </c>
      <c r="M5" s="274" t="s">
        <v>831</v>
      </c>
    </row>
    <row r="6" spans="2:13">
      <c r="B6" s="274" t="s">
        <v>832</v>
      </c>
      <c r="G6" s="274" t="s">
        <v>833</v>
      </c>
      <c r="J6" s="274" t="s">
        <v>834</v>
      </c>
      <c r="K6" s="274" t="s">
        <v>835</v>
      </c>
      <c r="L6" s="221" t="s">
        <v>836</v>
      </c>
      <c r="M6" s="274" t="s">
        <v>837</v>
      </c>
    </row>
    <row r="7" spans="2:13">
      <c r="B7" s="274" t="s">
        <v>838</v>
      </c>
      <c r="G7" s="274" t="s">
        <v>839</v>
      </c>
      <c r="J7" s="274" t="s">
        <v>840</v>
      </c>
      <c r="K7" s="274" t="s">
        <v>841</v>
      </c>
      <c r="L7" s="221" t="s">
        <v>842</v>
      </c>
      <c r="M7" s="274"/>
    </row>
    <row r="8" spans="2:13">
      <c r="B8" s="274" t="s">
        <v>843</v>
      </c>
      <c r="G8" s="274" t="s">
        <v>844</v>
      </c>
      <c r="J8" s="274" t="s">
        <v>845</v>
      </c>
      <c r="K8" s="274" t="s">
        <v>846</v>
      </c>
      <c r="L8" s="221" t="s">
        <v>847</v>
      </c>
      <c r="M8" s="274"/>
    </row>
    <row r="9" spans="2:13">
      <c r="G9" s="274" t="s">
        <v>848</v>
      </c>
      <c r="J9" s="274" t="s">
        <v>849</v>
      </c>
      <c r="K9" s="274" t="s">
        <v>850</v>
      </c>
      <c r="M9" s="274"/>
    </row>
    <row r="10" spans="2:13">
      <c r="J10" s="274" t="s">
        <v>851</v>
      </c>
      <c r="K10" s="274" t="s">
        <v>852</v>
      </c>
      <c r="M10" s="274"/>
    </row>
    <row r="11" spans="2:13">
      <c r="K11" s="274" t="s">
        <v>853</v>
      </c>
      <c r="M11" s="274"/>
    </row>
    <row r="12" spans="2:13">
      <c r="B12" s="756" t="s">
        <v>854</v>
      </c>
      <c r="C12" s="757"/>
      <c r="D12" s="757"/>
      <c r="E12" s="757"/>
      <c r="F12" s="757"/>
      <c r="G12" s="757"/>
      <c r="H12" s="758"/>
      <c r="K12" s="274" t="s">
        <v>855</v>
      </c>
    </row>
    <row r="13" spans="2:13">
      <c r="B13" s="274" t="s">
        <v>856</v>
      </c>
      <c r="C13" s="221" t="s">
        <v>857</v>
      </c>
      <c r="D13" s="274" t="s">
        <v>858</v>
      </c>
      <c r="E13" s="274" t="s">
        <v>859</v>
      </c>
      <c r="F13" s="274" t="s">
        <v>860</v>
      </c>
      <c r="G13" s="221" t="s">
        <v>861</v>
      </c>
      <c r="H13" s="274" t="s">
        <v>862</v>
      </c>
      <c r="K13" s="274" t="s">
        <v>863</v>
      </c>
    </row>
    <row r="14" spans="2:13">
      <c r="B14" s="274" t="s">
        <v>864</v>
      </c>
      <c r="C14" s="221" t="s">
        <v>865</v>
      </c>
      <c r="D14" s="274" t="s">
        <v>866</v>
      </c>
      <c r="E14" s="274" t="s">
        <v>867</v>
      </c>
      <c r="F14" s="274" t="s">
        <v>868</v>
      </c>
      <c r="G14" s="221" t="s">
        <v>869</v>
      </c>
      <c r="H14" s="274" t="s">
        <v>870</v>
      </c>
      <c r="K14" s="274" t="s">
        <v>871</v>
      </c>
    </row>
    <row r="15" spans="2:13">
      <c r="B15" s="274" t="s">
        <v>872</v>
      </c>
      <c r="D15" s="274" t="s">
        <v>873</v>
      </c>
      <c r="H15" s="274" t="s">
        <v>874</v>
      </c>
      <c r="K15" s="274" t="s">
        <v>875</v>
      </c>
    </row>
    <row r="16" spans="2:13">
      <c r="B16" s="274" t="s">
        <v>876</v>
      </c>
      <c r="D16" s="274" t="s">
        <v>877</v>
      </c>
      <c r="H16" s="274" t="s">
        <v>878</v>
      </c>
      <c r="K16" s="274" t="s">
        <v>879</v>
      </c>
    </row>
    <row r="17" spans="2:11">
      <c r="H17" s="274" t="s">
        <v>880</v>
      </c>
      <c r="K17" s="274" t="s">
        <v>881</v>
      </c>
    </row>
    <row r="18" spans="2:11">
      <c r="B18" s="756" t="s">
        <v>882</v>
      </c>
      <c r="C18" s="757"/>
      <c r="D18" s="757"/>
      <c r="E18" s="757"/>
      <c r="F18" s="757"/>
      <c r="G18" s="757"/>
      <c r="H18" s="758"/>
      <c r="K18" s="274" t="s">
        <v>883</v>
      </c>
    </row>
    <row r="19" spans="2:11">
      <c r="B19" s="292" t="s">
        <v>884</v>
      </c>
      <c r="C19" s="222" t="s">
        <v>885</v>
      </c>
      <c r="D19" s="292" t="s">
        <v>886</v>
      </c>
      <c r="E19" s="292" t="s">
        <v>887</v>
      </c>
      <c r="F19" s="292" t="s">
        <v>888</v>
      </c>
      <c r="G19" s="222" t="s">
        <v>889</v>
      </c>
      <c r="H19" s="292" t="s">
        <v>890</v>
      </c>
    </row>
    <row r="20" spans="2:11">
      <c r="B20" s="27" t="s">
        <v>891</v>
      </c>
      <c r="C20" s="27" t="s">
        <v>892</v>
      </c>
      <c r="D20" s="27" t="s">
        <v>893</v>
      </c>
      <c r="E20" s="27" t="s">
        <v>894</v>
      </c>
      <c r="F20" s="27" t="s">
        <v>895</v>
      </c>
      <c r="G20" s="27" t="s">
        <v>896</v>
      </c>
      <c r="H20" s="27" t="s">
        <v>897</v>
      </c>
    </row>
    <row r="21" spans="2:11">
      <c r="B21" s="27" t="s">
        <v>898</v>
      </c>
      <c r="C21" s="27" t="s">
        <v>899</v>
      </c>
      <c r="D21" s="27" t="s">
        <v>900</v>
      </c>
      <c r="E21" s="27" t="s">
        <v>901</v>
      </c>
      <c r="G21" s="27" t="s">
        <v>902</v>
      </c>
      <c r="H21" s="27" t="s">
        <v>903</v>
      </c>
    </row>
    <row r="22" spans="2:11">
      <c r="B22" s="27" t="s">
        <v>904</v>
      </c>
      <c r="C22" s="27" t="s">
        <v>905</v>
      </c>
      <c r="D22" s="27" t="s">
        <v>906</v>
      </c>
      <c r="E22" s="27" t="s">
        <v>907</v>
      </c>
      <c r="G22" s="27" t="s">
        <v>908</v>
      </c>
      <c r="H22" s="27" t="s">
        <v>909</v>
      </c>
    </row>
    <row r="23" spans="2:11">
      <c r="B23" s="27" t="s">
        <v>898</v>
      </c>
      <c r="C23" s="27" t="s">
        <v>910</v>
      </c>
      <c r="D23" s="27" t="s">
        <v>911</v>
      </c>
      <c r="E23" s="27" t="s">
        <v>912</v>
      </c>
      <c r="G23" s="27" t="s">
        <v>913</v>
      </c>
      <c r="H23" s="27" t="s">
        <v>914</v>
      </c>
    </row>
    <row r="24" spans="2:11">
      <c r="B24" s="27" t="s">
        <v>915</v>
      </c>
      <c r="C24" s="27" t="s">
        <v>916</v>
      </c>
      <c r="D24" s="27" t="s">
        <v>917</v>
      </c>
      <c r="E24" s="27" t="s">
        <v>918</v>
      </c>
      <c r="G24" s="27" t="s">
        <v>919</v>
      </c>
      <c r="H24" s="27" t="s">
        <v>920</v>
      </c>
    </row>
    <row r="25" spans="2:11">
      <c r="B25" s="27" t="s">
        <v>921</v>
      </c>
      <c r="D25" s="27" t="s">
        <v>922</v>
      </c>
      <c r="E25" s="27" t="s">
        <v>923</v>
      </c>
      <c r="G25" s="27" t="s">
        <v>924</v>
      </c>
      <c r="H25" s="27" t="s">
        <v>925</v>
      </c>
    </row>
    <row r="26" spans="2:11">
      <c r="B26" s="27" t="s">
        <v>926</v>
      </c>
      <c r="D26" s="27" t="s">
        <v>927</v>
      </c>
      <c r="E26" s="27" t="s">
        <v>928</v>
      </c>
      <c r="H26" s="27" t="s">
        <v>929</v>
      </c>
    </row>
    <row r="27" spans="2:11">
      <c r="B27" s="27" t="s">
        <v>930</v>
      </c>
      <c r="D27" s="27" t="s">
        <v>931</v>
      </c>
      <c r="E27" s="27" t="s">
        <v>932</v>
      </c>
      <c r="H27" s="27" t="s">
        <v>933</v>
      </c>
    </row>
    <row r="28" spans="2:11">
      <c r="B28" s="27" t="s">
        <v>934</v>
      </c>
      <c r="D28" s="27" t="s">
        <v>935</v>
      </c>
      <c r="E28" s="27" t="s">
        <v>936</v>
      </c>
      <c r="H28" s="27" t="s">
        <v>937</v>
      </c>
    </row>
    <row r="29" spans="2:11">
      <c r="B29" s="27" t="s">
        <v>938</v>
      </c>
      <c r="D29" s="27" t="s">
        <v>939</v>
      </c>
      <c r="E29" s="27" t="s">
        <v>940</v>
      </c>
      <c r="H29" s="27" t="s">
        <v>941</v>
      </c>
    </row>
    <row r="30" spans="2:11">
      <c r="B30" s="27" t="s">
        <v>942</v>
      </c>
      <c r="D30" s="27" t="s">
        <v>943</v>
      </c>
      <c r="E30" s="27" t="s">
        <v>944</v>
      </c>
      <c r="H30" s="27" t="s">
        <v>945</v>
      </c>
    </row>
    <row r="31" spans="2:11">
      <c r="B31" s="27" t="s">
        <v>946</v>
      </c>
      <c r="D31" s="27" t="s">
        <v>947</v>
      </c>
      <c r="E31" s="27" t="s">
        <v>948</v>
      </c>
      <c r="H31" s="27" t="s">
        <v>949</v>
      </c>
    </row>
    <row r="32" spans="2:11">
      <c r="B32" s="27" t="s">
        <v>950</v>
      </c>
      <c r="D32" s="27" t="s">
        <v>951</v>
      </c>
      <c r="E32" s="27" t="s">
        <v>952</v>
      </c>
      <c r="H32" s="27" t="s">
        <v>953</v>
      </c>
    </row>
    <row r="33" spans="2:15">
      <c r="D33" s="27" t="s">
        <v>954</v>
      </c>
      <c r="H33" s="27" t="s">
        <v>955</v>
      </c>
    </row>
    <row r="34" spans="2:15">
      <c r="H34" s="27" t="s">
        <v>956</v>
      </c>
    </row>
    <row r="35" spans="2:15">
      <c r="H35" s="27" t="s">
        <v>957</v>
      </c>
    </row>
    <row r="36" spans="2:15">
      <c r="H36" s="27" t="s">
        <v>958</v>
      </c>
    </row>
    <row r="37" spans="2:15">
      <c r="H37" s="27" t="s">
        <v>959</v>
      </c>
    </row>
    <row r="38" spans="2:15">
      <c r="H38" s="27" t="s">
        <v>840</v>
      </c>
    </row>
    <row r="39" spans="2:15">
      <c r="H39" s="27" t="s">
        <v>960</v>
      </c>
    </row>
    <row r="40" spans="2:15">
      <c r="H40" s="27" t="s">
        <v>961</v>
      </c>
    </row>
    <row r="41" spans="2:15">
      <c r="H41" s="27" t="s">
        <v>962</v>
      </c>
    </row>
    <row r="44" spans="2:15">
      <c r="B44" s="32" t="s">
        <v>963</v>
      </c>
      <c r="C44" s="32" t="s">
        <v>964</v>
      </c>
      <c r="D44" s="32" t="s">
        <v>965</v>
      </c>
      <c r="E44" s="32" t="s">
        <v>966</v>
      </c>
      <c r="F44" s="32" t="s">
        <v>967</v>
      </c>
      <c r="G44" s="32" t="s">
        <v>968</v>
      </c>
      <c r="H44" s="32" t="s">
        <v>969</v>
      </c>
      <c r="I44" s="32" t="s">
        <v>970</v>
      </c>
      <c r="J44" s="32" t="s">
        <v>971</v>
      </c>
      <c r="K44" s="32" t="s">
        <v>972</v>
      </c>
      <c r="L44" s="32" t="s">
        <v>973</v>
      </c>
      <c r="M44" s="32" t="s">
        <v>974</v>
      </c>
      <c r="N44" s="32" t="s">
        <v>975</v>
      </c>
      <c r="O44" s="32" t="s">
        <v>976</v>
      </c>
    </row>
    <row r="45" spans="2:15">
      <c r="B45" s="31" t="s">
        <v>977</v>
      </c>
      <c r="C45" s="31" t="s">
        <v>978</v>
      </c>
      <c r="D45" s="31" t="s">
        <v>979</v>
      </c>
      <c r="E45" s="31" t="s">
        <v>980</v>
      </c>
      <c r="F45" s="31" t="s">
        <v>981</v>
      </c>
      <c r="G45" s="31" t="s">
        <v>982</v>
      </c>
      <c r="H45" s="31" t="s">
        <v>983</v>
      </c>
      <c r="I45" s="31" t="s">
        <v>984</v>
      </c>
      <c r="J45" s="31" t="s">
        <v>985</v>
      </c>
      <c r="K45" s="31" t="s">
        <v>986</v>
      </c>
      <c r="L45" s="31" t="s">
        <v>987</v>
      </c>
      <c r="M45" s="31" t="s">
        <v>988</v>
      </c>
      <c r="N45" s="31" t="s">
        <v>989</v>
      </c>
      <c r="O45" s="31" t="s">
        <v>990</v>
      </c>
    </row>
    <row r="46" spans="2:15">
      <c r="B46" s="31" t="s">
        <v>991</v>
      </c>
      <c r="C46" s="31" t="s">
        <v>992</v>
      </c>
      <c r="D46" s="31" t="s">
        <v>993</v>
      </c>
      <c r="E46" s="31" t="s">
        <v>994</v>
      </c>
      <c r="F46" s="31" t="s">
        <v>995</v>
      </c>
      <c r="G46" s="31" t="s">
        <v>996</v>
      </c>
      <c r="H46" s="31" t="s">
        <v>997</v>
      </c>
      <c r="I46" s="31" t="s">
        <v>998</v>
      </c>
      <c r="J46" s="31" t="s">
        <v>999</v>
      </c>
      <c r="K46" s="31" t="s">
        <v>1000</v>
      </c>
      <c r="L46" s="31" t="s">
        <v>1001</v>
      </c>
      <c r="M46" s="31" t="s">
        <v>1002</v>
      </c>
      <c r="N46" s="31" t="s">
        <v>1003</v>
      </c>
      <c r="O46" s="31" t="s">
        <v>1004</v>
      </c>
    </row>
    <row r="47" spans="2:15">
      <c r="C47" s="31" t="s">
        <v>1005</v>
      </c>
      <c r="D47" s="31" t="s">
        <v>1006</v>
      </c>
      <c r="E47" s="31" t="s">
        <v>1007</v>
      </c>
      <c r="F47" s="31" t="s">
        <v>1008</v>
      </c>
      <c r="H47" s="31" t="s">
        <v>1009</v>
      </c>
      <c r="I47" s="31" t="s">
        <v>1010</v>
      </c>
      <c r="J47" s="31" t="s">
        <v>1011</v>
      </c>
      <c r="K47" s="31" t="s">
        <v>1012</v>
      </c>
      <c r="L47" s="31" t="s">
        <v>1013</v>
      </c>
      <c r="M47" s="31" t="s">
        <v>1014</v>
      </c>
      <c r="N47" s="31" t="s">
        <v>1015</v>
      </c>
      <c r="O47" s="31" t="s">
        <v>1016</v>
      </c>
    </row>
    <row r="48" spans="2:15">
      <c r="B48" s="31"/>
      <c r="C48" s="31" t="s">
        <v>1017</v>
      </c>
      <c r="D48" s="31" t="s">
        <v>1018</v>
      </c>
      <c r="E48" s="31" t="s">
        <v>1019</v>
      </c>
      <c r="F48" s="31" t="s">
        <v>1020</v>
      </c>
      <c r="H48" s="31" t="s">
        <v>1021</v>
      </c>
      <c r="I48" s="31" t="s">
        <v>1022</v>
      </c>
      <c r="J48" s="31" t="s">
        <v>1023</v>
      </c>
      <c r="K48" s="31" t="s">
        <v>1024</v>
      </c>
      <c r="L48" s="31" t="s">
        <v>1025</v>
      </c>
      <c r="M48" s="31" t="s">
        <v>1026</v>
      </c>
      <c r="N48" s="31" t="s">
        <v>1027</v>
      </c>
      <c r="O48" s="31" t="s">
        <v>1028</v>
      </c>
    </row>
    <row r="49" spans="2:15">
      <c r="C49" s="31" t="s">
        <v>1029</v>
      </c>
      <c r="D49" s="31" t="s">
        <v>1030</v>
      </c>
      <c r="E49" s="31" t="s">
        <v>1031</v>
      </c>
      <c r="F49" s="31" t="s">
        <v>1032</v>
      </c>
      <c r="H49" s="31" t="s">
        <v>1033</v>
      </c>
      <c r="I49" s="31" t="s">
        <v>1034</v>
      </c>
      <c r="J49" s="31" t="s">
        <v>1035</v>
      </c>
      <c r="K49" s="31" t="s">
        <v>1036</v>
      </c>
      <c r="L49" s="31" t="s">
        <v>1037</v>
      </c>
      <c r="M49" s="31" t="s">
        <v>1038</v>
      </c>
      <c r="N49" s="31"/>
      <c r="O49" s="31" t="s">
        <v>1039</v>
      </c>
    </row>
    <row r="50" spans="2:15">
      <c r="C50" s="31" t="s">
        <v>1040</v>
      </c>
      <c r="D50" s="31" t="s">
        <v>1041</v>
      </c>
      <c r="E50" s="31" t="s">
        <v>1042</v>
      </c>
      <c r="F50" s="31" t="s">
        <v>1043</v>
      </c>
      <c r="H50" s="31" t="s">
        <v>1044</v>
      </c>
      <c r="I50" s="31" t="s">
        <v>1045</v>
      </c>
      <c r="J50" s="31" t="s">
        <v>1046</v>
      </c>
      <c r="K50" s="31" t="s">
        <v>1047</v>
      </c>
      <c r="M50" s="31" t="s">
        <v>1048</v>
      </c>
      <c r="O50" s="31" t="s">
        <v>1049</v>
      </c>
    </row>
    <row r="51" spans="2:15">
      <c r="C51" s="31" t="s">
        <v>1050</v>
      </c>
      <c r="E51" s="31" t="s">
        <v>1051</v>
      </c>
      <c r="F51" s="31" t="s">
        <v>1052</v>
      </c>
      <c r="H51" s="31" t="s">
        <v>1053</v>
      </c>
      <c r="I51" s="31" t="s">
        <v>1054</v>
      </c>
      <c r="J51" s="31" t="s">
        <v>1055</v>
      </c>
      <c r="K51" s="31" t="s">
        <v>1056</v>
      </c>
      <c r="M51" s="31" t="s">
        <v>1057</v>
      </c>
      <c r="O51" s="31" t="s">
        <v>1058</v>
      </c>
    </row>
    <row r="52" spans="2:15">
      <c r="D52" s="31"/>
      <c r="E52" s="31" t="s">
        <v>1059</v>
      </c>
      <c r="F52" s="31" t="s">
        <v>1060</v>
      </c>
      <c r="H52" s="31" t="s">
        <v>1061</v>
      </c>
      <c r="I52" s="31" t="s">
        <v>1062</v>
      </c>
      <c r="K52" s="31" t="s">
        <v>1063</v>
      </c>
      <c r="O52" s="31" t="s">
        <v>1064</v>
      </c>
    </row>
    <row r="53" spans="2:15">
      <c r="E53" s="31" t="s">
        <v>1065</v>
      </c>
      <c r="F53" s="31" t="s">
        <v>1066</v>
      </c>
      <c r="H53" s="31" t="s">
        <v>1067</v>
      </c>
      <c r="I53" s="31" t="s">
        <v>1068</v>
      </c>
      <c r="K53" s="31" t="s">
        <v>1069</v>
      </c>
    </row>
    <row r="54" spans="2:15">
      <c r="E54" s="31"/>
      <c r="F54" s="31" t="s">
        <v>1070</v>
      </c>
      <c r="H54" s="31" t="s">
        <v>1071</v>
      </c>
      <c r="I54" s="31" t="s">
        <v>1072</v>
      </c>
      <c r="K54" s="31" t="s">
        <v>1073</v>
      </c>
    </row>
    <row r="55" spans="2:15">
      <c r="F55" s="31" t="s">
        <v>1074</v>
      </c>
      <c r="H55" s="31" t="s">
        <v>1075</v>
      </c>
      <c r="I55" s="31" t="s">
        <v>1076</v>
      </c>
      <c r="K55" s="31" t="s">
        <v>1077</v>
      </c>
    </row>
    <row r="56" spans="2:15">
      <c r="F56" s="31" t="s">
        <v>1078</v>
      </c>
      <c r="H56" s="31" t="s">
        <v>1079</v>
      </c>
      <c r="I56" s="31" t="s">
        <v>1080</v>
      </c>
      <c r="K56" s="31" t="s">
        <v>1081</v>
      </c>
    </row>
    <row r="57" spans="2:15">
      <c r="F57" s="31" t="s">
        <v>1082</v>
      </c>
      <c r="H57" s="31" t="s">
        <v>1083</v>
      </c>
      <c r="I57" s="31" t="s">
        <v>1084</v>
      </c>
      <c r="K57" s="31" t="s">
        <v>1085</v>
      </c>
    </row>
    <row r="58" spans="2:15">
      <c r="F58" s="31" t="s">
        <v>1086</v>
      </c>
      <c r="H58" s="31" t="s">
        <v>1087</v>
      </c>
      <c r="I58" s="31" t="s">
        <v>1088</v>
      </c>
    </row>
    <row r="59" spans="2:15">
      <c r="B59" s="31"/>
      <c r="H59" s="31" t="s">
        <v>1089</v>
      </c>
      <c r="I59" s="31"/>
      <c r="K59" s="31"/>
    </row>
    <row r="60" spans="2:15">
      <c r="C60" s="33" t="s">
        <v>1090</v>
      </c>
      <c r="E60" s="33" t="s">
        <v>1091</v>
      </c>
      <c r="G60" t="s">
        <v>1092</v>
      </c>
      <c r="I60" s="33" t="s">
        <v>1093</v>
      </c>
    </row>
    <row r="61" spans="2:15">
      <c r="C61" t="s">
        <v>1094</v>
      </c>
      <c r="D61" s="34">
        <v>100</v>
      </c>
      <c r="E61" s="33" t="s">
        <v>1095</v>
      </c>
      <c r="F61">
        <v>100</v>
      </c>
      <c r="G61" t="s">
        <v>1096</v>
      </c>
      <c r="H61">
        <v>100</v>
      </c>
      <c r="I61" s="33" t="s">
        <v>1097</v>
      </c>
      <c r="J61" s="35">
        <v>100</v>
      </c>
      <c r="K61" s="31"/>
    </row>
    <row r="62" spans="2:15">
      <c r="C62" s="33" t="s">
        <v>1098</v>
      </c>
      <c r="D62" s="34">
        <v>60</v>
      </c>
      <c r="E62" s="33" t="s">
        <v>1099</v>
      </c>
      <c r="F62">
        <v>60</v>
      </c>
      <c r="G62" s="33" t="s">
        <v>1100</v>
      </c>
      <c r="H62">
        <v>60</v>
      </c>
      <c r="I62" s="31" t="s">
        <v>1101</v>
      </c>
      <c r="J62" s="35">
        <v>60</v>
      </c>
    </row>
    <row r="63" spans="2:15">
      <c r="C63" t="s">
        <v>1102</v>
      </c>
      <c r="D63" s="34">
        <v>20</v>
      </c>
      <c r="E63" s="33" t="s">
        <v>1103</v>
      </c>
      <c r="F63" s="31">
        <v>40</v>
      </c>
      <c r="G63" s="33" t="s">
        <v>1104</v>
      </c>
      <c r="H63" s="31">
        <v>40</v>
      </c>
      <c r="I63" s="31" t="s">
        <v>1105</v>
      </c>
      <c r="J63" s="35">
        <v>20</v>
      </c>
    </row>
    <row r="64" spans="2:15">
      <c r="E64" s="33" t="s">
        <v>1106</v>
      </c>
      <c r="F64">
        <v>0</v>
      </c>
      <c r="G64" t="s">
        <v>1107</v>
      </c>
      <c r="H64">
        <v>0</v>
      </c>
      <c r="I64" s="31" t="s">
        <v>1108</v>
      </c>
      <c r="J64" s="35">
        <v>0</v>
      </c>
    </row>
    <row r="65" spans="2:11">
      <c r="I65" s="31" t="s">
        <v>1109</v>
      </c>
      <c r="J65" t="s">
        <v>1110</v>
      </c>
    </row>
    <row r="68" spans="2:11">
      <c r="F68" s="31"/>
    </row>
    <row r="70" spans="2:11">
      <c r="B70" s="31"/>
      <c r="K70" s="32"/>
    </row>
    <row r="71" spans="2:11">
      <c r="B71" s="31"/>
    </row>
    <row r="86" spans="2:11">
      <c r="B86" s="32"/>
    </row>
    <row r="87" spans="2:11">
      <c r="F87" s="31" t="s">
        <v>1111</v>
      </c>
      <c r="K87" s="32"/>
    </row>
    <row r="110" spans="6:6">
      <c r="F110" s="31"/>
    </row>
    <row r="121" spans="6:6">
      <c r="F121" s="31"/>
    </row>
  </sheetData>
  <sheetProtection algorithmName="SHA-512" hashValue="ir0+NBvpf7lUGCyLq83BfIlGTJJDDh7Zqx/6H1WQLKHvds4O7oC70fmP58jV8I3NJf/sDem/sbCBokcKmezj7w==" saltValue="SVpnOM6QaQMttH5ezqZ/Tw==" spinCount="100000" sheet="1" objects="1" scenarios="1"/>
  <sortState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topLeftCell="A6" zoomScale="120" zoomScaleNormal="120" workbookViewId="0">
      <selection activeCell="E16" sqref="A15:E16"/>
    </sheetView>
  </sheetViews>
  <sheetFormatPr baseColWidth="10" defaultColWidth="11.42578125" defaultRowHeight="15"/>
  <cols>
    <col min="2" max="2" width="2.140625" bestFit="1" customWidth="1"/>
    <col min="3" max="3" width="14.42578125" bestFit="1" customWidth="1"/>
    <col min="4" max="5" width="39.140625" customWidth="1"/>
  </cols>
  <sheetData>
    <row r="2" spans="2:5" ht="15.75" thickBot="1"/>
    <row r="3" spans="2:5">
      <c r="B3" s="759" t="s">
        <v>1112</v>
      </c>
      <c r="C3" s="760"/>
      <c r="D3" s="760"/>
      <c r="E3" s="761"/>
    </row>
    <row r="4" spans="2:5" ht="15.75" thickBot="1">
      <c r="B4" s="762" t="s">
        <v>1113</v>
      </c>
      <c r="C4" s="763"/>
      <c r="D4" s="223" t="s">
        <v>793</v>
      </c>
      <c r="E4" s="36" t="s">
        <v>1114</v>
      </c>
    </row>
    <row r="5" spans="2:5" ht="25.5">
      <c r="B5" s="37">
        <v>5</v>
      </c>
      <c r="C5" s="38" t="s">
        <v>69</v>
      </c>
      <c r="D5" s="39" t="s">
        <v>1115</v>
      </c>
      <c r="E5" s="40" t="s">
        <v>1116</v>
      </c>
    </row>
    <row r="6" spans="2:5" ht="25.5">
      <c r="B6" s="224">
        <v>4</v>
      </c>
      <c r="C6" s="293" t="s">
        <v>100</v>
      </c>
      <c r="D6" s="294" t="s">
        <v>1117</v>
      </c>
      <c r="E6" s="41" t="s">
        <v>1118</v>
      </c>
    </row>
    <row r="7" spans="2:5" ht="25.5">
      <c r="B7" s="224">
        <v>3</v>
      </c>
      <c r="C7" s="293" t="s">
        <v>85</v>
      </c>
      <c r="D7" s="294" t="s">
        <v>1119</v>
      </c>
      <c r="E7" s="41" t="s">
        <v>1120</v>
      </c>
    </row>
    <row r="8" spans="2:5" ht="25.5">
      <c r="B8" s="224">
        <v>2</v>
      </c>
      <c r="C8" s="293" t="s">
        <v>143</v>
      </c>
      <c r="D8" s="294" t="s">
        <v>1121</v>
      </c>
      <c r="E8" s="41" t="s">
        <v>1122</v>
      </c>
    </row>
    <row r="9" spans="2:5" ht="26.25" thickBot="1">
      <c r="B9" s="225">
        <v>1</v>
      </c>
      <c r="C9" s="226" t="s">
        <v>1123</v>
      </c>
      <c r="D9" s="227" t="s">
        <v>1124</v>
      </c>
      <c r="E9" s="42" t="s">
        <v>1125</v>
      </c>
    </row>
  </sheetData>
  <mergeCells count="2">
    <mergeCell ref="B3:E3"/>
    <mergeCell ref="B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topLeftCell="J1" workbookViewId="0">
      <selection activeCell="S7" sqref="S7"/>
    </sheetView>
  </sheetViews>
  <sheetFormatPr baseColWidth="10" defaultColWidth="11.42578125" defaultRowHeight="1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c r="B2" s="10" t="s">
        <v>644</v>
      </c>
      <c r="C2" s="10" t="s">
        <v>644</v>
      </c>
      <c r="D2" s="10" t="s">
        <v>646</v>
      </c>
      <c r="E2" s="10" t="s">
        <v>648</v>
      </c>
      <c r="F2" s="10" t="s">
        <v>649</v>
      </c>
      <c r="G2" s="10" t="s">
        <v>650</v>
      </c>
      <c r="H2" s="10" t="s">
        <v>651</v>
      </c>
      <c r="J2" s="10" t="s">
        <v>648</v>
      </c>
      <c r="K2" s="10" t="s">
        <v>649</v>
      </c>
      <c r="L2" s="10" t="s">
        <v>652</v>
      </c>
      <c r="O2" s="10" t="s">
        <v>653</v>
      </c>
    </row>
    <row r="3" spans="2:16">
      <c r="B3" t="s">
        <v>1126</v>
      </c>
      <c r="C3" t="s">
        <v>1127</v>
      </c>
      <c r="D3" t="s">
        <v>1128</v>
      </c>
      <c r="E3" s="11" t="s">
        <v>658</v>
      </c>
      <c r="F3" s="11" t="s">
        <v>659</v>
      </c>
      <c r="G3" t="s">
        <v>660</v>
      </c>
      <c r="H3" t="s">
        <v>72</v>
      </c>
      <c r="J3" s="11" t="s">
        <v>271</v>
      </c>
      <c r="K3" s="11" t="s">
        <v>659</v>
      </c>
      <c r="L3" t="s">
        <v>661</v>
      </c>
      <c r="M3" t="s">
        <v>662</v>
      </c>
      <c r="O3" t="s">
        <v>1129</v>
      </c>
      <c r="P3" t="s">
        <v>663</v>
      </c>
    </row>
    <row r="4" spans="2:16">
      <c r="B4" t="s">
        <v>1130</v>
      </c>
      <c r="C4" t="s">
        <v>1131</v>
      </c>
      <c r="D4" t="s">
        <v>82</v>
      </c>
      <c r="E4" s="11" t="s">
        <v>143</v>
      </c>
      <c r="F4" s="11" t="s">
        <v>70</v>
      </c>
      <c r="G4" s="11" t="s">
        <v>667</v>
      </c>
      <c r="H4" t="s">
        <v>668</v>
      </c>
      <c r="J4" s="11" t="s">
        <v>143</v>
      </c>
      <c r="K4" s="11" t="s">
        <v>70</v>
      </c>
      <c r="L4" t="s">
        <v>669</v>
      </c>
      <c r="M4" t="s">
        <v>662</v>
      </c>
      <c r="O4" t="s">
        <v>86</v>
      </c>
      <c r="P4" t="s">
        <v>670</v>
      </c>
    </row>
    <row r="5" spans="2:16">
      <c r="B5" t="s">
        <v>1132</v>
      </c>
      <c r="C5" t="s">
        <v>1133</v>
      </c>
      <c r="D5" t="s">
        <v>692</v>
      </c>
      <c r="E5" s="11" t="s">
        <v>673</v>
      </c>
      <c r="F5" s="11" t="s">
        <v>86</v>
      </c>
      <c r="G5" t="s">
        <v>674</v>
      </c>
      <c r="J5" s="11" t="s">
        <v>85</v>
      </c>
      <c r="K5" s="11" t="s">
        <v>86</v>
      </c>
      <c r="L5" t="s">
        <v>675</v>
      </c>
      <c r="M5" t="s">
        <v>86</v>
      </c>
      <c r="O5" t="s">
        <v>676</v>
      </c>
      <c r="P5" t="s">
        <v>677</v>
      </c>
    </row>
    <row r="6" spans="2:16">
      <c r="B6" t="s">
        <v>1134</v>
      </c>
      <c r="C6" t="s">
        <v>1134</v>
      </c>
      <c r="D6" t="s">
        <v>688</v>
      </c>
      <c r="E6" s="11" t="s">
        <v>100</v>
      </c>
      <c r="F6" s="11" t="s">
        <v>251</v>
      </c>
      <c r="G6" t="s">
        <v>681</v>
      </c>
      <c r="J6" s="11" t="s">
        <v>100</v>
      </c>
      <c r="K6" s="11" t="s">
        <v>251</v>
      </c>
      <c r="L6" t="s">
        <v>682</v>
      </c>
      <c r="M6" t="s">
        <v>676</v>
      </c>
      <c r="O6" t="s">
        <v>683</v>
      </c>
      <c r="P6" t="s">
        <v>685</v>
      </c>
    </row>
    <row r="7" spans="2:16">
      <c r="B7" t="s">
        <v>1135</v>
      </c>
      <c r="C7" t="s">
        <v>1136</v>
      </c>
      <c r="D7" t="s">
        <v>218</v>
      </c>
      <c r="E7" s="11" t="s">
        <v>69</v>
      </c>
      <c r="F7" s="11" t="s">
        <v>123</v>
      </c>
      <c r="G7" s="11"/>
      <c r="J7" s="11" t="s">
        <v>69</v>
      </c>
      <c r="K7" s="11" t="s">
        <v>123</v>
      </c>
      <c r="L7" t="s">
        <v>689</v>
      </c>
      <c r="M7" t="s">
        <v>683</v>
      </c>
    </row>
    <row r="8" spans="2:16">
      <c r="B8" t="s">
        <v>1136</v>
      </c>
      <c r="C8" t="s">
        <v>1135</v>
      </c>
      <c r="D8" t="s">
        <v>64</v>
      </c>
      <c r="L8" t="s">
        <v>693</v>
      </c>
      <c r="M8" t="s">
        <v>662</v>
      </c>
    </row>
    <row r="9" spans="2:16">
      <c r="B9" t="s">
        <v>1131</v>
      </c>
      <c r="C9" t="s">
        <v>1130</v>
      </c>
      <c r="D9" t="s">
        <v>177</v>
      </c>
      <c r="L9" t="s">
        <v>696</v>
      </c>
      <c r="M9" t="s">
        <v>662</v>
      </c>
    </row>
    <row r="10" spans="2:16">
      <c r="B10" t="s">
        <v>1137</v>
      </c>
      <c r="C10" t="s">
        <v>1138</v>
      </c>
      <c r="L10" t="s">
        <v>699</v>
      </c>
      <c r="M10" t="s">
        <v>86</v>
      </c>
    </row>
    <row r="11" spans="2:16">
      <c r="B11" t="s">
        <v>1127</v>
      </c>
      <c r="C11" t="s">
        <v>95</v>
      </c>
      <c r="L11" t="s">
        <v>700</v>
      </c>
      <c r="M11" t="s">
        <v>676</v>
      </c>
    </row>
    <row r="12" spans="2:16">
      <c r="B12" t="s">
        <v>1139</v>
      </c>
      <c r="C12" t="s">
        <v>1139</v>
      </c>
      <c r="L12" t="s">
        <v>701</v>
      </c>
      <c r="M12" t="s">
        <v>683</v>
      </c>
    </row>
    <row r="13" spans="2:16">
      <c r="B13" t="s">
        <v>1140</v>
      </c>
      <c r="C13" t="s">
        <v>1141</v>
      </c>
      <c r="L13" t="s">
        <v>704</v>
      </c>
      <c r="M13" t="s">
        <v>662</v>
      </c>
    </row>
    <row r="14" spans="2:16">
      <c r="B14" t="s">
        <v>1133</v>
      </c>
      <c r="C14" t="s">
        <v>61</v>
      </c>
      <c r="L14" t="s">
        <v>706</v>
      </c>
      <c r="M14" t="s">
        <v>86</v>
      </c>
    </row>
    <row r="15" spans="2:16">
      <c r="B15" t="s">
        <v>1141</v>
      </c>
      <c r="C15" t="s">
        <v>116</v>
      </c>
      <c r="L15" t="s">
        <v>709</v>
      </c>
      <c r="M15" t="s">
        <v>676</v>
      </c>
    </row>
    <row r="16" spans="2:16">
      <c r="B16" t="s">
        <v>1142</v>
      </c>
      <c r="C16" t="s">
        <v>1143</v>
      </c>
      <c r="L16" t="s">
        <v>710</v>
      </c>
      <c r="M16" t="s">
        <v>683</v>
      </c>
    </row>
    <row r="17" spans="2:13">
      <c r="B17" t="s">
        <v>61</v>
      </c>
      <c r="C17" t="s">
        <v>1144</v>
      </c>
      <c r="L17" t="s">
        <v>713</v>
      </c>
      <c r="M17" t="s">
        <v>683</v>
      </c>
    </row>
    <row r="18" spans="2:13">
      <c r="B18" t="s">
        <v>1145</v>
      </c>
      <c r="C18" t="s">
        <v>1145</v>
      </c>
      <c r="L18" t="s">
        <v>715</v>
      </c>
      <c r="M18" t="s">
        <v>86</v>
      </c>
    </row>
    <row r="19" spans="2:13">
      <c r="B19" t="s">
        <v>1144</v>
      </c>
      <c r="C19" t="s">
        <v>1132</v>
      </c>
      <c r="L19" t="s">
        <v>717</v>
      </c>
      <c r="M19" t="s">
        <v>676</v>
      </c>
    </row>
    <row r="20" spans="2:13">
      <c r="B20" t="s">
        <v>95</v>
      </c>
      <c r="C20" t="s">
        <v>1142</v>
      </c>
      <c r="L20" t="s">
        <v>718</v>
      </c>
      <c r="M20" t="s">
        <v>676</v>
      </c>
    </row>
    <row r="21" spans="2:13">
      <c r="B21" t="s">
        <v>116</v>
      </c>
      <c r="C21" t="s">
        <v>1137</v>
      </c>
      <c r="L21" t="s">
        <v>719</v>
      </c>
      <c r="M21" t="s">
        <v>683</v>
      </c>
    </row>
    <row r="22" spans="2:13">
      <c r="B22" t="s">
        <v>1143</v>
      </c>
      <c r="C22" t="s">
        <v>1140</v>
      </c>
      <c r="L22" t="s">
        <v>720</v>
      </c>
      <c r="M22" t="s">
        <v>683</v>
      </c>
    </row>
    <row r="23" spans="2:13">
      <c r="B23" t="s">
        <v>1138</v>
      </c>
      <c r="C23" t="s">
        <v>1126</v>
      </c>
      <c r="L23" t="s">
        <v>721</v>
      </c>
      <c r="M23" t="s">
        <v>676</v>
      </c>
    </row>
    <row r="24" spans="2:13">
      <c r="L24" t="s">
        <v>722</v>
      </c>
      <c r="M24" t="s">
        <v>676</v>
      </c>
    </row>
    <row r="25" spans="2:13">
      <c r="B25" s="10" t="s">
        <v>723</v>
      </c>
      <c r="D25" s="10" t="s">
        <v>12</v>
      </c>
      <c r="F25" s="10" t="s">
        <v>725</v>
      </c>
      <c r="L25" t="s">
        <v>726</v>
      </c>
      <c r="M25" t="s">
        <v>683</v>
      </c>
    </row>
    <row r="26" spans="2:13">
      <c r="B26" t="s">
        <v>73</v>
      </c>
      <c r="D26" t="s">
        <v>664</v>
      </c>
      <c r="F26" t="s">
        <v>72</v>
      </c>
      <c r="L26" t="s">
        <v>727</v>
      </c>
      <c r="M26" t="s">
        <v>683</v>
      </c>
    </row>
    <row r="27" spans="2:13">
      <c r="B27" t="s">
        <v>359</v>
      </c>
      <c r="D27" t="s">
        <v>86</v>
      </c>
      <c r="F27" t="s">
        <v>80</v>
      </c>
      <c r="L27" t="s">
        <v>730</v>
      </c>
      <c r="M27" t="s">
        <v>683</v>
      </c>
    </row>
    <row r="28" spans="2:13">
      <c r="D28" t="s">
        <v>678</v>
      </c>
    </row>
  </sheetData>
  <sheetProtection algorithmName="SHA-512" hashValue="NPKkYXgavLSzkSgJQaknIt700GWt4nvdm9YyMBFp1mKE7NScaYdnftH9NCEixnWAF+neYR5N8Xd7AULtGR6wIw==" saltValue="W5Hho+MnLKu7AHwbVgeFAg==" spinCount="100000" sheet="1" objects="1" scenarios="1"/>
  <customSheetViews>
    <customSheetView guid="{82BC0C9B-70E2-44EC-8408-64CC9B36E280}"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F8FDF2EC-A9AD-41AC-8138-AA3657B53E6D}"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17"/>
  <sheetViews>
    <sheetView showGridLines="0" zoomScale="80" zoomScaleNormal="80" workbookViewId="0">
      <selection activeCell="AI6" sqref="AI6"/>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3" spans="3:36" ht="51" customHeight="1">
      <c r="C3" s="1"/>
      <c r="D3" s="1"/>
      <c r="E3" s="773" t="s">
        <v>1146</v>
      </c>
      <c r="F3" s="1"/>
      <c r="G3" s="765" t="s">
        <v>1147</v>
      </c>
      <c r="H3" s="765"/>
      <c r="I3" s="765"/>
      <c r="J3" s="765"/>
      <c r="K3" s="765"/>
      <c r="L3" s="765"/>
      <c r="M3" s="768"/>
      <c r="N3" s="768"/>
      <c r="O3" s="768"/>
      <c r="P3" s="768"/>
      <c r="Q3" s="768"/>
      <c r="R3" s="768"/>
      <c r="S3" s="768"/>
      <c r="T3" s="768"/>
      <c r="U3" s="764"/>
      <c r="V3" s="764"/>
      <c r="W3" s="764"/>
      <c r="X3" s="764"/>
      <c r="Y3" s="764">
        <v>3</v>
      </c>
      <c r="Z3" s="764"/>
      <c r="AA3" s="764"/>
      <c r="AB3" s="764"/>
      <c r="AC3" s="764"/>
      <c r="AD3" s="764"/>
      <c r="AE3" s="764"/>
      <c r="AF3" s="764"/>
      <c r="AG3" s="1"/>
      <c r="AH3" s="1"/>
      <c r="AI3" s="1"/>
      <c r="AJ3" s="2"/>
    </row>
    <row r="4" spans="3:36" ht="51" customHeight="1">
      <c r="C4" s="1"/>
      <c r="D4" s="1"/>
      <c r="E4" s="773"/>
      <c r="F4" s="1"/>
      <c r="G4" s="765" t="s">
        <v>1148</v>
      </c>
      <c r="H4" s="765"/>
      <c r="I4" s="765"/>
      <c r="J4" s="765"/>
      <c r="K4" s="765"/>
      <c r="L4" s="765"/>
      <c r="M4" s="767">
        <v>2</v>
      </c>
      <c r="N4" s="767"/>
      <c r="O4" s="767"/>
      <c r="P4" s="767"/>
      <c r="Q4" s="768"/>
      <c r="R4" s="768"/>
      <c r="S4" s="768"/>
      <c r="T4" s="768"/>
      <c r="U4" s="768">
        <v>7</v>
      </c>
      <c r="V4" s="768"/>
      <c r="W4" s="768"/>
      <c r="X4" s="768"/>
      <c r="Y4" s="764">
        <v>5</v>
      </c>
      <c r="Z4" s="764"/>
      <c r="AA4" s="764"/>
      <c r="AB4" s="764"/>
      <c r="AC4" s="764"/>
      <c r="AD4" s="764"/>
      <c r="AE4" s="764"/>
      <c r="AF4" s="764"/>
      <c r="AG4" s="1"/>
      <c r="AH4" s="1"/>
      <c r="AI4" s="1"/>
      <c r="AJ4" s="2"/>
    </row>
    <row r="5" spans="3:36" ht="51" customHeight="1">
      <c r="C5" s="1"/>
      <c r="D5" s="1"/>
      <c r="E5" s="773"/>
      <c r="F5" s="1"/>
      <c r="G5" s="765" t="s">
        <v>1149</v>
      </c>
      <c r="H5" s="765"/>
      <c r="I5" s="765"/>
      <c r="J5" s="765"/>
      <c r="K5" s="765"/>
      <c r="L5" s="765"/>
      <c r="M5" s="766">
        <v>1</v>
      </c>
      <c r="N5" s="766"/>
      <c r="O5" s="766"/>
      <c r="P5" s="766"/>
      <c r="Q5" s="767">
        <v>1</v>
      </c>
      <c r="R5" s="767"/>
      <c r="S5" s="767"/>
      <c r="T5" s="767"/>
      <c r="U5" s="768">
        <v>3</v>
      </c>
      <c r="V5" s="768"/>
      <c r="W5" s="768"/>
      <c r="X5" s="768"/>
      <c r="Y5" s="764">
        <v>2</v>
      </c>
      <c r="Z5" s="764"/>
      <c r="AA5" s="764"/>
      <c r="AB5" s="764"/>
      <c r="AC5" s="764">
        <v>2</v>
      </c>
      <c r="AD5" s="764"/>
      <c r="AE5" s="764"/>
      <c r="AF5" s="764"/>
      <c r="AG5" s="1"/>
      <c r="AH5" s="1"/>
      <c r="AI5" s="1"/>
      <c r="AJ5" s="3"/>
    </row>
    <row r="6" spans="3:36" ht="51" customHeight="1">
      <c r="C6" s="1"/>
      <c r="D6" s="1"/>
      <c r="E6" s="773"/>
      <c r="F6" s="1"/>
      <c r="G6" s="765" t="s">
        <v>1150</v>
      </c>
      <c r="H6" s="765"/>
      <c r="I6" s="765"/>
      <c r="J6" s="765"/>
      <c r="K6" s="765"/>
      <c r="L6" s="765"/>
      <c r="M6" s="766"/>
      <c r="N6" s="766"/>
      <c r="O6" s="766"/>
      <c r="P6" s="766"/>
      <c r="Q6" s="766">
        <v>6</v>
      </c>
      <c r="R6" s="766"/>
      <c r="S6" s="766"/>
      <c r="T6" s="766"/>
      <c r="U6" s="767">
        <v>2</v>
      </c>
      <c r="V6" s="767"/>
      <c r="W6" s="767"/>
      <c r="X6" s="767"/>
      <c r="Y6" s="768">
        <v>1</v>
      </c>
      <c r="Z6" s="768"/>
      <c r="AA6" s="768"/>
      <c r="AB6" s="768"/>
      <c r="AC6" s="764"/>
      <c r="AD6" s="764"/>
      <c r="AE6" s="764"/>
      <c r="AF6" s="764"/>
      <c r="AG6" s="1"/>
      <c r="AH6" s="1"/>
      <c r="AI6" s="1"/>
      <c r="AJ6" s="3" t="s">
        <v>1129</v>
      </c>
    </row>
    <row r="7" spans="3:36" ht="51" customHeight="1">
      <c r="C7" s="1"/>
      <c r="D7" s="1"/>
      <c r="E7" s="773"/>
      <c r="F7" s="1"/>
      <c r="G7" s="765" t="s">
        <v>1151</v>
      </c>
      <c r="H7" s="765"/>
      <c r="I7" s="765"/>
      <c r="J7" s="765"/>
      <c r="K7" s="765"/>
      <c r="L7" s="765"/>
      <c r="M7" s="766">
        <v>2</v>
      </c>
      <c r="N7" s="766"/>
      <c r="O7" s="766"/>
      <c r="P7" s="766"/>
      <c r="Q7" s="766">
        <v>3</v>
      </c>
      <c r="R7" s="766"/>
      <c r="S7" s="766"/>
      <c r="T7" s="766"/>
      <c r="U7" s="767">
        <v>3</v>
      </c>
      <c r="V7" s="767"/>
      <c r="W7" s="767"/>
      <c r="X7" s="767"/>
      <c r="Y7" s="768">
        <v>3</v>
      </c>
      <c r="Z7" s="768"/>
      <c r="AA7" s="768"/>
      <c r="AB7" s="768"/>
      <c r="AC7" s="764">
        <v>6</v>
      </c>
      <c r="AD7" s="764"/>
      <c r="AE7" s="764"/>
      <c r="AF7" s="764"/>
      <c r="AG7" s="1"/>
      <c r="AH7" s="1"/>
      <c r="AI7" s="1"/>
      <c r="AJ7" s="2"/>
    </row>
    <row r="8" spans="3:36" ht="45" customHeight="1">
      <c r="C8" s="1"/>
      <c r="D8" s="1"/>
      <c r="E8" s="773"/>
      <c r="F8" s="1"/>
      <c r="G8" s="772"/>
      <c r="H8" s="772"/>
      <c r="I8" s="772"/>
      <c r="J8" s="772"/>
      <c r="K8" s="772"/>
      <c r="L8" s="772"/>
      <c r="M8" s="765" t="s">
        <v>1152</v>
      </c>
      <c r="N8" s="765"/>
      <c r="O8" s="765"/>
      <c r="P8" s="765"/>
      <c r="Q8" s="765" t="s">
        <v>1153</v>
      </c>
      <c r="R8" s="765"/>
      <c r="S8" s="765"/>
      <c r="T8" s="765"/>
      <c r="U8" s="765" t="s">
        <v>1154</v>
      </c>
      <c r="V8" s="765"/>
      <c r="W8" s="765"/>
      <c r="X8" s="765"/>
      <c r="Y8" s="765" t="s">
        <v>1155</v>
      </c>
      <c r="Z8" s="765"/>
      <c r="AA8" s="765"/>
      <c r="AB8" s="765"/>
      <c r="AC8" s="765" t="s">
        <v>1156</v>
      </c>
      <c r="AD8" s="765"/>
      <c r="AE8" s="765"/>
      <c r="AF8" s="765"/>
      <c r="AG8" s="1"/>
      <c r="AH8" s="1"/>
      <c r="AI8" s="1"/>
      <c r="AJ8" s="3" t="s">
        <v>1157</v>
      </c>
    </row>
    <row r="9" spans="3:36" ht="11.25" customHeight="1">
      <c r="C9" s="1"/>
      <c r="D9" s="1"/>
      <c r="E9" s="1"/>
      <c r="F9" s="1"/>
      <c r="G9" s="13"/>
      <c r="H9" s="13"/>
      <c r="I9" s="13"/>
      <c r="J9" s="13"/>
      <c r="K9" s="13"/>
      <c r="L9" s="13"/>
      <c r="M9" s="12"/>
      <c r="N9" s="12"/>
      <c r="O9" s="12"/>
      <c r="P9" s="12"/>
      <c r="Q9" s="12"/>
      <c r="R9" s="12"/>
      <c r="S9" s="12"/>
      <c r="T9" s="12"/>
      <c r="U9" s="12"/>
      <c r="V9" s="12"/>
      <c r="W9" s="12"/>
      <c r="X9" s="12"/>
      <c r="Y9" s="12"/>
      <c r="Z9" s="12"/>
      <c r="AA9" s="12"/>
      <c r="AB9" s="12"/>
      <c r="AC9" s="12"/>
      <c r="AD9" s="12"/>
      <c r="AE9" s="12"/>
      <c r="AF9" s="12"/>
      <c r="AG9" s="1"/>
      <c r="AH9" s="1"/>
      <c r="AI9" s="1"/>
      <c r="AJ9" s="3"/>
    </row>
    <row r="10" spans="3:36" ht="20.25" customHeight="1">
      <c r="C10" s="1"/>
      <c r="D10" s="1"/>
      <c r="E10" s="1"/>
      <c r="F10" s="1"/>
      <c r="G10" s="771" t="s">
        <v>26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1"/>
      <c r="AH10" s="1"/>
      <c r="AI10" s="1"/>
      <c r="AJ10" s="2"/>
    </row>
    <row r="11" spans="3:36">
      <c r="C11" s="1"/>
      <c r="D11" s="1"/>
      <c r="E11" s="1"/>
      <c r="F11" s="1"/>
      <c r="G11" s="1"/>
      <c r="H11" s="1"/>
      <c r="I11" s="4"/>
      <c r="J11" s="5"/>
      <c r="K11" s="6"/>
      <c r="L11" s="7"/>
      <c r="M11" s="7"/>
      <c r="N11" s="6"/>
      <c r="O11" s="7"/>
      <c r="P11" s="7"/>
      <c r="Q11" s="6"/>
      <c r="R11" s="7"/>
      <c r="S11" s="7"/>
      <c r="T11" s="6"/>
      <c r="U11" s="7"/>
      <c r="V11" s="7"/>
      <c r="W11" s="7"/>
      <c r="X11" s="1"/>
      <c r="Y11" s="1"/>
      <c r="Z11" s="1"/>
      <c r="AA11" s="1"/>
      <c r="AB11" s="1"/>
      <c r="AC11" s="1"/>
      <c r="AD11" s="1"/>
      <c r="AE11" s="1"/>
      <c r="AF11" s="1"/>
      <c r="AG11" s="1"/>
      <c r="AH11" s="1"/>
      <c r="AI11" s="1"/>
      <c r="AJ11" s="1"/>
    </row>
    <row r="12" spans="3:36">
      <c r="C12" s="1"/>
      <c r="D12" s="1"/>
      <c r="E12" s="1"/>
      <c r="F12" s="1"/>
      <c r="G12" s="1"/>
      <c r="H12" s="1"/>
      <c r="I12" s="299"/>
      <c r="J12" s="1"/>
      <c r="K12" s="1"/>
      <c r="L12" s="1"/>
      <c r="M12" s="300" t="s">
        <v>1158</v>
      </c>
      <c r="N12" s="301" t="s">
        <v>1159</v>
      </c>
      <c r="O12" s="302"/>
      <c r="P12" s="8"/>
      <c r="Q12" s="303" t="s">
        <v>1160</v>
      </c>
      <c r="R12" s="301" t="s">
        <v>1161</v>
      </c>
      <c r="S12" s="302"/>
      <c r="T12" s="8"/>
      <c r="U12" s="304" t="s">
        <v>1162</v>
      </c>
      <c r="V12" s="301" t="s">
        <v>1163</v>
      </c>
      <c r="W12" s="305"/>
      <c r="X12" s="8"/>
      <c r="Y12" s="306" t="s">
        <v>1164</v>
      </c>
      <c r="Z12" s="301" t="s">
        <v>1165</v>
      </c>
      <c r="AA12" s="8"/>
      <c r="AB12" s="1"/>
      <c r="AC12" s="1"/>
      <c r="AD12" s="1"/>
      <c r="AE12" s="1"/>
      <c r="AF12" s="1"/>
      <c r="AG12" s="1"/>
      <c r="AH12" s="1"/>
      <c r="AI12" s="1"/>
      <c r="AJ12" s="1"/>
    </row>
    <row r="13" spans="3:36">
      <c r="C13" s="1"/>
      <c r="D13" s="1"/>
      <c r="E13" s="1"/>
      <c r="F13" s="1"/>
      <c r="G13" s="1"/>
      <c r="H13" s="1"/>
      <c r="I13" s="307"/>
      <c r="J13" s="6"/>
      <c r="K13" s="5"/>
      <c r="L13" s="308"/>
      <c r="M13" s="307"/>
      <c r="N13" s="6"/>
      <c r="O13" s="307"/>
      <c r="P13" s="307"/>
      <c r="Q13" s="6"/>
      <c r="R13" s="307"/>
      <c r="S13" s="307"/>
      <c r="T13" s="6"/>
      <c r="U13" s="307"/>
      <c r="V13" s="307"/>
      <c r="W13" s="307"/>
      <c r="X13" s="1"/>
      <c r="Y13" s="1"/>
      <c r="Z13" s="1"/>
      <c r="AA13" s="1"/>
      <c r="AB13" s="1"/>
      <c r="AC13" s="1"/>
      <c r="AD13" s="1"/>
      <c r="AE13" s="1"/>
      <c r="AF13" s="1"/>
      <c r="AG13" s="1"/>
      <c r="AH13" s="1"/>
      <c r="AI13" s="1"/>
      <c r="AJ13" s="1"/>
    </row>
    <row r="14" spans="3:36">
      <c r="C14" s="770" t="s">
        <v>1166</v>
      </c>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row>
    <row r="15" spans="3:36" ht="32.25" customHeight="1">
      <c r="C15" s="769" t="s">
        <v>1167</v>
      </c>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row>
    <row r="16" spans="3:3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sheetData>
  <customSheetViews>
    <customSheetView guid="{82BC0C9B-70E2-44EC-8408-64CC9B36E280}"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F8FDF2EC-A9AD-41AC-8138-AA3657B53E6D}" showGridLines="0" state="hidden">
      <selection activeCell="G5" sqref="G5:L5"/>
      <pageMargins left="0" right="0" top="0" bottom="0" header="0" footer="0"/>
      <pageSetup orientation="portrait" r:id="rId3"/>
    </customSheetView>
  </customSheetViews>
  <mergeCells count="40">
    <mergeCell ref="Y4:AB4"/>
    <mergeCell ref="AC4:AF4"/>
    <mergeCell ref="Y3:AB3"/>
    <mergeCell ref="AC3:AF3"/>
    <mergeCell ref="G3:L3"/>
    <mergeCell ref="M3:P3"/>
    <mergeCell ref="Q3:T3"/>
    <mergeCell ref="U3:X3"/>
    <mergeCell ref="G4:L4"/>
    <mergeCell ref="M4:P4"/>
    <mergeCell ref="Q4:T4"/>
    <mergeCell ref="U4:X4"/>
    <mergeCell ref="C15:AJ15"/>
    <mergeCell ref="C14:AJ14"/>
    <mergeCell ref="G10:AF10"/>
    <mergeCell ref="G8:L8"/>
    <mergeCell ref="AC7:AF7"/>
    <mergeCell ref="G7:L7"/>
    <mergeCell ref="M7:P7"/>
    <mergeCell ref="Q7:T7"/>
    <mergeCell ref="U7:X7"/>
    <mergeCell ref="Y7:AB7"/>
    <mergeCell ref="AC8:AF8"/>
    <mergeCell ref="E3:E8"/>
    <mergeCell ref="G5:L5"/>
    <mergeCell ref="M5:P5"/>
    <mergeCell ref="Q5:T5"/>
    <mergeCell ref="U5:X5"/>
    <mergeCell ref="G6:L6"/>
    <mergeCell ref="M6:P6"/>
    <mergeCell ref="Q6:T6"/>
    <mergeCell ref="U6:X6"/>
    <mergeCell ref="Y6:AB6"/>
    <mergeCell ref="AC5:AF5"/>
    <mergeCell ref="Y5:AB5"/>
    <mergeCell ref="M8:P8"/>
    <mergeCell ref="Q8:T8"/>
    <mergeCell ref="U8:X8"/>
    <mergeCell ref="Y8:AB8"/>
    <mergeCell ref="AC6:AF6"/>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topLeftCell="A4" workbookViewId="0">
      <selection activeCell="E4" sqref="E4:AF11"/>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773" t="s">
        <v>1146</v>
      </c>
      <c r="F4" s="1"/>
      <c r="G4" s="765" t="s">
        <v>1147</v>
      </c>
      <c r="H4" s="765"/>
      <c r="I4" s="765"/>
      <c r="J4" s="765"/>
      <c r="K4" s="765"/>
      <c r="L4" s="765"/>
      <c r="M4" s="768"/>
      <c r="N4" s="768"/>
      <c r="O4" s="768"/>
      <c r="P4" s="768"/>
      <c r="Q4" s="768"/>
      <c r="R4" s="768"/>
      <c r="S4" s="768"/>
      <c r="T4" s="768"/>
      <c r="U4" s="764"/>
      <c r="V4" s="764"/>
      <c r="W4" s="764"/>
      <c r="X4" s="764"/>
      <c r="Y4" s="764"/>
      <c r="Z4" s="764"/>
      <c r="AA4" s="764"/>
      <c r="AB4" s="764"/>
      <c r="AC4" s="764"/>
      <c r="AD4" s="764"/>
      <c r="AE4" s="764"/>
      <c r="AF4" s="764"/>
      <c r="AG4" s="1"/>
      <c r="AH4" s="1"/>
      <c r="AI4" s="1"/>
      <c r="AJ4" s="2"/>
    </row>
    <row r="5" spans="3:36" ht="51" customHeight="1">
      <c r="C5" s="1"/>
      <c r="D5" s="1"/>
      <c r="E5" s="773"/>
      <c r="F5" s="1"/>
      <c r="G5" s="765" t="s">
        <v>1148</v>
      </c>
      <c r="H5" s="765"/>
      <c r="I5" s="765"/>
      <c r="J5" s="765"/>
      <c r="K5" s="765"/>
      <c r="L5" s="765"/>
      <c r="M5" s="767"/>
      <c r="N5" s="767"/>
      <c r="O5" s="767"/>
      <c r="P5" s="767"/>
      <c r="Q5" s="768"/>
      <c r="R5" s="768"/>
      <c r="S5" s="768"/>
      <c r="T5" s="768"/>
      <c r="U5" s="768"/>
      <c r="V5" s="768"/>
      <c r="W5" s="768"/>
      <c r="X5" s="768"/>
      <c r="Y5" s="764">
        <v>1</v>
      </c>
      <c r="Z5" s="764"/>
      <c r="AA5" s="764"/>
      <c r="AB5" s="764"/>
      <c r="AC5" s="764"/>
      <c r="AD5" s="764"/>
      <c r="AE5" s="764"/>
      <c r="AF5" s="764"/>
      <c r="AG5" s="1"/>
      <c r="AH5" s="1"/>
      <c r="AI5" s="1"/>
      <c r="AJ5" s="2"/>
    </row>
    <row r="6" spans="3:36" ht="51" customHeight="1">
      <c r="C6" s="1"/>
      <c r="D6" s="1"/>
      <c r="E6" s="773"/>
      <c r="F6" s="1"/>
      <c r="G6" s="765" t="s">
        <v>1149</v>
      </c>
      <c r="H6" s="765"/>
      <c r="I6" s="765"/>
      <c r="J6" s="765"/>
      <c r="K6" s="765"/>
      <c r="L6" s="765"/>
      <c r="M6" s="766"/>
      <c r="N6" s="766"/>
      <c r="O6" s="766"/>
      <c r="P6" s="766"/>
      <c r="Q6" s="767"/>
      <c r="R6" s="767"/>
      <c r="S6" s="767"/>
      <c r="T6" s="767"/>
      <c r="U6" s="768"/>
      <c r="V6" s="768"/>
      <c r="W6" s="768"/>
      <c r="X6" s="768"/>
      <c r="Y6" s="764">
        <v>2</v>
      </c>
      <c r="Z6" s="764"/>
      <c r="AA6" s="764"/>
      <c r="AB6" s="764"/>
      <c r="AC6" s="764">
        <v>1</v>
      </c>
      <c r="AD6" s="764"/>
      <c r="AE6" s="764"/>
      <c r="AF6" s="764"/>
      <c r="AG6" s="1"/>
      <c r="AH6" s="1"/>
      <c r="AI6" s="1"/>
      <c r="AJ6" s="3"/>
    </row>
    <row r="7" spans="3:36" ht="51" customHeight="1">
      <c r="C7" s="1"/>
      <c r="D7" s="1"/>
      <c r="E7" s="773"/>
      <c r="F7" s="1"/>
      <c r="G7" s="765" t="s">
        <v>1150</v>
      </c>
      <c r="H7" s="765"/>
      <c r="I7" s="765"/>
      <c r="J7" s="765"/>
      <c r="K7" s="765"/>
      <c r="L7" s="765"/>
      <c r="M7" s="766"/>
      <c r="N7" s="766"/>
      <c r="O7" s="766"/>
      <c r="P7" s="766"/>
      <c r="Q7" s="766"/>
      <c r="R7" s="766"/>
      <c r="S7" s="766"/>
      <c r="T7" s="766"/>
      <c r="U7" s="767"/>
      <c r="V7" s="767"/>
      <c r="W7" s="767"/>
      <c r="X7" s="767"/>
      <c r="Y7" s="768">
        <v>1</v>
      </c>
      <c r="Z7" s="768"/>
      <c r="AA7" s="768"/>
      <c r="AB7" s="768"/>
      <c r="AC7" s="764"/>
      <c r="AD7" s="764"/>
      <c r="AE7" s="764"/>
      <c r="AF7" s="764"/>
      <c r="AG7" s="1"/>
      <c r="AH7" s="1"/>
      <c r="AI7" s="1"/>
      <c r="AJ7" s="3" t="s">
        <v>1129</v>
      </c>
    </row>
    <row r="8" spans="3:36" ht="51" customHeight="1">
      <c r="C8" s="1"/>
      <c r="D8" s="1"/>
      <c r="E8" s="773"/>
      <c r="F8" s="1"/>
      <c r="G8" s="765" t="s">
        <v>1151</v>
      </c>
      <c r="H8" s="765"/>
      <c r="I8" s="765"/>
      <c r="J8" s="765"/>
      <c r="K8" s="765"/>
      <c r="L8" s="765"/>
      <c r="M8" s="766"/>
      <c r="N8" s="766"/>
      <c r="O8" s="766"/>
      <c r="P8" s="766"/>
      <c r="Q8" s="766"/>
      <c r="R8" s="766"/>
      <c r="S8" s="766"/>
      <c r="T8" s="766"/>
      <c r="U8" s="767"/>
      <c r="V8" s="767"/>
      <c r="W8" s="767"/>
      <c r="X8" s="767"/>
      <c r="Y8" s="768">
        <v>5</v>
      </c>
      <c r="Z8" s="768"/>
      <c r="AA8" s="768"/>
      <c r="AB8" s="768"/>
      <c r="AC8" s="764">
        <v>4</v>
      </c>
      <c r="AD8" s="764"/>
      <c r="AE8" s="764"/>
      <c r="AF8" s="764"/>
      <c r="AG8" s="1"/>
      <c r="AH8" s="1"/>
      <c r="AI8" s="1"/>
      <c r="AJ8" s="2"/>
    </row>
    <row r="9" spans="3:36" ht="45" customHeight="1">
      <c r="C9" s="1"/>
      <c r="D9" s="1"/>
      <c r="E9" s="773"/>
      <c r="F9" s="1"/>
      <c r="G9" s="772"/>
      <c r="H9" s="772"/>
      <c r="I9" s="772"/>
      <c r="J9" s="772"/>
      <c r="K9" s="772"/>
      <c r="L9" s="772"/>
      <c r="M9" s="765" t="s">
        <v>1152</v>
      </c>
      <c r="N9" s="765"/>
      <c r="O9" s="765"/>
      <c r="P9" s="765"/>
      <c r="Q9" s="765" t="s">
        <v>1153</v>
      </c>
      <c r="R9" s="765"/>
      <c r="S9" s="765"/>
      <c r="T9" s="765"/>
      <c r="U9" s="765" t="s">
        <v>1154</v>
      </c>
      <c r="V9" s="765"/>
      <c r="W9" s="765"/>
      <c r="X9" s="765"/>
      <c r="Y9" s="765" t="s">
        <v>1155</v>
      </c>
      <c r="Z9" s="765"/>
      <c r="AA9" s="765"/>
      <c r="AB9" s="765"/>
      <c r="AC9" s="765" t="s">
        <v>1156</v>
      </c>
      <c r="AD9" s="765"/>
      <c r="AE9" s="765"/>
      <c r="AF9" s="765"/>
      <c r="AG9" s="1"/>
      <c r="AH9" s="1"/>
      <c r="AI9" s="1"/>
      <c r="AJ9" s="3" t="s">
        <v>1157</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771" t="s">
        <v>26</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299"/>
      <c r="J13" s="1"/>
      <c r="K13" s="1"/>
      <c r="L13" s="1"/>
      <c r="M13" s="300" t="s">
        <v>1158</v>
      </c>
      <c r="N13" s="301" t="s">
        <v>1159</v>
      </c>
      <c r="O13" s="302"/>
      <c r="P13" s="8"/>
      <c r="Q13" s="303" t="s">
        <v>1160</v>
      </c>
      <c r="R13" s="301" t="s">
        <v>1161</v>
      </c>
      <c r="S13" s="302"/>
      <c r="T13" s="8"/>
      <c r="U13" s="304" t="s">
        <v>1162</v>
      </c>
      <c r="V13" s="301" t="s">
        <v>1163</v>
      </c>
      <c r="W13" s="305"/>
      <c r="X13" s="8"/>
      <c r="Y13" s="306" t="s">
        <v>1164</v>
      </c>
      <c r="Z13" s="301" t="s">
        <v>1165</v>
      </c>
      <c r="AA13" s="8"/>
      <c r="AB13" s="1"/>
      <c r="AC13" s="1"/>
      <c r="AD13" s="1"/>
      <c r="AE13" s="1"/>
      <c r="AF13" s="1"/>
      <c r="AG13" s="1"/>
      <c r="AH13" s="1"/>
      <c r="AI13" s="1"/>
      <c r="AJ13" s="1"/>
    </row>
    <row r="14" spans="3:36">
      <c r="C14" s="1"/>
      <c r="D14" s="1"/>
      <c r="E14" s="1"/>
      <c r="F14" s="1"/>
      <c r="G14" s="1"/>
      <c r="H14" s="1"/>
      <c r="I14" s="307"/>
      <c r="J14" s="6"/>
      <c r="K14" s="5"/>
      <c r="L14" s="308"/>
      <c r="M14" s="307"/>
      <c r="N14" s="6"/>
      <c r="O14" s="307"/>
      <c r="P14" s="307"/>
      <c r="Q14" s="6"/>
      <c r="R14" s="307"/>
      <c r="S14" s="307"/>
      <c r="T14" s="6"/>
      <c r="U14" s="307"/>
      <c r="V14" s="307"/>
      <c r="W14" s="307"/>
      <c r="X14" s="1"/>
      <c r="Y14" s="1"/>
      <c r="Z14" s="1"/>
      <c r="AA14" s="1"/>
      <c r="AB14" s="1"/>
      <c r="AC14" s="1"/>
      <c r="AD14" s="1"/>
      <c r="AE14" s="1"/>
      <c r="AF14" s="1"/>
      <c r="AG14" s="1"/>
      <c r="AH14" s="1"/>
      <c r="AI14" s="1"/>
      <c r="AJ14" s="1"/>
    </row>
    <row r="15" spans="3:36">
      <c r="C15" s="770" t="s">
        <v>1166</v>
      </c>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307"/>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769" t="s">
        <v>1167</v>
      </c>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 ref="Y8:AB8"/>
    <mergeCell ref="G11:AF11"/>
    <mergeCell ref="G6:L6"/>
    <mergeCell ref="M6:P6"/>
    <mergeCell ref="Q6:T6"/>
    <mergeCell ref="U6:X6"/>
    <mergeCell ref="G8:L8"/>
    <mergeCell ref="M8:P8"/>
    <mergeCell ref="Q8:T8"/>
    <mergeCell ref="M7:P7"/>
    <mergeCell ref="Q7:T7"/>
    <mergeCell ref="U7:X7"/>
    <mergeCell ref="AC4:AF4"/>
    <mergeCell ref="G5:L5"/>
    <mergeCell ref="M5:P5"/>
    <mergeCell ref="Q5:T5"/>
    <mergeCell ref="U5:X5"/>
    <mergeCell ref="Y5:AB5"/>
    <mergeCell ref="AC5:AF5"/>
    <mergeCell ref="G4:L4"/>
    <mergeCell ref="M4:P4"/>
    <mergeCell ref="Q4:T4"/>
    <mergeCell ref="U4:X4"/>
    <mergeCell ref="Y4:AB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JCategoria xmlns="81cc8fc0-8d1e-4295-8f37-5d076116407c" xsi:nil="true"/>
    <MJFechaExpedicion xmlns="81cc8fc0-8d1e-4295-8f37-5d076116407c">2025-09-25T15:59:00+00:00</MJFechaExpedicion>
    <_dlc_DocId xmlns="81cc8fc0-8d1e-4295-8f37-5d076116407c">2TV4CCKVFCYA-90719747-155</_dlc_DocId>
    <_dlc_DocIdUrl xmlns="81cc8fc0-8d1e-4295-8f37-5d076116407c">
      <Url>https://www.minjusticia.gov.co/servicio-ciudadano/_layouts/15/DocIdRedir.aspx?ID=2TV4CCKVFCYA-90719747-155</Url>
      <Description>2TV4CCKVFCYA-90719747-155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5900F6-B8E5-4F20-A67F-A153EACD6841}"/>
</file>

<file path=customXml/itemProps2.xml><?xml version="1.0" encoding="utf-8"?>
<ds:datastoreItem xmlns:ds="http://schemas.openxmlformats.org/officeDocument/2006/customXml" ds:itemID="{181A7456-32F0-4857-AC4B-929E42F9FF2A}">
  <ds:schemaRefs>
    <ds:schemaRef ds:uri="http://purl.org/dc/dcmitype/"/>
    <ds:schemaRef ds:uri="http://purl.org/dc/elements/1.1/"/>
    <ds:schemaRef ds:uri="98c71486-3409-4817-a91c-6c252592bd15"/>
    <ds:schemaRef ds:uri="3d04f598-d8fd-4db1-b254-cc560567024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82869FB-31B7-4FEC-9920-1ECC3D0AAB65}">
  <ds:schemaRefs>
    <ds:schemaRef ds:uri="http://schemas.microsoft.com/sharepoint/v3/contenttype/forms"/>
  </ds:schemaRefs>
</ds:datastoreItem>
</file>

<file path=customXml/itemProps4.xml><?xml version="1.0" encoding="utf-8"?>
<ds:datastoreItem xmlns:ds="http://schemas.openxmlformats.org/officeDocument/2006/customXml" ds:itemID="{3DEF84B7-7170-4A1F-B982-D88DEADA56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Matriz Riesgos Gestión</vt:lpstr>
      <vt:lpstr>Matriz riesgos de Corrupción</vt:lpstr>
      <vt:lpstr>Hoja1</vt:lpstr>
      <vt:lpstr>Listados</vt:lpstr>
      <vt:lpstr>Matriz Riesgos Seg. Información</vt:lpstr>
      <vt:lpstr>CONTROLES</vt:lpstr>
      <vt:lpstr>Elementos Riesgo Corrupción</vt:lpstr>
      <vt:lpstr>Seguridad Información</vt:lpstr>
      <vt:lpstr>Probabilidad Seguridad Informac</vt:lpstr>
      <vt:lpstr>Corrupción</vt:lpstr>
      <vt:lpstr>Mapa de calor</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de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de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Seguimiento-mapa-de-riesgos-de-corrupcion-2do-cuatrimestre-2025-Revisado-jefatura</dc:title>
  <dc:subject/>
  <dc:creator>jose leonardo carrillo cortes</dc:creator>
  <cp:keywords/>
  <dc:description/>
  <cp:lastModifiedBy>USUARIO</cp:lastModifiedBy>
  <cp:revision/>
  <dcterms:created xsi:type="dcterms:W3CDTF">2014-12-15T18:53:48Z</dcterms:created>
  <dcterms:modified xsi:type="dcterms:W3CDTF">2025-09-23T13:34:55Z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d43b5185-b00d-4b55-bd72-f95d0b3d4f26</vt:lpwstr>
  </property>
  <property fmtid="{D5CDD505-2E9C-101B-9397-08002B2CF9AE}" pid="4" name="MediaServiceImageTags">
    <vt:lpwstr/>
  </property>
</Properties>
</file>