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tables/table1.xml" ContentType="application/vnd.openxmlformats-officedocument.spreadsheetml.table+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defaultThemeVersion="124226"/>
  <mc:AlternateContent xmlns:mc="http://schemas.openxmlformats.org/markup-compatibility/2006">
    <mc:Choice Requires="x15">
      <x15ac:absPath xmlns:x15ac="http://schemas.microsoft.com/office/spreadsheetml/2010/11/ac" url="https://minjusticiagovco-my.sharepoint.com/personal/lilian_diaz_minjusticia_gov_co/Documents/PAAC/Seguimiento 2do cuatrimestre/Revisado Jefatura/"/>
    </mc:Choice>
  </mc:AlternateContent>
  <xr:revisionPtr revIDLastSave="0" documentId="13_ncr:1_{FE72E807-E30D-4A84-95F5-C992D22EE49D}" xr6:coauthVersionLast="47" xr6:coauthVersionMax="47" xr10:uidLastSave="{00000000-0000-0000-0000-000000000000}"/>
  <bookViews>
    <workbookView xWindow="-120" yWindow="-120" windowWidth="20730" windowHeight="11760" tabRatio="859" firstSheet="2" activeTab="2" xr2:uid="{00000000-000D-0000-FFFF-FFFF00000000}"/>
  </bookViews>
  <sheets>
    <sheet name="Listados" sheetId="7" state="hidden" r:id="rId1"/>
    <sheet name="Matriz Riesgos Gestión" sheetId="10" state="hidden" r:id="rId2"/>
    <sheet name="Matriz Riesgos Corrupción" sheetId="6" r:id="rId3"/>
    <sheet name="Hoja1" sheetId="16" state="hidden" r:id="rId4"/>
    <sheet name="Matriz Riesgos Seg. Información" sheetId="12" state="hidden" r:id="rId5"/>
    <sheet name="Seguridad Información" sheetId="13" state="hidden" r:id="rId6"/>
    <sheet name="Probabilidad Seguridad Informac" sheetId="14" state="hidden" r:id="rId7"/>
    <sheet name="Riesgo Corrupción" sheetId="9" state="hidden" r:id="rId8"/>
    <sheet name="Corrupción" sheetId="5" state="hidden" r:id="rId9"/>
    <sheet name="CONTROLES" sheetId="11" state="hidden" r:id="rId10"/>
    <sheet name="Matriz de calificación" sheetId="4" r:id="rId11"/>
    <sheet name="Matriz de calificación (2)" sheetId="15" state="hidden"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s>
  <definedNames>
    <definedName name="_10._CIFRADO.">'Seguridad Información'!$G$45:$G$46</definedName>
    <definedName name="_11._SEGURIDAD_FÍSICA_Y_AMBIENTAL.">'Seguridad Información'!$H$45:$H$59</definedName>
    <definedName name="_12._SEGURIDAD_EN_LA_OPERATIVA.">'Seguridad Información'!$I$45:$I$58</definedName>
    <definedName name="_13._SEGURIDAD_EN_LAS_TELECOMUNICACIONES.">'Seguridad Información'!$J$45:$J$51</definedName>
    <definedName name="_14._ADQUISICIÓN__DESARROLLO_Y_MANTENIMIENTO_DE_LOS_SISTEMAS_DE_INFORMACIÓN.">'Seguridad Información'!$K$45:$K$57</definedName>
    <definedName name="_15._RELACIONES_CON_SUMINISTRADORES.">'Seguridad Información'!$L$45:$L$49</definedName>
    <definedName name="_16._GESTIÓN_DE_INCIDENTES_EN_LA_SEGURIDAD_DE_LA_INFORMACIÓN.">'Seguridad Información'!$M$45:$M$51</definedName>
    <definedName name="_17._ASPECTOS_DE_SEGURIDAD_DE_LA_INFORMACION_EN_LA_GESTIÓN_DE_LA_CONTINUIDAD_DEL_NEGOCIO.">'Seguridad Información'!$N$45:$N$48</definedName>
    <definedName name="_18._CUMPLIMIENTO.">'Seguridad Información'!$O$45:$O$52</definedName>
    <definedName name="_5._POLÍTICAS_DE_SEGURIDAD.">'Seguridad Información'!$B$45:$B$46</definedName>
    <definedName name="_6._ASPECTOS_ORGANIZATIVOS_DE_LA_SEGURIDAD_DE_LA_INFORMAC.">'Seguridad Información'!$C$45:$C$51</definedName>
    <definedName name="_7._SEGURIDAD_LIGADA_A_LOS_RECURSOS_HUMANOS.">'Seguridad Información'!$D$45:$D$50</definedName>
    <definedName name="_8._GESTIÓN_DE_ACTIVOS.">'Seguridad Información'!$E$45:$E$53</definedName>
    <definedName name="_9._CONTROL_DE_ACCESOS.">'Seguridad Información'!$F$45:$F$58</definedName>
    <definedName name="_xlnm._FilterDatabase" localSheetId="2" hidden="1">'Matriz Riesgos Corrupción'!$A$6:$M$60</definedName>
    <definedName name="_xlnm._FilterDatabase" localSheetId="1" hidden="1">'Matriz Riesgos Gestión'!$A$6:$BD$366</definedName>
    <definedName name="_xlnm._FilterDatabase" localSheetId="4" hidden="1">'Matriz Riesgos Seg. Información'!$B$6:$BI$6</definedName>
    <definedName name="_xlnm.Print_Area" localSheetId="2">'Matriz Riesgos Corrupción'!$A$1:$BK$9</definedName>
    <definedName name="_xlnm.Print_Area" localSheetId="1">'Matriz Riesgos Gestión'!$A$1:$AU$13</definedName>
    <definedName name="_xlnm.Print_Area" localSheetId="4">'Matriz Riesgos Seg. Información'!$A$1:$BI$13</definedName>
    <definedName name="CD">'Seguridad Información'!$H$3</definedName>
    <definedName name="CI">'Seguridad Información'!$I$3:$I$5</definedName>
    <definedName name="CID">'Seguridad Información'!$J$3:$J$10</definedName>
    <definedName name="Confidencialidad">'Seguridad Información'!$G$3:$G$9</definedName>
    <definedName name="CONFIDENCIALIDAD.">'Seguridad Información'!$B$20:$B$32</definedName>
    <definedName name="CONFIDENCIALIDAD_">'Seguridad Información'!$B$14:$B$16</definedName>
    <definedName name="Confidencialidad_Disponibilidad">'Seguridad Información'!$H$3</definedName>
    <definedName name="CONFIDENCIALIDAD_DISPONIBILIDAD.">'Seguridad Información'!$F$20</definedName>
    <definedName name="CONFIDENCIALIDAD_DISPONIBILIDAD_">'Seguridad Información'!$F$14</definedName>
    <definedName name="Confidencialidad_integridad">'Seguridad Información'!$I$3:$I$5</definedName>
    <definedName name="CONFIDENCIALIDAD_INTEGRIDAD.">'Seguridad Información'!$E$20:$E$32</definedName>
    <definedName name="CONFIDENCIALIDAD_INTEGRIDAD_">'Seguridad Información'!$E$14</definedName>
    <definedName name="Confidencialidad_Integridad_Disponibilidad">'Seguridad Información'!$J$3:$J$10</definedName>
    <definedName name="CONFIDENCIALIDAD_INTEGRIDAD_DISPONIBILIDAD.">'Seguridad Información'!$H$20:$H$41</definedName>
    <definedName name="CONFIDENCIALIDAD_INTEGRIDAD_DISPONIBILIDAD_">'Seguridad Información'!$H$14:$H$17</definedName>
    <definedName name="Control_Existente">[1]Hoja4!$H$3:$H$4</definedName>
    <definedName name="Disponibilidad">'Seguridad Información'!$K$3:$K$18</definedName>
    <definedName name="DISPONIBILIDAD.">'Seguridad Información'!$D$20:$D$33</definedName>
    <definedName name="DISPONIBILIDAD_">'Seguridad Información'!$D$14:$D$16</definedName>
    <definedName name="Impacto">[1]Hoja4!$F$3:$F$7</definedName>
    <definedName name="Integridad">'Seguridad Información'!$M$3:$M$6</definedName>
    <definedName name="INTEGRIDAD.">'Seguridad Información'!$C$20:$C$24</definedName>
    <definedName name="INTEGRIDAD_">'Seguridad Información'!$C$14</definedName>
    <definedName name="Integridad_Disponibilidad">'Seguridad Información'!$L$3:$L$8</definedName>
    <definedName name="INTEGRIDAD_DISPONIBILIDAD.">'Seguridad Información'!$G$20:$G$25</definedName>
    <definedName name="INTEGRIDAD_DISPONIBILIDAD_">'Seguridad Información'!$G$14</definedName>
    <definedName name="Probabilidad">[1]Hoja4!$E$3:$E$7</definedName>
    <definedName name="TIPO">'[2]Base de Datos'!$A$4:$A$8</definedName>
    <definedName name="Tipo_de_Riesgo">[1]Hoja4!$D$3:$D$9</definedName>
    <definedName name="_xlnm.Print_Titles" localSheetId="2">'Matriz Riesgos Corrupción'!$1:$6</definedName>
    <definedName name="_xlnm.Print_Titles" localSheetId="1">'Matriz Riesgos Gestión'!$1:$6</definedName>
    <definedName name="_xlnm.Print_Titles" localSheetId="4">'Matriz Riesgos Seg. Información'!$1:$6</definedName>
    <definedName name="Z_795C8354_6623_430F_B16F_866AD45BC174_.wvu.FilterData" localSheetId="2" hidden="1">'Matriz Riesgos Corrupción'!$B$6:$BK$6</definedName>
    <definedName name="Z_795C8354_6623_430F_B16F_866AD45BC174_.wvu.FilterData" localSheetId="1" hidden="1">'Matriz Riesgos Gestión'!$B$6:$AU$6</definedName>
    <definedName name="Z_795C8354_6623_430F_B16F_866AD45BC174_.wvu.FilterData" localSheetId="4" hidden="1">'Matriz Riesgos Seg. Información'!$B$6:$BI$6</definedName>
    <definedName name="Z_795C8354_6623_430F_B16F_866AD45BC174_.wvu.PrintArea" localSheetId="2" hidden="1">'Matriz Riesgos Corrupción'!$A$1:$BK$9</definedName>
    <definedName name="Z_795C8354_6623_430F_B16F_866AD45BC174_.wvu.PrintArea" localSheetId="1" hidden="1">'Matriz Riesgos Gestión'!$A$1:$AU$13</definedName>
    <definedName name="Z_795C8354_6623_430F_B16F_866AD45BC174_.wvu.PrintArea" localSheetId="4" hidden="1">'Matriz Riesgos Seg. Información'!$A$1:$BI$13</definedName>
    <definedName name="Z_795C8354_6623_430F_B16F_866AD45BC174_.wvu.PrintTitles" localSheetId="2" hidden="1">'Matriz Riesgos Corrupción'!$1:$6</definedName>
    <definedName name="Z_795C8354_6623_430F_B16F_866AD45BC174_.wvu.PrintTitles" localSheetId="1" hidden="1">'Matriz Riesgos Gestión'!$1:$6</definedName>
    <definedName name="Z_795C8354_6623_430F_B16F_866AD45BC174_.wvu.PrintTitles" localSheetId="4" hidden="1">'Matriz Riesgos Seg. Información'!$1:$6</definedName>
    <definedName name="Z_82BC0C9B_70E2_44EC_8408_64CC9B36E280_.wvu.FilterData" localSheetId="2" hidden="1">'Matriz Riesgos Corrupción'!$B$6:$BK$6</definedName>
    <definedName name="Z_82BC0C9B_70E2_44EC_8408_64CC9B36E280_.wvu.FilterData" localSheetId="1" hidden="1">'Matriz Riesgos Gestión'!$B$6:$AU$6</definedName>
    <definedName name="Z_82BC0C9B_70E2_44EC_8408_64CC9B36E280_.wvu.FilterData" localSheetId="4" hidden="1">'Matriz Riesgos Seg. Información'!$B$6:$BI$6</definedName>
    <definedName name="Z_82BC0C9B_70E2_44EC_8408_64CC9B36E280_.wvu.PrintArea" localSheetId="2" hidden="1">'Matriz Riesgos Corrupción'!$A$1:$BK$9</definedName>
    <definedName name="Z_82BC0C9B_70E2_44EC_8408_64CC9B36E280_.wvu.PrintArea" localSheetId="1" hidden="1">'Matriz Riesgos Gestión'!$A$1:$AU$13</definedName>
    <definedName name="Z_82BC0C9B_70E2_44EC_8408_64CC9B36E280_.wvu.PrintArea" localSheetId="4" hidden="1">'Matriz Riesgos Seg. Información'!$A$1:$BI$13</definedName>
    <definedName name="Z_82BC0C9B_70E2_44EC_8408_64CC9B36E280_.wvu.PrintTitles" localSheetId="2" hidden="1">'Matriz Riesgos Corrupción'!$1:$6</definedName>
    <definedName name="Z_82BC0C9B_70E2_44EC_8408_64CC9B36E280_.wvu.PrintTitles" localSheetId="1" hidden="1">'Matriz Riesgos Gestión'!$1:$6</definedName>
    <definedName name="Z_82BC0C9B_70E2_44EC_8408_64CC9B36E280_.wvu.PrintTitles" localSheetId="4" hidden="1">'Matriz Riesgos Seg. Información'!$1:$6</definedName>
    <definedName name="Z_F8FDF2EC_A9AD_41AC_8138_AA3657B53E6D_.wvu.FilterData" localSheetId="2" hidden="1">'Matriz Riesgos Corrupción'!$B$6:$BK$6</definedName>
    <definedName name="Z_F8FDF2EC_A9AD_41AC_8138_AA3657B53E6D_.wvu.FilterData" localSheetId="1" hidden="1">'Matriz Riesgos Gestión'!$B$6:$AU$6</definedName>
    <definedName name="Z_F8FDF2EC_A9AD_41AC_8138_AA3657B53E6D_.wvu.FilterData" localSheetId="4" hidden="1">'Matriz Riesgos Seg. Información'!$B$6:$BI$6</definedName>
    <definedName name="Z_F8FDF2EC_A9AD_41AC_8138_AA3657B53E6D_.wvu.PrintArea" localSheetId="2" hidden="1">'Matriz Riesgos Corrupción'!$A$1:$BK$9</definedName>
    <definedName name="Z_F8FDF2EC_A9AD_41AC_8138_AA3657B53E6D_.wvu.PrintArea" localSheetId="1" hidden="1">'Matriz Riesgos Gestión'!$A$1:$AU$13</definedName>
    <definedName name="Z_F8FDF2EC_A9AD_41AC_8138_AA3657B53E6D_.wvu.PrintArea" localSheetId="4" hidden="1">'Matriz Riesgos Seg. Información'!$A$1:$BI$13</definedName>
    <definedName name="Z_F8FDF2EC_A9AD_41AC_8138_AA3657B53E6D_.wvu.PrintTitles" localSheetId="2" hidden="1">'Matriz Riesgos Corrupción'!$1:$6</definedName>
    <definedName name="Z_F8FDF2EC_A9AD_41AC_8138_AA3657B53E6D_.wvu.PrintTitles" localSheetId="1" hidden="1">'Matriz Riesgos Gestión'!$1:$6</definedName>
    <definedName name="Z_F8FDF2EC_A9AD_41AC_8138_AA3657B53E6D_.wvu.PrintTitles" localSheetId="4" hidden="1">'Matriz Riesgos Seg. Información'!$1:$6</definedName>
  </definedNames>
  <calcPr calcId="181029"/>
  <customWorkbookViews>
    <customWorkbookView name="DIEGO ORLANDO BUSTOS FORERO - Vista personalizada" guid="{F8FDF2EC-A9AD-41AC-8138-AA3657B53E6D}" mergeInterval="0" personalView="1" maximized="1" xWindow="-8" yWindow="-8" windowWidth="1936" windowHeight="1056" tabRatio="859" activeSheetId="1" showComments="commIndAndComment"/>
    <customWorkbookView name="MAURICIO ORDOÑEZ GUTIERREZ - Vista personalizada" guid="{795C8354-6623-430F-B16F-866AD45BC174}" mergeInterval="0" personalView="1" maximized="1" xWindow="-8" yWindow="-8" windowWidth="1616" windowHeight="876" tabRatio="859" activeSheetId="1"/>
    <customWorkbookView name="LUCY MARGARITA OSORIO MASTRODOMÉNICO - Vista personalizada" guid="{82BC0C9B-70E2-44EC-8408-64CC9B36E280}" mergeInterval="0" personalView="1" maximized="1" xWindow="-8" yWindow="-8" windowWidth="1616" windowHeight="876" tabRatio="859" activeSheetId="1"/>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X38" i="6" l="1"/>
  <c r="AH16" i="6" l="1"/>
  <c r="AH17" i="6"/>
  <c r="AH15" i="6"/>
  <c r="BA26" i="6" l="1"/>
  <c r="AW26" i="6"/>
  <c r="AU26" i="6"/>
  <c r="AS26" i="6"/>
  <c r="BE23" i="6"/>
  <c r="AQ26" i="6"/>
  <c r="AO26" i="6"/>
  <c r="AM26" i="6"/>
  <c r="AK26" i="6"/>
  <c r="AX26" i="6" l="1"/>
  <c r="AY26" i="6" s="1"/>
  <c r="C40" i="6"/>
  <c r="AK49" i="6" l="1"/>
  <c r="AM49" i="6"/>
  <c r="AO49" i="6"/>
  <c r="AQ49" i="6"/>
  <c r="AS49" i="6"/>
  <c r="AU49" i="6"/>
  <c r="AK20" i="6" l="1"/>
  <c r="AM20" i="6"/>
  <c r="AO20" i="6"/>
  <c r="AQ20" i="6"/>
  <c r="AS20" i="6"/>
  <c r="AU20" i="6"/>
  <c r="C15" i="6" l="1"/>
  <c r="AY38" i="6" l="1"/>
  <c r="BA38" i="6"/>
  <c r="AA36" i="6"/>
  <c r="AD36" i="6" s="1"/>
  <c r="AC36" i="6"/>
  <c r="AU7" i="6"/>
  <c r="AS7" i="6"/>
  <c r="AQ7" i="6"/>
  <c r="AO7" i="6"/>
  <c r="AM7" i="6"/>
  <c r="AK7" i="6"/>
  <c r="BB38" i="6" l="1"/>
  <c r="BC38" i="6" s="1"/>
  <c r="AF36" i="6"/>
  <c r="AE39" i="6"/>
  <c r="BA54" i="6"/>
  <c r="AW54" i="6"/>
  <c r="BA53" i="6"/>
  <c r="AW53" i="6"/>
  <c r="BA52" i="6"/>
  <c r="AW52" i="6"/>
  <c r="AU52" i="6"/>
  <c r="AS52" i="6"/>
  <c r="AQ52" i="6"/>
  <c r="AO52" i="6"/>
  <c r="AM52" i="6"/>
  <c r="AK52" i="6"/>
  <c r="BA51" i="6"/>
  <c r="AW51" i="6"/>
  <c r="AU51" i="6"/>
  <c r="AS51" i="6"/>
  <c r="AQ51" i="6"/>
  <c r="AO51" i="6"/>
  <c r="AM51" i="6"/>
  <c r="AK51" i="6"/>
  <c r="BA50" i="6"/>
  <c r="AW50" i="6"/>
  <c r="AU50" i="6"/>
  <c r="AS50" i="6"/>
  <c r="AQ50" i="6"/>
  <c r="AO50" i="6"/>
  <c r="AM50" i="6"/>
  <c r="AK50" i="6"/>
  <c r="BA49" i="6"/>
  <c r="AW49" i="6"/>
  <c r="BA48" i="6"/>
  <c r="AW48" i="6"/>
  <c r="AU48" i="6"/>
  <c r="AS48" i="6"/>
  <c r="AQ48" i="6"/>
  <c r="AO48" i="6"/>
  <c r="AM48" i="6"/>
  <c r="AK48" i="6"/>
  <c r="BA47" i="6"/>
  <c r="AW47" i="6"/>
  <c r="AU47" i="6"/>
  <c r="AS47" i="6"/>
  <c r="AQ47" i="6"/>
  <c r="AO47" i="6"/>
  <c r="AM47" i="6"/>
  <c r="AK47" i="6"/>
  <c r="AD54" i="6"/>
  <c r="AD51" i="6"/>
  <c r="AD50" i="6"/>
  <c r="AD49" i="6"/>
  <c r="AD48" i="6"/>
  <c r="AC47" i="6"/>
  <c r="AA47" i="6"/>
  <c r="AD47" i="6" s="1"/>
  <c r="BI47" i="6" s="1"/>
  <c r="AK45" i="6"/>
  <c r="AM45" i="6"/>
  <c r="AO45" i="6"/>
  <c r="AQ45" i="6"/>
  <c r="AS45" i="6"/>
  <c r="AU45" i="6"/>
  <c r="AW45" i="6"/>
  <c r="BA45" i="6"/>
  <c r="AK46" i="6"/>
  <c r="AM46" i="6"/>
  <c r="AO46" i="6"/>
  <c r="AQ46" i="6"/>
  <c r="AS46" i="6"/>
  <c r="AU46" i="6"/>
  <c r="AW46" i="6"/>
  <c r="BA46" i="6"/>
  <c r="AX47" i="6" l="1"/>
  <c r="AY47" i="6" s="1"/>
  <c r="BB47" i="6" s="1"/>
  <c r="BC47" i="6" s="1"/>
  <c r="AX49" i="6"/>
  <c r="AY49" i="6" s="1"/>
  <c r="BB49" i="6" s="1"/>
  <c r="BC49" i="6" s="1"/>
  <c r="AX51" i="6"/>
  <c r="AY51" i="6" s="1"/>
  <c r="BB51" i="6" s="1"/>
  <c r="BC51" i="6" s="1"/>
  <c r="AX54" i="6"/>
  <c r="AY54" i="6" s="1"/>
  <c r="BB54" i="6" s="1"/>
  <c r="BC54" i="6" s="1"/>
  <c r="AX48" i="6"/>
  <c r="AY48" i="6" s="1"/>
  <c r="BB48" i="6" s="1"/>
  <c r="BC48" i="6" s="1"/>
  <c r="AX52" i="6"/>
  <c r="AY52" i="6" s="1"/>
  <c r="BB52" i="6" s="1"/>
  <c r="BC52" i="6" s="1"/>
  <c r="AX45" i="6"/>
  <c r="AY45" i="6" s="1"/>
  <c r="AX50" i="6"/>
  <c r="AY50" i="6" s="1"/>
  <c r="BB50" i="6" s="1"/>
  <c r="BC50" i="6" s="1"/>
  <c r="AX53" i="6"/>
  <c r="AY53" i="6" s="1"/>
  <c r="BB53" i="6" s="1"/>
  <c r="BC53" i="6" s="1"/>
  <c r="AF47" i="6"/>
  <c r="AE47" i="6"/>
  <c r="AX46" i="6"/>
  <c r="AY46" i="6" s="1"/>
  <c r="BD47" i="6" l="1"/>
  <c r="BE47" i="6" s="1"/>
  <c r="BF47" i="6" s="1"/>
  <c r="BG47" i="6" s="1"/>
  <c r="BH47" i="6" s="1"/>
  <c r="BJ47" i="6" s="1"/>
  <c r="BK47" i="6" s="1"/>
  <c r="BA39" i="6"/>
  <c r="AW39" i="6"/>
  <c r="AU39" i="6"/>
  <c r="AS39" i="6"/>
  <c r="AQ39" i="6"/>
  <c r="AO39" i="6"/>
  <c r="AM39" i="6"/>
  <c r="AK39" i="6"/>
  <c r="BA37" i="6"/>
  <c r="AW37" i="6"/>
  <c r="AU37" i="6"/>
  <c r="AS37" i="6"/>
  <c r="AQ37" i="6"/>
  <c r="AO37" i="6"/>
  <c r="AM37" i="6"/>
  <c r="AK37" i="6"/>
  <c r="AX37" i="6" s="1"/>
  <c r="BA36" i="6"/>
  <c r="AW36" i="6"/>
  <c r="AU36" i="6"/>
  <c r="AS36" i="6"/>
  <c r="AQ36" i="6"/>
  <c r="AO36" i="6"/>
  <c r="AM36" i="6"/>
  <c r="AK36" i="6"/>
  <c r="AX36" i="6" l="1"/>
  <c r="AY36" i="6" s="1"/>
  <c r="BB36" i="6" s="1"/>
  <c r="BC36" i="6" s="1"/>
  <c r="AY37" i="6"/>
  <c r="BB37" i="6" s="1"/>
  <c r="BC37" i="6" s="1"/>
  <c r="AX39" i="6"/>
  <c r="AY39" i="6" s="1"/>
  <c r="BB39" i="6" s="1"/>
  <c r="BC39" i="6" s="1"/>
  <c r="AX35" i="6"/>
  <c r="AY35" i="6" s="1"/>
  <c r="AD35" i="6"/>
  <c r="BA33" i="6"/>
  <c r="AW33" i="6"/>
  <c r="AU33" i="6"/>
  <c r="AS33" i="6"/>
  <c r="AQ33" i="6"/>
  <c r="AO33" i="6"/>
  <c r="AM33" i="6"/>
  <c r="AK33" i="6"/>
  <c r="AD33" i="6"/>
  <c r="BA32" i="6"/>
  <c r="AW32" i="6"/>
  <c r="AU32" i="6"/>
  <c r="AS32" i="6"/>
  <c r="AQ32" i="6"/>
  <c r="AO32" i="6"/>
  <c r="AM32" i="6"/>
  <c r="AK32" i="6"/>
  <c r="AD32" i="6"/>
  <c r="BA31" i="6"/>
  <c r="AW31" i="6"/>
  <c r="AU31" i="6"/>
  <c r="AS31" i="6"/>
  <c r="AQ31" i="6"/>
  <c r="AO31" i="6"/>
  <c r="AM31" i="6"/>
  <c r="AK31" i="6"/>
  <c r="AD31" i="6"/>
  <c r="BA30" i="6"/>
  <c r="AW30" i="6"/>
  <c r="AU30" i="6"/>
  <c r="AS30" i="6"/>
  <c r="AQ30" i="6"/>
  <c r="AO30" i="6"/>
  <c r="AM30" i="6"/>
  <c r="AK30" i="6"/>
  <c r="AD30" i="6"/>
  <c r="BA29" i="6"/>
  <c r="AW29" i="6"/>
  <c r="AU29" i="6"/>
  <c r="AS29" i="6"/>
  <c r="AQ29" i="6"/>
  <c r="AO29" i="6"/>
  <c r="AM29" i="6"/>
  <c r="AK29" i="6"/>
  <c r="AD29" i="6"/>
  <c r="BI29" i="6" s="1"/>
  <c r="AC29" i="6"/>
  <c r="C29" i="6"/>
  <c r="AX29" i="6" l="1"/>
  <c r="AY29" i="6" s="1"/>
  <c r="BB29" i="6" s="1"/>
  <c r="BC29" i="6" s="1"/>
  <c r="AX33" i="6"/>
  <c r="AY33" i="6" s="1"/>
  <c r="BB33" i="6" s="1"/>
  <c r="BC33" i="6" s="1"/>
  <c r="AX30" i="6"/>
  <c r="AY30" i="6" s="1"/>
  <c r="BB30" i="6" s="1"/>
  <c r="BC30" i="6" s="1"/>
  <c r="AX31" i="6"/>
  <c r="AY31" i="6" s="1"/>
  <c r="BB31" i="6" s="1"/>
  <c r="BC31" i="6" s="1"/>
  <c r="AX32" i="6"/>
  <c r="AY32" i="6" s="1"/>
  <c r="BB32" i="6" s="1"/>
  <c r="BC32" i="6" s="1"/>
  <c r="AE29" i="6"/>
  <c r="AF29" i="6"/>
  <c r="BD29" i="6" l="1"/>
  <c r="BE29" i="6" s="1"/>
  <c r="BF29" i="6" s="1"/>
  <c r="BG29" i="6" s="1"/>
  <c r="BH29" i="6" s="1"/>
  <c r="BJ29" i="6" s="1"/>
  <c r="BK29" i="6" s="1"/>
  <c r="AU60" i="6" l="1"/>
  <c r="AS60" i="6"/>
  <c r="AQ60" i="6"/>
  <c r="AO60" i="6"/>
  <c r="AM60" i="6"/>
  <c r="AK60" i="6"/>
  <c r="AU59" i="6"/>
  <c r="AS59" i="6"/>
  <c r="AQ59" i="6"/>
  <c r="AO59" i="6"/>
  <c r="AM59" i="6"/>
  <c r="AK59" i="6"/>
  <c r="AU58" i="6"/>
  <c r="AS58" i="6"/>
  <c r="AQ58" i="6"/>
  <c r="AO58" i="6"/>
  <c r="AM58" i="6"/>
  <c r="AK58" i="6"/>
  <c r="BA60" i="6"/>
  <c r="AW60" i="6"/>
  <c r="BA59" i="6"/>
  <c r="AW59" i="6"/>
  <c r="BA58" i="6"/>
  <c r="AW58" i="6"/>
  <c r="AC58" i="6"/>
  <c r="AA58" i="6"/>
  <c r="AD58" i="6" s="1"/>
  <c r="C58" i="6"/>
  <c r="AX59" i="6" l="1"/>
  <c r="AY59" i="6" s="1"/>
  <c r="AX60" i="6"/>
  <c r="AY60" i="6" s="1"/>
  <c r="AX58" i="6"/>
  <c r="AY58" i="6" s="1"/>
  <c r="BI58" i="6"/>
  <c r="AF58" i="6"/>
  <c r="AE58" i="6"/>
  <c r="BA9" i="6" l="1"/>
  <c r="AW9" i="6"/>
  <c r="AU9" i="6"/>
  <c r="AS9" i="6"/>
  <c r="AQ9" i="6"/>
  <c r="AO9" i="6"/>
  <c r="AM9" i="6"/>
  <c r="AK9" i="6"/>
  <c r="AX9" i="6" l="1"/>
  <c r="AY9" i="6" s="1"/>
  <c r="AU57" i="6" l="1"/>
  <c r="AS57" i="6"/>
  <c r="AQ57" i="6"/>
  <c r="AO57" i="6"/>
  <c r="AM57" i="6"/>
  <c r="AK57" i="6"/>
  <c r="AU56" i="6"/>
  <c r="AS56" i="6"/>
  <c r="AQ56" i="6"/>
  <c r="AO56" i="6"/>
  <c r="AM56" i="6"/>
  <c r="AK56" i="6"/>
  <c r="AU17" i="6" l="1"/>
  <c r="AS17" i="6"/>
  <c r="AQ17" i="6"/>
  <c r="AO17" i="6"/>
  <c r="AM17" i="6"/>
  <c r="AK17" i="6"/>
  <c r="AU44" i="6" l="1"/>
  <c r="AS44" i="6"/>
  <c r="AQ44" i="6"/>
  <c r="AO44" i="6"/>
  <c r="AM44" i="6"/>
  <c r="AK44" i="6"/>
  <c r="AU43" i="6"/>
  <c r="AS43" i="6"/>
  <c r="AQ43" i="6"/>
  <c r="AO43" i="6"/>
  <c r="AM43" i="6"/>
  <c r="AK43" i="6"/>
  <c r="AU42" i="6"/>
  <c r="AS42" i="6"/>
  <c r="AQ42" i="6"/>
  <c r="AO42" i="6"/>
  <c r="AM42" i="6"/>
  <c r="AK42" i="6"/>
  <c r="AU41" i="6"/>
  <c r="AS41" i="6"/>
  <c r="AQ41" i="6"/>
  <c r="AO41" i="6"/>
  <c r="AM41" i="6"/>
  <c r="AK41" i="6"/>
  <c r="AU40" i="6"/>
  <c r="AS40" i="6"/>
  <c r="AQ40" i="6"/>
  <c r="AO40" i="6"/>
  <c r="AM40" i="6"/>
  <c r="AK40" i="6"/>
  <c r="AU25" i="6"/>
  <c r="AS25" i="6"/>
  <c r="AQ25" i="6"/>
  <c r="AO25" i="6"/>
  <c r="AM25" i="6"/>
  <c r="AK25" i="6"/>
  <c r="AU24" i="6"/>
  <c r="AS24" i="6"/>
  <c r="AQ24" i="6"/>
  <c r="AO24" i="6"/>
  <c r="AM24" i="6"/>
  <c r="AK24" i="6"/>
  <c r="AU23" i="6"/>
  <c r="AS23" i="6"/>
  <c r="AQ23" i="6"/>
  <c r="AO23" i="6"/>
  <c r="AM23" i="6"/>
  <c r="AK23" i="6"/>
  <c r="AU22" i="6"/>
  <c r="AS22" i="6"/>
  <c r="AQ22" i="6"/>
  <c r="AO22" i="6"/>
  <c r="AM22" i="6"/>
  <c r="AK22" i="6"/>
  <c r="AU21" i="6"/>
  <c r="AS21" i="6"/>
  <c r="AQ21" i="6"/>
  <c r="AO21" i="6"/>
  <c r="AM21" i="6"/>
  <c r="AK21" i="6"/>
  <c r="AU19" i="6"/>
  <c r="AS19" i="6"/>
  <c r="AQ19" i="6"/>
  <c r="AO19" i="6"/>
  <c r="AM19" i="6"/>
  <c r="AK19" i="6"/>
  <c r="AU18" i="6"/>
  <c r="AS18" i="6"/>
  <c r="AQ18" i="6"/>
  <c r="AO18" i="6"/>
  <c r="AM18" i="6"/>
  <c r="AK18" i="6"/>
  <c r="U325" i="10" l="1"/>
  <c r="W325" i="10"/>
  <c r="Y325" i="10"/>
  <c r="AA325" i="10"/>
  <c r="AC325" i="10"/>
  <c r="U326" i="10"/>
  <c r="W326" i="10"/>
  <c r="Y326" i="10"/>
  <c r="AA326" i="10"/>
  <c r="AC326" i="10"/>
  <c r="AU16" i="6" l="1"/>
  <c r="AS16" i="6"/>
  <c r="AQ16" i="6"/>
  <c r="AO16" i="6"/>
  <c r="AM16" i="6"/>
  <c r="AK16" i="6"/>
  <c r="AU15" i="6"/>
  <c r="AS15" i="6"/>
  <c r="AQ15" i="6"/>
  <c r="AO15" i="6"/>
  <c r="AM15" i="6"/>
  <c r="AK15" i="6"/>
  <c r="AA100" i="10"/>
  <c r="Y100" i="10"/>
  <c r="W100" i="10"/>
  <c r="U100" i="10"/>
  <c r="S100" i="10"/>
  <c r="AA98" i="10"/>
  <c r="Y98" i="10"/>
  <c r="W98" i="10"/>
  <c r="U98" i="10"/>
  <c r="S98" i="10"/>
  <c r="AA97" i="10"/>
  <c r="Y97" i="10"/>
  <c r="W97" i="10"/>
  <c r="U97" i="10"/>
  <c r="S97" i="10"/>
  <c r="AC93" i="10"/>
  <c r="AA93" i="10"/>
  <c r="Y93" i="10"/>
  <c r="W93" i="10"/>
  <c r="U93" i="10"/>
  <c r="S93" i="10"/>
  <c r="AC92" i="10"/>
  <c r="AA92" i="10"/>
  <c r="Y92" i="10"/>
  <c r="W92" i="10"/>
  <c r="U92" i="10"/>
  <c r="S92" i="10"/>
  <c r="AC91" i="10"/>
  <c r="AA91" i="10"/>
  <c r="Y91" i="10"/>
  <c r="W91" i="10"/>
  <c r="U91" i="10"/>
  <c r="S91" i="10"/>
  <c r="C36" i="6" l="1"/>
  <c r="C27" i="6"/>
  <c r="C23" i="6"/>
  <c r="AQ10" i="6" l="1"/>
  <c r="AQ11" i="6"/>
  <c r="AQ12" i="6"/>
  <c r="AQ13" i="6"/>
  <c r="AQ14" i="6"/>
  <c r="Y8" i="10"/>
  <c r="Y9" i="10"/>
  <c r="Y10" i="10"/>
  <c r="Y11" i="10"/>
  <c r="Y12" i="10"/>
  <c r="Y13" i="10"/>
  <c r="Y14" i="10"/>
  <c r="Y15" i="10"/>
  <c r="Y16" i="10"/>
  <c r="Y17" i="10"/>
  <c r="Y18" i="10"/>
  <c r="Y19" i="10"/>
  <c r="Y20" i="10"/>
  <c r="Y21" i="10"/>
  <c r="Y22" i="10"/>
  <c r="Y23" i="10"/>
  <c r="Y24" i="10"/>
  <c r="Y25" i="10"/>
  <c r="Y26" i="10"/>
  <c r="Y27" i="10"/>
  <c r="Y28" i="10"/>
  <c r="Y29" i="10"/>
  <c r="Y30" i="10"/>
  <c r="Y31" i="10"/>
  <c r="Y32" i="10"/>
  <c r="Y33" i="10"/>
  <c r="Y34" i="10"/>
  <c r="Y35" i="10"/>
  <c r="Y36" i="10"/>
  <c r="Y37" i="10"/>
  <c r="Y38" i="10"/>
  <c r="Y39" i="10"/>
  <c r="Y40" i="10"/>
  <c r="Y41" i="10"/>
  <c r="Y42" i="10"/>
  <c r="Y43" i="10"/>
  <c r="Y44" i="10"/>
  <c r="Y45" i="10"/>
  <c r="Y46" i="10"/>
  <c r="Y47" i="10"/>
  <c r="Y48" i="10"/>
  <c r="Y49" i="10"/>
  <c r="Y50" i="10"/>
  <c r="Y51" i="10"/>
  <c r="Y52" i="10"/>
  <c r="Y53" i="10"/>
  <c r="Y54" i="10"/>
  <c r="Y55" i="10"/>
  <c r="Y56" i="10"/>
  <c r="Y57" i="10"/>
  <c r="Y58" i="10"/>
  <c r="Y59" i="10"/>
  <c r="Y60" i="10"/>
  <c r="Y61" i="10"/>
  <c r="Y62" i="10"/>
  <c r="Y63" i="10"/>
  <c r="Y64" i="10"/>
  <c r="Y65" i="10"/>
  <c r="Y66" i="10"/>
  <c r="Y67" i="10"/>
  <c r="Y68" i="10"/>
  <c r="Y69" i="10"/>
  <c r="Y70" i="10"/>
  <c r="Y71" i="10"/>
  <c r="Y72" i="10"/>
  <c r="Y73" i="10"/>
  <c r="Y74" i="10"/>
  <c r="Y75" i="10"/>
  <c r="Y76" i="10"/>
  <c r="Y77" i="10"/>
  <c r="Y78" i="10"/>
  <c r="Y79" i="10"/>
  <c r="Y80" i="10"/>
  <c r="Y81" i="10"/>
  <c r="Y82" i="10"/>
  <c r="Y83" i="10"/>
  <c r="Y84" i="10"/>
  <c r="Y85" i="10"/>
  <c r="Y86" i="10"/>
  <c r="Y87" i="10"/>
  <c r="Y88" i="10"/>
  <c r="Y89" i="10"/>
  <c r="Y90" i="10"/>
  <c r="Y94" i="10"/>
  <c r="Y95" i="10"/>
  <c r="Y96" i="10"/>
  <c r="Y99" i="10"/>
  <c r="Y101" i="10"/>
  <c r="Y102" i="10"/>
  <c r="Y103" i="10"/>
  <c r="Y104" i="10"/>
  <c r="Y105" i="10"/>
  <c r="Y106" i="10"/>
  <c r="Y107" i="10"/>
  <c r="Y108" i="10"/>
  <c r="Y109" i="10"/>
  <c r="Y110" i="10"/>
  <c r="Y111" i="10"/>
  <c r="Y112" i="10"/>
  <c r="Y113" i="10"/>
  <c r="Y114" i="10"/>
  <c r="Y115" i="10"/>
  <c r="Y116" i="10"/>
  <c r="Y117" i="10"/>
  <c r="Y118" i="10"/>
  <c r="Y119" i="10"/>
  <c r="Y120" i="10"/>
  <c r="Y121" i="10"/>
  <c r="Y122" i="10"/>
  <c r="Y123" i="10"/>
  <c r="Y124" i="10"/>
  <c r="Y125" i="10"/>
  <c r="Y126" i="10"/>
  <c r="Y127" i="10"/>
  <c r="Y128" i="10"/>
  <c r="Y129" i="10"/>
  <c r="Y130" i="10"/>
  <c r="Y131" i="10"/>
  <c r="Y132" i="10"/>
  <c r="Y133" i="10"/>
  <c r="Y134" i="10"/>
  <c r="Y135" i="10"/>
  <c r="Y136" i="10"/>
  <c r="Y137" i="10"/>
  <c r="Y138" i="10"/>
  <c r="Y139" i="10"/>
  <c r="Y140" i="10"/>
  <c r="Y141" i="10"/>
  <c r="Y142" i="10"/>
  <c r="Y143" i="10"/>
  <c r="Y144" i="10"/>
  <c r="Y145" i="10"/>
  <c r="Y146" i="10"/>
  <c r="Y147" i="10"/>
  <c r="Y148" i="10"/>
  <c r="Y149" i="10"/>
  <c r="Y150" i="10"/>
  <c r="Y151" i="10"/>
  <c r="Y152" i="10"/>
  <c r="Y153" i="10"/>
  <c r="Y154" i="10"/>
  <c r="Y155" i="10"/>
  <c r="Y156" i="10"/>
  <c r="Y157" i="10"/>
  <c r="Y158" i="10"/>
  <c r="Y159" i="10"/>
  <c r="Y160" i="10"/>
  <c r="Y161" i="10"/>
  <c r="Y162" i="10"/>
  <c r="Y163" i="10"/>
  <c r="Y164" i="10"/>
  <c r="Y165" i="10"/>
  <c r="Y166" i="10"/>
  <c r="Y167" i="10"/>
  <c r="Y168" i="10"/>
  <c r="Y169" i="10"/>
  <c r="Y170" i="10"/>
  <c r="Y171" i="10"/>
  <c r="Y172" i="10"/>
  <c r="Y173" i="10"/>
  <c r="Y174" i="10"/>
  <c r="Y175" i="10"/>
  <c r="Y176" i="10"/>
  <c r="Y177" i="10"/>
  <c r="Y178" i="10"/>
  <c r="Y179" i="10"/>
  <c r="Y180" i="10"/>
  <c r="Y181" i="10"/>
  <c r="Y182" i="10"/>
  <c r="Y183" i="10"/>
  <c r="Y184" i="10"/>
  <c r="Y185" i="10"/>
  <c r="Y186" i="10"/>
  <c r="Y187" i="10"/>
  <c r="Y188" i="10"/>
  <c r="Y189" i="10"/>
  <c r="Y190" i="10"/>
  <c r="Y191" i="10"/>
  <c r="Y192" i="10"/>
  <c r="Y193" i="10"/>
  <c r="Y194" i="10"/>
  <c r="Y195" i="10"/>
  <c r="Y196" i="10"/>
  <c r="Y197" i="10"/>
  <c r="Y198" i="10"/>
  <c r="Y199" i="10"/>
  <c r="Y200" i="10"/>
  <c r="Y201" i="10"/>
  <c r="Y202" i="10"/>
  <c r="Y203" i="10"/>
  <c r="Y204" i="10"/>
  <c r="Y205" i="10"/>
  <c r="Y206" i="10"/>
  <c r="Y207" i="10"/>
  <c r="Y208" i="10"/>
  <c r="Y209" i="10"/>
  <c r="Y210" i="10"/>
  <c r="Y211" i="10"/>
  <c r="Y212" i="10"/>
  <c r="Y213" i="10"/>
  <c r="Y214" i="10"/>
  <c r="Y215" i="10"/>
  <c r="Y216" i="10"/>
  <c r="Y217" i="10"/>
  <c r="Y218" i="10"/>
  <c r="Y219" i="10"/>
  <c r="Y220" i="10"/>
  <c r="Y221" i="10"/>
  <c r="Y222" i="10"/>
  <c r="Y223" i="10"/>
  <c r="Y224" i="10"/>
  <c r="Y225" i="10"/>
  <c r="Y226" i="10"/>
  <c r="Y227" i="10"/>
  <c r="Y228" i="10"/>
  <c r="Y229" i="10"/>
  <c r="Y230" i="10"/>
  <c r="Y231" i="10"/>
  <c r="Y232" i="10"/>
  <c r="Y233" i="10"/>
  <c r="Y234" i="10"/>
  <c r="Y235" i="10"/>
  <c r="Y236" i="10"/>
  <c r="Y237" i="10"/>
  <c r="Y238" i="10"/>
  <c r="Y239" i="10"/>
  <c r="Y240" i="10"/>
  <c r="Y241" i="10"/>
  <c r="Y242" i="10"/>
  <c r="Y243" i="10"/>
  <c r="Y244" i="10"/>
  <c r="Y245" i="10"/>
  <c r="Y246" i="10"/>
  <c r="Y247" i="10"/>
  <c r="Y248" i="10"/>
  <c r="Y249" i="10"/>
  <c r="Y250" i="10"/>
  <c r="Y251" i="10"/>
  <c r="Y252" i="10"/>
  <c r="Y253" i="10"/>
  <c r="Y254" i="10"/>
  <c r="Y255" i="10"/>
  <c r="Y256" i="10"/>
  <c r="Y257" i="10"/>
  <c r="Y258" i="10"/>
  <c r="Y259" i="10"/>
  <c r="Y260" i="10"/>
  <c r="Y261" i="10"/>
  <c r="Y262" i="10"/>
  <c r="Y263" i="10"/>
  <c r="Y264" i="10"/>
  <c r="Y265" i="10"/>
  <c r="Y266" i="10"/>
  <c r="Y267" i="10"/>
  <c r="Y268" i="10"/>
  <c r="Y269" i="10"/>
  <c r="Y270" i="10"/>
  <c r="Y271" i="10"/>
  <c r="Y272" i="10"/>
  <c r="Y273" i="10"/>
  <c r="Y274" i="10"/>
  <c r="Y275" i="10"/>
  <c r="Y276" i="10"/>
  <c r="Y277" i="10"/>
  <c r="Y278" i="10"/>
  <c r="Y279" i="10"/>
  <c r="Y280" i="10"/>
  <c r="Y281" i="10"/>
  <c r="Y282" i="10"/>
  <c r="Y283" i="10"/>
  <c r="Y284" i="10"/>
  <c r="Y285" i="10"/>
  <c r="Y286" i="10"/>
  <c r="Y287" i="10"/>
  <c r="Y288" i="10"/>
  <c r="Y289" i="10"/>
  <c r="Y290" i="10"/>
  <c r="Y291" i="10"/>
  <c r="Y292" i="10"/>
  <c r="Y293" i="10"/>
  <c r="Y294" i="10"/>
  <c r="Y295" i="10"/>
  <c r="Y296" i="10"/>
  <c r="Y297" i="10"/>
  <c r="Y298" i="10"/>
  <c r="Y299" i="10"/>
  <c r="Y300" i="10"/>
  <c r="Y301" i="10"/>
  <c r="Y302" i="10"/>
  <c r="Y303" i="10"/>
  <c r="Y304" i="10"/>
  <c r="Y305" i="10"/>
  <c r="Y306" i="10"/>
  <c r="Y307" i="10"/>
  <c r="Y308" i="10"/>
  <c r="Y309" i="10"/>
  <c r="Y310" i="10"/>
  <c r="Y311" i="10"/>
  <c r="Y312" i="10"/>
  <c r="Y313" i="10"/>
  <c r="Y314" i="10"/>
  <c r="Y315" i="10"/>
  <c r="Y316" i="10"/>
  <c r="Y317" i="10"/>
  <c r="Y318" i="10"/>
  <c r="Y319" i="10"/>
  <c r="Y320" i="10"/>
  <c r="Y321" i="10"/>
  <c r="Y322" i="10"/>
  <c r="Y323" i="10"/>
  <c r="Y324" i="10"/>
  <c r="Y327" i="10"/>
  <c r="Y328" i="10"/>
  <c r="Y329" i="10"/>
  <c r="Y330" i="10"/>
  <c r="Y331" i="10"/>
  <c r="Y332" i="10"/>
  <c r="Y333" i="10"/>
  <c r="Y334" i="10"/>
  <c r="Y335" i="10"/>
  <c r="Y336" i="10"/>
  <c r="Y337" i="10"/>
  <c r="Y338" i="10"/>
  <c r="Y339" i="10"/>
  <c r="Y340" i="10"/>
  <c r="Y341" i="10"/>
  <c r="Y342" i="10"/>
  <c r="Y343" i="10"/>
  <c r="Y344" i="10"/>
  <c r="Y345" i="10"/>
  <c r="Y346" i="10"/>
  <c r="Y347" i="10"/>
  <c r="Y348" i="10"/>
  <c r="Y349" i="10"/>
  <c r="Y350" i="10"/>
  <c r="Y351" i="10"/>
  <c r="Y352" i="10"/>
  <c r="Y353" i="10"/>
  <c r="Y354" i="10"/>
  <c r="Y355" i="10"/>
  <c r="Y356" i="10"/>
  <c r="Y357" i="10"/>
  <c r="Y358" i="10"/>
  <c r="Y359" i="10"/>
  <c r="Y360" i="10"/>
  <c r="Y361" i="10"/>
  <c r="Y362" i="10"/>
  <c r="Y363" i="10"/>
  <c r="Y364" i="10"/>
  <c r="Y365" i="10"/>
  <c r="Y366" i="10"/>
  <c r="Y7" i="10"/>
  <c r="C193" i="10" l="1"/>
  <c r="C187" i="10"/>
  <c r="C181" i="10"/>
  <c r="C175" i="10"/>
  <c r="C169" i="10"/>
  <c r="K283" i="10" l="1"/>
  <c r="K277" i="10" l="1"/>
  <c r="K271" i="10"/>
  <c r="K265" i="10" l="1"/>
  <c r="C265" i="10"/>
  <c r="K259" i="10"/>
  <c r="C259" i="10"/>
  <c r="K253" i="10"/>
  <c r="C253" i="10"/>
  <c r="K247" i="10"/>
  <c r="C247" i="10"/>
  <c r="K91" i="10" l="1"/>
  <c r="BA13" i="6" l="1"/>
  <c r="AU13" i="6"/>
  <c r="AS13" i="6"/>
  <c r="AO13" i="6"/>
  <c r="AM13" i="6"/>
  <c r="AK13" i="6"/>
  <c r="AD12" i="6" l="1"/>
  <c r="C13" i="10" l="1"/>
  <c r="K19" i="10"/>
  <c r="K13" i="10" l="1"/>
  <c r="M13" i="10"/>
  <c r="N13" i="10"/>
  <c r="AU8" i="12" l="1"/>
  <c r="AU9" i="12"/>
  <c r="AU10" i="12"/>
  <c r="AU11" i="12"/>
  <c r="AU12" i="12"/>
  <c r="AU13" i="12"/>
  <c r="AU14" i="12"/>
  <c r="AU15" i="12"/>
  <c r="AU16" i="12"/>
  <c r="AU17" i="12"/>
  <c r="AU18" i="12"/>
  <c r="AU19" i="12"/>
  <c r="AU20" i="12"/>
  <c r="AU21" i="12"/>
  <c r="AU22" i="12"/>
  <c r="AU23" i="12"/>
  <c r="AU24" i="12"/>
  <c r="AU25" i="12"/>
  <c r="AU26" i="12"/>
  <c r="AU27" i="12"/>
  <c r="AU28" i="12"/>
  <c r="AU29" i="12"/>
  <c r="AU30" i="12"/>
  <c r="AU31" i="12"/>
  <c r="AU32" i="12"/>
  <c r="AU33" i="12"/>
  <c r="AU34" i="12"/>
  <c r="AU35" i="12"/>
  <c r="AU36" i="12"/>
  <c r="AU37" i="12"/>
  <c r="AU38" i="12"/>
  <c r="AU39" i="12"/>
  <c r="AU40" i="12"/>
  <c r="AU41" i="12"/>
  <c r="AU42" i="12"/>
  <c r="AU43" i="12"/>
  <c r="AU44" i="12"/>
  <c r="AU45" i="12"/>
  <c r="AU46" i="12"/>
  <c r="AU47" i="12"/>
  <c r="AU48" i="12"/>
  <c r="AU49" i="12"/>
  <c r="AU50" i="12"/>
  <c r="AU51" i="12"/>
  <c r="AU52" i="12"/>
  <c r="AU53" i="12"/>
  <c r="AU54" i="12"/>
  <c r="AU55" i="12"/>
  <c r="AU56" i="12"/>
  <c r="AU57" i="12"/>
  <c r="AU58" i="12"/>
  <c r="AU59" i="12"/>
  <c r="AU60" i="12"/>
  <c r="AU61" i="12"/>
  <c r="AU62" i="12"/>
  <c r="AU63" i="12"/>
  <c r="AU64" i="12"/>
  <c r="AU65" i="12"/>
  <c r="AU66" i="12"/>
  <c r="AU67" i="12"/>
  <c r="AU68" i="12"/>
  <c r="AU69" i="12"/>
  <c r="AU70" i="12"/>
  <c r="AU71" i="12"/>
  <c r="AU72" i="12"/>
  <c r="AU73" i="12"/>
  <c r="AU74" i="12"/>
  <c r="AU75" i="12"/>
  <c r="AU76" i="12"/>
  <c r="AU77" i="12"/>
  <c r="AU78" i="12"/>
  <c r="AU79" i="12"/>
  <c r="AU80" i="12"/>
  <c r="AU81" i="12"/>
  <c r="AU82" i="12"/>
  <c r="AU83" i="12"/>
  <c r="AU84" i="12"/>
  <c r="AU85" i="12"/>
  <c r="AU86" i="12"/>
  <c r="AU87" i="12"/>
  <c r="AU88" i="12"/>
  <c r="AU89" i="12"/>
  <c r="AU90" i="12"/>
  <c r="AU91" i="12"/>
  <c r="AU92" i="12"/>
  <c r="AU93" i="12"/>
  <c r="AU94" i="12"/>
  <c r="AU95" i="12"/>
  <c r="AU96" i="12"/>
  <c r="AU97" i="12"/>
  <c r="AU98" i="12"/>
  <c r="AU99" i="12"/>
  <c r="AU100" i="12"/>
  <c r="AU101" i="12"/>
  <c r="AU102" i="12"/>
  <c r="AU103" i="12"/>
  <c r="AU104" i="12"/>
  <c r="AU105" i="12"/>
  <c r="AU106" i="12"/>
  <c r="AU107" i="12"/>
  <c r="AU108" i="12"/>
  <c r="AU109" i="12"/>
  <c r="AU110" i="12"/>
  <c r="AU111" i="12"/>
  <c r="AU112" i="12"/>
  <c r="AU113" i="12"/>
  <c r="AU114" i="12"/>
  <c r="AU115" i="12"/>
  <c r="AU116" i="12"/>
  <c r="AU117" i="12"/>
  <c r="AU118" i="12"/>
  <c r="AU119" i="12"/>
  <c r="AU120" i="12"/>
  <c r="AU121" i="12"/>
  <c r="AU122" i="12"/>
  <c r="AU123" i="12"/>
  <c r="AU124" i="12"/>
  <c r="AU125" i="12"/>
  <c r="AU126" i="12"/>
  <c r="AU127" i="12"/>
  <c r="AU128" i="12"/>
  <c r="AU129" i="12"/>
  <c r="AU130" i="12"/>
  <c r="AU131" i="12"/>
  <c r="AU132" i="12"/>
  <c r="AU133" i="12"/>
  <c r="AU134" i="12"/>
  <c r="AU135" i="12"/>
  <c r="AU136" i="12"/>
  <c r="AU137" i="12"/>
  <c r="AU138" i="12"/>
  <c r="AU139" i="12"/>
  <c r="AU140" i="12"/>
  <c r="AU141" i="12"/>
  <c r="AU142" i="12"/>
  <c r="AU143" i="12"/>
  <c r="AU144" i="12"/>
  <c r="AU145" i="12"/>
  <c r="AU146" i="12"/>
  <c r="AU147" i="12"/>
  <c r="AU148" i="12"/>
  <c r="AU149" i="12"/>
  <c r="AU150" i="12"/>
  <c r="AU151" i="12"/>
  <c r="AU152" i="12"/>
  <c r="AU153" i="12"/>
  <c r="AU154" i="12"/>
  <c r="AU155" i="12"/>
  <c r="AU156" i="12"/>
  <c r="AU157" i="12"/>
  <c r="AU158" i="12"/>
  <c r="AU159" i="12"/>
  <c r="AU160" i="12"/>
  <c r="AU161" i="12"/>
  <c r="AU162" i="12"/>
  <c r="AU163" i="12"/>
  <c r="AU164" i="12"/>
  <c r="AU165" i="12"/>
  <c r="AU166" i="12"/>
  <c r="AU167" i="12"/>
  <c r="AU168" i="12"/>
  <c r="AU169" i="12"/>
  <c r="AU170" i="12"/>
  <c r="AU171" i="12"/>
  <c r="AU172" i="12"/>
  <c r="AU173" i="12"/>
  <c r="AU174" i="12"/>
  <c r="AU175" i="12"/>
  <c r="AU176" i="12"/>
  <c r="AU177" i="12"/>
  <c r="AU178" i="12"/>
  <c r="AU179" i="12"/>
  <c r="AU180" i="12"/>
  <c r="AU181" i="12"/>
  <c r="AU182" i="12"/>
  <c r="AU183" i="12"/>
  <c r="AU184" i="12"/>
  <c r="AU185" i="12"/>
  <c r="AU186" i="12"/>
  <c r="AU187" i="12"/>
  <c r="AU188" i="12"/>
  <c r="AU189" i="12"/>
  <c r="AU190" i="12"/>
  <c r="AU191" i="12"/>
  <c r="AU192" i="12"/>
  <c r="AU193" i="12"/>
  <c r="AU194" i="12"/>
  <c r="AU195" i="12"/>
  <c r="AU196" i="12"/>
  <c r="AU197" i="12"/>
  <c r="AU198" i="12"/>
  <c r="AU199" i="12"/>
  <c r="AU200" i="12"/>
  <c r="AU201" i="12"/>
  <c r="AU202" i="12"/>
  <c r="AU203" i="12"/>
  <c r="AU204" i="12"/>
  <c r="AU205" i="12"/>
  <c r="AU206" i="12"/>
  <c r="AU207" i="12"/>
  <c r="AU208" i="12"/>
  <c r="AU209" i="12"/>
  <c r="AU210" i="12"/>
  <c r="AU211" i="12"/>
  <c r="AU212" i="12"/>
  <c r="AU213" i="12"/>
  <c r="AU214" i="12"/>
  <c r="AU215" i="12"/>
  <c r="AU216" i="12"/>
  <c r="AU217" i="12"/>
  <c r="AU218" i="12"/>
  <c r="AU219" i="12"/>
  <c r="AU220" i="12"/>
  <c r="AU221" i="12"/>
  <c r="AU222" i="12"/>
  <c r="AU223" i="12"/>
  <c r="AU224" i="12"/>
  <c r="AU225" i="12"/>
  <c r="AU226" i="12"/>
  <c r="AU227" i="12"/>
  <c r="AU228" i="12"/>
  <c r="AU229" i="12"/>
  <c r="AU230" i="12"/>
  <c r="AU231" i="12"/>
  <c r="AU232" i="12"/>
  <c r="AU233" i="12"/>
  <c r="AU234" i="12"/>
  <c r="AU235" i="12"/>
  <c r="AU236" i="12"/>
  <c r="AU237" i="12"/>
  <c r="AU238" i="12"/>
  <c r="AU239" i="12"/>
  <c r="AU240" i="12"/>
  <c r="AU241" i="12"/>
  <c r="AU242" i="12"/>
  <c r="AU243" i="12"/>
  <c r="AU244" i="12"/>
  <c r="AU245" i="12"/>
  <c r="AU246" i="12"/>
  <c r="AU247" i="12"/>
  <c r="AU248" i="12"/>
  <c r="AU249" i="12"/>
  <c r="AU250" i="12"/>
  <c r="AU251" i="12"/>
  <c r="AU252" i="12"/>
  <c r="AU253" i="12"/>
  <c r="AU254" i="12"/>
  <c r="AU255" i="12"/>
  <c r="AU256" i="12"/>
  <c r="AU257" i="12"/>
  <c r="AU258" i="12"/>
  <c r="AU259" i="12"/>
  <c r="AU260" i="12"/>
  <c r="AU261" i="12"/>
  <c r="AU262" i="12"/>
  <c r="AU263" i="12"/>
  <c r="AU264" i="12"/>
  <c r="AU265" i="12"/>
  <c r="AU266" i="12"/>
  <c r="AU267" i="12"/>
  <c r="AU268" i="12"/>
  <c r="AU269" i="12"/>
  <c r="AU270" i="12"/>
  <c r="AU271" i="12"/>
  <c r="AU272" i="12"/>
  <c r="AU273" i="12"/>
  <c r="AU274" i="12"/>
  <c r="AU275" i="12"/>
  <c r="AU276" i="12"/>
  <c r="AU277" i="12"/>
  <c r="AU278" i="12"/>
  <c r="AU279" i="12"/>
  <c r="AU280" i="12"/>
  <c r="AU281" i="12"/>
  <c r="AU282" i="12"/>
  <c r="AU283" i="12"/>
  <c r="AU284" i="12"/>
  <c r="AU285" i="12"/>
  <c r="AU286" i="12"/>
  <c r="AU287" i="12"/>
  <c r="AU288" i="12"/>
  <c r="AU289" i="12"/>
  <c r="AU290" i="12"/>
  <c r="AU291" i="12"/>
  <c r="AU292" i="12"/>
  <c r="AU293" i="12"/>
  <c r="AU294" i="12"/>
  <c r="AU295" i="12"/>
  <c r="AU296" i="12"/>
  <c r="AU297" i="12"/>
  <c r="AU298" i="12"/>
  <c r="AU299" i="12"/>
  <c r="AU300" i="12"/>
  <c r="AU301" i="12"/>
  <c r="AU302" i="12"/>
  <c r="AU303" i="12"/>
  <c r="AU304" i="12"/>
  <c r="AU305" i="12"/>
  <c r="AU306" i="12"/>
  <c r="AU307" i="12"/>
  <c r="AU308" i="12"/>
  <c r="AU309" i="12"/>
  <c r="AU310" i="12"/>
  <c r="AU311" i="12"/>
  <c r="AU312" i="12"/>
  <c r="AU313" i="12"/>
  <c r="AU314" i="12"/>
  <c r="AU315" i="12"/>
  <c r="AU316" i="12"/>
  <c r="AU317" i="12"/>
  <c r="AU318" i="12"/>
  <c r="AU319" i="12"/>
  <c r="AU320" i="12"/>
  <c r="AU321" i="12"/>
  <c r="AU322" i="12"/>
  <c r="AU323" i="12"/>
  <c r="AU324" i="12"/>
  <c r="AU325" i="12"/>
  <c r="AU326" i="12"/>
  <c r="AU327" i="12"/>
  <c r="AU328" i="12"/>
  <c r="AU329" i="12"/>
  <c r="AU330" i="12"/>
  <c r="AU331" i="12"/>
  <c r="AU332" i="12"/>
  <c r="AU333" i="12"/>
  <c r="AU334" i="12"/>
  <c r="AU335" i="12"/>
  <c r="AU336" i="12"/>
  <c r="AU337" i="12"/>
  <c r="AU338" i="12"/>
  <c r="AU339" i="12"/>
  <c r="AU340" i="12"/>
  <c r="AU341" i="12"/>
  <c r="AU342" i="12"/>
  <c r="AU343" i="12"/>
  <c r="AU344" i="12"/>
  <c r="AU345" i="12"/>
  <c r="AU346" i="12"/>
  <c r="AU347" i="12"/>
  <c r="AU348" i="12"/>
  <c r="AU349" i="12"/>
  <c r="AU350" i="12"/>
  <c r="AU351" i="12"/>
  <c r="AU352" i="12"/>
  <c r="AU353" i="12"/>
  <c r="AU354" i="12"/>
  <c r="AU355" i="12"/>
  <c r="AU356" i="12"/>
  <c r="AU357" i="12"/>
  <c r="AU358" i="12"/>
  <c r="AU359" i="12"/>
  <c r="AU360" i="12"/>
  <c r="AU361" i="12"/>
  <c r="AU362" i="12"/>
  <c r="AU363" i="12"/>
  <c r="AU364" i="12"/>
  <c r="AU365" i="12"/>
  <c r="AU366" i="12"/>
  <c r="AU7" i="12"/>
  <c r="AW9" i="12" l="1"/>
  <c r="AX9" i="12" s="1"/>
  <c r="AW10" i="12"/>
  <c r="AX10" i="12" s="1"/>
  <c r="AW12" i="12"/>
  <c r="AX12" i="12" s="1"/>
  <c r="AW13" i="12"/>
  <c r="AX13" i="12" s="1"/>
  <c r="AW14" i="12"/>
  <c r="AX14" i="12" s="1"/>
  <c r="AW15" i="12"/>
  <c r="AX15" i="12" s="1"/>
  <c r="AW16" i="12"/>
  <c r="AX16" i="12" s="1"/>
  <c r="AW17" i="12"/>
  <c r="AX17" i="12" s="1"/>
  <c r="AW18" i="12"/>
  <c r="AX18" i="12" s="1"/>
  <c r="AW19" i="12"/>
  <c r="AX19" i="12" s="1"/>
  <c r="AW20" i="12"/>
  <c r="AX20" i="12" s="1"/>
  <c r="AW21" i="12"/>
  <c r="AX21" i="12" s="1"/>
  <c r="AW22" i="12"/>
  <c r="AX22" i="12" s="1"/>
  <c r="AW23" i="12"/>
  <c r="AX23" i="12" s="1"/>
  <c r="AW24" i="12"/>
  <c r="AX24" i="12" s="1"/>
  <c r="AW25" i="12"/>
  <c r="AX25" i="12" s="1"/>
  <c r="AW26" i="12"/>
  <c r="AX26" i="12" s="1"/>
  <c r="AW27" i="12"/>
  <c r="AX27" i="12" s="1"/>
  <c r="AW28" i="12"/>
  <c r="AX28" i="12" s="1"/>
  <c r="AW29" i="12"/>
  <c r="AX29" i="12" s="1"/>
  <c r="AW30" i="12"/>
  <c r="AX30" i="12" s="1"/>
  <c r="AW31" i="12"/>
  <c r="AX31" i="12" s="1"/>
  <c r="AW32" i="12"/>
  <c r="AX32" i="12" s="1"/>
  <c r="AW33" i="12"/>
  <c r="AX33" i="12" s="1"/>
  <c r="AW34" i="12"/>
  <c r="AX34" i="12" s="1"/>
  <c r="AW35" i="12"/>
  <c r="AX35" i="12" s="1"/>
  <c r="AW36" i="12"/>
  <c r="AX36" i="12" s="1"/>
  <c r="AW37" i="12"/>
  <c r="AX37" i="12" s="1"/>
  <c r="AW38" i="12"/>
  <c r="AX38" i="12" s="1"/>
  <c r="AW39" i="12"/>
  <c r="AX39" i="12" s="1"/>
  <c r="AW40" i="12"/>
  <c r="AX40" i="12" s="1"/>
  <c r="AW41" i="12"/>
  <c r="AX41" i="12" s="1"/>
  <c r="AW42" i="12"/>
  <c r="AX42" i="12" s="1"/>
  <c r="AW43" i="12"/>
  <c r="AX43" i="12" s="1"/>
  <c r="AW44" i="12"/>
  <c r="AX44" i="12" s="1"/>
  <c r="AW45" i="12"/>
  <c r="AX45" i="12" s="1"/>
  <c r="AW46" i="12"/>
  <c r="AX46" i="12" s="1"/>
  <c r="AW47" i="12"/>
  <c r="AX47" i="12" s="1"/>
  <c r="AW48" i="12"/>
  <c r="AX48" i="12" s="1"/>
  <c r="AW49" i="12"/>
  <c r="AX49" i="12" s="1"/>
  <c r="AW50" i="12"/>
  <c r="AX50" i="12" s="1"/>
  <c r="AW51" i="12"/>
  <c r="AX51" i="12" s="1"/>
  <c r="AW52" i="12"/>
  <c r="AX52" i="12" s="1"/>
  <c r="AW53" i="12"/>
  <c r="AX53" i="12" s="1"/>
  <c r="AW54" i="12"/>
  <c r="AX54" i="12" s="1"/>
  <c r="AW55" i="12"/>
  <c r="AX55" i="12" s="1"/>
  <c r="AW56" i="12"/>
  <c r="AX56" i="12" s="1"/>
  <c r="AW57" i="12"/>
  <c r="AX57" i="12" s="1"/>
  <c r="AW58" i="12"/>
  <c r="AX58" i="12" s="1"/>
  <c r="AW59" i="12"/>
  <c r="AX59" i="12" s="1"/>
  <c r="AW60" i="12"/>
  <c r="AX60" i="12" s="1"/>
  <c r="AW61" i="12"/>
  <c r="AX61" i="12" s="1"/>
  <c r="AW62" i="12"/>
  <c r="AX62" i="12" s="1"/>
  <c r="AW63" i="12"/>
  <c r="AX63" i="12" s="1"/>
  <c r="AW64" i="12"/>
  <c r="AX64" i="12" s="1"/>
  <c r="AW65" i="12"/>
  <c r="AX65" i="12" s="1"/>
  <c r="AW66" i="12"/>
  <c r="AX66" i="12" s="1"/>
  <c r="AW67" i="12"/>
  <c r="AX67" i="12" s="1"/>
  <c r="AW68" i="12"/>
  <c r="AX68" i="12" s="1"/>
  <c r="AW69" i="12"/>
  <c r="AX69" i="12" s="1"/>
  <c r="AW70" i="12"/>
  <c r="AX70" i="12" s="1"/>
  <c r="AW71" i="12"/>
  <c r="AX71" i="12" s="1"/>
  <c r="AW72" i="12"/>
  <c r="AX72" i="12" s="1"/>
  <c r="AW73" i="12"/>
  <c r="AX73" i="12" s="1"/>
  <c r="AW74" i="12"/>
  <c r="AX74" i="12" s="1"/>
  <c r="AW75" i="12"/>
  <c r="AX75" i="12" s="1"/>
  <c r="AW76" i="12"/>
  <c r="AX76" i="12" s="1"/>
  <c r="AW77" i="12"/>
  <c r="AX77" i="12" s="1"/>
  <c r="AW78" i="12"/>
  <c r="AX78" i="12" s="1"/>
  <c r="AW79" i="12"/>
  <c r="AX79" i="12" s="1"/>
  <c r="AW80" i="12"/>
  <c r="AX80" i="12" s="1"/>
  <c r="AW81" i="12"/>
  <c r="AX81" i="12" s="1"/>
  <c r="AW82" i="12"/>
  <c r="AX82" i="12" s="1"/>
  <c r="AW83" i="12"/>
  <c r="AX83" i="12" s="1"/>
  <c r="AW84" i="12"/>
  <c r="AX84" i="12" s="1"/>
  <c r="AW85" i="12"/>
  <c r="AX85" i="12" s="1"/>
  <c r="AW86" i="12"/>
  <c r="AX86" i="12" s="1"/>
  <c r="AW87" i="12"/>
  <c r="AX87" i="12" s="1"/>
  <c r="AW88" i="12"/>
  <c r="AX88" i="12" s="1"/>
  <c r="AW89" i="12"/>
  <c r="AX89" i="12" s="1"/>
  <c r="AW90" i="12"/>
  <c r="AX90" i="12" s="1"/>
  <c r="AW91" i="12"/>
  <c r="AX91" i="12" s="1"/>
  <c r="AW92" i="12"/>
  <c r="AX92" i="12" s="1"/>
  <c r="AW93" i="12"/>
  <c r="AX93" i="12" s="1"/>
  <c r="AW94" i="12"/>
  <c r="AX94" i="12" s="1"/>
  <c r="AW95" i="12"/>
  <c r="AX95" i="12" s="1"/>
  <c r="AW96" i="12"/>
  <c r="AX96" i="12" s="1"/>
  <c r="AW97" i="12"/>
  <c r="AX97" i="12" s="1"/>
  <c r="AW98" i="12"/>
  <c r="AX98" i="12" s="1"/>
  <c r="AW99" i="12"/>
  <c r="AX99" i="12" s="1"/>
  <c r="AW100" i="12"/>
  <c r="AX100" i="12" s="1"/>
  <c r="AW101" i="12"/>
  <c r="AX101" i="12" s="1"/>
  <c r="AW102" i="12"/>
  <c r="AX102" i="12" s="1"/>
  <c r="AW103" i="12"/>
  <c r="AX103" i="12" s="1"/>
  <c r="AW104" i="12"/>
  <c r="AX104" i="12" s="1"/>
  <c r="AW105" i="12"/>
  <c r="AX105" i="12" s="1"/>
  <c r="AW106" i="12"/>
  <c r="AX106" i="12" s="1"/>
  <c r="AW107" i="12"/>
  <c r="AX107" i="12" s="1"/>
  <c r="AW108" i="12"/>
  <c r="AX108" i="12" s="1"/>
  <c r="AW109" i="12"/>
  <c r="AX109" i="12" s="1"/>
  <c r="AW110" i="12"/>
  <c r="AX110" i="12" s="1"/>
  <c r="AW111" i="12"/>
  <c r="AX111" i="12" s="1"/>
  <c r="AW112" i="12"/>
  <c r="AX112" i="12" s="1"/>
  <c r="AW113" i="12"/>
  <c r="AX113" i="12" s="1"/>
  <c r="AW114" i="12"/>
  <c r="AX114" i="12" s="1"/>
  <c r="AW115" i="12"/>
  <c r="AX115" i="12" s="1"/>
  <c r="AW116" i="12"/>
  <c r="AX116" i="12" s="1"/>
  <c r="AW117" i="12"/>
  <c r="AX117" i="12" s="1"/>
  <c r="AW118" i="12"/>
  <c r="AX118" i="12" s="1"/>
  <c r="AW119" i="12"/>
  <c r="AX119" i="12" s="1"/>
  <c r="AW120" i="12"/>
  <c r="AX120" i="12" s="1"/>
  <c r="AW121" i="12"/>
  <c r="AX121" i="12" s="1"/>
  <c r="AW122" i="12"/>
  <c r="AX122" i="12" s="1"/>
  <c r="AW123" i="12"/>
  <c r="AX123" i="12" s="1"/>
  <c r="AW124" i="12"/>
  <c r="AX124" i="12" s="1"/>
  <c r="AW125" i="12"/>
  <c r="AX125" i="12" s="1"/>
  <c r="AW126" i="12"/>
  <c r="AX126" i="12" s="1"/>
  <c r="AW127" i="12"/>
  <c r="AX127" i="12" s="1"/>
  <c r="AW128" i="12"/>
  <c r="AX128" i="12" s="1"/>
  <c r="AW129" i="12"/>
  <c r="AX129" i="12" s="1"/>
  <c r="AW130" i="12"/>
  <c r="AX130" i="12" s="1"/>
  <c r="AW131" i="12"/>
  <c r="AX131" i="12" s="1"/>
  <c r="AW132" i="12"/>
  <c r="AX132" i="12" s="1"/>
  <c r="AW133" i="12"/>
  <c r="AX133" i="12" s="1"/>
  <c r="AW134" i="12"/>
  <c r="AX134" i="12" s="1"/>
  <c r="AW135" i="12"/>
  <c r="AX135" i="12" s="1"/>
  <c r="AW136" i="12"/>
  <c r="AX136" i="12" s="1"/>
  <c r="AW137" i="12"/>
  <c r="AX137" i="12" s="1"/>
  <c r="AW138" i="12"/>
  <c r="AX138" i="12" s="1"/>
  <c r="AW139" i="12"/>
  <c r="AX139" i="12" s="1"/>
  <c r="AW140" i="12"/>
  <c r="AX140" i="12" s="1"/>
  <c r="AW141" i="12"/>
  <c r="AX141" i="12" s="1"/>
  <c r="AW142" i="12"/>
  <c r="AX142" i="12" s="1"/>
  <c r="AW143" i="12"/>
  <c r="AX143" i="12" s="1"/>
  <c r="AW144" i="12"/>
  <c r="AX144" i="12" s="1"/>
  <c r="AW145" i="12"/>
  <c r="AX145" i="12" s="1"/>
  <c r="AW146" i="12"/>
  <c r="AX146" i="12" s="1"/>
  <c r="AW147" i="12"/>
  <c r="AX147" i="12" s="1"/>
  <c r="AW148" i="12"/>
  <c r="AX148" i="12" s="1"/>
  <c r="AW149" i="12"/>
  <c r="AX149" i="12" s="1"/>
  <c r="AW150" i="12"/>
  <c r="AX150" i="12" s="1"/>
  <c r="AW151" i="12"/>
  <c r="AX151" i="12" s="1"/>
  <c r="AW152" i="12"/>
  <c r="AX152" i="12" s="1"/>
  <c r="AW153" i="12"/>
  <c r="AX153" i="12" s="1"/>
  <c r="AW154" i="12"/>
  <c r="AX154" i="12" s="1"/>
  <c r="AW155" i="12"/>
  <c r="AX155" i="12" s="1"/>
  <c r="AW156" i="12"/>
  <c r="AX156" i="12" s="1"/>
  <c r="AW157" i="12"/>
  <c r="AX157" i="12" s="1"/>
  <c r="AW158" i="12"/>
  <c r="AX158" i="12" s="1"/>
  <c r="AW159" i="12"/>
  <c r="AX159" i="12" s="1"/>
  <c r="AW160" i="12"/>
  <c r="AX160" i="12" s="1"/>
  <c r="AW161" i="12"/>
  <c r="AX161" i="12" s="1"/>
  <c r="AW162" i="12"/>
  <c r="AX162" i="12" s="1"/>
  <c r="AW163" i="12"/>
  <c r="AX163" i="12" s="1"/>
  <c r="AW164" i="12"/>
  <c r="AX164" i="12" s="1"/>
  <c r="AW165" i="12"/>
  <c r="AX165" i="12" s="1"/>
  <c r="AW166" i="12"/>
  <c r="AX166" i="12" s="1"/>
  <c r="AW167" i="12"/>
  <c r="AX167" i="12" s="1"/>
  <c r="AW168" i="12"/>
  <c r="AX168" i="12" s="1"/>
  <c r="AW169" i="12"/>
  <c r="AX169" i="12" s="1"/>
  <c r="AW170" i="12"/>
  <c r="AX170" i="12" s="1"/>
  <c r="AW171" i="12"/>
  <c r="AX171" i="12" s="1"/>
  <c r="AW172" i="12"/>
  <c r="AX172" i="12" s="1"/>
  <c r="AW173" i="12"/>
  <c r="AX173" i="12" s="1"/>
  <c r="AW174" i="12"/>
  <c r="AX174" i="12" s="1"/>
  <c r="AW175" i="12"/>
  <c r="AX175" i="12" s="1"/>
  <c r="AW176" i="12"/>
  <c r="AX176" i="12" s="1"/>
  <c r="AW177" i="12"/>
  <c r="AX177" i="12" s="1"/>
  <c r="AW178" i="12"/>
  <c r="AX178" i="12" s="1"/>
  <c r="AW179" i="12"/>
  <c r="AX179" i="12" s="1"/>
  <c r="AW180" i="12"/>
  <c r="AX180" i="12" s="1"/>
  <c r="AW181" i="12"/>
  <c r="AX181" i="12" s="1"/>
  <c r="AW182" i="12"/>
  <c r="AX182" i="12" s="1"/>
  <c r="AW183" i="12"/>
  <c r="AX183" i="12" s="1"/>
  <c r="AW184" i="12"/>
  <c r="AX184" i="12" s="1"/>
  <c r="AW185" i="12"/>
  <c r="AX185" i="12" s="1"/>
  <c r="AW186" i="12"/>
  <c r="AX186" i="12" s="1"/>
  <c r="AW187" i="12"/>
  <c r="AX187" i="12" s="1"/>
  <c r="AW188" i="12"/>
  <c r="AX188" i="12" s="1"/>
  <c r="AW189" i="12"/>
  <c r="AX189" i="12" s="1"/>
  <c r="AW190" i="12"/>
  <c r="AX190" i="12" s="1"/>
  <c r="AW192" i="12"/>
  <c r="AX192" i="12" s="1"/>
  <c r="AW193" i="12"/>
  <c r="AX193" i="12" s="1"/>
  <c r="AW194" i="12"/>
  <c r="AX194" i="12" s="1"/>
  <c r="AW195" i="12"/>
  <c r="AX195" i="12" s="1"/>
  <c r="AW196" i="12"/>
  <c r="AX196" i="12" s="1"/>
  <c r="AW197" i="12"/>
  <c r="AX197" i="12" s="1"/>
  <c r="AW198" i="12"/>
  <c r="AX198" i="12" s="1"/>
  <c r="AW199" i="12"/>
  <c r="AX199" i="12" s="1"/>
  <c r="AW200" i="12"/>
  <c r="AX200" i="12" s="1"/>
  <c r="AW201" i="12"/>
  <c r="AX201" i="12" s="1"/>
  <c r="AW202" i="12"/>
  <c r="AX202" i="12" s="1"/>
  <c r="AW203" i="12"/>
  <c r="AX203" i="12" s="1"/>
  <c r="AW204" i="12"/>
  <c r="AX204" i="12" s="1"/>
  <c r="AW205" i="12"/>
  <c r="AX205" i="12" s="1"/>
  <c r="AW206" i="12"/>
  <c r="AX206" i="12" s="1"/>
  <c r="AW207" i="12"/>
  <c r="AX207" i="12" s="1"/>
  <c r="AW208" i="12"/>
  <c r="AX208" i="12" s="1"/>
  <c r="AW209" i="12"/>
  <c r="AX209" i="12" s="1"/>
  <c r="AW210" i="12"/>
  <c r="AX210" i="12" s="1"/>
  <c r="AW211" i="12"/>
  <c r="AX211" i="12" s="1"/>
  <c r="AW212" i="12"/>
  <c r="AX212" i="12" s="1"/>
  <c r="AW213" i="12"/>
  <c r="AX213" i="12" s="1"/>
  <c r="AW214" i="12"/>
  <c r="AX214" i="12" s="1"/>
  <c r="AW215" i="12"/>
  <c r="AX215" i="12" s="1"/>
  <c r="AW216" i="12"/>
  <c r="AX216" i="12" s="1"/>
  <c r="AW217" i="12"/>
  <c r="AX217" i="12" s="1"/>
  <c r="AW218" i="12"/>
  <c r="AX218" i="12" s="1"/>
  <c r="AW219" i="12"/>
  <c r="AX219" i="12" s="1"/>
  <c r="AW220" i="12"/>
  <c r="AX220" i="12" s="1"/>
  <c r="AW221" i="12"/>
  <c r="AX221" i="12" s="1"/>
  <c r="AW222" i="12"/>
  <c r="AX222" i="12" s="1"/>
  <c r="AW223" i="12"/>
  <c r="AX223" i="12" s="1"/>
  <c r="AW224" i="12"/>
  <c r="AX224" i="12" s="1"/>
  <c r="AW225" i="12"/>
  <c r="AX225" i="12" s="1"/>
  <c r="AW226" i="12"/>
  <c r="AX226" i="12" s="1"/>
  <c r="AW227" i="12"/>
  <c r="AX227" i="12" s="1"/>
  <c r="AW228" i="12"/>
  <c r="AX228" i="12" s="1"/>
  <c r="AW229" i="12"/>
  <c r="AX229" i="12" s="1"/>
  <c r="AW230" i="12"/>
  <c r="AX230" i="12" s="1"/>
  <c r="AW231" i="12"/>
  <c r="AX231" i="12" s="1"/>
  <c r="AW232" i="12"/>
  <c r="AX232" i="12" s="1"/>
  <c r="AW233" i="12"/>
  <c r="AX233" i="12" s="1"/>
  <c r="AW234" i="12"/>
  <c r="AX234" i="12" s="1"/>
  <c r="AW235" i="12"/>
  <c r="AX235" i="12" s="1"/>
  <c r="AW236" i="12"/>
  <c r="AX236" i="12" s="1"/>
  <c r="AW237" i="12"/>
  <c r="AX237" i="12" s="1"/>
  <c r="AW238" i="12"/>
  <c r="AX238" i="12" s="1"/>
  <c r="AW239" i="12"/>
  <c r="AX239" i="12" s="1"/>
  <c r="AW240" i="12"/>
  <c r="AX240" i="12" s="1"/>
  <c r="AW241" i="12"/>
  <c r="AX241" i="12" s="1"/>
  <c r="AW242" i="12"/>
  <c r="AX242" i="12" s="1"/>
  <c r="AW243" i="12"/>
  <c r="AX243" i="12" s="1"/>
  <c r="AW244" i="12"/>
  <c r="AX244" i="12" s="1"/>
  <c r="AW245" i="12"/>
  <c r="AX245" i="12" s="1"/>
  <c r="AW246" i="12"/>
  <c r="AX246" i="12" s="1"/>
  <c r="AW247" i="12"/>
  <c r="AX247" i="12" s="1"/>
  <c r="AW248" i="12"/>
  <c r="AX248" i="12" s="1"/>
  <c r="AW249" i="12"/>
  <c r="AX249" i="12" s="1"/>
  <c r="AW250" i="12"/>
  <c r="AX250" i="12" s="1"/>
  <c r="AW251" i="12"/>
  <c r="AX251" i="12" s="1"/>
  <c r="AW252" i="12"/>
  <c r="AX252" i="12" s="1"/>
  <c r="AW253" i="12"/>
  <c r="AX253" i="12" s="1"/>
  <c r="AW254" i="12"/>
  <c r="AX254" i="12" s="1"/>
  <c r="AW255" i="12"/>
  <c r="AX255" i="12" s="1"/>
  <c r="AW256" i="12"/>
  <c r="AX256" i="12" s="1"/>
  <c r="AW257" i="12"/>
  <c r="AX257" i="12" s="1"/>
  <c r="AW258" i="12"/>
  <c r="AX258" i="12" s="1"/>
  <c r="AW259" i="12"/>
  <c r="AX259" i="12" s="1"/>
  <c r="AW260" i="12"/>
  <c r="AX260" i="12" s="1"/>
  <c r="AW261" i="12"/>
  <c r="AX261" i="12" s="1"/>
  <c r="AW262" i="12"/>
  <c r="AX262" i="12" s="1"/>
  <c r="AW263" i="12"/>
  <c r="AX263" i="12" s="1"/>
  <c r="AW264" i="12"/>
  <c r="AX264" i="12" s="1"/>
  <c r="AW265" i="12"/>
  <c r="AX265" i="12" s="1"/>
  <c r="AW266" i="12"/>
  <c r="AX266" i="12" s="1"/>
  <c r="AW267" i="12"/>
  <c r="AX267" i="12" s="1"/>
  <c r="AW268" i="12"/>
  <c r="AX268" i="12" s="1"/>
  <c r="AW269" i="12"/>
  <c r="AX269" i="12" s="1"/>
  <c r="AW270" i="12"/>
  <c r="AX270" i="12" s="1"/>
  <c r="AW271" i="12"/>
  <c r="AX271" i="12" s="1"/>
  <c r="AW272" i="12"/>
  <c r="AX272" i="12" s="1"/>
  <c r="AW273" i="12"/>
  <c r="AX273" i="12" s="1"/>
  <c r="AW274" i="12"/>
  <c r="AX274" i="12" s="1"/>
  <c r="AW275" i="12"/>
  <c r="AX275" i="12" s="1"/>
  <c r="AW276" i="12"/>
  <c r="AX276" i="12" s="1"/>
  <c r="AW277" i="12"/>
  <c r="AX277" i="12" s="1"/>
  <c r="AW278" i="12"/>
  <c r="AX278" i="12" s="1"/>
  <c r="AW279" i="12"/>
  <c r="AX279" i="12" s="1"/>
  <c r="AW280" i="12"/>
  <c r="AX280" i="12" s="1"/>
  <c r="AW281" i="12"/>
  <c r="AX281" i="12" s="1"/>
  <c r="AW282" i="12"/>
  <c r="AX282" i="12" s="1"/>
  <c r="AW283" i="12"/>
  <c r="AX283" i="12" s="1"/>
  <c r="AW284" i="12"/>
  <c r="AX284" i="12" s="1"/>
  <c r="AW285" i="12"/>
  <c r="AX285" i="12" s="1"/>
  <c r="AW286" i="12"/>
  <c r="AX286" i="12" s="1"/>
  <c r="AW287" i="12"/>
  <c r="AX287" i="12" s="1"/>
  <c r="AW288" i="12"/>
  <c r="AX288" i="12" s="1"/>
  <c r="AW289" i="12"/>
  <c r="AX289" i="12" s="1"/>
  <c r="AW290" i="12"/>
  <c r="AX290" i="12" s="1"/>
  <c r="AW291" i="12"/>
  <c r="AX291" i="12" s="1"/>
  <c r="AW292" i="12"/>
  <c r="AX292" i="12" s="1"/>
  <c r="AW293" i="12"/>
  <c r="AX293" i="12" s="1"/>
  <c r="AW294" i="12"/>
  <c r="AX294" i="12" s="1"/>
  <c r="AW295" i="12"/>
  <c r="AX295" i="12" s="1"/>
  <c r="AW296" i="12"/>
  <c r="AX296" i="12" s="1"/>
  <c r="AW297" i="12"/>
  <c r="AX297" i="12" s="1"/>
  <c r="AW298" i="12"/>
  <c r="AX298" i="12" s="1"/>
  <c r="AW299" i="12"/>
  <c r="AX299" i="12" s="1"/>
  <c r="AW300" i="12"/>
  <c r="AX300" i="12" s="1"/>
  <c r="AW301" i="12"/>
  <c r="AX301" i="12" s="1"/>
  <c r="AW302" i="12"/>
  <c r="AX302" i="12" s="1"/>
  <c r="AW303" i="12"/>
  <c r="AX303" i="12" s="1"/>
  <c r="AW304" i="12"/>
  <c r="AX304" i="12" s="1"/>
  <c r="AW305" i="12"/>
  <c r="AX305" i="12" s="1"/>
  <c r="AW306" i="12"/>
  <c r="AX306" i="12" s="1"/>
  <c r="AW307" i="12"/>
  <c r="AX307" i="12" s="1"/>
  <c r="AW308" i="12"/>
  <c r="AX308" i="12" s="1"/>
  <c r="AW309" i="12"/>
  <c r="AX309" i="12" s="1"/>
  <c r="AW310" i="12"/>
  <c r="AX310" i="12" s="1"/>
  <c r="AW312" i="12"/>
  <c r="AX312" i="12" s="1"/>
  <c r="AW313" i="12"/>
  <c r="AX313" i="12" s="1"/>
  <c r="AW314" i="12"/>
  <c r="AX314" i="12" s="1"/>
  <c r="AW315" i="12"/>
  <c r="AX315" i="12" s="1"/>
  <c r="AW316" i="12"/>
  <c r="AX316" i="12" s="1"/>
  <c r="AW317" i="12"/>
  <c r="AX317" i="12" s="1"/>
  <c r="AW318" i="12"/>
  <c r="AX318" i="12" s="1"/>
  <c r="AW319" i="12"/>
  <c r="AX319" i="12" s="1"/>
  <c r="AW320" i="12"/>
  <c r="AX320" i="12" s="1"/>
  <c r="AW321" i="12"/>
  <c r="AX321" i="12" s="1"/>
  <c r="AW322" i="12"/>
  <c r="AX322" i="12" s="1"/>
  <c r="AW323" i="12"/>
  <c r="AX323" i="12" s="1"/>
  <c r="AW324" i="12"/>
  <c r="AX324" i="12" s="1"/>
  <c r="AW325" i="12"/>
  <c r="AX325" i="12" s="1"/>
  <c r="AW326" i="12"/>
  <c r="AX326" i="12" s="1"/>
  <c r="AW327" i="12"/>
  <c r="AX327" i="12" s="1"/>
  <c r="AW328" i="12"/>
  <c r="AX328" i="12" s="1"/>
  <c r="AW329" i="12"/>
  <c r="AX329" i="12" s="1"/>
  <c r="AW330" i="12"/>
  <c r="AX330" i="12" s="1"/>
  <c r="AW331" i="12"/>
  <c r="AX331" i="12" s="1"/>
  <c r="AW332" i="12"/>
  <c r="AX332" i="12" s="1"/>
  <c r="AW333" i="12"/>
  <c r="AX333" i="12" s="1"/>
  <c r="AW334" i="12"/>
  <c r="AX334" i="12" s="1"/>
  <c r="AW335" i="12"/>
  <c r="AX335" i="12" s="1"/>
  <c r="AW336" i="12"/>
  <c r="AX336" i="12" s="1"/>
  <c r="AW337" i="12"/>
  <c r="AX337" i="12" s="1"/>
  <c r="AW338" i="12"/>
  <c r="AX338" i="12" s="1"/>
  <c r="AW339" i="12"/>
  <c r="AX339" i="12" s="1"/>
  <c r="AW340" i="12"/>
  <c r="AX340" i="12" s="1"/>
  <c r="AW341" i="12"/>
  <c r="AX341" i="12" s="1"/>
  <c r="AW342" i="12"/>
  <c r="AX342" i="12" s="1"/>
  <c r="AW343" i="12"/>
  <c r="AX343" i="12" s="1"/>
  <c r="AW344" i="12"/>
  <c r="AX344" i="12" s="1"/>
  <c r="AW345" i="12"/>
  <c r="AX345" i="12" s="1"/>
  <c r="AW346" i="12"/>
  <c r="AX346" i="12" s="1"/>
  <c r="AW347" i="12"/>
  <c r="AX347" i="12" s="1"/>
  <c r="AW348" i="12"/>
  <c r="AX348" i="12" s="1"/>
  <c r="AW349" i="12"/>
  <c r="AX349" i="12" s="1"/>
  <c r="AW350" i="12"/>
  <c r="AX350" i="12" s="1"/>
  <c r="AW351" i="12"/>
  <c r="AX351" i="12" s="1"/>
  <c r="AW352" i="12"/>
  <c r="AX352" i="12" s="1"/>
  <c r="AW353" i="12"/>
  <c r="AX353" i="12" s="1"/>
  <c r="AW354" i="12"/>
  <c r="AX354" i="12" s="1"/>
  <c r="AW355" i="12"/>
  <c r="AX355" i="12" s="1"/>
  <c r="AW356" i="12"/>
  <c r="AX356" i="12" s="1"/>
  <c r="AW357" i="12"/>
  <c r="AX357" i="12" s="1"/>
  <c r="AW358" i="12"/>
  <c r="AX358" i="12" s="1"/>
  <c r="AW359" i="12"/>
  <c r="AX359" i="12" s="1"/>
  <c r="AW360" i="12"/>
  <c r="AX360" i="12" s="1"/>
  <c r="AW361" i="12"/>
  <c r="AX361" i="12" s="1"/>
  <c r="AW362" i="12"/>
  <c r="AX362" i="12" s="1"/>
  <c r="AW363" i="12"/>
  <c r="AX363" i="12" s="1"/>
  <c r="AW364" i="12"/>
  <c r="AX364" i="12" s="1"/>
  <c r="AW365" i="12"/>
  <c r="AX365" i="12" s="1"/>
  <c r="AW366" i="12"/>
  <c r="AX366" i="12" s="1"/>
  <c r="AW311" i="12" l="1"/>
  <c r="AX311" i="12" s="1"/>
  <c r="AW7" i="12"/>
  <c r="AX7" i="12" s="1"/>
  <c r="AW8" i="12"/>
  <c r="AX8" i="12" s="1"/>
  <c r="AW11" i="12"/>
  <c r="AX11" i="12" s="1"/>
  <c r="AW191" i="12"/>
  <c r="AX191" i="12" s="1"/>
  <c r="AK366" i="12" l="1"/>
  <c r="AI366" i="12"/>
  <c r="AG366" i="12"/>
  <c r="AE366" i="12"/>
  <c r="AC366" i="12"/>
  <c r="AA366" i="12"/>
  <c r="Y366" i="12"/>
  <c r="AK365" i="12"/>
  <c r="AI365" i="12"/>
  <c r="AG365" i="12"/>
  <c r="AE365" i="12"/>
  <c r="AC365" i="12"/>
  <c r="AA365" i="12"/>
  <c r="Y365" i="12"/>
  <c r="AK364" i="12"/>
  <c r="AI364" i="12"/>
  <c r="AG364" i="12"/>
  <c r="AE364" i="12"/>
  <c r="AC364" i="12"/>
  <c r="AA364" i="12"/>
  <c r="Y364" i="12"/>
  <c r="AK363" i="12"/>
  <c r="AI363" i="12"/>
  <c r="AG363" i="12"/>
  <c r="AE363" i="12"/>
  <c r="AC363" i="12"/>
  <c r="AA363" i="12"/>
  <c r="Y363" i="12"/>
  <c r="AK362" i="12"/>
  <c r="AI362" i="12"/>
  <c r="AG362" i="12"/>
  <c r="AE362" i="12"/>
  <c r="AC362" i="12"/>
  <c r="AA362" i="12"/>
  <c r="Y362" i="12"/>
  <c r="AK361" i="12"/>
  <c r="AI361" i="12"/>
  <c r="AG361" i="12"/>
  <c r="AE361" i="12"/>
  <c r="AC361" i="12"/>
  <c r="AA361" i="12"/>
  <c r="Y361" i="12"/>
  <c r="Q361" i="12"/>
  <c r="R361" i="12" s="1"/>
  <c r="P361" i="12"/>
  <c r="N361" i="12"/>
  <c r="C361" i="12"/>
  <c r="AK360" i="12"/>
  <c r="AI360" i="12"/>
  <c r="AG360" i="12"/>
  <c r="AE360" i="12"/>
  <c r="AC360" i="12"/>
  <c r="AA360" i="12"/>
  <c r="Y360" i="12"/>
  <c r="AK359" i="12"/>
  <c r="AI359" i="12"/>
  <c r="AG359" i="12"/>
  <c r="AE359" i="12"/>
  <c r="AC359" i="12"/>
  <c r="AA359" i="12"/>
  <c r="Y359" i="12"/>
  <c r="AK358" i="12"/>
  <c r="AI358" i="12"/>
  <c r="AG358" i="12"/>
  <c r="AE358" i="12"/>
  <c r="AC358" i="12"/>
  <c r="AA358" i="12"/>
  <c r="Y358" i="12"/>
  <c r="AK357" i="12"/>
  <c r="AI357" i="12"/>
  <c r="AG357" i="12"/>
  <c r="AE357" i="12"/>
  <c r="AC357" i="12"/>
  <c r="AA357" i="12"/>
  <c r="Y357" i="12"/>
  <c r="AK356" i="12"/>
  <c r="AI356" i="12"/>
  <c r="AG356" i="12"/>
  <c r="AE356" i="12"/>
  <c r="AC356" i="12"/>
  <c r="AA356" i="12"/>
  <c r="Y356" i="12"/>
  <c r="AK355" i="12"/>
  <c r="AI355" i="12"/>
  <c r="AG355" i="12"/>
  <c r="AE355" i="12"/>
  <c r="AC355" i="12"/>
  <c r="AA355" i="12"/>
  <c r="Y355" i="12"/>
  <c r="Q355" i="12"/>
  <c r="R355" i="12" s="1"/>
  <c r="P355" i="12"/>
  <c r="N355" i="12"/>
  <c r="C355" i="12"/>
  <c r="AK354" i="12"/>
  <c r="AI354" i="12"/>
  <c r="AG354" i="12"/>
  <c r="AE354" i="12"/>
  <c r="AC354" i="12"/>
  <c r="AA354" i="12"/>
  <c r="Y354" i="12"/>
  <c r="AK353" i="12"/>
  <c r="AI353" i="12"/>
  <c r="AG353" i="12"/>
  <c r="AE353" i="12"/>
  <c r="AC353" i="12"/>
  <c r="AA353" i="12"/>
  <c r="Y353" i="12"/>
  <c r="AK352" i="12"/>
  <c r="AI352" i="12"/>
  <c r="AG352" i="12"/>
  <c r="AE352" i="12"/>
  <c r="AC352" i="12"/>
  <c r="AA352" i="12"/>
  <c r="Y352" i="12"/>
  <c r="AK351" i="12"/>
  <c r="AI351" i="12"/>
  <c r="AG351" i="12"/>
  <c r="AE351" i="12"/>
  <c r="AC351" i="12"/>
  <c r="AA351" i="12"/>
  <c r="Y351" i="12"/>
  <c r="AK350" i="12"/>
  <c r="AI350" i="12"/>
  <c r="AG350" i="12"/>
  <c r="AE350" i="12"/>
  <c r="AC350" i="12"/>
  <c r="AA350" i="12"/>
  <c r="Y350" i="12"/>
  <c r="AK349" i="12"/>
  <c r="AI349" i="12"/>
  <c r="AG349" i="12"/>
  <c r="AE349" i="12"/>
  <c r="AC349" i="12"/>
  <c r="AA349" i="12"/>
  <c r="Y349" i="12"/>
  <c r="Q349" i="12"/>
  <c r="R349" i="12" s="1"/>
  <c r="P349" i="12"/>
  <c r="N349" i="12"/>
  <c r="C349" i="12"/>
  <c r="AK348" i="12"/>
  <c r="AI348" i="12"/>
  <c r="AG348" i="12"/>
  <c r="AE348" i="12"/>
  <c r="AC348" i="12"/>
  <c r="AA348" i="12"/>
  <c r="Y348" i="12"/>
  <c r="AK347" i="12"/>
  <c r="AI347" i="12"/>
  <c r="AG347" i="12"/>
  <c r="AE347" i="12"/>
  <c r="AC347" i="12"/>
  <c r="AA347" i="12"/>
  <c r="Y347" i="12"/>
  <c r="AK346" i="12"/>
  <c r="AI346" i="12"/>
  <c r="AG346" i="12"/>
  <c r="AE346" i="12"/>
  <c r="AC346" i="12"/>
  <c r="AA346" i="12"/>
  <c r="Y346" i="12"/>
  <c r="AK345" i="12"/>
  <c r="AI345" i="12"/>
  <c r="AG345" i="12"/>
  <c r="AE345" i="12"/>
  <c r="AC345" i="12"/>
  <c r="AA345" i="12"/>
  <c r="Y345" i="12"/>
  <c r="AK344" i="12"/>
  <c r="AI344" i="12"/>
  <c r="AG344" i="12"/>
  <c r="AE344" i="12"/>
  <c r="AC344" i="12"/>
  <c r="AA344" i="12"/>
  <c r="Y344" i="12"/>
  <c r="AK343" i="12"/>
  <c r="AI343" i="12"/>
  <c r="AG343" i="12"/>
  <c r="AE343" i="12"/>
  <c r="AC343" i="12"/>
  <c r="AA343" i="12"/>
  <c r="Y343" i="12"/>
  <c r="Q343" i="12"/>
  <c r="R343" i="12" s="1"/>
  <c r="P343" i="12"/>
  <c r="N343" i="12"/>
  <c r="C343" i="12"/>
  <c r="AK342" i="12"/>
  <c r="AI342" i="12"/>
  <c r="AG342" i="12"/>
  <c r="AE342" i="12"/>
  <c r="AC342" i="12"/>
  <c r="AA342" i="12"/>
  <c r="Y342" i="12"/>
  <c r="AK341" i="12"/>
  <c r="AI341" i="12"/>
  <c r="AG341" i="12"/>
  <c r="AE341" i="12"/>
  <c r="AC341" i="12"/>
  <c r="AA341" i="12"/>
  <c r="Y341" i="12"/>
  <c r="AK340" i="12"/>
  <c r="AI340" i="12"/>
  <c r="AG340" i="12"/>
  <c r="AE340" i="12"/>
  <c r="AC340" i="12"/>
  <c r="AA340" i="12"/>
  <c r="Y340" i="12"/>
  <c r="AK339" i="12"/>
  <c r="AI339" i="12"/>
  <c r="AG339" i="12"/>
  <c r="AE339" i="12"/>
  <c r="AC339" i="12"/>
  <c r="AA339" i="12"/>
  <c r="Y339" i="12"/>
  <c r="AK338" i="12"/>
  <c r="AI338" i="12"/>
  <c r="AG338" i="12"/>
  <c r="AE338" i="12"/>
  <c r="AC338" i="12"/>
  <c r="AA338" i="12"/>
  <c r="Y338" i="12"/>
  <c r="AK337" i="12"/>
  <c r="AI337" i="12"/>
  <c r="AG337" i="12"/>
  <c r="AE337" i="12"/>
  <c r="AC337" i="12"/>
  <c r="AA337" i="12"/>
  <c r="Y337" i="12"/>
  <c r="Q337" i="12"/>
  <c r="R337" i="12" s="1"/>
  <c r="P337" i="12"/>
  <c r="N337" i="12"/>
  <c r="C337" i="12"/>
  <c r="AK336" i="12"/>
  <c r="AI336" i="12"/>
  <c r="AG336" i="12"/>
  <c r="AE336" i="12"/>
  <c r="AC336" i="12"/>
  <c r="AA336" i="12"/>
  <c r="Y336" i="12"/>
  <c r="AK335" i="12"/>
  <c r="AI335" i="12"/>
  <c r="AG335" i="12"/>
  <c r="AE335" i="12"/>
  <c r="AC335" i="12"/>
  <c r="AA335" i="12"/>
  <c r="Y335" i="12"/>
  <c r="AK334" i="12"/>
  <c r="AI334" i="12"/>
  <c r="AG334" i="12"/>
  <c r="AE334" i="12"/>
  <c r="AC334" i="12"/>
  <c r="AA334" i="12"/>
  <c r="Y334" i="12"/>
  <c r="AK333" i="12"/>
  <c r="AI333" i="12"/>
  <c r="AG333" i="12"/>
  <c r="AE333" i="12"/>
  <c r="AC333" i="12"/>
  <c r="AA333" i="12"/>
  <c r="Y333" i="12"/>
  <c r="AK332" i="12"/>
  <c r="AI332" i="12"/>
  <c r="AG332" i="12"/>
  <c r="AE332" i="12"/>
  <c r="AC332" i="12"/>
  <c r="AA332" i="12"/>
  <c r="Y332" i="12"/>
  <c r="AK331" i="12"/>
  <c r="AI331" i="12"/>
  <c r="AG331" i="12"/>
  <c r="AE331" i="12"/>
  <c r="AC331" i="12"/>
  <c r="AA331" i="12"/>
  <c r="Y331" i="12"/>
  <c r="Q331" i="12"/>
  <c r="R331" i="12" s="1"/>
  <c r="P331" i="12"/>
  <c r="N331" i="12"/>
  <c r="C331" i="12"/>
  <c r="AK330" i="12"/>
  <c r="AI330" i="12"/>
  <c r="AG330" i="12"/>
  <c r="AE330" i="12"/>
  <c r="AC330" i="12"/>
  <c r="AA330" i="12"/>
  <c r="Y330" i="12"/>
  <c r="AK329" i="12"/>
  <c r="AI329" i="12"/>
  <c r="AG329" i="12"/>
  <c r="AE329" i="12"/>
  <c r="AC329" i="12"/>
  <c r="AA329" i="12"/>
  <c r="Y329" i="12"/>
  <c r="AK328" i="12"/>
  <c r="AI328" i="12"/>
  <c r="AG328" i="12"/>
  <c r="AE328" i="12"/>
  <c r="AC328" i="12"/>
  <c r="AA328" i="12"/>
  <c r="Y328" i="12"/>
  <c r="AK327" i="12"/>
  <c r="AI327" i="12"/>
  <c r="AG327" i="12"/>
  <c r="AE327" i="12"/>
  <c r="AC327" i="12"/>
  <c r="AA327" i="12"/>
  <c r="Y327" i="12"/>
  <c r="AK326" i="12"/>
  <c r="AI326" i="12"/>
  <c r="AG326" i="12"/>
  <c r="AE326" i="12"/>
  <c r="AC326" i="12"/>
  <c r="AA326" i="12"/>
  <c r="Y326" i="12"/>
  <c r="AK325" i="12"/>
  <c r="AI325" i="12"/>
  <c r="AG325" i="12"/>
  <c r="AE325" i="12"/>
  <c r="AC325" i="12"/>
  <c r="AA325" i="12"/>
  <c r="Y325" i="12"/>
  <c r="Q325" i="12"/>
  <c r="R325" i="12" s="1"/>
  <c r="P325" i="12"/>
  <c r="N325" i="12"/>
  <c r="C325" i="12"/>
  <c r="AK324" i="12"/>
  <c r="AI324" i="12"/>
  <c r="AG324" i="12"/>
  <c r="AE324" i="12"/>
  <c r="AC324" i="12"/>
  <c r="AA324" i="12"/>
  <c r="Y324" i="12"/>
  <c r="AK323" i="12"/>
  <c r="AI323" i="12"/>
  <c r="AG323" i="12"/>
  <c r="AE323" i="12"/>
  <c r="AC323" i="12"/>
  <c r="AA323" i="12"/>
  <c r="Y323" i="12"/>
  <c r="AK322" i="12"/>
  <c r="AI322" i="12"/>
  <c r="AG322" i="12"/>
  <c r="AE322" i="12"/>
  <c r="AC322" i="12"/>
  <c r="AA322" i="12"/>
  <c r="Y322" i="12"/>
  <c r="AK321" i="12"/>
  <c r="AI321" i="12"/>
  <c r="AG321" i="12"/>
  <c r="AE321" i="12"/>
  <c r="AC321" i="12"/>
  <c r="AA321" i="12"/>
  <c r="Y321" i="12"/>
  <c r="AK320" i="12"/>
  <c r="AI320" i="12"/>
  <c r="AG320" i="12"/>
  <c r="AE320" i="12"/>
  <c r="AC320" i="12"/>
  <c r="AA320" i="12"/>
  <c r="Y320" i="12"/>
  <c r="AK319" i="12"/>
  <c r="AI319" i="12"/>
  <c r="AG319" i="12"/>
  <c r="AE319" i="12"/>
  <c r="AC319" i="12"/>
  <c r="AA319" i="12"/>
  <c r="Y319" i="12"/>
  <c r="Q319" i="12"/>
  <c r="R319" i="12" s="1"/>
  <c r="P319" i="12"/>
  <c r="N319" i="12"/>
  <c r="C319" i="12"/>
  <c r="AK318" i="12"/>
  <c r="AI318" i="12"/>
  <c r="AG318" i="12"/>
  <c r="AE318" i="12"/>
  <c r="AC318" i="12"/>
  <c r="AA318" i="12"/>
  <c r="Y318" i="12"/>
  <c r="AK317" i="12"/>
  <c r="AI317" i="12"/>
  <c r="AG317" i="12"/>
  <c r="AE317" i="12"/>
  <c r="AC317" i="12"/>
  <c r="AA317" i="12"/>
  <c r="Y317" i="12"/>
  <c r="AK316" i="12"/>
  <c r="AI316" i="12"/>
  <c r="AG316" i="12"/>
  <c r="AE316" i="12"/>
  <c r="AC316" i="12"/>
  <c r="AA316" i="12"/>
  <c r="Y316" i="12"/>
  <c r="AK315" i="12"/>
  <c r="AI315" i="12"/>
  <c r="AG315" i="12"/>
  <c r="AE315" i="12"/>
  <c r="AC315" i="12"/>
  <c r="AA315" i="12"/>
  <c r="Y315" i="12"/>
  <c r="AK314" i="12"/>
  <c r="AI314" i="12"/>
  <c r="AG314" i="12"/>
  <c r="AE314" i="12"/>
  <c r="AC314" i="12"/>
  <c r="AA314" i="12"/>
  <c r="Y314" i="12"/>
  <c r="AK313" i="12"/>
  <c r="AI313" i="12"/>
  <c r="AG313" i="12"/>
  <c r="AE313" i="12"/>
  <c r="AC313" i="12"/>
  <c r="AA313" i="12"/>
  <c r="Y313" i="12"/>
  <c r="Q313" i="12"/>
  <c r="R313" i="12" s="1"/>
  <c r="P313" i="12"/>
  <c r="N313" i="12"/>
  <c r="C313" i="12"/>
  <c r="AK312" i="12"/>
  <c r="AI312" i="12"/>
  <c r="AG312" i="12"/>
  <c r="AE312" i="12"/>
  <c r="AC312" i="12"/>
  <c r="AA312" i="12"/>
  <c r="Y312" i="12"/>
  <c r="AK311" i="12"/>
  <c r="AI311" i="12"/>
  <c r="AG311" i="12"/>
  <c r="AE311" i="12"/>
  <c r="AC311" i="12"/>
  <c r="AA311" i="12"/>
  <c r="Y311" i="12"/>
  <c r="AK310" i="12"/>
  <c r="AI310" i="12"/>
  <c r="AG310" i="12"/>
  <c r="AE310" i="12"/>
  <c r="AC310" i="12"/>
  <c r="AA310" i="12"/>
  <c r="Y310" i="12"/>
  <c r="AK309" i="12"/>
  <c r="AI309" i="12"/>
  <c r="AG309" i="12"/>
  <c r="AE309" i="12"/>
  <c r="AC309" i="12"/>
  <c r="AA309" i="12"/>
  <c r="Y309" i="12"/>
  <c r="AK308" i="12"/>
  <c r="AI308" i="12"/>
  <c r="AG308" i="12"/>
  <c r="AE308" i="12"/>
  <c r="AC308" i="12"/>
  <c r="AA308" i="12"/>
  <c r="Y308" i="12"/>
  <c r="AK307" i="12"/>
  <c r="AI307" i="12"/>
  <c r="AG307" i="12"/>
  <c r="AE307" i="12"/>
  <c r="AC307" i="12"/>
  <c r="AA307" i="12"/>
  <c r="Y307" i="12"/>
  <c r="Q307" i="12"/>
  <c r="R307" i="12" s="1"/>
  <c r="P307" i="12"/>
  <c r="N307" i="12"/>
  <c r="C307" i="12"/>
  <c r="AK306" i="12"/>
  <c r="AI306" i="12"/>
  <c r="AG306" i="12"/>
  <c r="AE306" i="12"/>
  <c r="AC306" i="12"/>
  <c r="AA306" i="12"/>
  <c r="Y306" i="12"/>
  <c r="AK305" i="12"/>
  <c r="AI305" i="12"/>
  <c r="AG305" i="12"/>
  <c r="AE305" i="12"/>
  <c r="AC305" i="12"/>
  <c r="AA305" i="12"/>
  <c r="Y305" i="12"/>
  <c r="AK304" i="12"/>
  <c r="AI304" i="12"/>
  <c r="AG304" i="12"/>
  <c r="AE304" i="12"/>
  <c r="AC304" i="12"/>
  <c r="AA304" i="12"/>
  <c r="Y304" i="12"/>
  <c r="AK303" i="12"/>
  <c r="AI303" i="12"/>
  <c r="AG303" i="12"/>
  <c r="AE303" i="12"/>
  <c r="AC303" i="12"/>
  <c r="AA303" i="12"/>
  <c r="Y303" i="12"/>
  <c r="AK302" i="12"/>
  <c r="AI302" i="12"/>
  <c r="AG302" i="12"/>
  <c r="AE302" i="12"/>
  <c r="AC302" i="12"/>
  <c r="AA302" i="12"/>
  <c r="Y302" i="12"/>
  <c r="AK301" i="12"/>
  <c r="AI301" i="12"/>
  <c r="AG301" i="12"/>
  <c r="AE301" i="12"/>
  <c r="AC301" i="12"/>
  <c r="AA301" i="12"/>
  <c r="Y301" i="12"/>
  <c r="Q301" i="12"/>
  <c r="R301" i="12" s="1"/>
  <c r="P301" i="12"/>
  <c r="N301" i="12"/>
  <c r="C301" i="12"/>
  <c r="AK300" i="12"/>
  <c r="AI300" i="12"/>
  <c r="AG300" i="12"/>
  <c r="AE300" i="12"/>
  <c r="AC300" i="12"/>
  <c r="AA300" i="12"/>
  <c r="Y300" i="12"/>
  <c r="AK299" i="12"/>
  <c r="AI299" i="12"/>
  <c r="AG299" i="12"/>
  <c r="AE299" i="12"/>
  <c r="AC299" i="12"/>
  <c r="AA299" i="12"/>
  <c r="Y299" i="12"/>
  <c r="AK298" i="12"/>
  <c r="AI298" i="12"/>
  <c r="AG298" i="12"/>
  <c r="AE298" i="12"/>
  <c r="AC298" i="12"/>
  <c r="AA298" i="12"/>
  <c r="Y298" i="12"/>
  <c r="AK297" i="12"/>
  <c r="AI297" i="12"/>
  <c r="AG297" i="12"/>
  <c r="AE297" i="12"/>
  <c r="AC297" i="12"/>
  <c r="AA297" i="12"/>
  <c r="Y297" i="12"/>
  <c r="AK296" i="12"/>
  <c r="AI296" i="12"/>
  <c r="AG296" i="12"/>
  <c r="AE296" i="12"/>
  <c r="AC296" i="12"/>
  <c r="AA296" i="12"/>
  <c r="Y296" i="12"/>
  <c r="AK295" i="12"/>
  <c r="AI295" i="12"/>
  <c r="AG295" i="12"/>
  <c r="AE295" i="12"/>
  <c r="AC295" i="12"/>
  <c r="AA295" i="12"/>
  <c r="Y295" i="12"/>
  <c r="Q295" i="12"/>
  <c r="R295" i="12" s="1"/>
  <c r="P295" i="12"/>
  <c r="N295" i="12"/>
  <c r="C295" i="12"/>
  <c r="AK294" i="12"/>
  <c r="AI294" i="12"/>
  <c r="AG294" i="12"/>
  <c r="AE294" i="12"/>
  <c r="AC294" i="12"/>
  <c r="AA294" i="12"/>
  <c r="Y294" i="12"/>
  <c r="AK293" i="12"/>
  <c r="AI293" i="12"/>
  <c r="AG293" i="12"/>
  <c r="AE293" i="12"/>
  <c r="AC293" i="12"/>
  <c r="AA293" i="12"/>
  <c r="Y293" i="12"/>
  <c r="AK292" i="12"/>
  <c r="AI292" i="12"/>
  <c r="AG292" i="12"/>
  <c r="AE292" i="12"/>
  <c r="AC292" i="12"/>
  <c r="AA292" i="12"/>
  <c r="Y292" i="12"/>
  <c r="AK291" i="12"/>
  <c r="AI291" i="12"/>
  <c r="AG291" i="12"/>
  <c r="AE291" i="12"/>
  <c r="AC291" i="12"/>
  <c r="AA291" i="12"/>
  <c r="Y291" i="12"/>
  <c r="AK290" i="12"/>
  <c r="AI290" i="12"/>
  <c r="AG290" i="12"/>
  <c r="AE290" i="12"/>
  <c r="AC290" i="12"/>
  <c r="AA290" i="12"/>
  <c r="Y290" i="12"/>
  <c r="AK289" i="12"/>
  <c r="AI289" i="12"/>
  <c r="AG289" i="12"/>
  <c r="AE289" i="12"/>
  <c r="AC289" i="12"/>
  <c r="AA289" i="12"/>
  <c r="Y289" i="12"/>
  <c r="Q289" i="12"/>
  <c r="R289" i="12" s="1"/>
  <c r="P289" i="12"/>
  <c r="N289" i="12"/>
  <c r="C289" i="12"/>
  <c r="AK288" i="12"/>
  <c r="AI288" i="12"/>
  <c r="AG288" i="12"/>
  <c r="AE288" i="12"/>
  <c r="AC288" i="12"/>
  <c r="AA288" i="12"/>
  <c r="Y288" i="12"/>
  <c r="AK287" i="12"/>
  <c r="AI287" i="12"/>
  <c r="AG287" i="12"/>
  <c r="AE287" i="12"/>
  <c r="AC287" i="12"/>
  <c r="AA287" i="12"/>
  <c r="Y287" i="12"/>
  <c r="AK286" i="12"/>
  <c r="AI286" i="12"/>
  <c r="AG286" i="12"/>
  <c r="AE286" i="12"/>
  <c r="AC286" i="12"/>
  <c r="AA286" i="12"/>
  <c r="Y286" i="12"/>
  <c r="AK285" i="12"/>
  <c r="AI285" i="12"/>
  <c r="AG285" i="12"/>
  <c r="AE285" i="12"/>
  <c r="AC285" i="12"/>
  <c r="AA285" i="12"/>
  <c r="Y285" i="12"/>
  <c r="AK284" i="12"/>
  <c r="AI284" i="12"/>
  <c r="AG284" i="12"/>
  <c r="AE284" i="12"/>
  <c r="AC284" i="12"/>
  <c r="AA284" i="12"/>
  <c r="Y284" i="12"/>
  <c r="AK283" i="12"/>
  <c r="AI283" i="12"/>
  <c r="AG283" i="12"/>
  <c r="AE283" i="12"/>
  <c r="AC283" i="12"/>
  <c r="AA283" i="12"/>
  <c r="Y283" i="12"/>
  <c r="Q283" i="12"/>
  <c r="R283" i="12" s="1"/>
  <c r="P283" i="12"/>
  <c r="N283" i="12"/>
  <c r="C283" i="12"/>
  <c r="AK282" i="12"/>
  <c r="AI282" i="12"/>
  <c r="AG282" i="12"/>
  <c r="AE282" i="12"/>
  <c r="AC282" i="12"/>
  <c r="AA282" i="12"/>
  <c r="Y282" i="12"/>
  <c r="AK281" i="12"/>
  <c r="AI281" i="12"/>
  <c r="AG281" i="12"/>
  <c r="AE281" i="12"/>
  <c r="AC281" i="12"/>
  <c r="AA281" i="12"/>
  <c r="Y281" i="12"/>
  <c r="AK280" i="12"/>
  <c r="AI280" i="12"/>
  <c r="AG280" i="12"/>
  <c r="AE280" i="12"/>
  <c r="AC280" i="12"/>
  <c r="AA280" i="12"/>
  <c r="Y280" i="12"/>
  <c r="AK279" i="12"/>
  <c r="AI279" i="12"/>
  <c r="AG279" i="12"/>
  <c r="AE279" i="12"/>
  <c r="AC279" i="12"/>
  <c r="AA279" i="12"/>
  <c r="Y279" i="12"/>
  <c r="AK278" i="12"/>
  <c r="AI278" i="12"/>
  <c r="AG278" i="12"/>
  <c r="AE278" i="12"/>
  <c r="AC278" i="12"/>
  <c r="AA278" i="12"/>
  <c r="Y278" i="12"/>
  <c r="AK277" i="12"/>
  <c r="AI277" i="12"/>
  <c r="AG277" i="12"/>
  <c r="AE277" i="12"/>
  <c r="AC277" i="12"/>
  <c r="AA277" i="12"/>
  <c r="Y277" i="12"/>
  <c r="Q277" i="12"/>
  <c r="R277" i="12" s="1"/>
  <c r="P277" i="12"/>
  <c r="N277" i="12"/>
  <c r="C277" i="12"/>
  <c r="AK276" i="12"/>
  <c r="AI276" i="12"/>
  <c r="AG276" i="12"/>
  <c r="AE276" i="12"/>
  <c r="AC276" i="12"/>
  <c r="AA276" i="12"/>
  <c r="Y276" i="12"/>
  <c r="AK275" i="12"/>
  <c r="AI275" i="12"/>
  <c r="AG275" i="12"/>
  <c r="AE275" i="12"/>
  <c r="AC275" i="12"/>
  <c r="AA275" i="12"/>
  <c r="Y275" i="12"/>
  <c r="AK274" i="12"/>
  <c r="AI274" i="12"/>
  <c r="AG274" i="12"/>
  <c r="AE274" i="12"/>
  <c r="AC274" i="12"/>
  <c r="AA274" i="12"/>
  <c r="Y274" i="12"/>
  <c r="AK273" i="12"/>
  <c r="AI273" i="12"/>
  <c r="AG273" i="12"/>
  <c r="AE273" i="12"/>
  <c r="AC273" i="12"/>
  <c r="AA273" i="12"/>
  <c r="Y273" i="12"/>
  <c r="AK272" i="12"/>
  <c r="AI272" i="12"/>
  <c r="AG272" i="12"/>
  <c r="AE272" i="12"/>
  <c r="AC272" i="12"/>
  <c r="AA272" i="12"/>
  <c r="Y272" i="12"/>
  <c r="AK271" i="12"/>
  <c r="AI271" i="12"/>
  <c r="AG271" i="12"/>
  <c r="AE271" i="12"/>
  <c r="AC271" i="12"/>
  <c r="AA271" i="12"/>
  <c r="Y271" i="12"/>
  <c r="Q271" i="12"/>
  <c r="R271" i="12" s="1"/>
  <c r="P271" i="12"/>
  <c r="N271" i="12"/>
  <c r="C271" i="12"/>
  <c r="AK270" i="12"/>
  <c r="AI270" i="12"/>
  <c r="AG270" i="12"/>
  <c r="AE270" i="12"/>
  <c r="AC270" i="12"/>
  <c r="AA270" i="12"/>
  <c r="Y270" i="12"/>
  <c r="AK269" i="12"/>
  <c r="AI269" i="12"/>
  <c r="AG269" i="12"/>
  <c r="AE269" i="12"/>
  <c r="AC269" i="12"/>
  <c r="AA269" i="12"/>
  <c r="Y269" i="12"/>
  <c r="AK268" i="12"/>
  <c r="AI268" i="12"/>
  <c r="AG268" i="12"/>
  <c r="AE268" i="12"/>
  <c r="AC268" i="12"/>
  <c r="AA268" i="12"/>
  <c r="Y268" i="12"/>
  <c r="AK267" i="12"/>
  <c r="AI267" i="12"/>
  <c r="AG267" i="12"/>
  <c r="AE267" i="12"/>
  <c r="AC267" i="12"/>
  <c r="AA267" i="12"/>
  <c r="Y267" i="12"/>
  <c r="AK266" i="12"/>
  <c r="AI266" i="12"/>
  <c r="AG266" i="12"/>
  <c r="AE266" i="12"/>
  <c r="AC266" i="12"/>
  <c r="AA266" i="12"/>
  <c r="Y266" i="12"/>
  <c r="AK265" i="12"/>
  <c r="AI265" i="12"/>
  <c r="AG265" i="12"/>
  <c r="AE265" i="12"/>
  <c r="AC265" i="12"/>
  <c r="AA265" i="12"/>
  <c r="Y265" i="12"/>
  <c r="Q265" i="12"/>
  <c r="R265" i="12" s="1"/>
  <c r="P265" i="12"/>
  <c r="N265" i="12"/>
  <c r="C265" i="12"/>
  <c r="AK264" i="12"/>
  <c r="AI264" i="12"/>
  <c r="AG264" i="12"/>
  <c r="AE264" i="12"/>
  <c r="AC264" i="12"/>
  <c r="AA264" i="12"/>
  <c r="Y264" i="12"/>
  <c r="AK263" i="12"/>
  <c r="AI263" i="12"/>
  <c r="AG263" i="12"/>
  <c r="AE263" i="12"/>
  <c r="AC263" i="12"/>
  <c r="AA263" i="12"/>
  <c r="Y263" i="12"/>
  <c r="AK262" i="12"/>
  <c r="AI262" i="12"/>
  <c r="AG262" i="12"/>
  <c r="AE262" i="12"/>
  <c r="AC262" i="12"/>
  <c r="AA262" i="12"/>
  <c r="Y262" i="12"/>
  <c r="AK261" i="12"/>
  <c r="AI261" i="12"/>
  <c r="AG261" i="12"/>
  <c r="AE261" i="12"/>
  <c r="AC261" i="12"/>
  <c r="AA261" i="12"/>
  <c r="Y261" i="12"/>
  <c r="AK260" i="12"/>
  <c r="AI260" i="12"/>
  <c r="AG260" i="12"/>
  <c r="AE260" i="12"/>
  <c r="AC260" i="12"/>
  <c r="AA260" i="12"/>
  <c r="Y260" i="12"/>
  <c r="AK259" i="12"/>
  <c r="AI259" i="12"/>
  <c r="AG259" i="12"/>
  <c r="AE259" i="12"/>
  <c r="AC259" i="12"/>
  <c r="AA259" i="12"/>
  <c r="Y259" i="12"/>
  <c r="Q259" i="12"/>
  <c r="R259" i="12" s="1"/>
  <c r="P259" i="12"/>
  <c r="N259" i="12"/>
  <c r="C259" i="12"/>
  <c r="AK258" i="12"/>
  <c r="AI258" i="12"/>
  <c r="AG258" i="12"/>
  <c r="AE258" i="12"/>
  <c r="AC258" i="12"/>
  <c r="AA258" i="12"/>
  <c r="Y258" i="12"/>
  <c r="AK257" i="12"/>
  <c r="AI257" i="12"/>
  <c r="AG257" i="12"/>
  <c r="AE257" i="12"/>
  <c r="AC257" i="12"/>
  <c r="AA257" i="12"/>
  <c r="Y257" i="12"/>
  <c r="AK256" i="12"/>
  <c r="AI256" i="12"/>
  <c r="AG256" i="12"/>
  <c r="AE256" i="12"/>
  <c r="AC256" i="12"/>
  <c r="AA256" i="12"/>
  <c r="Y256" i="12"/>
  <c r="AK255" i="12"/>
  <c r="AI255" i="12"/>
  <c r="AG255" i="12"/>
  <c r="AE255" i="12"/>
  <c r="AC255" i="12"/>
  <c r="AA255" i="12"/>
  <c r="Y255" i="12"/>
  <c r="AK254" i="12"/>
  <c r="AI254" i="12"/>
  <c r="AG254" i="12"/>
  <c r="AE254" i="12"/>
  <c r="AC254" i="12"/>
  <c r="AA254" i="12"/>
  <c r="Y254" i="12"/>
  <c r="AK253" i="12"/>
  <c r="AI253" i="12"/>
  <c r="AG253" i="12"/>
  <c r="AE253" i="12"/>
  <c r="AC253" i="12"/>
  <c r="AA253" i="12"/>
  <c r="Y253" i="12"/>
  <c r="Q253" i="12"/>
  <c r="R253" i="12" s="1"/>
  <c r="P253" i="12"/>
  <c r="N253" i="12"/>
  <c r="C253" i="12"/>
  <c r="AK252" i="12"/>
  <c r="AI252" i="12"/>
  <c r="AG252" i="12"/>
  <c r="AE252" i="12"/>
  <c r="AC252" i="12"/>
  <c r="AA252" i="12"/>
  <c r="Y252" i="12"/>
  <c r="AK251" i="12"/>
  <c r="AI251" i="12"/>
  <c r="AG251" i="12"/>
  <c r="AE251" i="12"/>
  <c r="AC251" i="12"/>
  <c r="AA251" i="12"/>
  <c r="Y251" i="12"/>
  <c r="AK250" i="12"/>
  <c r="AI250" i="12"/>
  <c r="AG250" i="12"/>
  <c r="AE250" i="12"/>
  <c r="AC250" i="12"/>
  <c r="AA250" i="12"/>
  <c r="Y250" i="12"/>
  <c r="AK249" i="12"/>
  <c r="AI249" i="12"/>
  <c r="AG249" i="12"/>
  <c r="AE249" i="12"/>
  <c r="AC249" i="12"/>
  <c r="AA249" i="12"/>
  <c r="Y249" i="12"/>
  <c r="AK248" i="12"/>
  <c r="AI248" i="12"/>
  <c r="AG248" i="12"/>
  <c r="AE248" i="12"/>
  <c r="AC248" i="12"/>
  <c r="AA248" i="12"/>
  <c r="Y248" i="12"/>
  <c r="AK247" i="12"/>
  <c r="AI247" i="12"/>
  <c r="AG247" i="12"/>
  <c r="AE247" i="12"/>
  <c r="AC247" i="12"/>
  <c r="AA247" i="12"/>
  <c r="Y247" i="12"/>
  <c r="Q247" i="12"/>
  <c r="R247" i="12" s="1"/>
  <c r="P247" i="12"/>
  <c r="N247" i="12"/>
  <c r="C247" i="12"/>
  <c r="AK246" i="12"/>
  <c r="AI246" i="12"/>
  <c r="AG246" i="12"/>
  <c r="AE246" i="12"/>
  <c r="AC246" i="12"/>
  <c r="AA246" i="12"/>
  <c r="Y246" i="12"/>
  <c r="AK245" i="12"/>
  <c r="AI245" i="12"/>
  <c r="AG245" i="12"/>
  <c r="AE245" i="12"/>
  <c r="AC245" i="12"/>
  <c r="AA245" i="12"/>
  <c r="Y245" i="12"/>
  <c r="AK244" i="12"/>
  <c r="AI244" i="12"/>
  <c r="AG244" i="12"/>
  <c r="AE244" i="12"/>
  <c r="AC244" i="12"/>
  <c r="AA244" i="12"/>
  <c r="Y244" i="12"/>
  <c r="AK243" i="12"/>
  <c r="AI243" i="12"/>
  <c r="AG243" i="12"/>
  <c r="AE243" i="12"/>
  <c r="AC243" i="12"/>
  <c r="AA243" i="12"/>
  <c r="Y243" i="12"/>
  <c r="AK242" i="12"/>
  <c r="AI242" i="12"/>
  <c r="AG242" i="12"/>
  <c r="AE242" i="12"/>
  <c r="AC242" i="12"/>
  <c r="AA242" i="12"/>
  <c r="Y242" i="12"/>
  <c r="AK241" i="12"/>
  <c r="AI241" i="12"/>
  <c r="AG241" i="12"/>
  <c r="AE241" i="12"/>
  <c r="AC241" i="12"/>
  <c r="AA241" i="12"/>
  <c r="Y241" i="12"/>
  <c r="Q241" i="12"/>
  <c r="R241" i="12" s="1"/>
  <c r="P241" i="12"/>
  <c r="N241" i="12"/>
  <c r="C241" i="12"/>
  <c r="AK240" i="12"/>
  <c r="AI240" i="12"/>
  <c r="AG240" i="12"/>
  <c r="AE240" i="12"/>
  <c r="AC240" i="12"/>
  <c r="AA240" i="12"/>
  <c r="Y240" i="12"/>
  <c r="AK239" i="12"/>
  <c r="AI239" i="12"/>
  <c r="AG239" i="12"/>
  <c r="AE239" i="12"/>
  <c r="AC239" i="12"/>
  <c r="AA239" i="12"/>
  <c r="Y239" i="12"/>
  <c r="AK238" i="12"/>
  <c r="AI238" i="12"/>
  <c r="AG238" i="12"/>
  <c r="AE238" i="12"/>
  <c r="AC238" i="12"/>
  <c r="AA238" i="12"/>
  <c r="Y238" i="12"/>
  <c r="AK237" i="12"/>
  <c r="AI237" i="12"/>
  <c r="AG237" i="12"/>
  <c r="AE237" i="12"/>
  <c r="AC237" i="12"/>
  <c r="AA237" i="12"/>
  <c r="Y237" i="12"/>
  <c r="AK236" i="12"/>
  <c r="AI236" i="12"/>
  <c r="AG236" i="12"/>
  <c r="AE236" i="12"/>
  <c r="AC236" i="12"/>
  <c r="AA236" i="12"/>
  <c r="Y236" i="12"/>
  <c r="AK235" i="12"/>
  <c r="AI235" i="12"/>
  <c r="AG235" i="12"/>
  <c r="AE235" i="12"/>
  <c r="AC235" i="12"/>
  <c r="AA235" i="12"/>
  <c r="Y235" i="12"/>
  <c r="Q235" i="12"/>
  <c r="R235" i="12" s="1"/>
  <c r="P235" i="12"/>
  <c r="N235" i="12"/>
  <c r="C235" i="12"/>
  <c r="AK234" i="12"/>
  <c r="AI234" i="12"/>
  <c r="AG234" i="12"/>
  <c r="AE234" i="12"/>
  <c r="AC234" i="12"/>
  <c r="AA234" i="12"/>
  <c r="Y234" i="12"/>
  <c r="AK233" i="12"/>
  <c r="AI233" i="12"/>
  <c r="AG233" i="12"/>
  <c r="AE233" i="12"/>
  <c r="AC233" i="12"/>
  <c r="AA233" i="12"/>
  <c r="Y233" i="12"/>
  <c r="AK232" i="12"/>
  <c r="AI232" i="12"/>
  <c r="AG232" i="12"/>
  <c r="AE232" i="12"/>
  <c r="AC232" i="12"/>
  <c r="AA232" i="12"/>
  <c r="Y232" i="12"/>
  <c r="AK231" i="12"/>
  <c r="AI231" i="12"/>
  <c r="AG231" i="12"/>
  <c r="AE231" i="12"/>
  <c r="AC231" i="12"/>
  <c r="AA231" i="12"/>
  <c r="Y231" i="12"/>
  <c r="AK230" i="12"/>
  <c r="AI230" i="12"/>
  <c r="AG230" i="12"/>
  <c r="AE230" i="12"/>
  <c r="AC230" i="12"/>
  <c r="AA230" i="12"/>
  <c r="Y230" i="12"/>
  <c r="AK229" i="12"/>
  <c r="AI229" i="12"/>
  <c r="AG229" i="12"/>
  <c r="AE229" i="12"/>
  <c r="AC229" i="12"/>
  <c r="AA229" i="12"/>
  <c r="Y229" i="12"/>
  <c r="Q229" i="12"/>
  <c r="R229" i="12" s="1"/>
  <c r="P229" i="12"/>
  <c r="N229" i="12"/>
  <c r="C229" i="12"/>
  <c r="AK228" i="12"/>
  <c r="AI228" i="12"/>
  <c r="AG228" i="12"/>
  <c r="AE228" i="12"/>
  <c r="AC228" i="12"/>
  <c r="AA228" i="12"/>
  <c r="Y228" i="12"/>
  <c r="AK227" i="12"/>
  <c r="AI227" i="12"/>
  <c r="AG227" i="12"/>
  <c r="AE227" i="12"/>
  <c r="AC227" i="12"/>
  <c r="AA227" i="12"/>
  <c r="Y227" i="12"/>
  <c r="AK226" i="12"/>
  <c r="AI226" i="12"/>
  <c r="AG226" i="12"/>
  <c r="AE226" i="12"/>
  <c r="AC226" i="12"/>
  <c r="AA226" i="12"/>
  <c r="Y226" i="12"/>
  <c r="AK225" i="12"/>
  <c r="AI225" i="12"/>
  <c r="AG225" i="12"/>
  <c r="AE225" i="12"/>
  <c r="AC225" i="12"/>
  <c r="AA225" i="12"/>
  <c r="Y225" i="12"/>
  <c r="AK224" i="12"/>
  <c r="AI224" i="12"/>
  <c r="AG224" i="12"/>
  <c r="AE224" i="12"/>
  <c r="AC224" i="12"/>
  <c r="AA224" i="12"/>
  <c r="Y224" i="12"/>
  <c r="AK223" i="12"/>
  <c r="AI223" i="12"/>
  <c r="AG223" i="12"/>
  <c r="AE223" i="12"/>
  <c r="AC223" i="12"/>
  <c r="AA223" i="12"/>
  <c r="Y223" i="12"/>
  <c r="Q223" i="12"/>
  <c r="R223" i="12" s="1"/>
  <c r="P223" i="12"/>
  <c r="N223" i="12"/>
  <c r="C223" i="12"/>
  <c r="AK222" i="12"/>
  <c r="AI222" i="12"/>
  <c r="AG222" i="12"/>
  <c r="AE222" i="12"/>
  <c r="AC222" i="12"/>
  <c r="AA222" i="12"/>
  <c r="Y222" i="12"/>
  <c r="AK221" i="12"/>
  <c r="AI221" i="12"/>
  <c r="AG221" i="12"/>
  <c r="AE221" i="12"/>
  <c r="AC221" i="12"/>
  <c r="AA221" i="12"/>
  <c r="Y221" i="12"/>
  <c r="AK220" i="12"/>
  <c r="AI220" i="12"/>
  <c r="AG220" i="12"/>
  <c r="AE220" i="12"/>
  <c r="AC220" i="12"/>
  <c r="AA220" i="12"/>
  <c r="Y220" i="12"/>
  <c r="AK219" i="12"/>
  <c r="AI219" i="12"/>
  <c r="AG219" i="12"/>
  <c r="AE219" i="12"/>
  <c r="AC219" i="12"/>
  <c r="AA219" i="12"/>
  <c r="Y219" i="12"/>
  <c r="AK218" i="12"/>
  <c r="AI218" i="12"/>
  <c r="AG218" i="12"/>
  <c r="AE218" i="12"/>
  <c r="AC218" i="12"/>
  <c r="AA218" i="12"/>
  <c r="Y218" i="12"/>
  <c r="AK217" i="12"/>
  <c r="AI217" i="12"/>
  <c r="AG217" i="12"/>
  <c r="AE217" i="12"/>
  <c r="AC217" i="12"/>
  <c r="AA217" i="12"/>
  <c r="Y217" i="12"/>
  <c r="Q217" i="12"/>
  <c r="R217" i="12" s="1"/>
  <c r="P217" i="12"/>
  <c r="N217" i="12"/>
  <c r="C217" i="12"/>
  <c r="AK216" i="12"/>
  <c r="AI216" i="12"/>
  <c r="AG216" i="12"/>
  <c r="AE216" i="12"/>
  <c r="AC216" i="12"/>
  <c r="AA216" i="12"/>
  <c r="Y216" i="12"/>
  <c r="AK215" i="12"/>
  <c r="AI215" i="12"/>
  <c r="AG215" i="12"/>
  <c r="AE215" i="12"/>
  <c r="AC215" i="12"/>
  <c r="AA215" i="12"/>
  <c r="Y215" i="12"/>
  <c r="AK214" i="12"/>
  <c r="AI214" i="12"/>
  <c r="AG214" i="12"/>
  <c r="AE214" i="12"/>
  <c r="AC214" i="12"/>
  <c r="AA214" i="12"/>
  <c r="Y214" i="12"/>
  <c r="AK213" i="12"/>
  <c r="AI213" i="12"/>
  <c r="AG213" i="12"/>
  <c r="AE213" i="12"/>
  <c r="AC213" i="12"/>
  <c r="AA213" i="12"/>
  <c r="Y213" i="12"/>
  <c r="AK212" i="12"/>
  <c r="AI212" i="12"/>
  <c r="AG212" i="12"/>
  <c r="AE212" i="12"/>
  <c r="AC212" i="12"/>
  <c r="AA212" i="12"/>
  <c r="Y212" i="12"/>
  <c r="AK211" i="12"/>
  <c r="AI211" i="12"/>
  <c r="AG211" i="12"/>
  <c r="AE211" i="12"/>
  <c r="AC211" i="12"/>
  <c r="AA211" i="12"/>
  <c r="Y211" i="12"/>
  <c r="Q211" i="12"/>
  <c r="R211" i="12" s="1"/>
  <c r="P211" i="12"/>
  <c r="N211" i="12"/>
  <c r="C211" i="12"/>
  <c r="AK210" i="12"/>
  <c r="AI210" i="12"/>
  <c r="AG210" i="12"/>
  <c r="AE210" i="12"/>
  <c r="AC210" i="12"/>
  <c r="AA210" i="12"/>
  <c r="Y210" i="12"/>
  <c r="AK209" i="12"/>
  <c r="AI209" i="12"/>
  <c r="AG209" i="12"/>
  <c r="AE209" i="12"/>
  <c r="AC209" i="12"/>
  <c r="AA209" i="12"/>
  <c r="Y209" i="12"/>
  <c r="AK208" i="12"/>
  <c r="AI208" i="12"/>
  <c r="AG208" i="12"/>
  <c r="AE208" i="12"/>
  <c r="AC208" i="12"/>
  <c r="AA208" i="12"/>
  <c r="Y208" i="12"/>
  <c r="AK207" i="12"/>
  <c r="AI207" i="12"/>
  <c r="AG207" i="12"/>
  <c r="AE207" i="12"/>
  <c r="AC207" i="12"/>
  <c r="AA207" i="12"/>
  <c r="Y207" i="12"/>
  <c r="AK206" i="12"/>
  <c r="AI206" i="12"/>
  <c r="AG206" i="12"/>
  <c r="AE206" i="12"/>
  <c r="AC206" i="12"/>
  <c r="AA206" i="12"/>
  <c r="Y206" i="12"/>
  <c r="AK205" i="12"/>
  <c r="AI205" i="12"/>
  <c r="AG205" i="12"/>
  <c r="AE205" i="12"/>
  <c r="AC205" i="12"/>
  <c r="AA205" i="12"/>
  <c r="Y205" i="12"/>
  <c r="Q205" i="12"/>
  <c r="R205" i="12" s="1"/>
  <c r="P205" i="12"/>
  <c r="N205" i="12"/>
  <c r="C205" i="12"/>
  <c r="AK204" i="12"/>
  <c r="AI204" i="12"/>
  <c r="AG204" i="12"/>
  <c r="AE204" i="12"/>
  <c r="AC204" i="12"/>
  <c r="AA204" i="12"/>
  <c r="Y204" i="12"/>
  <c r="AK203" i="12"/>
  <c r="AI203" i="12"/>
  <c r="AG203" i="12"/>
  <c r="AE203" i="12"/>
  <c r="AC203" i="12"/>
  <c r="AA203" i="12"/>
  <c r="Y203" i="12"/>
  <c r="AK202" i="12"/>
  <c r="AI202" i="12"/>
  <c r="AG202" i="12"/>
  <c r="AE202" i="12"/>
  <c r="AC202" i="12"/>
  <c r="AA202" i="12"/>
  <c r="Y202" i="12"/>
  <c r="AK201" i="12"/>
  <c r="AI201" i="12"/>
  <c r="AG201" i="12"/>
  <c r="AE201" i="12"/>
  <c r="AC201" i="12"/>
  <c r="AA201" i="12"/>
  <c r="Y201" i="12"/>
  <c r="AK200" i="12"/>
  <c r="AI200" i="12"/>
  <c r="AG200" i="12"/>
  <c r="AE200" i="12"/>
  <c r="AC200" i="12"/>
  <c r="AA200" i="12"/>
  <c r="Y200" i="12"/>
  <c r="AK199" i="12"/>
  <c r="AI199" i="12"/>
  <c r="AG199" i="12"/>
  <c r="AE199" i="12"/>
  <c r="AC199" i="12"/>
  <c r="AA199" i="12"/>
  <c r="Y199" i="12"/>
  <c r="Q199" i="12"/>
  <c r="R199" i="12" s="1"/>
  <c r="P199" i="12"/>
  <c r="N199" i="12"/>
  <c r="C199" i="12"/>
  <c r="AK198" i="12"/>
  <c r="AI198" i="12"/>
  <c r="AG198" i="12"/>
  <c r="AE198" i="12"/>
  <c r="AC198" i="12"/>
  <c r="AA198" i="12"/>
  <c r="Y198" i="12"/>
  <c r="AK197" i="12"/>
  <c r="AI197" i="12"/>
  <c r="AG197" i="12"/>
  <c r="AE197" i="12"/>
  <c r="AC197" i="12"/>
  <c r="AA197" i="12"/>
  <c r="Y197" i="12"/>
  <c r="AK196" i="12"/>
  <c r="AI196" i="12"/>
  <c r="AG196" i="12"/>
  <c r="AE196" i="12"/>
  <c r="AC196" i="12"/>
  <c r="AA196" i="12"/>
  <c r="Y196" i="12"/>
  <c r="AK195" i="12"/>
  <c r="AI195" i="12"/>
  <c r="AG195" i="12"/>
  <c r="AE195" i="12"/>
  <c r="AC195" i="12"/>
  <c r="AA195" i="12"/>
  <c r="Y195" i="12"/>
  <c r="AK194" i="12"/>
  <c r="AI194" i="12"/>
  <c r="AG194" i="12"/>
  <c r="AE194" i="12"/>
  <c r="AC194" i="12"/>
  <c r="AA194" i="12"/>
  <c r="Y194" i="12"/>
  <c r="AK193" i="12"/>
  <c r="AI193" i="12"/>
  <c r="AG193" i="12"/>
  <c r="AE193" i="12"/>
  <c r="AC193" i="12"/>
  <c r="AA193" i="12"/>
  <c r="Y193" i="12"/>
  <c r="Q193" i="12"/>
  <c r="R193" i="12" s="1"/>
  <c r="P193" i="12"/>
  <c r="N193" i="12"/>
  <c r="C193" i="12"/>
  <c r="AK192" i="12"/>
  <c r="AI192" i="12"/>
  <c r="AG192" i="12"/>
  <c r="AE192" i="12"/>
  <c r="AC192" i="12"/>
  <c r="AA192" i="12"/>
  <c r="Y192" i="12"/>
  <c r="AK191" i="12"/>
  <c r="AI191" i="12"/>
  <c r="AG191" i="12"/>
  <c r="AE191" i="12"/>
  <c r="AC191" i="12"/>
  <c r="AA191" i="12"/>
  <c r="Y191" i="12"/>
  <c r="AK190" i="12"/>
  <c r="AI190" i="12"/>
  <c r="AG190" i="12"/>
  <c r="AE190" i="12"/>
  <c r="AC190" i="12"/>
  <c r="AA190" i="12"/>
  <c r="Y190" i="12"/>
  <c r="AK189" i="12"/>
  <c r="AI189" i="12"/>
  <c r="AG189" i="12"/>
  <c r="AE189" i="12"/>
  <c r="AC189" i="12"/>
  <c r="AA189" i="12"/>
  <c r="Y189" i="12"/>
  <c r="AK188" i="12"/>
  <c r="AI188" i="12"/>
  <c r="AG188" i="12"/>
  <c r="AE188" i="12"/>
  <c r="AC188" i="12"/>
  <c r="AA188" i="12"/>
  <c r="Y188" i="12"/>
  <c r="AK187" i="12"/>
  <c r="AI187" i="12"/>
  <c r="AG187" i="12"/>
  <c r="AE187" i="12"/>
  <c r="AC187" i="12"/>
  <c r="AA187" i="12"/>
  <c r="Y187" i="12"/>
  <c r="Q187" i="12"/>
  <c r="R187" i="12" s="1"/>
  <c r="P187" i="12"/>
  <c r="N187" i="12"/>
  <c r="C187" i="12"/>
  <c r="AK186" i="12"/>
  <c r="AI186" i="12"/>
  <c r="AG186" i="12"/>
  <c r="AE186" i="12"/>
  <c r="AC186" i="12"/>
  <c r="AA186" i="12"/>
  <c r="Y186" i="12"/>
  <c r="AK185" i="12"/>
  <c r="AI185" i="12"/>
  <c r="AG185" i="12"/>
  <c r="AE185" i="12"/>
  <c r="AC185" i="12"/>
  <c r="AA185" i="12"/>
  <c r="Y185" i="12"/>
  <c r="AK184" i="12"/>
  <c r="AI184" i="12"/>
  <c r="AG184" i="12"/>
  <c r="AE184" i="12"/>
  <c r="AC184" i="12"/>
  <c r="AA184" i="12"/>
  <c r="Y184" i="12"/>
  <c r="AK183" i="12"/>
  <c r="AI183" i="12"/>
  <c r="AG183" i="12"/>
  <c r="AE183" i="12"/>
  <c r="AC183" i="12"/>
  <c r="AA183" i="12"/>
  <c r="Y183" i="12"/>
  <c r="AK182" i="12"/>
  <c r="AI182" i="12"/>
  <c r="AG182" i="12"/>
  <c r="AE182" i="12"/>
  <c r="AC182" i="12"/>
  <c r="AA182" i="12"/>
  <c r="Y182" i="12"/>
  <c r="AK181" i="12"/>
  <c r="AI181" i="12"/>
  <c r="AG181" i="12"/>
  <c r="AE181" i="12"/>
  <c r="AC181" i="12"/>
  <c r="AA181" i="12"/>
  <c r="Y181" i="12"/>
  <c r="Q181" i="12"/>
  <c r="R181" i="12" s="1"/>
  <c r="P181" i="12"/>
  <c r="N181" i="12"/>
  <c r="C181" i="12"/>
  <c r="AK180" i="12"/>
  <c r="AI180" i="12"/>
  <c r="AG180" i="12"/>
  <c r="AE180" i="12"/>
  <c r="AC180" i="12"/>
  <c r="AA180" i="12"/>
  <c r="Y180" i="12"/>
  <c r="AK179" i="12"/>
  <c r="AI179" i="12"/>
  <c r="AG179" i="12"/>
  <c r="AE179" i="12"/>
  <c r="AC179" i="12"/>
  <c r="AA179" i="12"/>
  <c r="Y179" i="12"/>
  <c r="AK178" i="12"/>
  <c r="AI178" i="12"/>
  <c r="AG178" i="12"/>
  <c r="AE178" i="12"/>
  <c r="AC178" i="12"/>
  <c r="AA178" i="12"/>
  <c r="Y178" i="12"/>
  <c r="AK177" i="12"/>
  <c r="AI177" i="12"/>
  <c r="AG177" i="12"/>
  <c r="AE177" i="12"/>
  <c r="AC177" i="12"/>
  <c r="AA177" i="12"/>
  <c r="Y177" i="12"/>
  <c r="AK176" i="12"/>
  <c r="AI176" i="12"/>
  <c r="AG176" i="12"/>
  <c r="AE176" i="12"/>
  <c r="AC176" i="12"/>
  <c r="AA176" i="12"/>
  <c r="Y176" i="12"/>
  <c r="AK175" i="12"/>
  <c r="AI175" i="12"/>
  <c r="AG175" i="12"/>
  <c r="AE175" i="12"/>
  <c r="AC175" i="12"/>
  <c r="AA175" i="12"/>
  <c r="Y175" i="12"/>
  <c r="Q175" i="12"/>
  <c r="R175" i="12" s="1"/>
  <c r="P175" i="12"/>
  <c r="N175" i="12"/>
  <c r="C175" i="12"/>
  <c r="AK174" i="12"/>
  <c r="AI174" i="12"/>
  <c r="AG174" i="12"/>
  <c r="AE174" i="12"/>
  <c r="AC174" i="12"/>
  <c r="AA174" i="12"/>
  <c r="Y174" i="12"/>
  <c r="AK173" i="12"/>
  <c r="AI173" i="12"/>
  <c r="AG173" i="12"/>
  <c r="AE173" i="12"/>
  <c r="AC173" i="12"/>
  <c r="AA173" i="12"/>
  <c r="Y173" i="12"/>
  <c r="AK172" i="12"/>
  <c r="AI172" i="12"/>
  <c r="AG172" i="12"/>
  <c r="AE172" i="12"/>
  <c r="AC172" i="12"/>
  <c r="AA172" i="12"/>
  <c r="Y172" i="12"/>
  <c r="AK171" i="12"/>
  <c r="AI171" i="12"/>
  <c r="AG171" i="12"/>
  <c r="AE171" i="12"/>
  <c r="AC171" i="12"/>
  <c r="AA171" i="12"/>
  <c r="Y171" i="12"/>
  <c r="AK170" i="12"/>
  <c r="AI170" i="12"/>
  <c r="AG170" i="12"/>
  <c r="AE170" i="12"/>
  <c r="AC170" i="12"/>
  <c r="AA170" i="12"/>
  <c r="Y170" i="12"/>
  <c r="AK169" i="12"/>
  <c r="AI169" i="12"/>
  <c r="AG169" i="12"/>
  <c r="AE169" i="12"/>
  <c r="AC169" i="12"/>
  <c r="AA169" i="12"/>
  <c r="Y169" i="12"/>
  <c r="Q169" i="12"/>
  <c r="R169" i="12" s="1"/>
  <c r="P169" i="12"/>
  <c r="N169" i="12"/>
  <c r="C169" i="12"/>
  <c r="AK168" i="12"/>
  <c r="AI168" i="12"/>
  <c r="AG168" i="12"/>
  <c r="AE168" i="12"/>
  <c r="AC168" i="12"/>
  <c r="AA168" i="12"/>
  <c r="Y168" i="12"/>
  <c r="AK167" i="12"/>
  <c r="AI167" i="12"/>
  <c r="AG167" i="12"/>
  <c r="AE167" i="12"/>
  <c r="AC167" i="12"/>
  <c r="AA167" i="12"/>
  <c r="Y167" i="12"/>
  <c r="AK166" i="12"/>
  <c r="AI166" i="12"/>
  <c r="AG166" i="12"/>
  <c r="AE166" i="12"/>
  <c r="AC166" i="12"/>
  <c r="AA166" i="12"/>
  <c r="Y166" i="12"/>
  <c r="AK165" i="12"/>
  <c r="AI165" i="12"/>
  <c r="AG165" i="12"/>
  <c r="AE165" i="12"/>
  <c r="AC165" i="12"/>
  <c r="AA165" i="12"/>
  <c r="Y165" i="12"/>
  <c r="AK164" i="12"/>
  <c r="AI164" i="12"/>
  <c r="AG164" i="12"/>
  <c r="AE164" i="12"/>
  <c r="AC164" i="12"/>
  <c r="AA164" i="12"/>
  <c r="Y164" i="12"/>
  <c r="AK163" i="12"/>
  <c r="AI163" i="12"/>
  <c r="AG163" i="12"/>
  <c r="AE163" i="12"/>
  <c r="AC163" i="12"/>
  <c r="AA163" i="12"/>
  <c r="Y163" i="12"/>
  <c r="Q163" i="12"/>
  <c r="R163" i="12" s="1"/>
  <c r="P163" i="12"/>
  <c r="N163" i="12"/>
  <c r="C163" i="12"/>
  <c r="AK162" i="12"/>
  <c r="AI162" i="12"/>
  <c r="AG162" i="12"/>
  <c r="AE162" i="12"/>
  <c r="AC162" i="12"/>
  <c r="AA162" i="12"/>
  <c r="Y162" i="12"/>
  <c r="AK161" i="12"/>
  <c r="AI161" i="12"/>
  <c r="AG161" i="12"/>
  <c r="AE161" i="12"/>
  <c r="AC161" i="12"/>
  <c r="AA161" i="12"/>
  <c r="Y161" i="12"/>
  <c r="AK160" i="12"/>
  <c r="AI160" i="12"/>
  <c r="AG160" i="12"/>
  <c r="AE160" i="12"/>
  <c r="AC160" i="12"/>
  <c r="AA160" i="12"/>
  <c r="Y160" i="12"/>
  <c r="AK159" i="12"/>
  <c r="AI159" i="12"/>
  <c r="AG159" i="12"/>
  <c r="AE159" i="12"/>
  <c r="AC159" i="12"/>
  <c r="AA159" i="12"/>
  <c r="Y159" i="12"/>
  <c r="AK158" i="12"/>
  <c r="AI158" i="12"/>
  <c r="AG158" i="12"/>
  <c r="AE158" i="12"/>
  <c r="AC158" i="12"/>
  <c r="AA158" i="12"/>
  <c r="Y158" i="12"/>
  <c r="AK157" i="12"/>
  <c r="AI157" i="12"/>
  <c r="AG157" i="12"/>
  <c r="AE157" i="12"/>
  <c r="AC157" i="12"/>
  <c r="AA157" i="12"/>
  <c r="Y157" i="12"/>
  <c r="Q157" i="12"/>
  <c r="R157" i="12" s="1"/>
  <c r="P157" i="12"/>
  <c r="N157" i="12"/>
  <c r="C157" i="12"/>
  <c r="AK156" i="12"/>
  <c r="AI156" i="12"/>
  <c r="AG156" i="12"/>
  <c r="AE156" i="12"/>
  <c r="AC156" i="12"/>
  <c r="AA156" i="12"/>
  <c r="Y156" i="12"/>
  <c r="AK155" i="12"/>
  <c r="AI155" i="12"/>
  <c r="AG155" i="12"/>
  <c r="AE155" i="12"/>
  <c r="AC155" i="12"/>
  <c r="AA155" i="12"/>
  <c r="Y155" i="12"/>
  <c r="AK154" i="12"/>
  <c r="AI154" i="12"/>
  <c r="AG154" i="12"/>
  <c r="AE154" i="12"/>
  <c r="AC154" i="12"/>
  <c r="AA154" i="12"/>
  <c r="Y154" i="12"/>
  <c r="AK153" i="12"/>
  <c r="AI153" i="12"/>
  <c r="AG153" i="12"/>
  <c r="AE153" i="12"/>
  <c r="AC153" i="12"/>
  <c r="AA153" i="12"/>
  <c r="Y153" i="12"/>
  <c r="AK152" i="12"/>
  <c r="AI152" i="12"/>
  <c r="AG152" i="12"/>
  <c r="AE152" i="12"/>
  <c r="AC152" i="12"/>
  <c r="AA152" i="12"/>
  <c r="Y152" i="12"/>
  <c r="AK151" i="12"/>
  <c r="AI151" i="12"/>
  <c r="AG151" i="12"/>
  <c r="AE151" i="12"/>
  <c r="AC151" i="12"/>
  <c r="AA151" i="12"/>
  <c r="Y151" i="12"/>
  <c r="Q151" i="12"/>
  <c r="R151" i="12" s="1"/>
  <c r="P151" i="12"/>
  <c r="N151" i="12"/>
  <c r="C151" i="12"/>
  <c r="AK150" i="12"/>
  <c r="AI150" i="12"/>
  <c r="AG150" i="12"/>
  <c r="AE150" i="12"/>
  <c r="AC150" i="12"/>
  <c r="AA150" i="12"/>
  <c r="Y150" i="12"/>
  <c r="AK149" i="12"/>
  <c r="AI149" i="12"/>
  <c r="AG149" i="12"/>
  <c r="AE149" i="12"/>
  <c r="AC149" i="12"/>
  <c r="AA149" i="12"/>
  <c r="Y149" i="12"/>
  <c r="AK148" i="12"/>
  <c r="AI148" i="12"/>
  <c r="AG148" i="12"/>
  <c r="AE148" i="12"/>
  <c r="AC148" i="12"/>
  <c r="AA148" i="12"/>
  <c r="Y148" i="12"/>
  <c r="AK147" i="12"/>
  <c r="AI147" i="12"/>
  <c r="AG147" i="12"/>
  <c r="AE147" i="12"/>
  <c r="AC147" i="12"/>
  <c r="AA147" i="12"/>
  <c r="Y147" i="12"/>
  <c r="AK146" i="12"/>
  <c r="AI146" i="12"/>
  <c r="AG146" i="12"/>
  <c r="AE146" i="12"/>
  <c r="AC146" i="12"/>
  <c r="AA146" i="12"/>
  <c r="Y146" i="12"/>
  <c r="AK145" i="12"/>
  <c r="AI145" i="12"/>
  <c r="AG145" i="12"/>
  <c r="AE145" i="12"/>
  <c r="AC145" i="12"/>
  <c r="AA145" i="12"/>
  <c r="Y145" i="12"/>
  <c r="Q145" i="12"/>
  <c r="R145" i="12" s="1"/>
  <c r="P145" i="12"/>
  <c r="N145" i="12"/>
  <c r="C145" i="12"/>
  <c r="AK144" i="12"/>
  <c r="AI144" i="12"/>
  <c r="AG144" i="12"/>
  <c r="AE144" i="12"/>
  <c r="AC144" i="12"/>
  <c r="AA144" i="12"/>
  <c r="Y144" i="12"/>
  <c r="AK143" i="12"/>
  <c r="AI143" i="12"/>
  <c r="AG143" i="12"/>
  <c r="AE143" i="12"/>
  <c r="AC143" i="12"/>
  <c r="AA143" i="12"/>
  <c r="Y143" i="12"/>
  <c r="AK142" i="12"/>
  <c r="AI142" i="12"/>
  <c r="AG142" i="12"/>
  <c r="AE142" i="12"/>
  <c r="AC142" i="12"/>
  <c r="AA142" i="12"/>
  <c r="Y142" i="12"/>
  <c r="AK141" i="12"/>
  <c r="AI141" i="12"/>
  <c r="AG141" i="12"/>
  <c r="AE141" i="12"/>
  <c r="AC141" i="12"/>
  <c r="AA141" i="12"/>
  <c r="Y141" i="12"/>
  <c r="AK140" i="12"/>
  <c r="AI140" i="12"/>
  <c r="AG140" i="12"/>
  <c r="AE140" i="12"/>
  <c r="AC140" i="12"/>
  <c r="AA140" i="12"/>
  <c r="Y140" i="12"/>
  <c r="AK139" i="12"/>
  <c r="AI139" i="12"/>
  <c r="AG139" i="12"/>
  <c r="AE139" i="12"/>
  <c r="AC139" i="12"/>
  <c r="AA139" i="12"/>
  <c r="Y139" i="12"/>
  <c r="Q139" i="12"/>
  <c r="R139" i="12" s="1"/>
  <c r="P139" i="12"/>
  <c r="N139" i="12"/>
  <c r="C139" i="12"/>
  <c r="AK138" i="12"/>
  <c r="AI138" i="12"/>
  <c r="AG138" i="12"/>
  <c r="AE138" i="12"/>
  <c r="AC138" i="12"/>
  <c r="AA138" i="12"/>
  <c r="Y138" i="12"/>
  <c r="AK137" i="12"/>
  <c r="AI137" i="12"/>
  <c r="AG137" i="12"/>
  <c r="AE137" i="12"/>
  <c r="AC137" i="12"/>
  <c r="AA137" i="12"/>
  <c r="Y137" i="12"/>
  <c r="AK136" i="12"/>
  <c r="AI136" i="12"/>
  <c r="AG136" i="12"/>
  <c r="AE136" i="12"/>
  <c r="AC136" i="12"/>
  <c r="AA136" i="12"/>
  <c r="Y136" i="12"/>
  <c r="AK135" i="12"/>
  <c r="AI135" i="12"/>
  <c r="AG135" i="12"/>
  <c r="AE135" i="12"/>
  <c r="AC135" i="12"/>
  <c r="AA135" i="12"/>
  <c r="Y135" i="12"/>
  <c r="AK134" i="12"/>
  <c r="AI134" i="12"/>
  <c r="AG134" i="12"/>
  <c r="AE134" i="12"/>
  <c r="AC134" i="12"/>
  <c r="AA134" i="12"/>
  <c r="Y134" i="12"/>
  <c r="AK133" i="12"/>
  <c r="AI133" i="12"/>
  <c r="AG133" i="12"/>
  <c r="AE133" i="12"/>
  <c r="AC133" i="12"/>
  <c r="AA133" i="12"/>
  <c r="Y133" i="12"/>
  <c r="Q133" i="12"/>
  <c r="R133" i="12" s="1"/>
  <c r="P133" i="12"/>
  <c r="N133" i="12"/>
  <c r="C133" i="12"/>
  <c r="AK132" i="12"/>
  <c r="AI132" i="12"/>
  <c r="AG132" i="12"/>
  <c r="AE132" i="12"/>
  <c r="AC132" i="12"/>
  <c r="AA132" i="12"/>
  <c r="Y132" i="12"/>
  <c r="AK131" i="12"/>
  <c r="AI131" i="12"/>
  <c r="AG131" i="12"/>
  <c r="AE131" i="12"/>
  <c r="AC131" i="12"/>
  <c r="AA131" i="12"/>
  <c r="Y131" i="12"/>
  <c r="AK130" i="12"/>
  <c r="AI130" i="12"/>
  <c r="AG130" i="12"/>
  <c r="AE130" i="12"/>
  <c r="AC130" i="12"/>
  <c r="AA130" i="12"/>
  <c r="Y130" i="12"/>
  <c r="AK129" i="12"/>
  <c r="AI129" i="12"/>
  <c r="AG129" i="12"/>
  <c r="AE129" i="12"/>
  <c r="AC129" i="12"/>
  <c r="AA129" i="12"/>
  <c r="Y129" i="12"/>
  <c r="AK128" i="12"/>
  <c r="AI128" i="12"/>
  <c r="AG128" i="12"/>
  <c r="AE128" i="12"/>
  <c r="AC128" i="12"/>
  <c r="AA128" i="12"/>
  <c r="Y128" i="12"/>
  <c r="AK127" i="12"/>
  <c r="AI127" i="12"/>
  <c r="AG127" i="12"/>
  <c r="AE127" i="12"/>
  <c r="AC127" i="12"/>
  <c r="AA127" i="12"/>
  <c r="Y127" i="12"/>
  <c r="Q127" i="12"/>
  <c r="R127" i="12" s="1"/>
  <c r="P127" i="12"/>
  <c r="N127" i="12"/>
  <c r="C127" i="12"/>
  <c r="AK126" i="12"/>
  <c r="AI126" i="12"/>
  <c r="AG126" i="12"/>
  <c r="AE126" i="12"/>
  <c r="AC126" i="12"/>
  <c r="AA126" i="12"/>
  <c r="Y126" i="12"/>
  <c r="AK125" i="12"/>
  <c r="AI125" i="12"/>
  <c r="AG125" i="12"/>
  <c r="AE125" i="12"/>
  <c r="AC125" i="12"/>
  <c r="AA125" i="12"/>
  <c r="Y125" i="12"/>
  <c r="AK124" i="12"/>
  <c r="AI124" i="12"/>
  <c r="AG124" i="12"/>
  <c r="AE124" i="12"/>
  <c r="AC124" i="12"/>
  <c r="AA124" i="12"/>
  <c r="Y124" i="12"/>
  <c r="AK123" i="12"/>
  <c r="AI123" i="12"/>
  <c r="AG123" i="12"/>
  <c r="AE123" i="12"/>
  <c r="AC123" i="12"/>
  <c r="AA123" i="12"/>
  <c r="Y123" i="12"/>
  <c r="AK122" i="12"/>
  <c r="AI122" i="12"/>
  <c r="AG122" i="12"/>
  <c r="AE122" i="12"/>
  <c r="AC122" i="12"/>
  <c r="AA122" i="12"/>
  <c r="Y122" i="12"/>
  <c r="AK121" i="12"/>
  <c r="AI121" i="12"/>
  <c r="AG121" i="12"/>
  <c r="AE121" i="12"/>
  <c r="AC121" i="12"/>
  <c r="AA121" i="12"/>
  <c r="Y121" i="12"/>
  <c r="Q121" i="12"/>
  <c r="R121" i="12" s="1"/>
  <c r="P121" i="12"/>
  <c r="N121" i="12"/>
  <c r="C121" i="12"/>
  <c r="AK120" i="12"/>
  <c r="AI120" i="12"/>
  <c r="AG120" i="12"/>
  <c r="AE120" i="12"/>
  <c r="AC120" i="12"/>
  <c r="AA120" i="12"/>
  <c r="Y120" i="12"/>
  <c r="AK119" i="12"/>
  <c r="AI119" i="12"/>
  <c r="AG119" i="12"/>
  <c r="AE119" i="12"/>
  <c r="AC119" i="12"/>
  <c r="AA119" i="12"/>
  <c r="Y119" i="12"/>
  <c r="AK118" i="12"/>
  <c r="AI118" i="12"/>
  <c r="AG118" i="12"/>
  <c r="AE118" i="12"/>
  <c r="AC118" i="12"/>
  <c r="AA118" i="12"/>
  <c r="Y118" i="12"/>
  <c r="AK117" i="12"/>
  <c r="AI117" i="12"/>
  <c r="AG117" i="12"/>
  <c r="AE117" i="12"/>
  <c r="AC117" i="12"/>
  <c r="AA117" i="12"/>
  <c r="Y117" i="12"/>
  <c r="AK116" i="12"/>
  <c r="AI116" i="12"/>
  <c r="AG116" i="12"/>
  <c r="AE116" i="12"/>
  <c r="AC116" i="12"/>
  <c r="AA116" i="12"/>
  <c r="Y116" i="12"/>
  <c r="AK115" i="12"/>
  <c r="AI115" i="12"/>
  <c r="AG115" i="12"/>
  <c r="AE115" i="12"/>
  <c r="AC115" i="12"/>
  <c r="AA115" i="12"/>
  <c r="Y115" i="12"/>
  <c r="Q115" i="12"/>
  <c r="R115" i="12" s="1"/>
  <c r="P115" i="12"/>
  <c r="N115" i="12"/>
  <c r="C115" i="12"/>
  <c r="AK114" i="12"/>
  <c r="AI114" i="12"/>
  <c r="AG114" i="12"/>
  <c r="AE114" i="12"/>
  <c r="AC114" i="12"/>
  <c r="AA114" i="12"/>
  <c r="Y114" i="12"/>
  <c r="AK113" i="12"/>
  <c r="AI113" i="12"/>
  <c r="AG113" i="12"/>
  <c r="AE113" i="12"/>
  <c r="AC113" i="12"/>
  <c r="AA113" i="12"/>
  <c r="Y113" i="12"/>
  <c r="AK112" i="12"/>
  <c r="AI112" i="12"/>
  <c r="AG112" i="12"/>
  <c r="AE112" i="12"/>
  <c r="AC112" i="12"/>
  <c r="AA112" i="12"/>
  <c r="Y112" i="12"/>
  <c r="AK111" i="12"/>
  <c r="AI111" i="12"/>
  <c r="AG111" i="12"/>
  <c r="AE111" i="12"/>
  <c r="AC111" i="12"/>
  <c r="AA111" i="12"/>
  <c r="Y111" i="12"/>
  <c r="AK110" i="12"/>
  <c r="AI110" i="12"/>
  <c r="AG110" i="12"/>
  <c r="AE110" i="12"/>
  <c r="AC110" i="12"/>
  <c r="AA110" i="12"/>
  <c r="Y110" i="12"/>
  <c r="AK109" i="12"/>
  <c r="AI109" i="12"/>
  <c r="AG109" i="12"/>
  <c r="AE109" i="12"/>
  <c r="AC109" i="12"/>
  <c r="AA109" i="12"/>
  <c r="Y109" i="12"/>
  <c r="Q109" i="12"/>
  <c r="R109" i="12" s="1"/>
  <c r="P109" i="12"/>
  <c r="N109" i="12"/>
  <c r="C109" i="12"/>
  <c r="AK108" i="12"/>
  <c r="AI108" i="12"/>
  <c r="AG108" i="12"/>
  <c r="AE108" i="12"/>
  <c r="AC108" i="12"/>
  <c r="AA108" i="12"/>
  <c r="Y108" i="12"/>
  <c r="AK107" i="12"/>
  <c r="AI107" i="12"/>
  <c r="AG107" i="12"/>
  <c r="AE107" i="12"/>
  <c r="AC107" i="12"/>
  <c r="AA107" i="12"/>
  <c r="Y107" i="12"/>
  <c r="AK106" i="12"/>
  <c r="AI106" i="12"/>
  <c r="AG106" i="12"/>
  <c r="AE106" i="12"/>
  <c r="AC106" i="12"/>
  <c r="AA106" i="12"/>
  <c r="Y106" i="12"/>
  <c r="AK105" i="12"/>
  <c r="AI105" i="12"/>
  <c r="AG105" i="12"/>
  <c r="AE105" i="12"/>
  <c r="AC105" i="12"/>
  <c r="AA105" i="12"/>
  <c r="Y105" i="12"/>
  <c r="AK104" i="12"/>
  <c r="AI104" i="12"/>
  <c r="AG104" i="12"/>
  <c r="AE104" i="12"/>
  <c r="AC104" i="12"/>
  <c r="AA104" i="12"/>
  <c r="Y104" i="12"/>
  <c r="AK103" i="12"/>
  <c r="AI103" i="12"/>
  <c r="AG103" i="12"/>
  <c r="AE103" i="12"/>
  <c r="AC103" i="12"/>
  <c r="AA103" i="12"/>
  <c r="Y103" i="12"/>
  <c r="Q103" i="12"/>
  <c r="R103" i="12" s="1"/>
  <c r="P103" i="12"/>
  <c r="N103" i="12"/>
  <c r="C103" i="12"/>
  <c r="AK102" i="12"/>
  <c r="AI102" i="12"/>
  <c r="AG102" i="12"/>
  <c r="AE102" i="12"/>
  <c r="AC102" i="12"/>
  <c r="AA102" i="12"/>
  <c r="Y102" i="12"/>
  <c r="AK101" i="12"/>
  <c r="AI101" i="12"/>
  <c r="AG101" i="12"/>
  <c r="AE101" i="12"/>
  <c r="AC101" i="12"/>
  <c r="AA101" i="12"/>
  <c r="Y101" i="12"/>
  <c r="AK100" i="12"/>
  <c r="AI100" i="12"/>
  <c r="AG100" i="12"/>
  <c r="AE100" i="12"/>
  <c r="AC100" i="12"/>
  <c r="AA100" i="12"/>
  <c r="Y100" i="12"/>
  <c r="AK99" i="12"/>
  <c r="AI99" i="12"/>
  <c r="AG99" i="12"/>
  <c r="AE99" i="12"/>
  <c r="AC99" i="12"/>
  <c r="AA99" i="12"/>
  <c r="Y99" i="12"/>
  <c r="AK98" i="12"/>
  <c r="AI98" i="12"/>
  <c r="AG98" i="12"/>
  <c r="AE98" i="12"/>
  <c r="AC98" i="12"/>
  <c r="AA98" i="12"/>
  <c r="Y98" i="12"/>
  <c r="AK97" i="12"/>
  <c r="AI97" i="12"/>
  <c r="AG97" i="12"/>
  <c r="AE97" i="12"/>
  <c r="AC97" i="12"/>
  <c r="AA97" i="12"/>
  <c r="Y97" i="12"/>
  <c r="Q97" i="12"/>
  <c r="R97" i="12" s="1"/>
  <c r="P97" i="12"/>
  <c r="N97" i="12"/>
  <c r="C97" i="12"/>
  <c r="AK96" i="12"/>
  <c r="AI96" i="12"/>
  <c r="AG96" i="12"/>
  <c r="AE96" i="12"/>
  <c r="AC96" i="12"/>
  <c r="AA96" i="12"/>
  <c r="Y96" i="12"/>
  <c r="AK95" i="12"/>
  <c r="AI95" i="12"/>
  <c r="AG95" i="12"/>
  <c r="AE95" i="12"/>
  <c r="AC95" i="12"/>
  <c r="AA95" i="12"/>
  <c r="Y95" i="12"/>
  <c r="AK94" i="12"/>
  <c r="AI94" i="12"/>
  <c r="AG94" i="12"/>
  <c r="AE94" i="12"/>
  <c r="AC94" i="12"/>
  <c r="AA94" i="12"/>
  <c r="Y94" i="12"/>
  <c r="AK93" i="12"/>
  <c r="AI93" i="12"/>
  <c r="AG93" i="12"/>
  <c r="AE93" i="12"/>
  <c r="AC93" i="12"/>
  <c r="AA93" i="12"/>
  <c r="Y93" i="12"/>
  <c r="AK92" i="12"/>
  <c r="AI92" i="12"/>
  <c r="AG92" i="12"/>
  <c r="AE92" i="12"/>
  <c r="AC92" i="12"/>
  <c r="AA92" i="12"/>
  <c r="Y92" i="12"/>
  <c r="AK91" i="12"/>
  <c r="AI91" i="12"/>
  <c r="AG91" i="12"/>
  <c r="AE91" i="12"/>
  <c r="AC91" i="12"/>
  <c r="AA91" i="12"/>
  <c r="Y91" i="12"/>
  <c r="Q91" i="12"/>
  <c r="R91" i="12" s="1"/>
  <c r="P91" i="12"/>
  <c r="N91" i="12"/>
  <c r="C91" i="12"/>
  <c r="AK90" i="12"/>
  <c r="AI90" i="12"/>
  <c r="AG90" i="12"/>
  <c r="AE90" i="12"/>
  <c r="AC90" i="12"/>
  <c r="AA90" i="12"/>
  <c r="Y90" i="12"/>
  <c r="AK89" i="12"/>
  <c r="AI89" i="12"/>
  <c r="AG89" i="12"/>
  <c r="AE89" i="12"/>
  <c r="AC89" i="12"/>
  <c r="AA89" i="12"/>
  <c r="Y89" i="12"/>
  <c r="AK88" i="12"/>
  <c r="AI88" i="12"/>
  <c r="AG88" i="12"/>
  <c r="AE88" i="12"/>
  <c r="AC88" i="12"/>
  <c r="AA88" i="12"/>
  <c r="Y88" i="12"/>
  <c r="AK87" i="12"/>
  <c r="AI87" i="12"/>
  <c r="AG87" i="12"/>
  <c r="AE87" i="12"/>
  <c r="AC87" i="12"/>
  <c r="AA87" i="12"/>
  <c r="Y87" i="12"/>
  <c r="AK86" i="12"/>
  <c r="AI86" i="12"/>
  <c r="AG86" i="12"/>
  <c r="AE86" i="12"/>
  <c r="AC86" i="12"/>
  <c r="AA86" i="12"/>
  <c r="Y86" i="12"/>
  <c r="AK85" i="12"/>
  <c r="AI85" i="12"/>
  <c r="AG85" i="12"/>
  <c r="AE85" i="12"/>
  <c r="AC85" i="12"/>
  <c r="AA85" i="12"/>
  <c r="Y85" i="12"/>
  <c r="Q85" i="12"/>
  <c r="R85" i="12" s="1"/>
  <c r="P85" i="12"/>
  <c r="N85" i="12"/>
  <c r="C85" i="12"/>
  <c r="AK84" i="12"/>
  <c r="AI84" i="12"/>
  <c r="AG84" i="12"/>
  <c r="AE84" i="12"/>
  <c r="AC84" i="12"/>
  <c r="AA84" i="12"/>
  <c r="Y84" i="12"/>
  <c r="AK83" i="12"/>
  <c r="AI83" i="12"/>
  <c r="AG83" i="12"/>
  <c r="AE83" i="12"/>
  <c r="AC83" i="12"/>
  <c r="AA83" i="12"/>
  <c r="Y83" i="12"/>
  <c r="AK82" i="12"/>
  <c r="AI82" i="12"/>
  <c r="AG82" i="12"/>
  <c r="AE82" i="12"/>
  <c r="AC82" i="12"/>
  <c r="AA82" i="12"/>
  <c r="Y82" i="12"/>
  <c r="AK81" i="12"/>
  <c r="AI81" i="12"/>
  <c r="AG81" i="12"/>
  <c r="AE81" i="12"/>
  <c r="AC81" i="12"/>
  <c r="AA81" i="12"/>
  <c r="Y81" i="12"/>
  <c r="AK80" i="12"/>
  <c r="AI80" i="12"/>
  <c r="AG80" i="12"/>
  <c r="AE80" i="12"/>
  <c r="AC80" i="12"/>
  <c r="AA80" i="12"/>
  <c r="Y80" i="12"/>
  <c r="AK79" i="12"/>
  <c r="AI79" i="12"/>
  <c r="AG79" i="12"/>
  <c r="AE79" i="12"/>
  <c r="AC79" i="12"/>
  <c r="AA79" i="12"/>
  <c r="Y79" i="12"/>
  <c r="Q79" i="12"/>
  <c r="R79" i="12" s="1"/>
  <c r="P79" i="12"/>
  <c r="N79" i="12"/>
  <c r="C79" i="12"/>
  <c r="AK78" i="12"/>
  <c r="AI78" i="12"/>
  <c r="AG78" i="12"/>
  <c r="AE78" i="12"/>
  <c r="AC78" i="12"/>
  <c r="AA78" i="12"/>
  <c r="Y78" i="12"/>
  <c r="AK77" i="12"/>
  <c r="AI77" i="12"/>
  <c r="AG77" i="12"/>
  <c r="AE77" i="12"/>
  <c r="AC77" i="12"/>
  <c r="AA77" i="12"/>
  <c r="Y77" i="12"/>
  <c r="AK76" i="12"/>
  <c r="AI76" i="12"/>
  <c r="AG76" i="12"/>
  <c r="AE76" i="12"/>
  <c r="AC76" i="12"/>
  <c r="AA76" i="12"/>
  <c r="Y76" i="12"/>
  <c r="AK75" i="12"/>
  <c r="AI75" i="12"/>
  <c r="AG75" i="12"/>
  <c r="AE75" i="12"/>
  <c r="AC75" i="12"/>
  <c r="AA75" i="12"/>
  <c r="Y75" i="12"/>
  <c r="AK74" i="12"/>
  <c r="AI74" i="12"/>
  <c r="AG74" i="12"/>
  <c r="AE74" i="12"/>
  <c r="AC74" i="12"/>
  <c r="AA74" i="12"/>
  <c r="Y74" i="12"/>
  <c r="AK73" i="12"/>
  <c r="AI73" i="12"/>
  <c r="AG73" i="12"/>
  <c r="AE73" i="12"/>
  <c r="AC73" i="12"/>
  <c r="AA73" i="12"/>
  <c r="Y73" i="12"/>
  <c r="Q73" i="12"/>
  <c r="R73" i="12" s="1"/>
  <c r="P73" i="12"/>
  <c r="N73" i="12"/>
  <c r="C73" i="12"/>
  <c r="AK72" i="12"/>
  <c r="AI72" i="12"/>
  <c r="AG72" i="12"/>
  <c r="AE72" i="12"/>
  <c r="AC72" i="12"/>
  <c r="AA72" i="12"/>
  <c r="Y72" i="12"/>
  <c r="AK71" i="12"/>
  <c r="AI71" i="12"/>
  <c r="AG71" i="12"/>
  <c r="AE71" i="12"/>
  <c r="AC71" i="12"/>
  <c r="AA71" i="12"/>
  <c r="Y71" i="12"/>
  <c r="AK70" i="12"/>
  <c r="AI70" i="12"/>
  <c r="AG70" i="12"/>
  <c r="AE70" i="12"/>
  <c r="AC70" i="12"/>
  <c r="AA70" i="12"/>
  <c r="Y70" i="12"/>
  <c r="AK69" i="12"/>
  <c r="AI69" i="12"/>
  <c r="AG69" i="12"/>
  <c r="AE69" i="12"/>
  <c r="AC69" i="12"/>
  <c r="AA69" i="12"/>
  <c r="Y69" i="12"/>
  <c r="AK68" i="12"/>
  <c r="AI68" i="12"/>
  <c r="AG68" i="12"/>
  <c r="AE68" i="12"/>
  <c r="AC68" i="12"/>
  <c r="AA68" i="12"/>
  <c r="Y68" i="12"/>
  <c r="AK67" i="12"/>
  <c r="AI67" i="12"/>
  <c r="AG67" i="12"/>
  <c r="AE67" i="12"/>
  <c r="AC67" i="12"/>
  <c r="AA67" i="12"/>
  <c r="Y67" i="12"/>
  <c r="Q67" i="12"/>
  <c r="R67" i="12" s="1"/>
  <c r="P67" i="12"/>
  <c r="N67" i="12"/>
  <c r="C67" i="12"/>
  <c r="AK66" i="12"/>
  <c r="AI66" i="12"/>
  <c r="AG66" i="12"/>
  <c r="AE66" i="12"/>
  <c r="AC66" i="12"/>
  <c r="AA66" i="12"/>
  <c r="Y66" i="12"/>
  <c r="AK65" i="12"/>
  <c r="AI65" i="12"/>
  <c r="AG65" i="12"/>
  <c r="AE65" i="12"/>
  <c r="AC65" i="12"/>
  <c r="AA65" i="12"/>
  <c r="Y65" i="12"/>
  <c r="AK64" i="12"/>
  <c r="AI64" i="12"/>
  <c r="AG64" i="12"/>
  <c r="AE64" i="12"/>
  <c r="AC64" i="12"/>
  <c r="AA64" i="12"/>
  <c r="Y64" i="12"/>
  <c r="AK63" i="12"/>
  <c r="AI63" i="12"/>
  <c r="AG63" i="12"/>
  <c r="AE63" i="12"/>
  <c r="AC63" i="12"/>
  <c r="AA63" i="12"/>
  <c r="Y63" i="12"/>
  <c r="AK62" i="12"/>
  <c r="AI62" i="12"/>
  <c r="AG62" i="12"/>
  <c r="AE62" i="12"/>
  <c r="AC62" i="12"/>
  <c r="AA62" i="12"/>
  <c r="Y62" i="12"/>
  <c r="AK61" i="12"/>
  <c r="AI61" i="12"/>
  <c r="AG61" i="12"/>
  <c r="AE61" i="12"/>
  <c r="AC61" i="12"/>
  <c r="AA61" i="12"/>
  <c r="Y61" i="12"/>
  <c r="Q61" i="12"/>
  <c r="R61" i="12" s="1"/>
  <c r="P61" i="12"/>
  <c r="N61" i="12"/>
  <c r="C61" i="12"/>
  <c r="AK60" i="12"/>
  <c r="AI60" i="12"/>
  <c r="AG60" i="12"/>
  <c r="AE60" i="12"/>
  <c r="AC60" i="12"/>
  <c r="AA60" i="12"/>
  <c r="Y60" i="12"/>
  <c r="AK59" i="12"/>
  <c r="AI59" i="12"/>
  <c r="AG59" i="12"/>
  <c r="AE59" i="12"/>
  <c r="AC59" i="12"/>
  <c r="AA59" i="12"/>
  <c r="Y59" i="12"/>
  <c r="AK58" i="12"/>
  <c r="AI58" i="12"/>
  <c r="AG58" i="12"/>
  <c r="AE58" i="12"/>
  <c r="AC58" i="12"/>
  <c r="AA58" i="12"/>
  <c r="Y58" i="12"/>
  <c r="AK57" i="12"/>
  <c r="AI57" i="12"/>
  <c r="AG57" i="12"/>
  <c r="AE57" i="12"/>
  <c r="AC57" i="12"/>
  <c r="AA57" i="12"/>
  <c r="Y57" i="12"/>
  <c r="AK56" i="12"/>
  <c r="AI56" i="12"/>
  <c r="AG56" i="12"/>
  <c r="AE56" i="12"/>
  <c r="AC56" i="12"/>
  <c r="AA56" i="12"/>
  <c r="Y56" i="12"/>
  <c r="AK55" i="12"/>
  <c r="AI55" i="12"/>
  <c r="AG55" i="12"/>
  <c r="AE55" i="12"/>
  <c r="AC55" i="12"/>
  <c r="AA55" i="12"/>
  <c r="Y55" i="12"/>
  <c r="Q55" i="12"/>
  <c r="R55" i="12" s="1"/>
  <c r="P55" i="12"/>
  <c r="N55" i="12"/>
  <c r="C55" i="12"/>
  <c r="AK54" i="12"/>
  <c r="AI54" i="12"/>
  <c r="AG54" i="12"/>
  <c r="AE54" i="12"/>
  <c r="AC54" i="12"/>
  <c r="AA54" i="12"/>
  <c r="Y54" i="12"/>
  <c r="AK53" i="12"/>
  <c r="AI53" i="12"/>
  <c r="AG53" i="12"/>
  <c r="AE53" i="12"/>
  <c r="AC53" i="12"/>
  <c r="AA53" i="12"/>
  <c r="Y53" i="12"/>
  <c r="AK52" i="12"/>
  <c r="AI52" i="12"/>
  <c r="AG52" i="12"/>
  <c r="AE52" i="12"/>
  <c r="AC52" i="12"/>
  <c r="AA52" i="12"/>
  <c r="Y52" i="12"/>
  <c r="AK51" i="12"/>
  <c r="AI51" i="12"/>
  <c r="AG51" i="12"/>
  <c r="AE51" i="12"/>
  <c r="AC51" i="12"/>
  <c r="AA51" i="12"/>
  <c r="Y51" i="12"/>
  <c r="AK50" i="12"/>
  <c r="AI50" i="12"/>
  <c r="AG50" i="12"/>
  <c r="AE50" i="12"/>
  <c r="AC50" i="12"/>
  <c r="AA50" i="12"/>
  <c r="Y50" i="12"/>
  <c r="AK49" i="12"/>
  <c r="AI49" i="12"/>
  <c r="AG49" i="12"/>
  <c r="AE49" i="12"/>
  <c r="AC49" i="12"/>
  <c r="AA49" i="12"/>
  <c r="Y49" i="12"/>
  <c r="Q49" i="12"/>
  <c r="R49" i="12" s="1"/>
  <c r="P49" i="12"/>
  <c r="N49" i="12"/>
  <c r="C49" i="12"/>
  <c r="AK48" i="12"/>
  <c r="AI48" i="12"/>
  <c r="AG48" i="12"/>
  <c r="AE48" i="12"/>
  <c r="AC48" i="12"/>
  <c r="AA48" i="12"/>
  <c r="Y48" i="12"/>
  <c r="AK47" i="12"/>
  <c r="AI47" i="12"/>
  <c r="AG47" i="12"/>
  <c r="AE47" i="12"/>
  <c r="AC47" i="12"/>
  <c r="AA47" i="12"/>
  <c r="Y47" i="12"/>
  <c r="AK46" i="12"/>
  <c r="AI46" i="12"/>
  <c r="AG46" i="12"/>
  <c r="AE46" i="12"/>
  <c r="AC46" i="12"/>
  <c r="AA46" i="12"/>
  <c r="Y46" i="12"/>
  <c r="AK45" i="12"/>
  <c r="AI45" i="12"/>
  <c r="AG45" i="12"/>
  <c r="AE45" i="12"/>
  <c r="AC45" i="12"/>
  <c r="AA45" i="12"/>
  <c r="Y45" i="12"/>
  <c r="AK44" i="12"/>
  <c r="AI44" i="12"/>
  <c r="AG44" i="12"/>
  <c r="AE44" i="12"/>
  <c r="AC44" i="12"/>
  <c r="AA44" i="12"/>
  <c r="Y44" i="12"/>
  <c r="AK43" i="12"/>
  <c r="AI43" i="12"/>
  <c r="AG43" i="12"/>
  <c r="AE43" i="12"/>
  <c r="AC43" i="12"/>
  <c r="AA43" i="12"/>
  <c r="Y43" i="12"/>
  <c r="Q43" i="12"/>
  <c r="R43" i="12" s="1"/>
  <c r="P43" i="12"/>
  <c r="N43" i="12"/>
  <c r="C43" i="12"/>
  <c r="AK42" i="12"/>
  <c r="AI42" i="12"/>
  <c r="AG42" i="12"/>
  <c r="AE42" i="12"/>
  <c r="AC42" i="12"/>
  <c r="AA42" i="12"/>
  <c r="Y42" i="12"/>
  <c r="AK41" i="12"/>
  <c r="AI41" i="12"/>
  <c r="AG41" i="12"/>
  <c r="AE41" i="12"/>
  <c r="AC41" i="12"/>
  <c r="AA41" i="12"/>
  <c r="Y41" i="12"/>
  <c r="AK40" i="12"/>
  <c r="AI40" i="12"/>
  <c r="AG40" i="12"/>
  <c r="AE40" i="12"/>
  <c r="AC40" i="12"/>
  <c r="AA40" i="12"/>
  <c r="Y40" i="12"/>
  <c r="AK39" i="12"/>
  <c r="AI39" i="12"/>
  <c r="AG39" i="12"/>
  <c r="AE39" i="12"/>
  <c r="AC39" i="12"/>
  <c r="AA39" i="12"/>
  <c r="Y39" i="12"/>
  <c r="AK38" i="12"/>
  <c r="AI38" i="12"/>
  <c r="AG38" i="12"/>
  <c r="AE38" i="12"/>
  <c r="AC38" i="12"/>
  <c r="AA38" i="12"/>
  <c r="Y38" i="12"/>
  <c r="AK37" i="12"/>
  <c r="AI37" i="12"/>
  <c r="AG37" i="12"/>
  <c r="AE37" i="12"/>
  <c r="AC37" i="12"/>
  <c r="AA37" i="12"/>
  <c r="Y37" i="12"/>
  <c r="Q37" i="12"/>
  <c r="R37" i="12" s="1"/>
  <c r="P37" i="12"/>
  <c r="N37" i="12"/>
  <c r="C37" i="12"/>
  <c r="AK36" i="12"/>
  <c r="AI36" i="12"/>
  <c r="AG36" i="12"/>
  <c r="AE36" i="12"/>
  <c r="AC36" i="12"/>
  <c r="AA36" i="12"/>
  <c r="Y36" i="12"/>
  <c r="AK35" i="12"/>
  <c r="AI35" i="12"/>
  <c r="AG35" i="12"/>
  <c r="AE35" i="12"/>
  <c r="AC35" i="12"/>
  <c r="AA35" i="12"/>
  <c r="Y35" i="12"/>
  <c r="AK34" i="12"/>
  <c r="AI34" i="12"/>
  <c r="AG34" i="12"/>
  <c r="AE34" i="12"/>
  <c r="AC34" i="12"/>
  <c r="AA34" i="12"/>
  <c r="Y34" i="12"/>
  <c r="AK33" i="12"/>
  <c r="AI33" i="12"/>
  <c r="AG33" i="12"/>
  <c r="AE33" i="12"/>
  <c r="AC33" i="12"/>
  <c r="AA33" i="12"/>
  <c r="Y33" i="12"/>
  <c r="AK32" i="12"/>
  <c r="AI32" i="12"/>
  <c r="AG32" i="12"/>
  <c r="AE32" i="12"/>
  <c r="AC32" i="12"/>
  <c r="AA32" i="12"/>
  <c r="Y32" i="12"/>
  <c r="AK31" i="12"/>
  <c r="AI31" i="12"/>
  <c r="AG31" i="12"/>
  <c r="AE31" i="12"/>
  <c r="AC31" i="12"/>
  <c r="AA31" i="12"/>
  <c r="Y31" i="12"/>
  <c r="Q31" i="12"/>
  <c r="R31" i="12" s="1"/>
  <c r="P31" i="12"/>
  <c r="N31" i="12"/>
  <c r="C31" i="12"/>
  <c r="AK30" i="12"/>
  <c r="AI30" i="12"/>
  <c r="AG30" i="12"/>
  <c r="AE30" i="12"/>
  <c r="AC30" i="12"/>
  <c r="AA30" i="12"/>
  <c r="Y30" i="12"/>
  <c r="AK29" i="12"/>
  <c r="AI29" i="12"/>
  <c r="AG29" i="12"/>
  <c r="AE29" i="12"/>
  <c r="AC29" i="12"/>
  <c r="AA29" i="12"/>
  <c r="Y29" i="12"/>
  <c r="AK28" i="12"/>
  <c r="AI28" i="12"/>
  <c r="AG28" i="12"/>
  <c r="AE28" i="12"/>
  <c r="AC28" i="12"/>
  <c r="AA28" i="12"/>
  <c r="Y28" i="12"/>
  <c r="AK27" i="12"/>
  <c r="AI27" i="12"/>
  <c r="AG27" i="12"/>
  <c r="AE27" i="12"/>
  <c r="AC27" i="12"/>
  <c r="AA27" i="12"/>
  <c r="Y27" i="12"/>
  <c r="AK26" i="12"/>
  <c r="AI26" i="12"/>
  <c r="AG26" i="12"/>
  <c r="AE26" i="12"/>
  <c r="AC26" i="12"/>
  <c r="AA26" i="12"/>
  <c r="Y26" i="12"/>
  <c r="AK25" i="12"/>
  <c r="AI25" i="12"/>
  <c r="AG25" i="12"/>
  <c r="AE25" i="12"/>
  <c r="AC25" i="12"/>
  <c r="AA25" i="12"/>
  <c r="Y25" i="12"/>
  <c r="Q25" i="12"/>
  <c r="R25" i="12" s="1"/>
  <c r="P25" i="12"/>
  <c r="N25" i="12"/>
  <c r="C25" i="12"/>
  <c r="AK24" i="12"/>
  <c r="AI24" i="12"/>
  <c r="AG24" i="12"/>
  <c r="AE24" i="12"/>
  <c r="AC24" i="12"/>
  <c r="AA24" i="12"/>
  <c r="Y24" i="12"/>
  <c r="AK23" i="12"/>
  <c r="AI23" i="12"/>
  <c r="AG23" i="12"/>
  <c r="AE23" i="12"/>
  <c r="AC23" i="12"/>
  <c r="AA23" i="12"/>
  <c r="Y23" i="12"/>
  <c r="AK22" i="12"/>
  <c r="AI22" i="12"/>
  <c r="AG22" i="12"/>
  <c r="AE22" i="12"/>
  <c r="AC22" i="12"/>
  <c r="AA22" i="12"/>
  <c r="Y22" i="12"/>
  <c r="AK21" i="12"/>
  <c r="AI21" i="12"/>
  <c r="AG21" i="12"/>
  <c r="AE21" i="12"/>
  <c r="AC21" i="12"/>
  <c r="AA21" i="12"/>
  <c r="Y21" i="12"/>
  <c r="AK20" i="12"/>
  <c r="AI20" i="12"/>
  <c r="AG20" i="12"/>
  <c r="AE20" i="12"/>
  <c r="AC20" i="12"/>
  <c r="AA20" i="12"/>
  <c r="Y20" i="12"/>
  <c r="AK19" i="12"/>
  <c r="AI19" i="12"/>
  <c r="AG19" i="12"/>
  <c r="AE19" i="12"/>
  <c r="AC19" i="12"/>
  <c r="AA19" i="12"/>
  <c r="Y19" i="12"/>
  <c r="Q19" i="12"/>
  <c r="R19" i="12" s="1"/>
  <c r="P19" i="12"/>
  <c r="N19" i="12"/>
  <c r="C19" i="12"/>
  <c r="AK18" i="12"/>
  <c r="AI18" i="12"/>
  <c r="AG18" i="12"/>
  <c r="AE18" i="12"/>
  <c r="AC18" i="12"/>
  <c r="AA18" i="12"/>
  <c r="Y18" i="12"/>
  <c r="AK17" i="12"/>
  <c r="AI17" i="12"/>
  <c r="AG17" i="12"/>
  <c r="AE17" i="12"/>
  <c r="AC17" i="12"/>
  <c r="AA17" i="12"/>
  <c r="Y17" i="12"/>
  <c r="AK16" i="12"/>
  <c r="AI16" i="12"/>
  <c r="AG16" i="12"/>
  <c r="AE16" i="12"/>
  <c r="AC16" i="12"/>
  <c r="AA16" i="12"/>
  <c r="Y16" i="12"/>
  <c r="AK15" i="12"/>
  <c r="AI15" i="12"/>
  <c r="AG15" i="12"/>
  <c r="AE15" i="12"/>
  <c r="AC15" i="12"/>
  <c r="AA15" i="12"/>
  <c r="Y15" i="12"/>
  <c r="AK14" i="12"/>
  <c r="AI14" i="12"/>
  <c r="AG14" i="12"/>
  <c r="AE14" i="12"/>
  <c r="AC14" i="12"/>
  <c r="AA14" i="12"/>
  <c r="Y14" i="12"/>
  <c r="AK13" i="12"/>
  <c r="AI13" i="12"/>
  <c r="AG13" i="12"/>
  <c r="AE13" i="12"/>
  <c r="AC13" i="12"/>
  <c r="AA13" i="12"/>
  <c r="Y13" i="12"/>
  <c r="Q13" i="12"/>
  <c r="R13" i="12" s="1"/>
  <c r="P13" i="12"/>
  <c r="N13" i="12"/>
  <c r="C13" i="12"/>
  <c r="AK12" i="12"/>
  <c r="AI12" i="12"/>
  <c r="AG12" i="12"/>
  <c r="AE12" i="12"/>
  <c r="AC12" i="12"/>
  <c r="AA12" i="12"/>
  <c r="Y12" i="12"/>
  <c r="AK11" i="12"/>
  <c r="AI11" i="12"/>
  <c r="AG11" i="12"/>
  <c r="AE11" i="12"/>
  <c r="AC11" i="12"/>
  <c r="AA11" i="12"/>
  <c r="Y11" i="12"/>
  <c r="AK10" i="12"/>
  <c r="AI10" i="12"/>
  <c r="AG10" i="12"/>
  <c r="AE10" i="12"/>
  <c r="AC10" i="12"/>
  <c r="AA10" i="12"/>
  <c r="Y10" i="12"/>
  <c r="AK9" i="12"/>
  <c r="AI9" i="12"/>
  <c r="AG9" i="12"/>
  <c r="AE9" i="12"/>
  <c r="AC9" i="12"/>
  <c r="AA9" i="12"/>
  <c r="Y9" i="12"/>
  <c r="AK8" i="12"/>
  <c r="AK7" i="12"/>
  <c r="Q7" i="12"/>
  <c r="R7" i="12" s="1"/>
  <c r="P7" i="12"/>
  <c r="N7" i="12"/>
  <c r="C7" i="12"/>
  <c r="M361" i="10"/>
  <c r="M355" i="10"/>
  <c r="M349" i="10"/>
  <c r="M343" i="10"/>
  <c r="M337" i="10"/>
  <c r="M331" i="10"/>
  <c r="M325" i="10"/>
  <c r="M319" i="10"/>
  <c r="M313" i="10"/>
  <c r="M307" i="10"/>
  <c r="M301" i="10"/>
  <c r="M295" i="10"/>
  <c r="M289" i="10"/>
  <c r="M283" i="10"/>
  <c r="M277" i="10"/>
  <c r="M271" i="10"/>
  <c r="M265" i="10"/>
  <c r="M259" i="10"/>
  <c r="M253" i="10"/>
  <c r="M247" i="10"/>
  <c r="M241" i="10"/>
  <c r="M235" i="10"/>
  <c r="M229" i="10"/>
  <c r="M223" i="10"/>
  <c r="M217" i="10"/>
  <c r="M211" i="10"/>
  <c r="M205" i="10"/>
  <c r="M199" i="10"/>
  <c r="M193" i="10"/>
  <c r="M187" i="10"/>
  <c r="M181" i="10"/>
  <c r="M175" i="10"/>
  <c r="M169" i="10"/>
  <c r="M163" i="10"/>
  <c r="M157" i="10"/>
  <c r="M151" i="10"/>
  <c r="M145" i="10"/>
  <c r="M139" i="10"/>
  <c r="M133" i="10"/>
  <c r="M127" i="10"/>
  <c r="M121" i="10"/>
  <c r="M115" i="10"/>
  <c r="M109" i="10"/>
  <c r="M103" i="10"/>
  <c r="M97" i="10"/>
  <c r="M91" i="10"/>
  <c r="M85" i="10"/>
  <c r="M79" i="10"/>
  <c r="M73" i="10"/>
  <c r="M67" i="10"/>
  <c r="M61" i="10"/>
  <c r="M55" i="10"/>
  <c r="M49" i="10"/>
  <c r="M43" i="10"/>
  <c r="M37" i="10"/>
  <c r="M31" i="10"/>
  <c r="M25" i="10"/>
  <c r="M19" i="10"/>
  <c r="M7" i="10"/>
  <c r="N361" i="10"/>
  <c r="N355" i="10"/>
  <c r="N349" i="10"/>
  <c r="N343" i="10"/>
  <c r="N337" i="10"/>
  <c r="N331" i="10"/>
  <c r="N325" i="10"/>
  <c r="N319" i="10"/>
  <c r="N313" i="10"/>
  <c r="N307" i="10"/>
  <c r="N301" i="10"/>
  <c r="N295" i="10"/>
  <c r="N289" i="10"/>
  <c r="N283" i="10"/>
  <c r="N277" i="10"/>
  <c r="N271" i="10"/>
  <c r="N265" i="10"/>
  <c r="N259" i="10"/>
  <c r="N253" i="10"/>
  <c r="N247" i="10"/>
  <c r="N241" i="10"/>
  <c r="N235" i="10"/>
  <c r="N229" i="10"/>
  <c r="N223" i="10"/>
  <c r="N217" i="10"/>
  <c r="N211" i="10"/>
  <c r="N205" i="10"/>
  <c r="N199" i="10"/>
  <c r="N193" i="10"/>
  <c r="N187" i="10"/>
  <c r="N181" i="10"/>
  <c r="N175" i="10"/>
  <c r="N169" i="10"/>
  <c r="N163" i="10"/>
  <c r="N157" i="10"/>
  <c r="N151" i="10"/>
  <c r="N145" i="10"/>
  <c r="N139" i="10"/>
  <c r="N133" i="10"/>
  <c r="N127" i="10"/>
  <c r="N121" i="10"/>
  <c r="N115" i="10"/>
  <c r="N109" i="10"/>
  <c r="N103" i="10"/>
  <c r="N97" i="10"/>
  <c r="N91" i="10"/>
  <c r="N85" i="10"/>
  <c r="N79" i="10"/>
  <c r="N73" i="10"/>
  <c r="N67" i="10"/>
  <c r="N61" i="10"/>
  <c r="N55" i="10"/>
  <c r="N49" i="10"/>
  <c r="N43" i="10"/>
  <c r="N37" i="10"/>
  <c r="N31" i="10"/>
  <c r="N25" i="10"/>
  <c r="N19" i="10"/>
  <c r="N7" i="10"/>
  <c r="C19" i="11"/>
  <c r="BL19" i="12" l="1"/>
  <c r="BJ19" i="12"/>
  <c r="BM19" i="12"/>
  <c r="BK19" i="12"/>
  <c r="BL25" i="12"/>
  <c r="BJ25" i="12"/>
  <c r="BM25" i="12"/>
  <c r="BK25" i="12"/>
  <c r="BL31" i="12"/>
  <c r="BJ31" i="12"/>
  <c r="BM31" i="12"/>
  <c r="BK31" i="12"/>
  <c r="BL37" i="12"/>
  <c r="BJ37" i="12"/>
  <c r="BM37" i="12"/>
  <c r="BK37" i="12"/>
  <c r="BL43" i="12"/>
  <c r="BJ43" i="12"/>
  <c r="BK43" i="12"/>
  <c r="BM43" i="12"/>
  <c r="BL49" i="12"/>
  <c r="BJ49" i="12"/>
  <c r="BM49" i="12"/>
  <c r="BK49" i="12"/>
  <c r="BL55" i="12"/>
  <c r="BJ55" i="12"/>
  <c r="BM55" i="12"/>
  <c r="BK55" i="12"/>
  <c r="BL61" i="12"/>
  <c r="BJ61" i="12"/>
  <c r="BM61" i="12"/>
  <c r="BK61" i="12"/>
  <c r="BL67" i="12"/>
  <c r="BJ67" i="12"/>
  <c r="BM67" i="12"/>
  <c r="BK67" i="12"/>
  <c r="BL73" i="12"/>
  <c r="BJ73" i="12"/>
  <c r="BM73" i="12"/>
  <c r="BK73" i="12"/>
  <c r="BL79" i="12"/>
  <c r="BJ79" i="12"/>
  <c r="BM79" i="12"/>
  <c r="BK79" i="12"/>
  <c r="BL85" i="12"/>
  <c r="BJ85" i="12"/>
  <c r="BM85" i="12"/>
  <c r="BK85" i="12"/>
  <c r="BL91" i="12"/>
  <c r="BJ91" i="12"/>
  <c r="BM91" i="12"/>
  <c r="BK91" i="12"/>
  <c r="BL97" i="12"/>
  <c r="BJ97" i="12"/>
  <c r="BM97" i="12"/>
  <c r="BK97" i="12"/>
  <c r="BL103" i="12"/>
  <c r="BJ103" i="12"/>
  <c r="BM103" i="12"/>
  <c r="BK103" i="12"/>
  <c r="BM109" i="12"/>
  <c r="BL109" i="12"/>
  <c r="BJ109" i="12"/>
  <c r="BK109" i="12"/>
  <c r="BM115" i="12"/>
  <c r="BK115" i="12"/>
  <c r="BL115" i="12"/>
  <c r="BJ115" i="12"/>
  <c r="BM121" i="12"/>
  <c r="BK121" i="12"/>
  <c r="BL121" i="12"/>
  <c r="BJ121" i="12"/>
  <c r="BM127" i="12"/>
  <c r="BK127" i="12"/>
  <c r="BL127" i="12"/>
  <c r="BJ127" i="12"/>
  <c r="BM133" i="12"/>
  <c r="BK133" i="12"/>
  <c r="BL133" i="12"/>
  <c r="BJ133" i="12"/>
  <c r="BM139" i="12"/>
  <c r="BK139" i="12"/>
  <c r="BL139" i="12"/>
  <c r="BJ139" i="12"/>
  <c r="BM145" i="12"/>
  <c r="BK145" i="12"/>
  <c r="BL145" i="12"/>
  <c r="BJ145" i="12"/>
  <c r="BM151" i="12"/>
  <c r="BK151" i="12"/>
  <c r="BL151" i="12"/>
  <c r="BJ151" i="12"/>
  <c r="BM157" i="12"/>
  <c r="BK157" i="12"/>
  <c r="BL157" i="12"/>
  <c r="BJ157" i="12"/>
  <c r="BM163" i="12"/>
  <c r="BK163" i="12"/>
  <c r="BL163" i="12"/>
  <c r="BJ163" i="12"/>
  <c r="BM169" i="12"/>
  <c r="BK169" i="12"/>
  <c r="BL169" i="12"/>
  <c r="BJ169" i="12"/>
  <c r="BM175" i="12"/>
  <c r="BK175" i="12"/>
  <c r="BL175" i="12"/>
  <c r="BJ175" i="12"/>
  <c r="BM181" i="12"/>
  <c r="BK181" i="12"/>
  <c r="BL181" i="12"/>
  <c r="BJ181" i="12"/>
  <c r="BM187" i="12"/>
  <c r="BK187" i="12"/>
  <c r="BL187" i="12"/>
  <c r="BJ187" i="12"/>
  <c r="BM193" i="12"/>
  <c r="BK193" i="12"/>
  <c r="BL193" i="12"/>
  <c r="BJ193" i="12"/>
  <c r="BM199" i="12"/>
  <c r="BK199" i="12"/>
  <c r="BL199" i="12"/>
  <c r="BJ199" i="12"/>
  <c r="BM205" i="12"/>
  <c r="BK205" i="12"/>
  <c r="BL205" i="12"/>
  <c r="BJ205" i="12"/>
  <c r="BM211" i="12"/>
  <c r="BK211" i="12"/>
  <c r="BL211" i="12"/>
  <c r="BJ211" i="12"/>
  <c r="BM217" i="12"/>
  <c r="BK217" i="12"/>
  <c r="BL217" i="12"/>
  <c r="BJ217" i="12"/>
  <c r="BM223" i="12"/>
  <c r="BK223" i="12"/>
  <c r="BL223" i="12"/>
  <c r="BJ223" i="12"/>
  <c r="BM229" i="12"/>
  <c r="BK229" i="12"/>
  <c r="BL229" i="12"/>
  <c r="BJ229" i="12"/>
  <c r="BM235" i="12"/>
  <c r="BK235" i="12"/>
  <c r="BL235" i="12"/>
  <c r="BJ235" i="12"/>
  <c r="BM241" i="12"/>
  <c r="BK241" i="12"/>
  <c r="BL241" i="12"/>
  <c r="BJ241" i="12"/>
  <c r="BM247" i="12"/>
  <c r="BK247" i="12"/>
  <c r="BL247" i="12"/>
  <c r="BJ247" i="12"/>
  <c r="BM253" i="12"/>
  <c r="BK253" i="12"/>
  <c r="BL253" i="12"/>
  <c r="BJ253" i="12"/>
  <c r="BM259" i="12"/>
  <c r="BK259" i="12"/>
  <c r="BL259" i="12"/>
  <c r="BJ259" i="12"/>
  <c r="BM265" i="12"/>
  <c r="BK265" i="12"/>
  <c r="BL265" i="12"/>
  <c r="BJ265" i="12"/>
  <c r="BM271" i="12"/>
  <c r="BK271" i="12"/>
  <c r="BL271" i="12"/>
  <c r="BJ271" i="12"/>
  <c r="BM277" i="12"/>
  <c r="BK277" i="12"/>
  <c r="BL277" i="12"/>
  <c r="BJ277" i="12"/>
  <c r="BM283" i="12"/>
  <c r="BK283" i="12"/>
  <c r="BL283" i="12"/>
  <c r="BJ283" i="12"/>
  <c r="BM289" i="12"/>
  <c r="BK289" i="12"/>
  <c r="BL289" i="12"/>
  <c r="BJ289" i="12"/>
  <c r="BM295" i="12"/>
  <c r="BK295" i="12"/>
  <c r="BL295" i="12"/>
  <c r="BJ295" i="12"/>
  <c r="BM301" i="12"/>
  <c r="BK301" i="12"/>
  <c r="BL301" i="12"/>
  <c r="BJ301" i="12"/>
  <c r="BM307" i="12"/>
  <c r="BK307" i="12"/>
  <c r="BL307" i="12"/>
  <c r="BJ307" i="12"/>
  <c r="BM313" i="12"/>
  <c r="BK313" i="12"/>
  <c r="BL313" i="12"/>
  <c r="BJ313" i="12"/>
  <c r="BM319" i="12"/>
  <c r="BK319" i="12"/>
  <c r="BL319" i="12"/>
  <c r="BJ319" i="12"/>
  <c r="BM325" i="12"/>
  <c r="BK325" i="12"/>
  <c r="BL325" i="12"/>
  <c r="BJ325" i="12"/>
  <c r="BM331" i="12"/>
  <c r="BK331" i="12"/>
  <c r="BL331" i="12"/>
  <c r="BJ331" i="12"/>
  <c r="BM337" i="12"/>
  <c r="BK337" i="12"/>
  <c r="BL337" i="12"/>
  <c r="BJ337" i="12"/>
  <c r="BM343" i="12"/>
  <c r="BK343" i="12"/>
  <c r="BL343" i="12"/>
  <c r="BJ343" i="12"/>
  <c r="BM349" i="12"/>
  <c r="BK349" i="12"/>
  <c r="BL349" i="12"/>
  <c r="BJ349" i="12"/>
  <c r="BM355" i="12"/>
  <c r="BK355" i="12"/>
  <c r="BL355" i="12"/>
  <c r="BJ355" i="12"/>
  <c r="BM361" i="12"/>
  <c r="BK361" i="12"/>
  <c r="BL361" i="12"/>
  <c r="BJ361" i="12"/>
  <c r="BM13" i="12"/>
  <c r="BL13" i="12"/>
  <c r="BJ13" i="12"/>
  <c r="BK13" i="12"/>
  <c r="BM7" i="12"/>
  <c r="BL7" i="12"/>
  <c r="BK7" i="12"/>
  <c r="BJ7" i="12"/>
  <c r="AL8" i="12"/>
  <c r="AM8" i="12" s="1"/>
  <c r="AL39" i="12"/>
  <c r="AM39" i="12" s="1"/>
  <c r="AL43" i="12"/>
  <c r="AM43" i="12" s="1"/>
  <c r="AL130" i="12"/>
  <c r="AM130" i="12" s="1"/>
  <c r="AL132" i="12"/>
  <c r="AM132" i="12" s="1"/>
  <c r="AL140" i="12"/>
  <c r="AM140" i="12" s="1"/>
  <c r="AL158" i="12"/>
  <c r="AM158" i="12" s="1"/>
  <c r="AL161" i="12"/>
  <c r="AM161" i="12" s="1"/>
  <c r="AL162" i="12"/>
  <c r="AM162" i="12" s="1"/>
  <c r="AL163" i="12"/>
  <c r="AM163" i="12" s="1"/>
  <c r="AL170" i="12"/>
  <c r="AM170" i="12" s="1"/>
  <c r="AL171" i="12"/>
  <c r="AM171" i="12" s="1"/>
  <c r="AL172" i="12"/>
  <c r="AM172" i="12" s="1"/>
  <c r="AL173" i="12"/>
  <c r="AM173" i="12" s="1"/>
  <c r="AL174" i="12"/>
  <c r="AM174" i="12" s="1"/>
  <c r="AL175" i="12"/>
  <c r="AM175" i="12" s="1"/>
  <c r="AL182" i="12"/>
  <c r="AM182" i="12" s="1"/>
  <c r="AL183" i="12"/>
  <c r="AM183" i="12" s="1"/>
  <c r="AL184" i="12"/>
  <c r="AM184" i="12" s="1"/>
  <c r="AL185" i="12"/>
  <c r="AM185" i="12" s="1"/>
  <c r="AL186" i="12"/>
  <c r="AM186" i="12" s="1"/>
  <c r="AL187" i="12"/>
  <c r="AM187" i="12" s="1"/>
  <c r="AL194" i="12"/>
  <c r="AM194" i="12" s="1"/>
  <c r="AL195" i="12"/>
  <c r="AM195" i="12" s="1"/>
  <c r="AL196" i="12"/>
  <c r="AM196" i="12" s="1"/>
  <c r="AL197" i="12"/>
  <c r="AM197" i="12" s="1"/>
  <c r="AL198" i="12"/>
  <c r="AM198" i="12" s="1"/>
  <c r="AL199" i="12"/>
  <c r="AM199" i="12" s="1"/>
  <c r="AL204" i="12"/>
  <c r="AM204" i="12" s="1"/>
  <c r="AL213" i="12"/>
  <c r="AM213" i="12" s="1"/>
  <c r="AL216" i="12"/>
  <c r="AM216" i="12" s="1"/>
  <c r="AL217" i="12"/>
  <c r="AM217" i="12" s="1"/>
  <c r="AL219" i="12"/>
  <c r="AM219" i="12" s="1"/>
  <c r="AL268" i="12"/>
  <c r="AM268" i="12" s="1"/>
  <c r="AL269" i="12"/>
  <c r="AM269" i="12" s="1"/>
  <c r="AL52" i="12"/>
  <c r="AM52" i="12" s="1"/>
  <c r="AL62" i="12"/>
  <c r="AM62" i="12" s="1"/>
  <c r="AL64" i="12"/>
  <c r="AM64" i="12" s="1"/>
  <c r="AL65" i="12"/>
  <c r="AM65" i="12" s="1"/>
  <c r="AL67" i="12"/>
  <c r="AM67" i="12" s="1"/>
  <c r="AL69" i="12"/>
  <c r="AM69" i="12" s="1"/>
  <c r="AL71" i="12"/>
  <c r="AM71" i="12" s="1"/>
  <c r="AL87" i="12"/>
  <c r="AM87" i="12" s="1"/>
  <c r="AL91" i="12"/>
  <c r="AM91" i="12" s="1"/>
  <c r="AL94" i="12"/>
  <c r="AM94" i="12" s="1"/>
  <c r="AL110" i="12"/>
  <c r="AM110" i="12" s="1"/>
  <c r="AL111" i="12"/>
  <c r="AM111" i="12" s="1"/>
  <c r="AL112" i="12"/>
  <c r="AM112" i="12" s="1"/>
  <c r="AL117" i="12"/>
  <c r="AM117" i="12" s="1"/>
  <c r="AL119" i="12"/>
  <c r="AM119" i="12" s="1"/>
  <c r="AL123" i="12"/>
  <c r="AM123" i="12" s="1"/>
  <c r="AL125" i="12"/>
  <c r="AM125" i="12" s="1"/>
  <c r="AL128" i="12"/>
  <c r="AM128" i="12" s="1"/>
  <c r="AL151" i="12"/>
  <c r="AM151" i="12" s="1"/>
  <c r="AL284" i="12"/>
  <c r="AM284" i="12" s="1"/>
  <c r="AL299" i="12"/>
  <c r="AM299" i="12" s="1"/>
  <c r="AL306" i="12"/>
  <c r="AM306" i="12" s="1"/>
  <c r="AL308" i="12"/>
  <c r="AM308" i="12" s="1"/>
  <c r="AL309" i="12"/>
  <c r="AM309" i="12" s="1"/>
  <c r="AL312" i="12"/>
  <c r="AM312" i="12" s="1"/>
  <c r="AL313" i="12"/>
  <c r="AM313" i="12" s="1"/>
  <c r="AL316" i="12"/>
  <c r="AM316" i="12" s="1"/>
  <c r="AL317" i="12"/>
  <c r="AM317" i="12" s="1"/>
  <c r="AL323" i="12"/>
  <c r="AM323" i="12" s="1"/>
  <c r="AL59" i="12"/>
  <c r="AM59" i="12" s="1"/>
  <c r="AL66" i="12"/>
  <c r="AM66" i="12" s="1"/>
  <c r="AL68" i="12"/>
  <c r="AM68" i="12" s="1"/>
  <c r="AL70" i="12"/>
  <c r="AM70" i="12" s="1"/>
  <c r="AL72" i="12"/>
  <c r="AM72" i="12" s="1"/>
  <c r="AL86" i="12"/>
  <c r="AM86" i="12" s="1"/>
  <c r="AL88" i="12"/>
  <c r="AM88" i="12" s="1"/>
  <c r="AL92" i="12"/>
  <c r="AM92" i="12" s="1"/>
  <c r="AL96" i="12"/>
  <c r="AM96" i="12" s="1"/>
  <c r="AL51" i="12"/>
  <c r="AM51" i="12" s="1"/>
  <c r="AL53" i="12"/>
  <c r="AM53" i="12" s="1"/>
  <c r="AL230" i="12"/>
  <c r="AM230" i="12" s="1"/>
  <c r="AL232" i="12"/>
  <c r="AM232" i="12" s="1"/>
  <c r="AL234" i="12"/>
  <c r="AM234" i="12" s="1"/>
  <c r="AL243" i="12"/>
  <c r="AM243" i="12" s="1"/>
  <c r="AL245" i="12"/>
  <c r="AM245" i="12" s="1"/>
  <c r="AL247" i="12"/>
  <c r="AM247" i="12" s="1"/>
  <c r="AL254" i="12"/>
  <c r="AM254" i="12" s="1"/>
  <c r="AL256" i="12"/>
  <c r="AM256" i="12" s="1"/>
  <c r="AL40" i="12"/>
  <c r="AM40" i="12" s="1"/>
  <c r="AL41" i="12"/>
  <c r="AM41" i="12" s="1"/>
  <c r="AL290" i="12"/>
  <c r="AM290" i="12" s="1"/>
  <c r="AL293" i="12"/>
  <c r="AM293" i="12" s="1"/>
  <c r="AL294" i="12"/>
  <c r="AM294" i="12" s="1"/>
  <c r="AL50" i="12"/>
  <c r="AM50" i="12" s="1"/>
  <c r="AL7" i="12"/>
  <c r="AL14" i="12"/>
  <c r="AM14" i="12" s="1"/>
  <c r="AL15" i="12"/>
  <c r="AM15" i="12" s="1"/>
  <c r="AL16" i="12"/>
  <c r="AM16" i="12" s="1"/>
  <c r="AL17" i="12"/>
  <c r="AM17" i="12" s="1"/>
  <c r="AL18" i="12"/>
  <c r="AM18" i="12" s="1"/>
  <c r="AL19" i="12"/>
  <c r="AM19" i="12" s="1"/>
  <c r="AL26" i="12"/>
  <c r="AM26" i="12" s="1"/>
  <c r="AL27" i="12"/>
  <c r="AM27" i="12" s="1"/>
  <c r="AL28" i="12"/>
  <c r="AM28" i="12" s="1"/>
  <c r="AL29" i="12"/>
  <c r="AM29" i="12" s="1"/>
  <c r="AL30" i="12"/>
  <c r="AM30" i="12" s="1"/>
  <c r="AL31" i="12"/>
  <c r="AM31" i="12" s="1"/>
  <c r="AL89" i="12"/>
  <c r="AM89" i="12" s="1"/>
  <c r="AL90" i="12"/>
  <c r="AM90" i="12" s="1"/>
  <c r="AL9" i="12"/>
  <c r="AM9" i="12" s="1"/>
  <c r="AL10" i="12"/>
  <c r="AM10" i="12" s="1"/>
  <c r="AL11" i="12"/>
  <c r="AM11" i="12" s="1"/>
  <c r="AL12" i="12"/>
  <c r="AM12" i="12" s="1"/>
  <c r="AL13" i="12"/>
  <c r="AM13" i="12" s="1"/>
  <c r="AL20" i="12"/>
  <c r="AM20" i="12" s="1"/>
  <c r="AL21" i="12"/>
  <c r="AM21" i="12" s="1"/>
  <c r="AL22" i="12"/>
  <c r="AM22" i="12" s="1"/>
  <c r="AL23" i="12"/>
  <c r="AM23" i="12" s="1"/>
  <c r="AL24" i="12"/>
  <c r="AM24" i="12" s="1"/>
  <c r="AL25" i="12"/>
  <c r="AM25" i="12" s="1"/>
  <c r="AL32" i="12"/>
  <c r="AM32" i="12" s="1"/>
  <c r="AL42" i="12"/>
  <c r="AM42" i="12" s="1"/>
  <c r="AL33" i="12"/>
  <c r="AM33" i="12" s="1"/>
  <c r="AL34" i="12"/>
  <c r="AM34" i="12" s="1"/>
  <c r="AL35" i="12"/>
  <c r="AM35" i="12" s="1"/>
  <c r="AL36" i="12"/>
  <c r="AM36" i="12" s="1"/>
  <c r="AL37" i="12"/>
  <c r="AM37" i="12" s="1"/>
  <c r="AL44" i="12"/>
  <c r="AM44" i="12" s="1"/>
  <c r="AL45" i="12"/>
  <c r="AM45" i="12" s="1"/>
  <c r="AL46" i="12"/>
  <c r="AM46" i="12" s="1"/>
  <c r="AL47" i="12"/>
  <c r="AM47" i="12" s="1"/>
  <c r="AL48" i="12"/>
  <c r="AM48" i="12" s="1"/>
  <c r="AL49" i="12"/>
  <c r="AM49" i="12" s="1"/>
  <c r="AL56" i="12"/>
  <c r="AM56" i="12" s="1"/>
  <c r="AL57" i="12"/>
  <c r="AM57" i="12" s="1"/>
  <c r="AL135" i="12"/>
  <c r="AM135" i="12" s="1"/>
  <c r="AL137" i="12"/>
  <c r="AM137" i="12" s="1"/>
  <c r="AL139" i="12"/>
  <c r="AM139" i="12" s="1"/>
  <c r="AL142" i="12"/>
  <c r="AM142" i="12" s="1"/>
  <c r="AL143" i="12"/>
  <c r="AM143" i="12" s="1"/>
  <c r="AL144" i="12"/>
  <c r="AM144" i="12" s="1"/>
  <c r="AL145" i="12"/>
  <c r="AM145" i="12" s="1"/>
  <c r="AL150" i="12"/>
  <c r="AM150" i="12" s="1"/>
  <c r="AL152" i="12"/>
  <c r="AM152" i="12" s="1"/>
  <c r="AL154" i="12"/>
  <c r="AM154" i="12" s="1"/>
  <c r="AL157" i="12"/>
  <c r="AM157" i="12" s="1"/>
  <c r="AL159" i="12"/>
  <c r="AM159" i="12" s="1"/>
  <c r="AL160" i="12"/>
  <c r="AM160" i="12" s="1"/>
  <c r="AL205" i="12"/>
  <c r="AM205" i="12" s="1"/>
  <c r="AL209" i="12"/>
  <c r="AM209" i="12" s="1"/>
  <c r="AL212" i="12"/>
  <c r="AM212" i="12" s="1"/>
  <c r="AL214" i="12"/>
  <c r="AM214" i="12" s="1"/>
  <c r="AL215" i="12"/>
  <c r="AM215" i="12" s="1"/>
  <c r="AL224" i="12"/>
  <c r="AM224" i="12" s="1"/>
  <c r="AL225" i="12"/>
  <c r="AM225" i="12" s="1"/>
  <c r="AL242" i="12"/>
  <c r="AM242" i="12" s="1"/>
  <c r="AL244" i="12"/>
  <c r="AM244" i="12" s="1"/>
  <c r="AL246" i="12"/>
  <c r="AM246" i="12" s="1"/>
  <c r="AL258" i="12"/>
  <c r="AM258" i="12" s="1"/>
  <c r="AL259" i="12"/>
  <c r="AM259" i="12" s="1"/>
  <c r="AL271" i="12"/>
  <c r="AM271" i="12" s="1"/>
  <c r="AL279" i="12"/>
  <c r="AM279" i="12" s="1"/>
  <c r="AL280" i="12"/>
  <c r="AM280" i="12" s="1"/>
  <c r="AL285" i="12"/>
  <c r="AM285" i="12" s="1"/>
  <c r="AL288" i="12"/>
  <c r="AM288" i="12" s="1"/>
  <c r="AL291" i="12"/>
  <c r="AM291" i="12" s="1"/>
  <c r="AL292" i="12"/>
  <c r="AM292" i="12" s="1"/>
  <c r="AL320" i="12"/>
  <c r="AM320" i="12" s="1"/>
  <c r="AL324" i="12"/>
  <c r="AM324" i="12" s="1"/>
  <c r="AL332" i="12"/>
  <c r="AM332" i="12" s="1"/>
  <c r="AL333" i="12"/>
  <c r="AM333" i="12" s="1"/>
  <c r="AL334" i="12"/>
  <c r="AM334" i="12" s="1"/>
  <c r="AL335" i="12"/>
  <c r="AM335" i="12" s="1"/>
  <c r="AL336" i="12"/>
  <c r="AM336" i="12" s="1"/>
  <c r="AL337" i="12"/>
  <c r="AM337" i="12" s="1"/>
  <c r="AL340" i="12"/>
  <c r="AM340" i="12" s="1"/>
  <c r="AL341" i="12"/>
  <c r="AM341" i="12" s="1"/>
  <c r="AL342" i="12"/>
  <c r="AM342" i="12" s="1"/>
  <c r="AL343" i="12"/>
  <c r="AM343" i="12" s="1"/>
  <c r="AL351" i="12"/>
  <c r="AM351" i="12" s="1"/>
  <c r="AL352" i="12"/>
  <c r="AM352" i="12" s="1"/>
  <c r="AL353" i="12"/>
  <c r="AM353" i="12" s="1"/>
  <c r="AL354" i="12"/>
  <c r="AM354" i="12" s="1"/>
  <c r="AL355" i="12"/>
  <c r="AM355" i="12" s="1"/>
  <c r="AL362" i="12"/>
  <c r="AM362" i="12" s="1"/>
  <c r="AL363" i="12"/>
  <c r="AM363" i="12" s="1"/>
  <c r="AL364" i="12"/>
  <c r="AM364" i="12" s="1"/>
  <c r="AL73" i="12"/>
  <c r="AM73" i="12" s="1"/>
  <c r="AL93" i="12"/>
  <c r="AM93" i="12" s="1"/>
  <c r="AL95" i="12"/>
  <c r="AM95" i="12" s="1"/>
  <c r="AL97" i="12"/>
  <c r="AM97" i="12" s="1"/>
  <c r="AL147" i="12"/>
  <c r="AM147" i="12" s="1"/>
  <c r="AL164" i="12"/>
  <c r="AM164" i="12" s="1"/>
  <c r="AL165" i="12"/>
  <c r="AM165" i="12" s="1"/>
  <c r="AL166" i="12"/>
  <c r="AM166" i="12" s="1"/>
  <c r="AL167" i="12"/>
  <c r="AM167" i="12" s="1"/>
  <c r="AL168" i="12"/>
  <c r="AM168" i="12" s="1"/>
  <c r="AL169" i="12"/>
  <c r="AM169" i="12" s="1"/>
  <c r="AL176" i="12"/>
  <c r="AM176" i="12" s="1"/>
  <c r="AL177" i="12"/>
  <c r="AM177" i="12" s="1"/>
  <c r="AL178" i="12"/>
  <c r="AM178" i="12" s="1"/>
  <c r="AL179" i="12"/>
  <c r="AM179" i="12" s="1"/>
  <c r="AL180" i="12"/>
  <c r="AM180" i="12" s="1"/>
  <c r="AL181" i="12"/>
  <c r="AM181" i="12" s="1"/>
  <c r="AL188" i="12"/>
  <c r="AM188" i="12" s="1"/>
  <c r="AL189" i="12"/>
  <c r="AM189" i="12" s="1"/>
  <c r="AL190" i="12"/>
  <c r="AM190" i="12" s="1"/>
  <c r="AL191" i="12"/>
  <c r="AM191" i="12" s="1"/>
  <c r="AL192" i="12"/>
  <c r="AM192" i="12" s="1"/>
  <c r="AL193" i="12"/>
  <c r="AM193" i="12" s="1"/>
  <c r="AL200" i="12"/>
  <c r="AM200" i="12" s="1"/>
  <c r="AL201" i="12"/>
  <c r="AM201" i="12" s="1"/>
  <c r="AL202" i="12"/>
  <c r="AM202" i="12" s="1"/>
  <c r="AL203" i="12"/>
  <c r="AM203" i="12" s="1"/>
  <c r="AL218" i="12"/>
  <c r="AM218" i="12" s="1"/>
  <c r="AL226" i="12"/>
  <c r="AM226" i="12" s="1"/>
  <c r="AL227" i="12"/>
  <c r="AM227" i="12" s="1"/>
  <c r="AL231" i="12"/>
  <c r="AM231" i="12" s="1"/>
  <c r="AL233" i="12"/>
  <c r="AM233" i="12" s="1"/>
  <c r="AL236" i="12"/>
  <c r="AM236" i="12" s="1"/>
  <c r="AL238" i="12"/>
  <c r="AM238" i="12" s="1"/>
  <c r="AL240" i="12"/>
  <c r="AM240" i="12" s="1"/>
  <c r="AL248" i="12"/>
  <c r="AM248" i="12" s="1"/>
  <c r="AL250" i="12"/>
  <c r="AM250" i="12" s="1"/>
  <c r="AL252" i="12"/>
  <c r="AM252" i="12" s="1"/>
  <c r="AL255" i="12"/>
  <c r="AM255" i="12" s="1"/>
  <c r="AL257" i="12"/>
  <c r="AM257" i="12" s="1"/>
  <c r="AL266" i="12"/>
  <c r="AM266" i="12" s="1"/>
  <c r="AL274" i="12"/>
  <c r="AM274" i="12" s="1"/>
  <c r="AL278" i="12"/>
  <c r="AM278" i="12" s="1"/>
  <c r="AL283" i="12"/>
  <c r="AM283" i="12" s="1"/>
  <c r="AL289" i="12"/>
  <c r="AM289" i="12" s="1"/>
  <c r="AL295" i="12"/>
  <c r="AM295" i="12" s="1"/>
  <c r="AL303" i="12"/>
  <c r="AM303" i="12" s="1"/>
  <c r="AL304" i="12"/>
  <c r="AM304" i="12" s="1"/>
  <c r="AL310" i="12"/>
  <c r="AM310" i="12" s="1"/>
  <c r="AL321" i="12"/>
  <c r="AM321" i="12" s="1"/>
  <c r="AL325" i="12"/>
  <c r="AM325" i="12" s="1"/>
  <c r="AL38" i="12"/>
  <c r="AM38" i="12" s="1"/>
  <c r="AL54" i="12"/>
  <c r="AM54" i="12" s="1"/>
  <c r="AL55" i="12"/>
  <c r="AM55" i="12" s="1"/>
  <c r="AL63" i="12"/>
  <c r="AM63" i="12" s="1"/>
  <c r="AL116" i="12"/>
  <c r="AM116" i="12" s="1"/>
  <c r="AL118" i="12"/>
  <c r="AM118" i="12" s="1"/>
  <c r="AL120" i="12"/>
  <c r="AM120" i="12" s="1"/>
  <c r="AL129" i="12"/>
  <c r="AM129" i="12" s="1"/>
  <c r="AL131" i="12"/>
  <c r="AM131" i="12" s="1"/>
  <c r="AL133" i="12"/>
  <c r="AM133" i="12" s="1"/>
  <c r="AL141" i="12"/>
  <c r="AM141" i="12" s="1"/>
  <c r="AL146" i="12"/>
  <c r="AM146" i="12" s="1"/>
  <c r="AL148" i="12"/>
  <c r="AM148" i="12" s="1"/>
  <c r="AL149" i="12"/>
  <c r="AM149" i="12" s="1"/>
  <c r="AL153" i="12"/>
  <c r="AM153" i="12" s="1"/>
  <c r="AL221" i="12"/>
  <c r="AM221" i="12" s="1"/>
  <c r="AL223" i="12"/>
  <c r="AM223" i="12" s="1"/>
  <c r="AL228" i="12"/>
  <c r="AM228" i="12" s="1"/>
  <c r="AL229" i="12"/>
  <c r="AM229" i="12" s="1"/>
  <c r="AL237" i="12"/>
  <c r="AM237" i="12" s="1"/>
  <c r="AL239" i="12"/>
  <c r="AM239" i="12" s="1"/>
  <c r="AL241" i="12"/>
  <c r="AM241" i="12" s="1"/>
  <c r="AL249" i="12"/>
  <c r="AM249" i="12" s="1"/>
  <c r="AL251" i="12"/>
  <c r="AM251" i="12" s="1"/>
  <c r="AL253" i="12"/>
  <c r="AM253" i="12" s="1"/>
  <c r="AL260" i="12"/>
  <c r="AM260" i="12" s="1"/>
  <c r="AL261" i="12"/>
  <c r="AM261" i="12" s="1"/>
  <c r="AL264" i="12"/>
  <c r="AM264" i="12" s="1"/>
  <c r="AL267" i="12"/>
  <c r="AM267" i="12" s="1"/>
  <c r="AL270" i="12"/>
  <c r="AM270" i="12" s="1"/>
  <c r="AL275" i="12"/>
  <c r="AM275" i="12" s="1"/>
  <c r="AL281" i="12"/>
  <c r="AM281" i="12" s="1"/>
  <c r="AL282" i="12"/>
  <c r="AM282" i="12" s="1"/>
  <c r="AL298" i="12"/>
  <c r="AM298" i="12" s="1"/>
  <c r="AL302" i="12"/>
  <c r="AM302" i="12" s="1"/>
  <c r="AL305" i="12"/>
  <c r="AM305" i="12" s="1"/>
  <c r="AL311" i="12"/>
  <c r="AM311" i="12" s="1"/>
  <c r="AL322" i="12"/>
  <c r="AM322" i="12" s="1"/>
  <c r="AL326" i="12"/>
  <c r="AM326" i="12" s="1"/>
  <c r="AL327" i="12"/>
  <c r="AM327" i="12" s="1"/>
  <c r="AL328" i="12"/>
  <c r="AM328" i="12" s="1"/>
  <c r="AL329" i="12"/>
  <c r="AM329" i="12" s="1"/>
  <c r="AL330" i="12"/>
  <c r="AM330" i="12" s="1"/>
  <c r="AL331" i="12"/>
  <c r="AM331" i="12" s="1"/>
  <c r="AL338" i="12"/>
  <c r="AM338" i="12" s="1"/>
  <c r="AL339" i="12"/>
  <c r="AM339" i="12" s="1"/>
  <c r="AL344" i="12"/>
  <c r="AM344" i="12" s="1"/>
  <c r="AL345" i="12"/>
  <c r="AM345" i="12" s="1"/>
  <c r="AL346" i="12"/>
  <c r="AM346" i="12" s="1"/>
  <c r="AL347" i="12"/>
  <c r="AM347" i="12" s="1"/>
  <c r="AL348" i="12"/>
  <c r="AM348" i="12" s="1"/>
  <c r="AL349" i="12"/>
  <c r="AM349" i="12" s="1"/>
  <c r="AL350" i="12"/>
  <c r="AM350" i="12" s="1"/>
  <c r="AL356" i="12"/>
  <c r="AM356" i="12" s="1"/>
  <c r="AL357" i="12"/>
  <c r="AM357" i="12" s="1"/>
  <c r="AL358" i="12"/>
  <c r="AM358" i="12" s="1"/>
  <c r="AL359" i="12"/>
  <c r="AM359" i="12" s="1"/>
  <c r="AL360" i="12"/>
  <c r="AM360" i="12" s="1"/>
  <c r="AL361" i="12"/>
  <c r="AM361" i="12" s="1"/>
  <c r="AL60" i="12"/>
  <c r="AM60" i="12" s="1"/>
  <c r="AL80" i="12"/>
  <c r="AM80" i="12" s="1"/>
  <c r="AL81" i="12"/>
  <c r="AM81" i="12" s="1"/>
  <c r="AL82" i="12"/>
  <c r="AM82" i="12" s="1"/>
  <c r="AL83" i="12"/>
  <c r="AM83" i="12" s="1"/>
  <c r="AL84" i="12"/>
  <c r="AM84" i="12" s="1"/>
  <c r="AL85" i="12"/>
  <c r="AM85" i="12" s="1"/>
  <c r="AL104" i="12"/>
  <c r="AM104" i="12" s="1"/>
  <c r="AL105" i="12"/>
  <c r="AM105" i="12" s="1"/>
  <c r="AL106" i="12"/>
  <c r="AM106" i="12" s="1"/>
  <c r="AL107" i="12"/>
  <c r="AM107" i="12" s="1"/>
  <c r="AL108" i="12"/>
  <c r="AM108" i="12" s="1"/>
  <c r="AL109" i="12"/>
  <c r="AM109" i="12" s="1"/>
  <c r="AL114" i="12"/>
  <c r="AM114" i="12" s="1"/>
  <c r="AL127" i="12"/>
  <c r="AM127" i="12" s="1"/>
  <c r="AL61" i="12"/>
  <c r="AM61" i="12" s="1"/>
  <c r="AL74" i="12"/>
  <c r="AM74" i="12" s="1"/>
  <c r="AL75" i="12"/>
  <c r="AM75" i="12" s="1"/>
  <c r="AL76" i="12"/>
  <c r="AM76" i="12" s="1"/>
  <c r="AL77" i="12"/>
  <c r="AM77" i="12" s="1"/>
  <c r="AL78" i="12"/>
  <c r="AM78" i="12" s="1"/>
  <c r="AL79" i="12"/>
  <c r="AM79" i="12" s="1"/>
  <c r="AL98" i="12"/>
  <c r="AM98" i="12" s="1"/>
  <c r="AL99" i="12"/>
  <c r="AM99" i="12" s="1"/>
  <c r="AL100" i="12"/>
  <c r="AM100" i="12" s="1"/>
  <c r="AL101" i="12"/>
  <c r="AM101" i="12" s="1"/>
  <c r="AL102" i="12"/>
  <c r="AM102" i="12" s="1"/>
  <c r="AL103" i="12"/>
  <c r="AM103" i="12" s="1"/>
  <c r="AL121" i="12"/>
  <c r="AM121" i="12" s="1"/>
  <c r="AL58" i="12"/>
  <c r="AM58" i="12" s="1"/>
  <c r="AL115" i="12"/>
  <c r="AM115" i="12" s="1"/>
  <c r="AL122" i="12"/>
  <c r="AM122" i="12" s="1"/>
  <c r="AL126" i="12"/>
  <c r="AM126" i="12" s="1"/>
  <c r="AL136" i="12"/>
  <c r="AM136" i="12" s="1"/>
  <c r="AL113" i="12"/>
  <c r="AM113" i="12" s="1"/>
  <c r="AL124" i="12"/>
  <c r="AM124" i="12" s="1"/>
  <c r="AL134" i="12"/>
  <c r="AM134" i="12" s="1"/>
  <c r="AL138" i="12"/>
  <c r="AM138" i="12" s="1"/>
  <c r="AL156" i="12"/>
  <c r="AM156" i="12" s="1"/>
  <c r="AL155" i="12"/>
  <c r="AM155" i="12" s="1"/>
  <c r="AL208" i="12"/>
  <c r="AM208" i="12" s="1"/>
  <c r="AL206" i="12"/>
  <c r="AM206" i="12" s="1"/>
  <c r="AL210" i="12"/>
  <c r="AM210" i="12" s="1"/>
  <c r="AL220" i="12"/>
  <c r="AM220" i="12" s="1"/>
  <c r="AL222" i="12"/>
  <c r="AM222" i="12" s="1"/>
  <c r="AL207" i="12"/>
  <c r="AM207" i="12" s="1"/>
  <c r="AL211" i="12"/>
  <c r="AM211" i="12" s="1"/>
  <c r="AL235" i="12"/>
  <c r="AM235" i="12" s="1"/>
  <c r="AL265" i="12"/>
  <c r="AM265" i="12" s="1"/>
  <c r="AL263" i="12"/>
  <c r="AM263" i="12" s="1"/>
  <c r="AL273" i="12"/>
  <c r="AM273" i="12" s="1"/>
  <c r="AL277" i="12"/>
  <c r="AM277" i="12" s="1"/>
  <c r="AL287" i="12"/>
  <c r="AM287" i="12" s="1"/>
  <c r="AL297" i="12"/>
  <c r="AM297" i="12" s="1"/>
  <c r="AL301" i="12"/>
  <c r="AM301" i="12" s="1"/>
  <c r="AL262" i="12"/>
  <c r="AM262" i="12" s="1"/>
  <c r="AL272" i="12"/>
  <c r="AM272" i="12" s="1"/>
  <c r="AL276" i="12"/>
  <c r="AM276" i="12" s="1"/>
  <c r="AL286" i="12"/>
  <c r="AM286" i="12" s="1"/>
  <c r="AL296" i="12"/>
  <c r="AM296" i="12" s="1"/>
  <c r="AL300" i="12"/>
  <c r="AM300" i="12" s="1"/>
  <c r="AL307" i="12"/>
  <c r="AM307" i="12" s="1"/>
  <c r="AL314" i="12"/>
  <c r="AM314" i="12" s="1"/>
  <c r="AL318" i="12"/>
  <c r="AM318" i="12" s="1"/>
  <c r="AL319" i="12"/>
  <c r="AM319" i="12" s="1"/>
  <c r="AL315" i="12"/>
  <c r="AM315" i="12" s="1"/>
  <c r="AL365" i="12"/>
  <c r="AM365" i="12" s="1"/>
  <c r="AL366" i="12"/>
  <c r="AM366" i="12" s="1"/>
  <c r="AM7" i="12" l="1"/>
  <c r="AI366" i="10" l="1"/>
  <c r="AE366" i="10"/>
  <c r="AC366" i="10"/>
  <c r="AA366" i="10"/>
  <c r="W366" i="10"/>
  <c r="U366" i="10"/>
  <c r="S366" i="10"/>
  <c r="AI365" i="10"/>
  <c r="AE365" i="10"/>
  <c r="AC365" i="10"/>
  <c r="AA365" i="10"/>
  <c r="W365" i="10"/>
  <c r="U365" i="10"/>
  <c r="S365" i="10"/>
  <c r="AI364" i="10"/>
  <c r="AE364" i="10"/>
  <c r="AC364" i="10"/>
  <c r="AA364" i="10"/>
  <c r="W364" i="10"/>
  <c r="U364" i="10"/>
  <c r="S364" i="10"/>
  <c r="AI363" i="10"/>
  <c r="AE363" i="10"/>
  <c r="AC363" i="10"/>
  <c r="AA363" i="10"/>
  <c r="W363" i="10"/>
  <c r="U363" i="10"/>
  <c r="S363" i="10"/>
  <c r="AI362" i="10"/>
  <c r="AE362" i="10"/>
  <c r="AC362" i="10"/>
  <c r="AA362" i="10"/>
  <c r="W362" i="10"/>
  <c r="U362" i="10"/>
  <c r="S362" i="10"/>
  <c r="AI361" i="10"/>
  <c r="AE361" i="10"/>
  <c r="AC361" i="10"/>
  <c r="AA361" i="10"/>
  <c r="W361" i="10"/>
  <c r="U361" i="10"/>
  <c r="S361" i="10"/>
  <c r="K361" i="10"/>
  <c r="C361" i="10"/>
  <c r="AI360" i="10"/>
  <c r="AE360" i="10"/>
  <c r="AC360" i="10"/>
  <c r="AA360" i="10"/>
  <c r="W360" i="10"/>
  <c r="U360" i="10"/>
  <c r="S360" i="10"/>
  <c r="AI359" i="10"/>
  <c r="AE359" i="10"/>
  <c r="AC359" i="10"/>
  <c r="AA359" i="10"/>
  <c r="W359" i="10"/>
  <c r="U359" i="10"/>
  <c r="S359" i="10"/>
  <c r="AI358" i="10"/>
  <c r="AE358" i="10"/>
  <c r="AC358" i="10"/>
  <c r="AA358" i="10"/>
  <c r="W358" i="10"/>
  <c r="U358" i="10"/>
  <c r="S358" i="10"/>
  <c r="AI357" i="10"/>
  <c r="AE357" i="10"/>
  <c r="AC357" i="10"/>
  <c r="AA357" i="10"/>
  <c r="W357" i="10"/>
  <c r="U357" i="10"/>
  <c r="S357" i="10"/>
  <c r="AI356" i="10"/>
  <c r="AE356" i="10"/>
  <c r="AC356" i="10"/>
  <c r="AA356" i="10"/>
  <c r="W356" i="10"/>
  <c r="U356" i="10"/>
  <c r="S356" i="10"/>
  <c r="AI355" i="10"/>
  <c r="AE355" i="10"/>
  <c r="AC355" i="10"/>
  <c r="AA355" i="10"/>
  <c r="W355" i="10"/>
  <c r="U355" i="10"/>
  <c r="S355" i="10"/>
  <c r="K355" i="10"/>
  <c r="C355" i="10"/>
  <c r="AI354" i="10"/>
  <c r="AE354" i="10"/>
  <c r="AC354" i="10"/>
  <c r="AA354" i="10"/>
  <c r="W354" i="10"/>
  <c r="U354" i="10"/>
  <c r="S354" i="10"/>
  <c r="AI353" i="10"/>
  <c r="AE353" i="10"/>
  <c r="AC353" i="10"/>
  <c r="AA353" i="10"/>
  <c r="W353" i="10"/>
  <c r="U353" i="10"/>
  <c r="S353" i="10"/>
  <c r="AI352" i="10"/>
  <c r="AE352" i="10"/>
  <c r="AC352" i="10"/>
  <c r="AA352" i="10"/>
  <c r="W352" i="10"/>
  <c r="U352" i="10"/>
  <c r="S352" i="10"/>
  <c r="AI351" i="10"/>
  <c r="AE351" i="10"/>
  <c r="AC351" i="10"/>
  <c r="AA351" i="10"/>
  <c r="W351" i="10"/>
  <c r="U351" i="10"/>
  <c r="S351" i="10"/>
  <c r="AI350" i="10"/>
  <c r="AE350" i="10"/>
  <c r="AC350" i="10"/>
  <c r="AA350" i="10"/>
  <c r="W350" i="10"/>
  <c r="U350" i="10"/>
  <c r="S350" i="10"/>
  <c r="AI349" i="10"/>
  <c r="AE349" i="10"/>
  <c r="AC349" i="10"/>
  <c r="AA349" i="10"/>
  <c r="W349" i="10"/>
  <c r="U349" i="10"/>
  <c r="S349" i="10"/>
  <c r="K349" i="10"/>
  <c r="C349" i="10"/>
  <c r="AI348" i="10"/>
  <c r="AE348" i="10"/>
  <c r="AC348" i="10"/>
  <c r="AA348" i="10"/>
  <c r="W348" i="10"/>
  <c r="U348" i="10"/>
  <c r="S348" i="10"/>
  <c r="AI347" i="10"/>
  <c r="AE347" i="10"/>
  <c r="AC347" i="10"/>
  <c r="AA347" i="10"/>
  <c r="W347" i="10"/>
  <c r="U347" i="10"/>
  <c r="S347" i="10"/>
  <c r="AI346" i="10"/>
  <c r="AE346" i="10"/>
  <c r="AC346" i="10"/>
  <c r="AA346" i="10"/>
  <c r="W346" i="10"/>
  <c r="U346" i="10"/>
  <c r="S346" i="10"/>
  <c r="AI345" i="10"/>
  <c r="AE345" i="10"/>
  <c r="AC345" i="10"/>
  <c r="AA345" i="10"/>
  <c r="W345" i="10"/>
  <c r="U345" i="10"/>
  <c r="S345" i="10"/>
  <c r="AI344" i="10"/>
  <c r="AE344" i="10"/>
  <c r="AC344" i="10"/>
  <c r="AA344" i="10"/>
  <c r="W344" i="10"/>
  <c r="U344" i="10"/>
  <c r="S344" i="10"/>
  <c r="AI343" i="10"/>
  <c r="AE343" i="10"/>
  <c r="AC343" i="10"/>
  <c r="AA343" i="10"/>
  <c r="W343" i="10"/>
  <c r="U343" i="10"/>
  <c r="S343" i="10"/>
  <c r="K343" i="10"/>
  <c r="C343" i="10"/>
  <c r="AI342" i="10"/>
  <c r="AE342" i="10"/>
  <c r="AC342" i="10"/>
  <c r="AA342" i="10"/>
  <c r="W342" i="10"/>
  <c r="U342" i="10"/>
  <c r="S342" i="10"/>
  <c r="AI341" i="10"/>
  <c r="AE341" i="10"/>
  <c r="AC341" i="10"/>
  <c r="AA341" i="10"/>
  <c r="W341" i="10"/>
  <c r="U341" i="10"/>
  <c r="S341" i="10"/>
  <c r="AI340" i="10"/>
  <c r="AE340" i="10"/>
  <c r="AC340" i="10"/>
  <c r="AA340" i="10"/>
  <c r="W340" i="10"/>
  <c r="U340" i="10"/>
  <c r="S340" i="10"/>
  <c r="AI339" i="10"/>
  <c r="AE339" i="10"/>
  <c r="AC339" i="10"/>
  <c r="AA339" i="10"/>
  <c r="W339" i="10"/>
  <c r="U339" i="10"/>
  <c r="S339" i="10"/>
  <c r="AI338" i="10"/>
  <c r="AE338" i="10"/>
  <c r="AC338" i="10"/>
  <c r="AA338" i="10"/>
  <c r="W338" i="10"/>
  <c r="U338" i="10"/>
  <c r="S338" i="10"/>
  <c r="AI337" i="10"/>
  <c r="AE337" i="10"/>
  <c r="AC337" i="10"/>
  <c r="AA337" i="10"/>
  <c r="W337" i="10"/>
  <c r="U337" i="10"/>
  <c r="S337" i="10"/>
  <c r="K337" i="10"/>
  <c r="C337" i="10"/>
  <c r="AI336" i="10"/>
  <c r="AE336" i="10"/>
  <c r="AC336" i="10"/>
  <c r="AA336" i="10"/>
  <c r="W336" i="10"/>
  <c r="U336" i="10"/>
  <c r="S336" i="10"/>
  <c r="AI335" i="10"/>
  <c r="AE335" i="10"/>
  <c r="AC335" i="10"/>
  <c r="AA335" i="10"/>
  <c r="W335" i="10"/>
  <c r="U335" i="10"/>
  <c r="S335" i="10"/>
  <c r="AI334" i="10"/>
  <c r="AE334" i="10"/>
  <c r="AC334" i="10"/>
  <c r="AA334" i="10"/>
  <c r="W334" i="10"/>
  <c r="U334" i="10"/>
  <c r="S334" i="10"/>
  <c r="AI333" i="10"/>
  <c r="AE333" i="10"/>
  <c r="AC333" i="10"/>
  <c r="AA333" i="10"/>
  <c r="W333" i="10"/>
  <c r="U333" i="10"/>
  <c r="S333" i="10"/>
  <c r="AI332" i="10"/>
  <c r="AE332" i="10"/>
  <c r="AC332" i="10"/>
  <c r="AA332" i="10"/>
  <c r="W332" i="10"/>
  <c r="U332" i="10"/>
  <c r="S332" i="10"/>
  <c r="AI331" i="10"/>
  <c r="AE331" i="10"/>
  <c r="AC331" i="10"/>
  <c r="AA331" i="10"/>
  <c r="W331" i="10"/>
  <c r="U331" i="10"/>
  <c r="S331" i="10"/>
  <c r="K331" i="10"/>
  <c r="C331" i="10"/>
  <c r="AI330" i="10"/>
  <c r="AE330" i="10"/>
  <c r="AC330" i="10"/>
  <c r="AA330" i="10"/>
  <c r="W330" i="10"/>
  <c r="U330" i="10"/>
  <c r="S330" i="10"/>
  <c r="AI329" i="10"/>
  <c r="AE329" i="10"/>
  <c r="AC329" i="10"/>
  <c r="AA329" i="10"/>
  <c r="W329" i="10"/>
  <c r="U329" i="10"/>
  <c r="S329" i="10"/>
  <c r="AI328" i="10"/>
  <c r="AE328" i="10"/>
  <c r="AC328" i="10"/>
  <c r="AA328" i="10"/>
  <c r="W328" i="10"/>
  <c r="U328" i="10"/>
  <c r="S328" i="10"/>
  <c r="AI327" i="10"/>
  <c r="AE327" i="10"/>
  <c r="AC327" i="10"/>
  <c r="AA327" i="10"/>
  <c r="W327" i="10"/>
  <c r="U327" i="10"/>
  <c r="S327" i="10"/>
  <c r="AI326" i="10"/>
  <c r="AE326" i="10"/>
  <c r="S326" i="10"/>
  <c r="AI325" i="10"/>
  <c r="AE325" i="10"/>
  <c r="S325" i="10"/>
  <c r="K325" i="10"/>
  <c r="C325" i="10"/>
  <c r="AI324" i="10"/>
  <c r="AE324" i="10"/>
  <c r="AC324" i="10"/>
  <c r="AA324" i="10"/>
  <c r="W324" i="10"/>
  <c r="U324" i="10"/>
  <c r="S324" i="10"/>
  <c r="AI323" i="10"/>
  <c r="AE323" i="10"/>
  <c r="AC323" i="10"/>
  <c r="AA323" i="10"/>
  <c r="W323" i="10"/>
  <c r="U323" i="10"/>
  <c r="S323" i="10"/>
  <c r="AI322" i="10"/>
  <c r="AE322" i="10"/>
  <c r="AC322" i="10"/>
  <c r="AA322" i="10"/>
  <c r="W322" i="10"/>
  <c r="U322" i="10"/>
  <c r="S322" i="10"/>
  <c r="AI321" i="10"/>
  <c r="AE321" i="10"/>
  <c r="AC321" i="10"/>
  <c r="AA321" i="10"/>
  <c r="W321" i="10"/>
  <c r="U321" i="10"/>
  <c r="S321" i="10"/>
  <c r="AI320" i="10"/>
  <c r="AE320" i="10"/>
  <c r="AC320" i="10"/>
  <c r="AA320" i="10"/>
  <c r="W320" i="10"/>
  <c r="U320" i="10"/>
  <c r="S320" i="10"/>
  <c r="AI319" i="10"/>
  <c r="AE319" i="10"/>
  <c r="AC319" i="10"/>
  <c r="AA319" i="10"/>
  <c r="W319" i="10"/>
  <c r="U319" i="10"/>
  <c r="S319" i="10"/>
  <c r="K319" i="10"/>
  <c r="C319" i="10"/>
  <c r="AI318" i="10"/>
  <c r="AE318" i="10"/>
  <c r="AC318" i="10"/>
  <c r="AA318" i="10"/>
  <c r="W318" i="10"/>
  <c r="U318" i="10"/>
  <c r="S318" i="10"/>
  <c r="AI317" i="10"/>
  <c r="AE317" i="10"/>
  <c r="AC317" i="10"/>
  <c r="AA317" i="10"/>
  <c r="W317" i="10"/>
  <c r="U317" i="10"/>
  <c r="S317" i="10"/>
  <c r="AI316" i="10"/>
  <c r="AE316" i="10"/>
  <c r="AC316" i="10"/>
  <c r="AA316" i="10"/>
  <c r="W316" i="10"/>
  <c r="U316" i="10"/>
  <c r="S316" i="10"/>
  <c r="AI315" i="10"/>
  <c r="AE315" i="10"/>
  <c r="AC315" i="10"/>
  <c r="AA315" i="10"/>
  <c r="W315" i="10"/>
  <c r="U315" i="10"/>
  <c r="S315" i="10"/>
  <c r="AI314" i="10"/>
  <c r="AE314" i="10"/>
  <c r="AC314" i="10"/>
  <c r="AA314" i="10"/>
  <c r="W314" i="10"/>
  <c r="U314" i="10"/>
  <c r="S314" i="10"/>
  <c r="AI313" i="10"/>
  <c r="AE313" i="10"/>
  <c r="AC313" i="10"/>
  <c r="AA313" i="10"/>
  <c r="W313" i="10"/>
  <c r="U313" i="10"/>
  <c r="S313" i="10"/>
  <c r="K313" i="10"/>
  <c r="C313" i="10"/>
  <c r="AI312" i="10"/>
  <c r="AE312" i="10"/>
  <c r="AC312" i="10"/>
  <c r="AA312" i="10"/>
  <c r="W312" i="10"/>
  <c r="U312" i="10"/>
  <c r="S312" i="10"/>
  <c r="AI311" i="10"/>
  <c r="AE311" i="10"/>
  <c r="AC311" i="10"/>
  <c r="AA311" i="10"/>
  <c r="W311" i="10"/>
  <c r="U311" i="10"/>
  <c r="S311" i="10"/>
  <c r="AI310" i="10"/>
  <c r="AE310" i="10"/>
  <c r="AC310" i="10"/>
  <c r="AA310" i="10"/>
  <c r="W310" i="10"/>
  <c r="U310" i="10"/>
  <c r="S310" i="10"/>
  <c r="AI309" i="10"/>
  <c r="AE309" i="10"/>
  <c r="AC309" i="10"/>
  <c r="AA309" i="10"/>
  <c r="W309" i="10"/>
  <c r="U309" i="10"/>
  <c r="S309" i="10"/>
  <c r="AI308" i="10"/>
  <c r="AE308" i="10"/>
  <c r="AC308" i="10"/>
  <c r="AA308" i="10"/>
  <c r="W308" i="10"/>
  <c r="U308" i="10"/>
  <c r="S308" i="10"/>
  <c r="AI307" i="10"/>
  <c r="AE307" i="10"/>
  <c r="AC307" i="10"/>
  <c r="AA307" i="10"/>
  <c r="W307" i="10"/>
  <c r="U307" i="10"/>
  <c r="S307" i="10"/>
  <c r="K307" i="10"/>
  <c r="C307" i="10"/>
  <c r="AI306" i="10"/>
  <c r="AE306" i="10"/>
  <c r="AC306" i="10"/>
  <c r="AA306" i="10"/>
  <c r="W306" i="10"/>
  <c r="U306" i="10"/>
  <c r="S306" i="10"/>
  <c r="AI305" i="10"/>
  <c r="AE305" i="10"/>
  <c r="AC305" i="10"/>
  <c r="AA305" i="10"/>
  <c r="W305" i="10"/>
  <c r="U305" i="10"/>
  <c r="S305" i="10"/>
  <c r="AI304" i="10"/>
  <c r="AE304" i="10"/>
  <c r="AC304" i="10"/>
  <c r="AA304" i="10"/>
  <c r="W304" i="10"/>
  <c r="U304" i="10"/>
  <c r="S304" i="10"/>
  <c r="AI303" i="10"/>
  <c r="AE303" i="10"/>
  <c r="AC303" i="10"/>
  <c r="AA303" i="10"/>
  <c r="W303" i="10"/>
  <c r="U303" i="10"/>
  <c r="S303" i="10"/>
  <c r="AI302" i="10"/>
  <c r="AE302" i="10"/>
  <c r="AC302" i="10"/>
  <c r="AA302" i="10"/>
  <c r="W302" i="10"/>
  <c r="U302" i="10"/>
  <c r="S302" i="10"/>
  <c r="AI301" i="10"/>
  <c r="AE301" i="10"/>
  <c r="AC301" i="10"/>
  <c r="AA301" i="10"/>
  <c r="W301" i="10"/>
  <c r="U301" i="10"/>
  <c r="S301" i="10"/>
  <c r="K301" i="10"/>
  <c r="C301" i="10"/>
  <c r="AI300" i="10"/>
  <c r="AE300" i="10"/>
  <c r="AC300" i="10"/>
  <c r="AA300" i="10"/>
  <c r="W300" i="10"/>
  <c r="U300" i="10"/>
  <c r="S300" i="10"/>
  <c r="AI299" i="10"/>
  <c r="AE299" i="10"/>
  <c r="AC299" i="10"/>
  <c r="AA299" i="10"/>
  <c r="W299" i="10"/>
  <c r="U299" i="10"/>
  <c r="S299" i="10"/>
  <c r="AI298" i="10"/>
  <c r="AE298" i="10"/>
  <c r="AC298" i="10"/>
  <c r="AA298" i="10"/>
  <c r="W298" i="10"/>
  <c r="U298" i="10"/>
  <c r="S298" i="10"/>
  <c r="AI297" i="10"/>
  <c r="AE297" i="10"/>
  <c r="AC297" i="10"/>
  <c r="AA297" i="10"/>
  <c r="W297" i="10"/>
  <c r="U297" i="10"/>
  <c r="S297" i="10"/>
  <c r="AI296" i="10"/>
  <c r="AE296" i="10"/>
  <c r="AC296" i="10"/>
  <c r="AA296" i="10"/>
  <c r="W296" i="10"/>
  <c r="U296" i="10"/>
  <c r="S296" i="10"/>
  <c r="AI295" i="10"/>
  <c r="AE295" i="10"/>
  <c r="AC295" i="10"/>
  <c r="AA295" i="10"/>
  <c r="W295" i="10"/>
  <c r="U295" i="10"/>
  <c r="S295" i="10"/>
  <c r="K295" i="10"/>
  <c r="C295" i="10"/>
  <c r="AI294" i="10"/>
  <c r="AE294" i="10"/>
  <c r="AC294" i="10"/>
  <c r="AA294" i="10"/>
  <c r="W294" i="10"/>
  <c r="U294" i="10"/>
  <c r="S294" i="10"/>
  <c r="AI293" i="10"/>
  <c r="AE293" i="10"/>
  <c r="AC293" i="10"/>
  <c r="AA293" i="10"/>
  <c r="W293" i="10"/>
  <c r="U293" i="10"/>
  <c r="S293" i="10"/>
  <c r="AI292" i="10"/>
  <c r="AE292" i="10"/>
  <c r="AC292" i="10"/>
  <c r="AA292" i="10"/>
  <c r="W292" i="10"/>
  <c r="U292" i="10"/>
  <c r="S292" i="10"/>
  <c r="AI291" i="10"/>
  <c r="AE291" i="10"/>
  <c r="AC291" i="10"/>
  <c r="AA291" i="10"/>
  <c r="W291" i="10"/>
  <c r="U291" i="10"/>
  <c r="S291" i="10"/>
  <c r="AI290" i="10"/>
  <c r="AE290" i="10"/>
  <c r="AC290" i="10"/>
  <c r="AA290" i="10"/>
  <c r="W290" i="10"/>
  <c r="U290" i="10"/>
  <c r="S290" i="10"/>
  <c r="AI289" i="10"/>
  <c r="AE289" i="10"/>
  <c r="AC289" i="10"/>
  <c r="AA289" i="10"/>
  <c r="W289" i="10"/>
  <c r="U289" i="10"/>
  <c r="S289" i="10"/>
  <c r="K289" i="10"/>
  <c r="C289" i="10"/>
  <c r="AI288" i="10"/>
  <c r="AE288" i="10"/>
  <c r="AC288" i="10"/>
  <c r="AA288" i="10"/>
  <c r="W288" i="10"/>
  <c r="U288" i="10"/>
  <c r="S288" i="10"/>
  <c r="AI287" i="10"/>
  <c r="AE287" i="10"/>
  <c r="AC287" i="10"/>
  <c r="AA287" i="10"/>
  <c r="W287" i="10"/>
  <c r="U287" i="10"/>
  <c r="S287" i="10"/>
  <c r="AI286" i="10"/>
  <c r="AE286" i="10"/>
  <c r="AC286" i="10"/>
  <c r="AA286" i="10"/>
  <c r="W286" i="10"/>
  <c r="U286" i="10"/>
  <c r="S286" i="10"/>
  <c r="AI285" i="10"/>
  <c r="AE285" i="10"/>
  <c r="AC285" i="10"/>
  <c r="AA285" i="10"/>
  <c r="W285" i="10"/>
  <c r="U285" i="10"/>
  <c r="S285" i="10"/>
  <c r="AI284" i="10"/>
  <c r="AE284" i="10"/>
  <c r="AC284" i="10"/>
  <c r="AA284" i="10"/>
  <c r="W284" i="10"/>
  <c r="U284" i="10"/>
  <c r="S284" i="10"/>
  <c r="AI283" i="10"/>
  <c r="AE283" i="10"/>
  <c r="AC283" i="10"/>
  <c r="AA283" i="10"/>
  <c r="W283" i="10"/>
  <c r="U283" i="10"/>
  <c r="S283" i="10"/>
  <c r="C283" i="10"/>
  <c r="AI282" i="10"/>
  <c r="AE282" i="10"/>
  <c r="AC282" i="10"/>
  <c r="AA282" i="10"/>
  <c r="W282" i="10"/>
  <c r="U282" i="10"/>
  <c r="S282" i="10"/>
  <c r="AI281" i="10"/>
  <c r="AE281" i="10"/>
  <c r="AC281" i="10"/>
  <c r="AA281" i="10"/>
  <c r="W281" i="10"/>
  <c r="U281" i="10"/>
  <c r="S281" i="10"/>
  <c r="AI280" i="10"/>
  <c r="AE280" i="10"/>
  <c r="AC280" i="10"/>
  <c r="AA280" i="10"/>
  <c r="W280" i="10"/>
  <c r="U280" i="10"/>
  <c r="S280" i="10"/>
  <c r="AI279" i="10"/>
  <c r="AE279" i="10"/>
  <c r="AC279" i="10"/>
  <c r="AA279" i="10"/>
  <c r="W279" i="10"/>
  <c r="U279" i="10"/>
  <c r="S279" i="10"/>
  <c r="AI278" i="10"/>
  <c r="AE278" i="10"/>
  <c r="AC278" i="10"/>
  <c r="AA278" i="10"/>
  <c r="W278" i="10"/>
  <c r="U278" i="10"/>
  <c r="S278" i="10"/>
  <c r="AI277" i="10"/>
  <c r="AE277" i="10"/>
  <c r="AC277" i="10"/>
  <c r="AA277" i="10"/>
  <c r="W277" i="10"/>
  <c r="U277" i="10"/>
  <c r="S277" i="10"/>
  <c r="C277" i="10"/>
  <c r="AI276" i="10"/>
  <c r="AE276" i="10"/>
  <c r="AC276" i="10"/>
  <c r="AA276" i="10"/>
  <c r="W276" i="10"/>
  <c r="U276" i="10"/>
  <c r="S276" i="10"/>
  <c r="AI275" i="10"/>
  <c r="AE275" i="10"/>
  <c r="AC275" i="10"/>
  <c r="AA275" i="10"/>
  <c r="W275" i="10"/>
  <c r="U275" i="10"/>
  <c r="S275" i="10"/>
  <c r="AI274" i="10"/>
  <c r="AE274" i="10"/>
  <c r="AC274" i="10"/>
  <c r="AA274" i="10"/>
  <c r="W274" i="10"/>
  <c r="U274" i="10"/>
  <c r="S274" i="10"/>
  <c r="AI273" i="10"/>
  <c r="AE273" i="10"/>
  <c r="AC273" i="10"/>
  <c r="AA273" i="10"/>
  <c r="W273" i="10"/>
  <c r="U273" i="10"/>
  <c r="S273" i="10"/>
  <c r="AI272" i="10"/>
  <c r="AE272" i="10"/>
  <c r="AC272" i="10"/>
  <c r="AA272" i="10"/>
  <c r="W272" i="10"/>
  <c r="U272" i="10"/>
  <c r="S272" i="10"/>
  <c r="AI271" i="10"/>
  <c r="AE271" i="10"/>
  <c r="AC271" i="10"/>
  <c r="AA271" i="10"/>
  <c r="W271" i="10"/>
  <c r="U271" i="10"/>
  <c r="S271" i="10"/>
  <c r="C271" i="10"/>
  <c r="AI270" i="10"/>
  <c r="AE270" i="10"/>
  <c r="AC270" i="10"/>
  <c r="AA270" i="10"/>
  <c r="W270" i="10"/>
  <c r="U270" i="10"/>
  <c r="S270" i="10"/>
  <c r="AI269" i="10"/>
  <c r="AE269" i="10"/>
  <c r="AC269" i="10"/>
  <c r="AA269" i="10"/>
  <c r="W269" i="10"/>
  <c r="U269" i="10"/>
  <c r="S269" i="10"/>
  <c r="AI268" i="10"/>
  <c r="AE268" i="10"/>
  <c r="AC268" i="10"/>
  <c r="AA268" i="10"/>
  <c r="W268" i="10"/>
  <c r="U268" i="10"/>
  <c r="S268" i="10"/>
  <c r="AI267" i="10"/>
  <c r="AE267" i="10"/>
  <c r="AC267" i="10"/>
  <c r="AA267" i="10"/>
  <c r="W267" i="10"/>
  <c r="U267" i="10"/>
  <c r="S267" i="10"/>
  <c r="AI266" i="10"/>
  <c r="AE266" i="10"/>
  <c r="AC266" i="10"/>
  <c r="AA266" i="10"/>
  <c r="W266" i="10"/>
  <c r="U266" i="10"/>
  <c r="S266" i="10"/>
  <c r="AI265" i="10"/>
  <c r="AE265" i="10"/>
  <c r="AC265" i="10"/>
  <c r="AA265" i="10"/>
  <c r="W265" i="10"/>
  <c r="U265" i="10"/>
  <c r="S265" i="10"/>
  <c r="AI264" i="10"/>
  <c r="AE264" i="10"/>
  <c r="AC264" i="10"/>
  <c r="AA264" i="10"/>
  <c r="W264" i="10"/>
  <c r="U264" i="10"/>
  <c r="S264" i="10"/>
  <c r="AI263" i="10"/>
  <c r="AE263" i="10"/>
  <c r="AC263" i="10"/>
  <c r="AA263" i="10"/>
  <c r="W263" i="10"/>
  <c r="U263" i="10"/>
  <c r="S263" i="10"/>
  <c r="AI262" i="10"/>
  <c r="AE262" i="10"/>
  <c r="AC262" i="10"/>
  <c r="AA262" i="10"/>
  <c r="W262" i="10"/>
  <c r="U262" i="10"/>
  <c r="S262" i="10"/>
  <c r="AI261" i="10"/>
  <c r="AE261" i="10"/>
  <c r="AC261" i="10"/>
  <c r="AA261" i="10"/>
  <c r="W261" i="10"/>
  <c r="U261" i="10"/>
  <c r="S261" i="10"/>
  <c r="AI260" i="10"/>
  <c r="AE260" i="10"/>
  <c r="AC260" i="10"/>
  <c r="AA260" i="10"/>
  <c r="W260" i="10"/>
  <c r="U260" i="10"/>
  <c r="S260" i="10"/>
  <c r="AI259" i="10"/>
  <c r="AE259" i="10"/>
  <c r="AC259" i="10"/>
  <c r="AA259" i="10"/>
  <c r="W259" i="10"/>
  <c r="U259" i="10"/>
  <c r="S259" i="10"/>
  <c r="AI258" i="10"/>
  <c r="AE258" i="10"/>
  <c r="AC258" i="10"/>
  <c r="AA258" i="10"/>
  <c r="W258" i="10"/>
  <c r="U258" i="10"/>
  <c r="S258" i="10"/>
  <c r="AI257" i="10"/>
  <c r="AE257" i="10"/>
  <c r="AC257" i="10"/>
  <c r="AA257" i="10"/>
  <c r="W257" i="10"/>
  <c r="U257" i="10"/>
  <c r="S257" i="10"/>
  <c r="AI256" i="10"/>
  <c r="AE256" i="10"/>
  <c r="AC256" i="10"/>
  <c r="AA256" i="10"/>
  <c r="W256" i="10"/>
  <c r="U256" i="10"/>
  <c r="S256" i="10"/>
  <c r="AI255" i="10"/>
  <c r="AE255" i="10"/>
  <c r="AC255" i="10"/>
  <c r="AA255" i="10"/>
  <c r="W255" i="10"/>
  <c r="U255" i="10"/>
  <c r="S255" i="10"/>
  <c r="AI254" i="10"/>
  <c r="AE254" i="10"/>
  <c r="AC254" i="10"/>
  <c r="AA254" i="10"/>
  <c r="W254" i="10"/>
  <c r="U254" i="10"/>
  <c r="S254" i="10"/>
  <c r="AI253" i="10"/>
  <c r="AE253" i="10"/>
  <c r="AC253" i="10"/>
  <c r="AA253" i="10"/>
  <c r="W253" i="10"/>
  <c r="U253" i="10"/>
  <c r="S253" i="10"/>
  <c r="AI252" i="10"/>
  <c r="AE252" i="10"/>
  <c r="AC252" i="10"/>
  <c r="AA252" i="10"/>
  <c r="W252" i="10"/>
  <c r="U252" i="10"/>
  <c r="S252" i="10"/>
  <c r="AI251" i="10"/>
  <c r="AE251" i="10"/>
  <c r="AC251" i="10"/>
  <c r="AA251" i="10"/>
  <c r="W251" i="10"/>
  <c r="U251" i="10"/>
  <c r="S251" i="10"/>
  <c r="AI250" i="10"/>
  <c r="AE250" i="10"/>
  <c r="AC250" i="10"/>
  <c r="AA250" i="10"/>
  <c r="W250" i="10"/>
  <c r="U250" i="10"/>
  <c r="S250" i="10"/>
  <c r="AI249" i="10"/>
  <c r="AE249" i="10"/>
  <c r="AC249" i="10"/>
  <c r="AA249" i="10"/>
  <c r="W249" i="10"/>
  <c r="U249" i="10"/>
  <c r="S249" i="10"/>
  <c r="AI248" i="10"/>
  <c r="AE248" i="10"/>
  <c r="AC248" i="10"/>
  <c r="AA248" i="10"/>
  <c r="W248" i="10"/>
  <c r="U248" i="10"/>
  <c r="S248" i="10"/>
  <c r="AI247" i="10"/>
  <c r="AE247" i="10"/>
  <c r="AC247" i="10"/>
  <c r="AA247" i="10"/>
  <c r="W247" i="10"/>
  <c r="U247" i="10"/>
  <c r="S247" i="10"/>
  <c r="AI246" i="10"/>
  <c r="AE246" i="10"/>
  <c r="AC246" i="10"/>
  <c r="AA246" i="10"/>
  <c r="W246" i="10"/>
  <c r="U246" i="10"/>
  <c r="S246" i="10"/>
  <c r="AI245" i="10"/>
  <c r="AE245" i="10"/>
  <c r="AC245" i="10"/>
  <c r="AA245" i="10"/>
  <c r="W245" i="10"/>
  <c r="U245" i="10"/>
  <c r="S245" i="10"/>
  <c r="AI244" i="10"/>
  <c r="AE244" i="10"/>
  <c r="AC244" i="10"/>
  <c r="AA244" i="10"/>
  <c r="W244" i="10"/>
  <c r="U244" i="10"/>
  <c r="S244" i="10"/>
  <c r="AI243" i="10"/>
  <c r="AE243" i="10"/>
  <c r="AC243" i="10"/>
  <c r="AA243" i="10"/>
  <c r="W243" i="10"/>
  <c r="U243" i="10"/>
  <c r="S243" i="10"/>
  <c r="AI242" i="10"/>
  <c r="AE242" i="10"/>
  <c r="AC242" i="10"/>
  <c r="AA242" i="10"/>
  <c r="W242" i="10"/>
  <c r="U242" i="10"/>
  <c r="S242" i="10"/>
  <c r="AI241" i="10"/>
  <c r="AE241" i="10"/>
  <c r="AC241" i="10"/>
  <c r="AA241" i="10"/>
  <c r="W241" i="10"/>
  <c r="U241" i="10"/>
  <c r="S241" i="10"/>
  <c r="K241" i="10"/>
  <c r="AI240" i="10"/>
  <c r="AE240" i="10"/>
  <c r="AC240" i="10"/>
  <c r="AA240" i="10"/>
  <c r="W240" i="10"/>
  <c r="U240" i="10"/>
  <c r="S240" i="10"/>
  <c r="AI239" i="10"/>
  <c r="AE239" i="10"/>
  <c r="AC239" i="10"/>
  <c r="AA239" i="10"/>
  <c r="W239" i="10"/>
  <c r="U239" i="10"/>
  <c r="S239" i="10"/>
  <c r="AI238" i="10"/>
  <c r="AE238" i="10"/>
  <c r="AC238" i="10"/>
  <c r="AA238" i="10"/>
  <c r="W238" i="10"/>
  <c r="U238" i="10"/>
  <c r="S238" i="10"/>
  <c r="AI237" i="10"/>
  <c r="AE237" i="10"/>
  <c r="AC237" i="10"/>
  <c r="AA237" i="10"/>
  <c r="W237" i="10"/>
  <c r="U237" i="10"/>
  <c r="S237" i="10"/>
  <c r="AI236" i="10"/>
  <c r="AE236" i="10"/>
  <c r="AC236" i="10"/>
  <c r="AA236" i="10"/>
  <c r="W236" i="10"/>
  <c r="U236" i="10"/>
  <c r="S236" i="10"/>
  <c r="AI235" i="10"/>
  <c r="AE235" i="10"/>
  <c r="AC235" i="10"/>
  <c r="AA235" i="10"/>
  <c r="W235" i="10"/>
  <c r="U235" i="10"/>
  <c r="S235" i="10"/>
  <c r="AI234" i="10"/>
  <c r="AE234" i="10"/>
  <c r="AC234" i="10"/>
  <c r="AA234" i="10"/>
  <c r="W234" i="10"/>
  <c r="U234" i="10"/>
  <c r="S234" i="10"/>
  <c r="AI233" i="10"/>
  <c r="AE233" i="10"/>
  <c r="AC233" i="10"/>
  <c r="AA233" i="10"/>
  <c r="W233" i="10"/>
  <c r="U233" i="10"/>
  <c r="S233" i="10"/>
  <c r="AI232" i="10"/>
  <c r="AE232" i="10"/>
  <c r="AC232" i="10"/>
  <c r="AA232" i="10"/>
  <c r="W232" i="10"/>
  <c r="U232" i="10"/>
  <c r="S232" i="10"/>
  <c r="AI231" i="10"/>
  <c r="AE231" i="10"/>
  <c r="AC231" i="10"/>
  <c r="AA231" i="10"/>
  <c r="W231" i="10"/>
  <c r="U231" i="10"/>
  <c r="S231" i="10"/>
  <c r="AI230" i="10"/>
  <c r="AE230" i="10"/>
  <c r="AC230" i="10"/>
  <c r="AA230" i="10"/>
  <c r="W230" i="10"/>
  <c r="U230" i="10"/>
  <c r="S230" i="10"/>
  <c r="AI229" i="10"/>
  <c r="AE229" i="10"/>
  <c r="AC229" i="10"/>
  <c r="AA229" i="10"/>
  <c r="W229" i="10"/>
  <c r="U229" i="10"/>
  <c r="S229" i="10"/>
  <c r="K229" i="10"/>
  <c r="AI228" i="10"/>
  <c r="AE228" i="10"/>
  <c r="AC228" i="10"/>
  <c r="AA228" i="10"/>
  <c r="W228" i="10"/>
  <c r="U228" i="10"/>
  <c r="S228" i="10"/>
  <c r="AI227" i="10"/>
  <c r="AE227" i="10"/>
  <c r="AC227" i="10"/>
  <c r="AA227" i="10"/>
  <c r="W227" i="10"/>
  <c r="U227" i="10"/>
  <c r="S227" i="10"/>
  <c r="AI226" i="10"/>
  <c r="AE226" i="10"/>
  <c r="AC226" i="10"/>
  <c r="AA226" i="10"/>
  <c r="W226" i="10"/>
  <c r="U226" i="10"/>
  <c r="S226" i="10"/>
  <c r="AI225" i="10"/>
  <c r="AE225" i="10"/>
  <c r="AC225" i="10"/>
  <c r="AA225" i="10"/>
  <c r="W225" i="10"/>
  <c r="U225" i="10"/>
  <c r="S225" i="10"/>
  <c r="AI224" i="10"/>
  <c r="AE224" i="10"/>
  <c r="AC224" i="10"/>
  <c r="AA224" i="10"/>
  <c r="W224" i="10"/>
  <c r="U224" i="10"/>
  <c r="S224" i="10"/>
  <c r="AI223" i="10"/>
  <c r="AE223" i="10"/>
  <c r="AC223" i="10"/>
  <c r="AA223" i="10"/>
  <c r="W223" i="10"/>
  <c r="U223" i="10"/>
  <c r="S223" i="10"/>
  <c r="K223" i="10"/>
  <c r="AI222" i="10"/>
  <c r="AE222" i="10"/>
  <c r="AC222" i="10"/>
  <c r="AA222" i="10"/>
  <c r="W222" i="10"/>
  <c r="U222" i="10"/>
  <c r="S222" i="10"/>
  <c r="AI221" i="10"/>
  <c r="AE221" i="10"/>
  <c r="AC221" i="10"/>
  <c r="AA221" i="10"/>
  <c r="W221" i="10"/>
  <c r="U221" i="10"/>
  <c r="S221" i="10"/>
  <c r="AI220" i="10"/>
  <c r="AE220" i="10"/>
  <c r="AC220" i="10"/>
  <c r="AA220" i="10"/>
  <c r="W220" i="10"/>
  <c r="U220" i="10"/>
  <c r="S220" i="10"/>
  <c r="AI219" i="10"/>
  <c r="AE219" i="10"/>
  <c r="AC219" i="10"/>
  <c r="AA219" i="10"/>
  <c r="W219" i="10"/>
  <c r="U219" i="10"/>
  <c r="S219" i="10"/>
  <c r="AI218" i="10"/>
  <c r="AE218" i="10"/>
  <c r="AC218" i="10"/>
  <c r="AA218" i="10"/>
  <c r="W218" i="10"/>
  <c r="U218" i="10"/>
  <c r="S218" i="10"/>
  <c r="AI217" i="10"/>
  <c r="AE217" i="10"/>
  <c r="AC217" i="10"/>
  <c r="AA217" i="10"/>
  <c r="W217" i="10"/>
  <c r="U217" i="10"/>
  <c r="S217" i="10"/>
  <c r="K217" i="10"/>
  <c r="C217" i="10"/>
  <c r="AI216" i="10"/>
  <c r="AE216" i="10"/>
  <c r="AC216" i="10"/>
  <c r="AA216" i="10"/>
  <c r="W216" i="10"/>
  <c r="U216" i="10"/>
  <c r="S216" i="10"/>
  <c r="AI215" i="10"/>
  <c r="AE215" i="10"/>
  <c r="AC215" i="10"/>
  <c r="AA215" i="10"/>
  <c r="W215" i="10"/>
  <c r="U215" i="10"/>
  <c r="S215" i="10"/>
  <c r="AI214" i="10"/>
  <c r="AE214" i="10"/>
  <c r="AC214" i="10"/>
  <c r="AA214" i="10"/>
  <c r="W214" i="10"/>
  <c r="U214" i="10"/>
  <c r="S214" i="10"/>
  <c r="AI213" i="10"/>
  <c r="AE213" i="10"/>
  <c r="AC213" i="10"/>
  <c r="AA213" i="10"/>
  <c r="W213" i="10"/>
  <c r="U213" i="10"/>
  <c r="S213" i="10"/>
  <c r="AI212" i="10"/>
  <c r="AE212" i="10"/>
  <c r="AC212" i="10"/>
  <c r="AA212" i="10"/>
  <c r="W212" i="10"/>
  <c r="U212" i="10"/>
  <c r="S212" i="10"/>
  <c r="AI211" i="10"/>
  <c r="AE211" i="10"/>
  <c r="AC211" i="10"/>
  <c r="AA211" i="10"/>
  <c r="W211" i="10"/>
  <c r="U211" i="10"/>
  <c r="S211" i="10"/>
  <c r="K211" i="10"/>
  <c r="C211" i="10"/>
  <c r="AI210" i="10"/>
  <c r="AE210" i="10"/>
  <c r="AC210" i="10"/>
  <c r="AA210" i="10"/>
  <c r="W210" i="10"/>
  <c r="U210" i="10"/>
  <c r="S210" i="10"/>
  <c r="AI209" i="10"/>
  <c r="AE209" i="10"/>
  <c r="AC209" i="10"/>
  <c r="AA209" i="10"/>
  <c r="W209" i="10"/>
  <c r="U209" i="10"/>
  <c r="S209" i="10"/>
  <c r="AI208" i="10"/>
  <c r="AE208" i="10"/>
  <c r="AC208" i="10"/>
  <c r="AA208" i="10"/>
  <c r="W208" i="10"/>
  <c r="U208" i="10"/>
  <c r="S208" i="10"/>
  <c r="AI207" i="10"/>
  <c r="AE207" i="10"/>
  <c r="AC207" i="10"/>
  <c r="AA207" i="10"/>
  <c r="W207" i="10"/>
  <c r="U207" i="10"/>
  <c r="S207" i="10"/>
  <c r="AI206" i="10"/>
  <c r="AE206" i="10"/>
  <c r="AC206" i="10"/>
  <c r="AA206" i="10"/>
  <c r="W206" i="10"/>
  <c r="U206" i="10"/>
  <c r="S206" i="10"/>
  <c r="AI205" i="10"/>
  <c r="AE205" i="10"/>
  <c r="AC205" i="10"/>
  <c r="AA205" i="10"/>
  <c r="W205" i="10"/>
  <c r="U205" i="10"/>
  <c r="S205" i="10"/>
  <c r="K205" i="10"/>
  <c r="C205" i="10"/>
  <c r="AI204" i="10"/>
  <c r="AE204" i="10"/>
  <c r="AC204" i="10"/>
  <c r="AA204" i="10"/>
  <c r="W204" i="10"/>
  <c r="U204" i="10"/>
  <c r="S204" i="10"/>
  <c r="AI203" i="10"/>
  <c r="AE203" i="10"/>
  <c r="AC203" i="10"/>
  <c r="AA203" i="10"/>
  <c r="W203" i="10"/>
  <c r="U203" i="10"/>
  <c r="S203" i="10"/>
  <c r="AI202" i="10"/>
  <c r="AE202" i="10"/>
  <c r="AC202" i="10"/>
  <c r="AA202" i="10"/>
  <c r="W202" i="10"/>
  <c r="U202" i="10"/>
  <c r="S202" i="10"/>
  <c r="AI201" i="10"/>
  <c r="AE201" i="10"/>
  <c r="AC201" i="10"/>
  <c r="AA201" i="10"/>
  <c r="W201" i="10"/>
  <c r="U201" i="10"/>
  <c r="S201" i="10"/>
  <c r="AI200" i="10"/>
  <c r="AE200" i="10"/>
  <c r="AC200" i="10"/>
  <c r="AA200" i="10"/>
  <c r="W200" i="10"/>
  <c r="U200" i="10"/>
  <c r="S200" i="10"/>
  <c r="AI199" i="10"/>
  <c r="AE199" i="10"/>
  <c r="AC199" i="10"/>
  <c r="AA199" i="10"/>
  <c r="W199" i="10"/>
  <c r="U199" i="10"/>
  <c r="S199" i="10"/>
  <c r="K199" i="10"/>
  <c r="C199" i="10"/>
  <c r="AI198" i="10"/>
  <c r="AE198" i="10"/>
  <c r="AC198" i="10"/>
  <c r="AA198" i="10"/>
  <c r="W198" i="10"/>
  <c r="U198" i="10"/>
  <c r="S198" i="10"/>
  <c r="AI197" i="10"/>
  <c r="AE197" i="10"/>
  <c r="AC197" i="10"/>
  <c r="AA197" i="10"/>
  <c r="W197" i="10"/>
  <c r="U197" i="10"/>
  <c r="S197" i="10"/>
  <c r="AI196" i="10"/>
  <c r="AE196" i="10"/>
  <c r="AC196" i="10"/>
  <c r="AA196" i="10"/>
  <c r="W196" i="10"/>
  <c r="U196" i="10"/>
  <c r="S196" i="10"/>
  <c r="AI195" i="10"/>
  <c r="AE195" i="10"/>
  <c r="AC195" i="10"/>
  <c r="AA195" i="10"/>
  <c r="W195" i="10"/>
  <c r="U195" i="10"/>
  <c r="S195" i="10"/>
  <c r="AI194" i="10"/>
  <c r="AE194" i="10"/>
  <c r="AC194" i="10"/>
  <c r="AA194" i="10"/>
  <c r="W194" i="10"/>
  <c r="U194" i="10"/>
  <c r="S194" i="10"/>
  <c r="AI193" i="10"/>
  <c r="AE193" i="10"/>
  <c r="AC193" i="10"/>
  <c r="AA193" i="10"/>
  <c r="W193" i="10"/>
  <c r="U193" i="10"/>
  <c r="S193" i="10"/>
  <c r="K193" i="10"/>
  <c r="AI192" i="10"/>
  <c r="AE192" i="10"/>
  <c r="AC192" i="10"/>
  <c r="AA192" i="10"/>
  <c r="W192" i="10"/>
  <c r="U192" i="10"/>
  <c r="S192" i="10"/>
  <c r="AI191" i="10"/>
  <c r="AE191" i="10"/>
  <c r="AC191" i="10"/>
  <c r="AA191" i="10"/>
  <c r="W191" i="10"/>
  <c r="U191" i="10"/>
  <c r="S191" i="10"/>
  <c r="AI190" i="10"/>
  <c r="AE190" i="10"/>
  <c r="AC190" i="10"/>
  <c r="AA190" i="10"/>
  <c r="W190" i="10"/>
  <c r="U190" i="10"/>
  <c r="S190" i="10"/>
  <c r="AI189" i="10"/>
  <c r="AE189" i="10"/>
  <c r="AC189" i="10"/>
  <c r="AA189" i="10"/>
  <c r="W189" i="10"/>
  <c r="U189" i="10"/>
  <c r="S189" i="10"/>
  <c r="AI188" i="10"/>
  <c r="AE188" i="10"/>
  <c r="AC188" i="10"/>
  <c r="AA188" i="10"/>
  <c r="W188" i="10"/>
  <c r="U188" i="10"/>
  <c r="S188" i="10"/>
  <c r="AI187" i="10"/>
  <c r="AE187" i="10"/>
  <c r="AC187" i="10"/>
  <c r="AA187" i="10"/>
  <c r="W187" i="10"/>
  <c r="U187" i="10"/>
  <c r="S187" i="10"/>
  <c r="K187" i="10"/>
  <c r="AI186" i="10"/>
  <c r="AE186" i="10"/>
  <c r="AC186" i="10"/>
  <c r="AA186" i="10"/>
  <c r="W186" i="10"/>
  <c r="U186" i="10"/>
  <c r="S186" i="10"/>
  <c r="AI185" i="10"/>
  <c r="AE185" i="10"/>
  <c r="AC185" i="10"/>
  <c r="AA185" i="10"/>
  <c r="W185" i="10"/>
  <c r="U185" i="10"/>
  <c r="S185" i="10"/>
  <c r="AI184" i="10"/>
  <c r="AE184" i="10"/>
  <c r="AC184" i="10"/>
  <c r="AA184" i="10"/>
  <c r="W184" i="10"/>
  <c r="U184" i="10"/>
  <c r="S184" i="10"/>
  <c r="AI183" i="10"/>
  <c r="AE183" i="10"/>
  <c r="AC183" i="10"/>
  <c r="AA183" i="10"/>
  <c r="W183" i="10"/>
  <c r="U183" i="10"/>
  <c r="S183" i="10"/>
  <c r="AI182" i="10"/>
  <c r="AE182" i="10"/>
  <c r="AC182" i="10"/>
  <c r="AA182" i="10"/>
  <c r="W182" i="10"/>
  <c r="U182" i="10"/>
  <c r="S182" i="10"/>
  <c r="AI181" i="10"/>
  <c r="AE181" i="10"/>
  <c r="AC181" i="10"/>
  <c r="AA181" i="10"/>
  <c r="W181" i="10"/>
  <c r="U181" i="10"/>
  <c r="S181" i="10"/>
  <c r="K181" i="10"/>
  <c r="AI180" i="10"/>
  <c r="AE180" i="10"/>
  <c r="AC180" i="10"/>
  <c r="AA180" i="10"/>
  <c r="W180" i="10"/>
  <c r="U180" i="10"/>
  <c r="S180" i="10"/>
  <c r="AI179" i="10"/>
  <c r="AE179" i="10"/>
  <c r="AC179" i="10"/>
  <c r="AA179" i="10"/>
  <c r="W179" i="10"/>
  <c r="U179" i="10"/>
  <c r="S179" i="10"/>
  <c r="AI178" i="10"/>
  <c r="AE178" i="10"/>
  <c r="AC178" i="10"/>
  <c r="AA178" i="10"/>
  <c r="W178" i="10"/>
  <c r="U178" i="10"/>
  <c r="S178" i="10"/>
  <c r="AI177" i="10"/>
  <c r="AE177" i="10"/>
  <c r="AC177" i="10"/>
  <c r="AA177" i="10"/>
  <c r="W177" i="10"/>
  <c r="U177" i="10"/>
  <c r="S177" i="10"/>
  <c r="AI176" i="10"/>
  <c r="AE176" i="10"/>
  <c r="AC176" i="10"/>
  <c r="AA176" i="10"/>
  <c r="W176" i="10"/>
  <c r="U176" i="10"/>
  <c r="S176" i="10"/>
  <c r="AI175" i="10"/>
  <c r="AE175" i="10"/>
  <c r="AC175" i="10"/>
  <c r="AA175" i="10"/>
  <c r="W175" i="10"/>
  <c r="U175" i="10"/>
  <c r="S175" i="10"/>
  <c r="K175" i="10"/>
  <c r="AI174" i="10"/>
  <c r="AE174" i="10"/>
  <c r="AC174" i="10"/>
  <c r="AA174" i="10"/>
  <c r="W174" i="10"/>
  <c r="U174" i="10"/>
  <c r="S174" i="10"/>
  <c r="AI173" i="10"/>
  <c r="AE173" i="10"/>
  <c r="AC173" i="10"/>
  <c r="AA173" i="10"/>
  <c r="W173" i="10"/>
  <c r="U173" i="10"/>
  <c r="S173" i="10"/>
  <c r="AI172" i="10"/>
  <c r="AE172" i="10"/>
  <c r="AC172" i="10"/>
  <c r="AA172" i="10"/>
  <c r="W172" i="10"/>
  <c r="U172" i="10"/>
  <c r="S172" i="10"/>
  <c r="AI171" i="10"/>
  <c r="AE171" i="10"/>
  <c r="AC171" i="10"/>
  <c r="AA171" i="10"/>
  <c r="W171" i="10"/>
  <c r="U171" i="10"/>
  <c r="S171" i="10"/>
  <c r="AI170" i="10"/>
  <c r="AE170" i="10"/>
  <c r="AC170" i="10"/>
  <c r="AA170" i="10"/>
  <c r="W170" i="10"/>
  <c r="U170" i="10"/>
  <c r="S170" i="10"/>
  <c r="AI169" i="10"/>
  <c r="AE169" i="10"/>
  <c r="AC169" i="10"/>
  <c r="AA169" i="10"/>
  <c r="W169" i="10"/>
  <c r="U169" i="10"/>
  <c r="S169" i="10"/>
  <c r="K169" i="10"/>
  <c r="AI168" i="10"/>
  <c r="AE168" i="10"/>
  <c r="AC168" i="10"/>
  <c r="AA168" i="10"/>
  <c r="W168" i="10"/>
  <c r="U168" i="10"/>
  <c r="S168" i="10"/>
  <c r="AI167" i="10"/>
  <c r="AE167" i="10"/>
  <c r="AC167" i="10"/>
  <c r="AA167" i="10"/>
  <c r="W167" i="10"/>
  <c r="U167" i="10"/>
  <c r="S167" i="10"/>
  <c r="AI166" i="10"/>
  <c r="AE166" i="10"/>
  <c r="AC166" i="10"/>
  <c r="AA166" i="10"/>
  <c r="W166" i="10"/>
  <c r="U166" i="10"/>
  <c r="S166" i="10"/>
  <c r="AI165" i="10"/>
  <c r="AE165" i="10"/>
  <c r="AC165" i="10"/>
  <c r="AA165" i="10"/>
  <c r="W165" i="10"/>
  <c r="U165" i="10"/>
  <c r="S165" i="10"/>
  <c r="AI164" i="10"/>
  <c r="AE164" i="10"/>
  <c r="AC164" i="10"/>
  <c r="AA164" i="10"/>
  <c r="W164" i="10"/>
  <c r="U164" i="10"/>
  <c r="S164" i="10"/>
  <c r="AI163" i="10"/>
  <c r="AE163" i="10"/>
  <c r="AC163" i="10"/>
  <c r="AA163" i="10"/>
  <c r="W163" i="10"/>
  <c r="U163" i="10"/>
  <c r="S163" i="10"/>
  <c r="K163" i="10"/>
  <c r="C163" i="10"/>
  <c r="AI162" i="10"/>
  <c r="AE162" i="10"/>
  <c r="AC162" i="10"/>
  <c r="AA162" i="10"/>
  <c r="W162" i="10"/>
  <c r="U162" i="10"/>
  <c r="S162" i="10"/>
  <c r="AI161" i="10"/>
  <c r="AE161" i="10"/>
  <c r="AC161" i="10"/>
  <c r="AA161" i="10"/>
  <c r="W161" i="10"/>
  <c r="U161" i="10"/>
  <c r="S161" i="10"/>
  <c r="AI160" i="10"/>
  <c r="AE160" i="10"/>
  <c r="AC160" i="10"/>
  <c r="AA160" i="10"/>
  <c r="W160" i="10"/>
  <c r="U160" i="10"/>
  <c r="S160" i="10"/>
  <c r="AI159" i="10"/>
  <c r="AE159" i="10"/>
  <c r="AC159" i="10"/>
  <c r="AA159" i="10"/>
  <c r="W159" i="10"/>
  <c r="U159" i="10"/>
  <c r="S159" i="10"/>
  <c r="AI158" i="10"/>
  <c r="AE158" i="10"/>
  <c r="AC158" i="10"/>
  <c r="AA158" i="10"/>
  <c r="W158" i="10"/>
  <c r="U158" i="10"/>
  <c r="S158" i="10"/>
  <c r="AI157" i="10"/>
  <c r="AE157" i="10"/>
  <c r="AC157" i="10"/>
  <c r="AA157" i="10"/>
  <c r="W157" i="10"/>
  <c r="U157" i="10"/>
  <c r="S157" i="10"/>
  <c r="K157" i="10"/>
  <c r="C157" i="10"/>
  <c r="AI156" i="10"/>
  <c r="AE156" i="10"/>
  <c r="AC156" i="10"/>
  <c r="AA156" i="10"/>
  <c r="W156" i="10"/>
  <c r="U156" i="10"/>
  <c r="S156" i="10"/>
  <c r="AI155" i="10"/>
  <c r="AE155" i="10"/>
  <c r="AC155" i="10"/>
  <c r="AA155" i="10"/>
  <c r="W155" i="10"/>
  <c r="U155" i="10"/>
  <c r="S155" i="10"/>
  <c r="AI154" i="10"/>
  <c r="AE154" i="10"/>
  <c r="AC154" i="10"/>
  <c r="AA154" i="10"/>
  <c r="W154" i="10"/>
  <c r="U154" i="10"/>
  <c r="S154" i="10"/>
  <c r="AI153" i="10"/>
  <c r="AE153" i="10"/>
  <c r="AC153" i="10"/>
  <c r="AA153" i="10"/>
  <c r="W153" i="10"/>
  <c r="U153" i="10"/>
  <c r="S153" i="10"/>
  <c r="AI152" i="10"/>
  <c r="AE152" i="10"/>
  <c r="AC152" i="10"/>
  <c r="AA152" i="10"/>
  <c r="W152" i="10"/>
  <c r="U152" i="10"/>
  <c r="S152" i="10"/>
  <c r="AI151" i="10"/>
  <c r="AE151" i="10"/>
  <c r="AC151" i="10"/>
  <c r="AA151" i="10"/>
  <c r="W151" i="10"/>
  <c r="U151" i="10"/>
  <c r="S151" i="10"/>
  <c r="K151" i="10"/>
  <c r="C151" i="10"/>
  <c r="AI150" i="10"/>
  <c r="AE150" i="10"/>
  <c r="AC150" i="10"/>
  <c r="AA150" i="10"/>
  <c r="W150" i="10"/>
  <c r="U150" i="10"/>
  <c r="S150" i="10"/>
  <c r="AI149" i="10"/>
  <c r="AE149" i="10"/>
  <c r="AC149" i="10"/>
  <c r="AA149" i="10"/>
  <c r="W149" i="10"/>
  <c r="U149" i="10"/>
  <c r="S149" i="10"/>
  <c r="AI148" i="10"/>
  <c r="AE148" i="10"/>
  <c r="AC148" i="10"/>
  <c r="AA148" i="10"/>
  <c r="W148" i="10"/>
  <c r="U148" i="10"/>
  <c r="S148" i="10"/>
  <c r="AI147" i="10"/>
  <c r="AE147" i="10"/>
  <c r="AC147" i="10"/>
  <c r="AA147" i="10"/>
  <c r="W147" i="10"/>
  <c r="U147" i="10"/>
  <c r="S147" i="10"/>
  <c r="AI146" i="10"/>
  <c r="AE146" i="10"/>
  <c r="AC146" i="10"/>
  <c r="AA146" i="10"/>
  <c r="W146" i="10"/>
  <c r="U146" i="10"/>
  <c r="S146" i="10"/>
  <c r="AI145" i="10"/>
  <c r="AE145" i="10"/>
  <c r="AC145" i="10"/>
  <c r="AA145" i="10"/>
  <c r="W145" i="10"/>
  <c r="U145" i="10"/>
  <c r="S145" i="10"/>
  <c r="K145" i="10"/>
  <c r="C145" i="10"/>
  <c r="AI144" i="10"/>
  <c r="AE144" i="10"/>
  <c r="AC144" i="10"/>
  <c r="AA144" i="10"/>
  <c r="W144" i="10"/>
  <c r="U144" i="10"/>
  <c r="S144" i="10"/>
  <c r="AI143" i="10"/>
  <c r="AE143" i="10"/>
  <c r="AC143" i="10"/>
  <c r="AA143" i="10"/>
  <c r="W143" i="10"/>
  <c r="U143" i="10"/>
  <c r="S143" i="10"/>
  <c r="AI142" i="10"/>
  <c r="AE142" i="10"/>
  <c r="AC142" i="10"/>
  <c r="AA142" i="10"/>
  <c r="W142" i="10"/>
  <c r="U142" i="10"/>
  <c r="S142" i="10"/>
  <c r="AI141" i="10"/>
  <c r="AE141" i="10"/>
  <c r="AC141" i="10"/>
  <c r="AA141" i="10"/>
  <c r="W141" i="10"/>
  <c r="U141" i="10"/>
  <c r="S141" i="10"/>
  <c r="AI140" i="10"/>
  <c r="AE140" i="10"/>
  <c r="AC140" i="10"/>
  <c r="AA140" i="10"/>
  <c r="W140" i="10"/>
  <c r="U140" i="10"/>
  <c r="S140" i="10"/>
  <c r="AI139" i="10"/>
  <c r="AE139" i="10"/>
  <c r="AC139" i="10"/>
  <c r="AA139" i="10"/>
  <c r="W139" i="10"/>
  <c r="U139" i="10"/>
  <c r="S139" i="10"/>
  <c r="K139" i="10"/>
  <c r="C139" i="10"/>
  <c r="AI138" i="10"/>
  <c r="AE138" i="10"/>
  <c r="AC138" i="10"/>
  <c r="AA138" i="10"/>
  <c r="W138" i="10"/>
  <c r="U138" i="10"/>
  <c r="S138" i="10"/>
  <c r="AI137" i="10"/>
  <c r="AE137" i="10"/>
  <c r="AC137" i="10"/>
  <c r="AA137" i="10"/>
  <c r="W137" i="10"/>
  <c r="U137" i="10"/>
  <c r="S137" i="10"/>
  <c r="AI136" i="10"/>
  <c r="AE136" i="10"/>
  <c r="AC136" i="10"/>
  <c r="AA136" i="10"/>
  <c r="W136" i="10"/>
  <c r="U136" i="10"/>
  <c r="S136" i="10"/>
  <c r="AI135" i="10"/>
  <c r="AE135" i="10"/>
  <c r="AC135" i="10"/>
  <c r="AA135" i="10"/>
  <c r="W135" i="10"/>
  <c r="U135" i="10"/>
  <c r="S135" i="10"/>
  <c r="AI134" i="10"/>
  <c r="AE134" i="10"/>
  <c r="AC134" i="10"/>
  <c r="AA134" i="10"/>
  <c r="W134" i="10"/>
  <c r="U134" i="10"/>
  <c r="S134" i="10"/>
  <c r="AI133" i="10"/>
  <c r="AE133" i="10"/>
  <c r="AC133" i="10"/>
  <c r="AA133" i="10"/>
  <c r="W133" i="10"/>
  <c r="U133" i="10"/>
  <c r="S133" i="10"/>
  <c r="K133" i="10"/>
  <c r="C133" i="10"/>
  <c r="AI132" i="10"/>
  <c r="AE132" i="10"/>
  <c r="AC132" i="10"/>
  <c r="AA132" i="10"/>
  <c r="W132" i="10"/>
  <c r="U132" i="10"/>
  <c r="S132" i="10"/>
  <c r="AI131" i="10"/>
  <c r="AE131" i="10"/>
  <c r="AC131" i="10"/>
  <c r="AA131" i="10"/>
  <c r="W131" i="10"/>
  <c r="U131" i="10"/>
  <c r="S131" i="10"/>
  <c r="AI130" i="10"/>
  <c r="AE130" i="10"/>
  <c r="AC130" i="10"/>
  <c r="AA130" i="10"/>
  <c r="W130" i="10"/>
  <c r="U130" i="10"/>
  <c r="S130" i="10"/>
  <c r="AI129" i="10"/>
  <c r="AE129" i="10"/>
  <c r="AC129" i="10"/>
  <c r="AA129" i="10"/>
  <c r="W129" i="10"/>
  <c r="U129" i="10"/>
  <c r="S129" i="10"/>
  <c r="AI128" i="10"/>
  <c r="AE128" i="10"/>
  <c r="AC128" i="10"/>
  <c r="AA128" i="10"/>
  <c r="W128" i="10"/>
  <c r="U128" i="10"/>
  <c r="S128" i="10"/>
  <c r="AI127" i="10"/>
  <c r="AE127" i="10"/>
  <c r="AC127" i="10"/>
  <c r="AA127" i="10"/>
  <c r="W127" i="10"/>
  <c r="U127" i="10"/>
  <c r="S127" i="10"/>
  <c r="K127" i="10"/>
  <c r="AI126" i="10"/>
  <c r="AE126" i="10"/>
  <c r="AC126" i="10"/>
  <c r="AA126" i="10"/>
  <c r="W126" i="10"/>
  <c r="U126" i="10"/>
  <c r="S126" i="10"/>
  <c r="AI125" i="10"/>
  <c r="AE125" i="10"/>
  <c r="AC125" i="10"/>
  <c r="AA125" i="10"/>
  <c r="W125" i="10"/>
  <c r="U125" i="10"/>
  <c r="S125" i="10"/>
  <c r="AI124" i="10"/>
  <c r="AE124" i="10"/>
  <c r="AC124" i="10"/>
  <c r="AA124" i="10"/>
  <c r="W124" i="10"/>
  <c r="U124" i="10"/>
  <c r="S124" i="10"/>
  <c r="AI123" i="10"/>
  <c r="AE123" i="10"/>
  <c r="AC123" i="10"/>
  <c r="AA123" i="10"/>
  <c r="W123" i="10"/>
  <c r="U123" i="10"/>
  <c r="S123" i="10"/>
  <c r="AI122" i="10"/>
  <c r="AE122" i="10"/>
  <c r="AC122" i="10"/>
  <c r="AA122" i="10"/>
  <c r="W122" i="10"/>
  <c r="U122" i="10"/>
  <c r="S122" i="10"/>
  <c r="AI121" i="10"/>
  <c r="AE121" i="10"/>
  <c r="AC121" i="10"/>
  <c r="AA121" i="10"/>
  <c r="W121" i="10"/>
  <c r="U121" i="10"/>
  <c r="S121" i="10"/>
  <c r="K121" i="10"/>
  <c r="C121" i="10"/>
  <c r="AI120" i="10"/>
  <c r="AE120" i="10"/>
  <c r="AC120" i="10"/>
  <c r="AA120" i="10"/>
  <c r="W120" i="10"/>
  <c r="U120" i="10"/>
  <c r="S120" i="10"/>
  <c r="AI119" i="10"/>
  <c r="AE119" i="10"/>
  <c r="AC119" i="10"/>
  <c r="AA119" i="10"/>
  <c r="W119" i="10"/>
  <c r="U119" i="10"/>
  <c r="S119" i="10"/>
  <c r="AI118" i="10"/>
  <c r="AE118" i="10"/>
  <c r="AC118" i="10"/>
  <c r="AA118" i="10"/>
  <c r="W118" i="10"/>
  <c r="U118" i="10"/>
  <c r="S118" i="10"/>
  <c r="AI117" i="10"/>
  <c r="AE117" i="10"/>
  <c r="AC117" i="10"/>
  <c r="AA117" i="10"/>
  <c r="W117" i="10"/>
  <c r="U117" i="10"/>
  <c r="S117" i="10"/>
  <c r="AI116" i="10"/>
  <c r="AE116" i="10"/>
  <c r="AC116" i="10"/>
  <c r="AA116" i="10"/>
  <c r="W116" i="10"/>
  <c r="U116" i="10"/>
  <c r="S116" i="10"/>
  <c r="AI115" i="10"/>
  <c r="AE115" i="10"/>
  <c r="AC115" i="10"/>
  <c r="AA115" i="10"/>
  <c r="W115" i="10"/>
  <c r="U115" i="10"/>
  <c r="S115" i="10"/>
  <c r="K115" i="10"/>
  <c r="C115" i="10"/>
  <c r="AI114" i="10"/>
  <c r="AE114" i="10"/>
  <c r="AC114" i="10"/>
  <c r="AA114" i="10"/>
  <c r="W114" i="10"/>
  <c r="U114" i="10"/>
  <c r="S114" i="10"/>
  <c r="AI113" i="10"/>
  <c r="AE113" i="10"/>
  <c r="AC113" i="10"/>
  <c r="AA113" i="10"/>
  <c r="W113" i="10"/>
  <c r="U113" i="10"/>
  <c r="S113" i="10"/>
  <c r="AI112" i="10"/>
  <c r="AE112" i="10"/>
  <c r="AC112" i="10"/>
  <c r="AA112" i="10"/>
  <c r="W112" i="10"/>
  <c r="U112" i="10"/>
  <c r="S112" i="10"/>
  <c r="AI111" i="10"/>
  <c r="AE111" i="10"/>
  <c r="AC111" i="10"/>
  <c r="AA111" i="10"/>
  <c r="W111" i="10"/>
  <c r="U111" i="10"/>
  <c r="S111" i="10"/>
  <c r="AI110" i="10"/>
  <c r="AE110" i="10"/>
  <c r="AC110" i="10"/>
  <c r="AA110" i="10"/>
  <c r="W110" i="10"/>
  <c r="U110" i="10"/>
  <c r="S110" i="10"/>
  <c r="AI109" i="10"/>
  <c r="AE109" i="10"/>
  <c r="AC109" i="10"/>
  <c r="AA109" i="10"/>
  <c r="W109" i="10"/>
  <c r="U109" i="10"/>
  <c r="S109" i="10"/>
  <c r="C109" i="10"/>
  <c r="AI108" i="10"/>
  <c r="AE108" i="10"/>
  <c r="AC108" i="10"/>
  <c r="AA108" i="10"/>
  <c r="W108" i="10"/>
  <c r="U108" i="10"/>
  <c r="S108" i="10"/>
  <c r="AI107" i="10"/>
  <c r="AE107" i="10"/>
  <c r="AC107" i="10"/>
  <c r="AA107" i="10"/>
  <c r="W107" i="10"/>
  <c r="U107" i="10"/>
  <c r="S107" i="10"/>
  <c r="AI106" i="10"/>
  <c r="AE106" i="10"/>
  <c r="AC106" i="10"/>
  <c r="AA106" i="10"/>
  <c r="W106" i="10"/>
  <c r="U106" i="10"/>
  <c r="S106" i="10"/>
  <c r="AI105" i="10"/>
  <c r="AE105" i="10"/>
  <c r="AC105" i="10"/>
  <c r="AA105" i="10"/>
  <c r="W105" i="10"/>
  <c r="U105" i="10"/>
  <c r="S105" i="10"/>
  <c r="AI104" i="10"/>
  <c r="AE104" i="10"/>
  <c r="AC104" i="10"/>
  <c r="AA104" i="10"/>
  <c r="W104" i="10"/>
  <c r="U104" i="10"/>
  <c r="S104" i="10"/>
  <c r="AI103" i="10"/>
  <c r="AE103" i="10"/>
  <c r="AC103" i="10"/>
  <c r="AA103" i="10"/>
  <c r="W103" i="10"/>
  <c r="U103" i="10"/>
  <c r="S103" i="10"/>
  <c r="K103" i="10"/>
  <c r="C103" i="10"/>
  <c r="AI102" i="10"/>
  <c r="AE102" i="10"/>
  <c r="AC102" i="10"/>
  <c r="AA102" i="10"/>
  <c r="W102" i="10"/>
  <c r="U102" i="10"/>
  <c r="S102" i="10"/>
  <c r="AI101" i="10"/>
  <c r="AE101" i="10"/>
  <c r="AC101" i="10"/>
  <c r="AA101" i="10"/>
  <c r="W101" i="10"/>
  <c r="U101" i="10"/>
  <c r="S101" i="10"/>
  <c r="AI100" i="10"/>
  <c r="AE100" i="10"/>
  <c r="AC100" i="10"/>
  <c r="AI99" i="10"/>
  <c r="AE99" i="10"/>
  <c r="AC99" i="10"/>
  <c r="AA99" i="10"/>
  <c r="W99" i="10"/>
  <c r="U99" i="10"/>
  <c r="S99" i="10"/>
  <c r="AI98" i="10"/>
  <c r="AE98" i="10"/>
  <c r="AC98" i="10"/>
  <c r="AI97" i="10"/>
  <c r="AE97" i="10"/>
  <c r="AC97" i="10"/>
  <c r="K97" i="10"/>
  <c r="C97" i="10"/>
  <c r="AI96" i="10"/>
  <c r="AE96" i="10"/>
  <c r="AC96" i="10"/>
  <c r="AA96" i="10"/>
  <c r="W96" i="10"/>
  <c r="U96" i="10"/>
  <c r="S96" i="10"/>
  <c r="AI95" i="10"/>
  <c r="AE95" i="10"/>
  <c r="AC95" i="10"/>
  <c r="AA95" i="10"/>
  <c r="W95" i="10"/>
  <c r="U95" i="10"/>
  <c r="S95" i="10"/>
  <c r="AI94" i="10"/>
  <c r="AE94" i="10"/>
  <c r="AC94" i="10"/>
  <c r="AA94" i="10"/>
  <c r="W94" i="10"/>
  <c r="U94" i="10"/>
  <c r="S94" i="10"/>
  <c r="AI93" i="10"/>
  <c r="AE93" i="10"/>
  <c r="AI92" i="10"/>
  <c r="AE92" i="10"/>
  <c r="AI91" i="10"/>
  <c r="AE91" i="10"/>
  <c r="C91" i="10"/>
  <c r="AI90" i="10"/>
  <c r="AE90" i="10"/>
  <c r="AC90" i="10"/>
  <c r="AA90" i="10"/>
  <c r="W90" i="10"/>
  <c r="U90" i="10"/>
  <c r="S90" i="10"/>
  <c r="AI89" i="10"/>
  <c r="AE89" i="10"/>
  <c r="AC89" i="10"/>
  <c r="AA89" i="10"/>
  <c r="W89" i="10"/>
  <c r="U89" i="10"/>
  <c r="S89" i="10"/>
  <c r="AI88" i="10"/>
  <c r="AE88" i="10"/>
  <c r="AC88" i="10"/>
  <c r="AA88" i="10"/>
  <c r="W88" i="10"/>
  <c r="U88" i="10"/>
  <c r="S88" i="10"/>
  <c r="AI87" i="10"/>
  <c r="AE87" i="10"/>
  <c r="AC87" i="10"/>
  <c r="AA87" i="10"/>
  <c r="W87" i="10"/>
  <c r="U87" i="10"/>
  <c r="S87" i="10"/>
  <c r="AI86" i="10"/>
  <c r="AE86" i="10"/>
  <c r="AC86" i="10"/>
  <c r="AA86" i="10"/>
  <c r="W86" i="10"/>
  <c r="U86" i="10"/>
  <c r="S86" i="10"/>
  <c r="AI85" i="10"/>
  <c r="AE85" i="10"/>
  <c r="AC85" i="10"/>
  <c r="AA85" i="10"/>
  <c r="W85" i="10"/>
  <c r="U85" i="10"/>
  <c r="S85" i="10"/>
  <c r="K85" i="10"/>
  <c r="C85" i="10"/>
  <c r="AI84" i="10"/>
  <c r="AE84" i="10"/>
  <c r="AC84" i="10"/>
  <c r="AA84" i="10"/>
  <c r="W84" i="10"/>
  <c r="U84" i="10"/>
  <c r="S84" i="10"/>
  <c r="AI83" i="10"/>
  <c r="AE83" i="10"/>
  <c r="AC83" i="10"/>
  <c r="AA83" i="10"/>
  <c r="W83" i="10"/>
  <c r="U83" i="10"/>
  <c r="S83" i="10"/>
  <c r="AI82" i="10"/>
  <c r="AE82" i="10"/>
  <c r="AC82" i="10"/>
  <c r="AA82" i="10"/>
  <c r="W82" i="10"/>
  <c r="U82" i="10"/>
  <c r="S82" i="10"/>
  <c r="AI81" i="10"/>
  <c r="AE81" i="10"/>
  <c r="AC81" i="10"/>
  <c r="AA81" i="10"/>
  <c r="W81" i="10"/>
  <c r="U81" i="10"/>
  <c r="S81" i="10"/>
  <c r="AI80" i="10"/>
  <c r="AE80" i="10"/>
  <c r="AC80" i="10"/>
  <c r="AA80" i="10"/>
  <c r="W80" i="10"/>
  <c r="U80" i="10"/>
  <c r="S80" i="10"/>
  <c r="AI79" i="10"/>
  <c r="AE79" i="10"/>
  <c r="AC79" i="10"/>
  <c r="AA79" i="10"/>
  <c r="W79" i="10"/>
  <c r="U79" i="10"/>
  <c r="S79" i="10"/>
  <c r="K79" i="10"/>
  <c r="C79" i="10"/>
  <c r="AI78" i="10"/>
  <c r="AE78" i="10"/>
  <c r="AC78" i="10"/>
  <c r="AA78" i="10"/>
  <c r="W78" i="10"/>
  <c r="U78" i="10"/>
  <c r="S78" i="10"/>
  <c r="AI77" i="10"/>
  <c r="AE77" i="10"/>
  <c r="AC77" i="10"/>
  <c r="AA77" i="10"/>
  <c r="W77" i="10"/>
  <c r="U77" i="10"/>
  <c r="S77" i="10"/>
  <c r="AI76" i="10"/>
  <c r="AE76" i="10"/>
  <c r="AC76" i="10"/>
  <c r="AA76" i="10"/>
  <c r="W76" i="10"/>
  <c r="U76" i="10"/>
  <c r="S76" i="10"/>
  <c r="AI75" i="10"/>
  <c r="AE75" i="10"/>
  <c r="AC75" i="10"/>
  <c r="AA75" i="10"/>
  <c r="W75" i="10"/>
  <c r="U75" i="10"/>
  <c r="S75" i="10"/>
  <c r="AI74" i="10"/>
  <c r="AE74" i="10"/>
  <c r="AC74" i="10"/>
  <c r="AA74" i="10"/>
  <c r="W74" i="10"/>
  <c r="U74" i="10"/>
  <c r="S74" i="10"/>
  <c r="AI73" i="10"/>
  <c r="AE73" i="10"/>
  <c r="AC73" i="10"/>
  <c r="AA73" i="10"/>
  <c r="W73" i="10"/>
  <c r="U73" i="10"/>
  <c r="S73" i="10"/>
  <c r="K73" i="10"/>
  <c r="C73" i="10"/>
  <c r="AI72" i="10"/>
  <c r="AE72" i="10"/>
  <c r="AC72" i="10"/>
  <c r="AA72" i="10"/>
  <c r="W72" i="10"/>
  <c r="U72" i="10"/>
  <c r="S72" i="10"/>
  <c r="AI71" i="10"/>
  <c r="AE71" i="10"/>
  <c r="AC71" i="10"/>
  <c r="AA71" i="10"/>
  <c r="W71" i="10"/>
  <c r="U71" i="10"/>
  <c r="S71" i="10"/>
  <c r="AI70" i="10"/>
  <c r="AE70" i="10"/>
  <c r="AC70" i="10"/>
  <c r="AA70" i="10"/>
  <c r="W70" i="10"/>
  <c r="U70" i="10"/>
  <c r="S70" i="10"/>
  <c r="AI69" i="10"/>
  <c r="AE69" i="10"/>
  <c r="AC69" i="10"/>
  <c r="AA69" i="10"/>
  <c r="W69" i="10"/>
  <c r="U69" i="10"/>
  <c r="S69" i="10"/>
  <c r="AI68" i="10"/>
  <c r="AE68" i="10"/>
  <c r="AC68" i="10"/>
  <c r="AA68" i="10"/>
  <c r="W68" i="10"/>
  <c r="U68" i="10"/>
  <c r="S68" i="10"/>
  <c r="AI67" i="10"/>
  <c r="AE67" i="10"/>
  <c r="AC67" i="10"/>
  <c r="AA67" i="10"/>
  <c r="W67" i="10"/>
  <c r="U67" i="10"/>
  <c r="S67" i="10"/>
  <c r="K67" i="10"/>
  <c r="C67" i="10"/>
  <c r="AI66" i="10"/>
  <c r="AE66" i="10"/>
  <c r="AC66" i="10"/>
  <c r="AA66" i="10"/>
  <c r="W66" i="10"/>
  <c r="U66" i="10"/>
  <c r="S66" i="10"/>
  <c r="AI65" i="10"/>
  <c r="AE65" i="10"/>
  <c r="AC65" i="10"/>
  <c r="AA65" i="10"/>
  <c r="W65" i="10"/>
  <c r="U65" i="10"/>
  <c r="S65" i="10"/>
  <c r="AI64" i="10"/>
  <c r="AE64" i="10"/>
  <c r="AC64" i="10"/>
  <c r="AA64" i="10"/>
  <c r="W64" i="10"/>
  <c r="U64" i="10"/>
  <c r="S64" i="10"/>
  <c r="AI63" i="10"/>
  <c r="AE63" i="10"/>
  <c r="AC63" i="10"/>
  <c r="AA63" i="10"/>
  <c r="W63" i="10"/>
  <c r="U63" i="10"/>
  <c r="S63" i="10"/>
  <c r="AI62" i="10"/>
  <c r="AE62" i="10"/>
  <c r="AC62" i="10"/>
  <c r="AA62" i="10"/>
  <c r="W62" i="10"/>
  <c r="U62" i="10"/>
  <c r="S62" i="10"/>
  <c r="AI61" i="10"/>
  <c r="AE61" i="10"/>
  <c r="AC61" i="10"/>
  <c r="AA61" i="10"/>
  <c r="W61" i="10"/>
  <c r="U61" i="10"/>
  <c r="S61" i="10"/>
  <c r="K61" i="10"/>
  <c r="C61" i="10"/>
  <c r="AI60" i="10"/>
  <c r="AE60" i="10"/>
  <c r="AC60" i="10"/>
  <c r="AA60" i="10"/>
  <c r="W60" i="10"/>
  <c r="U60" i="10"/>
  <c r="S60" i="10"/>
  <c r="AI59" i="10"/>
  <c r="AE59" i="10"/>
  <c r="AC59" i="10"/>
  <c r="AA59" i="10"/>
  <c r="W59" i="10"/>
  <c r="U59" i="10"/>
  <c r="S59" i="10"/>
  <c r="AI58" i="10"/>
  <c r="AE58" i="10"/>
  <c r="AC58" i="10"/>
  <c r="AA58" i="10"/>
  <c r="W58" i="10"/>
  <c r="U58" i="10"/>
  <c r="S58" i="10"/>
  <c r="AI57" i="10"/>
  <c r="AE57" i="10"/>
  <c r="AC57" i="10"/>
  <c r="AA57" i="10"/>
  <c r="W57" i="10"/>
  <c r="U57" i="10"/>
  <c r="S57" i="10"/>
  <c r="AI56" i="10"/>
  <c r="AE56" i="10"/>
  <c r="AC56" i="10"/>
  <c r="AA56" i="10"/>
  <c r="W56" i="10"/>
  <c r="U56" i="10"/>
  <c r="S56" i="10"/>
  <c r="AI55" i="10"/>
  <c r="AE55" i="10"/>
  <c r="AC55" i="10"/>
  <c r="AA55" i="10"/>
  <c r="W55" i="10"/>
  <c r="U55" i="10"/>
  <c r="S55" i="10"/>
  <c r="K55" i="10"/>
  <c r="C55" i="10"/>
  <c r="AI54" i="10"/>
  <c r="AE54" i="10"/>
  <c r="AC54" i="10"/>
  <c r="AA54" i="10"/>
  <c r="W54" i="10"/>
  <c r="U54" i="10"/>
  <c r="S54" i="10"/>
  <c r="AI53" i="10"/>
  <c r="AE53" i="10"/>
  <c r="AC53" i="10"/>
  <c r="AA53" i="10"/>
  <c r="W53" i="10"/>
  <c r="U53" i="10"/>
  <c r="S53" i="10"/>
  <c r="AI52" i="10"/>
  <c r="AE52" i="10"/>
  <c r="AC52" i="10"/>
  <c r="AA52" i="10"/>
  <c r="W52" i="10"/>
  <c r="U52" i="10"/>
  <c r="S52" i="10"/>
  <c r="AI51" i="10"/>
  <c r="AE51" i="10"/>
  <c r="AC51" i="10"/>
  <c r="AA51" i="10"/>
  <c r="W51" i="10"/>
  <c r="U51" i="10"/>
  <c r="S51" i="10"/>
  <c r="AI50" i="10"/>
  <c r="AE50" i="10"/>
  <c r="AC50" i="10"/>
  <c r="AA50" i="10"/>
  <c r="W50" i="10"/>
  <c r="U50" i="10"/>
  <c r="S50" i="10"/>
  <c r="AI49" i="10"/>
  <c r="AE49" i="10"/>
  <c r="AC49" i="10"/>
  <c r="AA49" i="10"/>
  <c r="W49" i="10"/>
  <c r="U49" i="10"/>
  <c r="S49" i="10"/>
  <c r="K49" i="10"/>
  <c r="C49" i="10"/>
  <c r="AI48" i="10"/>
  <c r="AE48" i="10"/>
  <c r="AC48" i="10"/>
  <c r="AA48" i="10"/>
  <c r="W48" i="10"/>
  <c r="U48" i="10"/>
  <c r="S48" i="10"/>
  <c r="AI47" i="10"/>
  <c r="AE47" i="10"/>
  <c r="AC47" i="10"/>
  <c r="AA47" i="10"/>
  <c r="W47" i="10"/>
  <c r="U47" i="10"/>
  <c r="S47" i="10"/>
  <c r="AI46" i="10"/>
  <c r="AE46" i="10"/>
  <c r="AC46" i="10"/>
  <c r="AA46" i="10"/>
  <c r="W46" i="10"/>
  <c r="U46" i="10"/>
  <c r="S46" i="10"/>
  <c r="AI45" i="10"/>
  <c r="AE45" i="10"/>
  <c r="AC45" i="10"/>
  <c r="AA45" i="10"/>
  <c r="W45" i="10"/>
  <c r="U45" i="10"/>
  <c r="S45" i="10"/>
  <c r="AI44" i="10"/>
  <c r="AE44" i="10"/>
  <c r="AC44" i="10"/>
  <c r="AA44" i="10"/>
  <c r="W44" i="10"/>
  <c r="U44" i="10"/>
  <c r="S44" i="10"/>
  <c r="AI43" i="10"/>
  <c r="AE43" i="10"/>
  <c r="AC43" i="10"/>
  <c r="AA43" i="10"/>
  <c r="W43" i="10"/>
  <c r="U43" i="10"/>
  <c r="S43" i="10"/>
  <c r="K43" i="10"/>
  <c r="C43" i="10"/>
  <c r="AI42" i="10"/>
  <c r="AE42" i="10"/>
  <c r="AC42" i="10"/>
  <c r="AA42" i="10"/>
  <c r="W42" i="10"/>
  <c r="U42" i="10"/>
  <c r="S42" i="10"/>
  <c r="AI41" i="10"/>
  <c r="AE41" i="10"/>
  <c r="AC41" i="10"/>
  <c r="AA41" i="10"/>
  <c r="W41" i="10"/>
  <c r="U41" i="10"/>
  <c r="S41" i="10"/>
  <c r="AI40" i="10"/>
  <c r="AE40" i="10"/>
  <c r="AC40" i="10"/>
  <c r="AA40" i="10"/>
  <c r="W40" i="10"/>
  <c r="U40" i="10"/>
  <c r="S40" i="10"/>
  <c r="AI39" i="10"/>
  <c r="AE39" i="10"/>
  <c r="AC39" i="10"/>
  <c r="AA39" i="10"/>
  <c r="W39" i="10"/>
  <c r="U39" i="10"/>
  <c r="S39" i="10"/>
  <c r="AI38" i="10"/>
  <c r="AE38" i="10"/>
  <c r="AC38" i="10"/>
  <c r="AA38" i="10"/>
  <c r="W38" i="10"/>
  <c r="U38" i="10"/>
  <c r="S38" i="10"/>
  <c r="AI37" i="10"/>
  <c r="AE37" i="10"/>
  <c r="AC37" i="10"/>
  <c r="AA37" i="10"/>
  <c r="W37" i="10"/>
  <c r="U37" i="10"/>
  <c r="S37" i="10"/>
  <c r="K37" i="10"/>
  <c r="C37" i="10"/>
  <c r="AI36" i="10"/>
  <c r="AE36" i="10"/>
  <c r="AC36" i="10"/>
  <c r="AA36" i="10"/>
  <c r="W36" i="10"/>
  <c r="U36" i="10"/>
  <c r="S36" i="10"/>
  <c r="AI35" i="10"/>
  <c r="AE35" i="10"/>
  <c r="AC35" i="10"/>
  <c r="AA35" i="10"/>
  <c r="W35" i="10"/>
  <c r="U35" i="10"/>
  <c r="S35" i="10"/>
  <c r="AI34" i="10"/>
  <c r="AE34" i="10"/>
  <c r="AC34" i="10"/>
  <c r="AA34" i="10"/>
  <c r="W34" i="10"/>
  <c r="U34" i="10"/>
  <c r="S34" i="10"/>
  <c r="AI33" i="10"/>
  <c r="AE33" i="10"/>
  <c r="AC33" i="10"/>
  <c r="AA33" i="10"/>
  <c r="W33" i="10"/>
  <c r="U33" i="10"/>
  <c r="S33" i="10"/>
  <c r="AI32" i="10"/>
  <c r="AE32" i="10"/>
  <c r="AC32" i="10"/>
  <c r="AA32" i="10"/>
  <c r="W32" i="10"/>
  <c r="U32" i="10"/>
  <c r="S32" i="10"/>
  <c r="AI31" i="10"/>
  <c r="AE31" i="10"/>
  <c r="AC31" i="10"/>
  <c r="AA31" i="10"/>
  <c r="W31" i="10"/>
  <c r="U31" i="10"/>
  <c r="S31" i="10"/>
  <c r="K31" i="10"/>
  <c r="C31" i="10"/>
  <c r="AI30" i="10"/>
  <c r="AE30" i="10"/>
  <c r="AC30" i="10"/>
  <c r="AA30" i="10"/>
  <c r="W30" i="10"/>
  <c r="U30" i="10"/>
  <c r="S30" i="10"/>
  <c r="AI29" i="10"/>
  <c r="AE29" i="10"/>
  <c r="AC29" i="10"/>
  <c r="AA29" i="10"/>
  <c r="W29" i="10"/>
  <c r="U29" i="10"/>
  <c r="S29" i="10"/>
  <c r="AI28" i="10"/>
  <c r="AE28" i="10"/>
  <c r="AC28" i="10"/>
  <c r="AA28" i="10"/>
  <c r="W28" i="10"/>
  <c r="U28" i="10"/>
  <c r="S28" i="10"/>
  <c r="AI27" i="10"/>
  <c r="AE27" i="10"/>
  <c r="AC27" i="10"/>
  <c r="AA27" i="10"/>
  <c r="W27" i="10"/>
  <c r="U27" i="10"/>
  <c r="S27" i="10"/>
  <c r="AI26" i="10"/>
  <c r="AE26" i="10"/>
  <c r="AC26" i="10"/>
  <c r="AA26" i="10"/>
  <c r="W26" i="10"/>
  <c r="U26" i="10"/>
  <c r="S26" i="10"/>
  <c r="AI25" i="10"/>
  <c r="AE25" i="10"/>
  <c r="AC25" i="10"/>
  <c r="AA25" i="10"/>
  <c r="W25" i="10"/>
  <c r="U25" i="10"/>
  <c r="S25" i="10"/>
  <c r="K25" i="10"/>
  <c r="C25" i="10"/>
  <c r="AI24" i="10"/>
  <c r="AE24" i="10"/>
  <c r="AC24" i="10"/>
  <c r="AA24" i="10"/>
  <c r="W24" i="10"/>
  <c r="U24" i="10"/>
  <c r="S24" i="10"/>
  <c r="AI23" i="10"/>
  <c r="AE23" i="10"/>
  <c r="AC23" i="10"/>
  <c r="AA23" i="10"/>
  <c r="W23" i="10"/>
  <c r="U23" i="10"/>
  <c r="S23" i="10"/>
  <c r="AI22" i="10"/>
  <c r="AE22" i="10"/>
  <c r="AC22" i="10"/>
  <c r="AA22" i="10"/>
  <c r="W22" i="10"/>
  <c r="U22" i="10"/>
  <c r="S22" i="10"/>
  <c r="AI21" i="10"/>
  <c r="AE21" i="10"/>
  <c r="AC21" i="10"/>
  <c r="AA21" i="10"/>
  <c r="W21" i="10"/>
  <c r="U21" i="10"/>
  <c r="S21" i="10"/>
  <c r="AI20" i="10"/>
  <c r="AE20" i="10"/>
  <c r="AC20" i="10"/>
  <c r="AA20" i="10"/>
  <c r="W20" i="10"/>
  <c r="U20" i="10"/>
  <c r="S20" i="10"/>
  <c r="AI19" i="10"/>
  <c r="AE19" i="10"/>
  <c r="AC19" i="10"/>
  <c r="AA19" i="10"/>
  <c r="W19" i="10"/>
  <c r="U19" i="10"/>
  <c r="S19" i="10"/>
  <c r="C19" i="10"/>
  <c r="AI18" i="10"/>
  <c r="AE18" i="10"/>
  <c r="AC18" i="10"/>
  <c r="AA18" i="10"/>
  <c r="W18" i="10"/>
  <c r="U18" i="10"/>
  <c r="S18" i="10"/>
  <c r="AI17" i="10"/>
  <c r="AE17" i="10"/>
  <c r="AC17" i="10"/>
  <c r="AA17" i="10"/>
  <c r="W17" i="10"/>
  <c r="U17" i="10"/>
  <c r="S17" i="10"/>
  <c r="AI16" i="10"/>
  <c r="AE16" i="10"/>
  <c r="AC16" i="10"/>
  <c r="AA16" i="10"/>
  <c r="W16" i="10"/>
  <c r="U16" i="10"/>
  <c r="S16" i="10"/>
  <c r="AI15" i="10"/>
  <c r="AE15" i="10"/>
  <c r="AC15" i="10"/>
  <c r="AA15" i="10"/>
  <c r="W15" i="10"/>
  <c r="U15" i="10"/>
  <c r="S15" i="10"/>
  <c r="AI14" i="10"/>
  <c r="AE14" i="10"/>
  <c r="AC14" i="10"/>
  <c r="AA14" i="10"/>
  <c r="W14" i="10"/>
  <c r="U14" i="10"/>
  <c r="S14" i="10"/>
  <c r="AI13" i="10"/>
  <c r="AE13" i="10"/>
  <c r="AC13" i="10"/>
  <c r="AA13" i="10"/>
  <c r="W13" i="10"/>
  <c r="U13" i="10"/>
  <c r="S13" i="10"/>
  <c r="AI12" i="10"/>
  <c r="AE12" i="10"/>
  <c r="AC12" i="10"/>
  <c r="AA12" i="10"/>
  <c r="W12" i="10"/>
  <c r="U12" i="10"/>
  <c r="S12" i="10"/>
  <c r="AI11" i="10"/>
  <c r="AE11" i="10"/>
  <c r="AC11" i="10"/>
  <c r="AA11" i="10"/>
  <c r="W11" i="10"/>
  <c r="U11" i="10"/>
  <c r="S11" i="10"/>
  <c r="AI10" i="10"/>
  <c r="AE10" i="10"/>
  <c r="AC10" i="10"/>
  <c r="AA10" i="10"/>
  <c r="W10" i="10"/>
  <c r="U10" i="10"/>
  <c r="S10" i="10"/>
  <c r="AI9" i="10"/>
  <c r="AE9" i="10"/>
  <c r="AC9" i="10"/>
  <c r="AA9" i="10"/>
  <c r="W9" i="10"/>
  <c r="U9" i="10"/>
  <c r="S9" i="10"/>
  <c r="AI8" i="10"/>
  <c r="AE8" i="10"/>
  <c r="AC8" i="10"/>
  <c r="AA8" i="10"/>
  <c r="W8" i="10"/>
  <c r="U8" i="10"/>
  <c r="S8" i="10"/>
  <c r="AI7" i="10"/>
  <c r="AE7" i="10"/>
  <c r="AC7" i="10"/>
  <c r="AA7" i="10"/>
  <c r="W7" i="10"/>
  <c r="U7" i="10"/>
  <c r="S7" i="10"/>
  <c r="K7" i="10"/>
  <c r="C7" i="10"/>
  <c r="AC9" i="6"/>
  <c r="AC11" i="6"/>
  <c r="AC13" i="6"/>
  <c r="AC15" i="6"/>
  <c r="AC18" i="6"/>
  <c r="AC21" i="6"/>
  <c r="AC23" i="6"/>
  <c r="AC27" i="6"/>
  <c r="AC40" i="6"/>
  <c r="AC43" i="6"/>
  <c r="AC45" i="6"/>
  <c r="AC55" i="6"/>
  <c r="AC7" i="6"/>
  <c r="AF98" i="10" l="1"/>
  <c r="AG98" i="10" s="1"/>
  <c r="AF102" i="10"/>
  <c r="AG102" i="10" s="1"/>
  <c r="AF106" i="10"/>
  <c r="AG106" i="10" s="1"/>
  <c r="AF121" i="10"/>
  <c r="AG121" i="10" s="1"/>
  <c r="AF148" i="10"/>
  <c r="AG148" i="10" s="1"/>
  <c r="AF164" i="10"/>
  <c r="AG164" i="10" s="1"/>
  <c r="AF168" i="10"/>
  <c r="AG168" i="10" s="1"/>
  <c r="AF195" i="10"/>
  <c r="AG195" i="10" s="1"/>
  <c r="AF206" i="10"/>
  <c r="AG206" i="10" s="1"/>
  <c r="AF210" i="10"/>
  <c r="AG210" i="10" s="1"/>
  <c r="AF219" i="10"/>
  <c r="AG219" i="10" s="1"/>
  <c r="AF24" i="10"/>
  <c r="AG24" i="10" s="1"/>
  <c r="AF34" i="10"/>
  <c r="AG34" i="10" s="1"/>
  <c r="AF73" i="10"/>
  <c r="AG73" i="10" s="1"/>
  <c r="AF77" i="10"/>
  <c r="AG77" i="10" s="1"/>
  <c r="AF253" i="10"/>
  <c r="AG253" i="10" s="1"/>
  <c r="AF257" i="10"/>
  <c r="AG257" i="10" s="1"/>
  <c r="AF277" i="10"/>
  <c r="AG277" i="10" s="1"/>
  <c r="AF301" i="10"/>
  <c r="AG301" i="10" s="1"/>
  <c r="AF305" i="10"/>
  <c r="AG305" i="10" s="1"/>
  <c r="AF313" i="10"/>
  <c r="AG313" i="10" s="1"/>
  <c r="AF317" i="10"/>
  <c r="AG317" i="10" s="1"/>
  <c r="AF331" i="10"/>
  <c r="AG331" i="10" s="1"/>
  <c r="AF356" i="10"/>
  <c r="AG356" i="10" s="1"/>
  <c r="AF256" i="10"/>
  <c r="AG256" i="10" s="1"/>
  <c r="AF266" i="10"/>
  <c r="AG266" i="10" s="1"/>
  <c r="AF270" i="10"/>
  <c r="AG270" i="10" s="1"/>
  <c r="AF272" i="10"/>
  <c r="AG272" i="10" s="1"/>
  <c r="AF276" i="10"/>
  <c r="AG276" i="10" s="1"/>
  <c r="AF282" i="10"/>
  <c r="AG282" i="10" s="1"/>
  <c r="AF294" i="10"/>
  <c r="AG294" i="10" s="1"/>
  <c r="AF320" i="10"/>
  <c r="AG320" i="10" s="1"/>
  <c r="AF325" i="10"/>
  <c r="AG325" i="10" s="1"/>
  <c r="AF76" i="10"/>
  <c r="AG76" i="10" s="1"/>
  <c r="AF32" i="10"/>
  <c r="AG32" i="10" s="1"/>
  <c r="AF75" i="10"/>
  <c r="AG75" i="10" s="1"/>
  <c r="AF116" i="10"/>
  <c r="AG116" i="10" s="1"/>
  <c r="AF120" i="10"/>
  <c r="AG120" i="10" s="1"/>
  <c r="AF167" i="10"/>
  <c r="AG167" i="10" s="1"/>
  <c r="AF179" i="10"/>
  <c r="AG179" i="10" s="1"/>
  <c r="AF222" i="10"/>
  <c r="AG222" i="10" s="1"/>
  <c r="AF238" i="10"/>
  <c r="AG238" i="10" s="1"/>
  <c r="AF265" i="10"/>
  <c r="AG265" i="10" s="1"/>
  <c r="AF269" i="10"/>
  <c r="AG269" i="10" s="1"/>
  <c r="AF275" i="10"/>
  <c r="AG275" i="10" s="1"/>
  <c r="AF296" i="10"/>
  <c r="AG296" i="10" s="1"/>
  <c r="AF303" i="10"/>
  <c r="AG303" i="10" s="1"/>
  <c r="AF342" i="10"/>
  <c r="AG342" i="10" s="1"/>
  <c r="AF358" i="10"/>
  <c r="AG358" i="10" s="1"/>
  <c r="AF30" i="10"/>
  <c r="AG30" i="10" s="1"/>
  <c r="AF64" i="10"/>
  <c r="AG64" i="10" s="1"/>
  <c r="AF36" i="10"/>
  <c r="AG36" i="10" s="1"/>
  <c r="AF163" i="10"/>
  <c r="AG163" i="10" s="1"/>
  <c r="AF218" i="10"/>
  <c r="AG218" i="10" s="1"/>
  <c r="AF31" i="10"/>
  <c r="AG31" i="10" s="1"/>
  <c r="AF35" i="10"/>
  <c r="AG35" i="10" s="1"/>
  <c r="AF43" i="10"/>
  <c r="AG43" i="10" s="1"/>
  <c r="AF47" i="10"/>
  <c r="AG47" i="10" s="1"/>
  <c r="AF81" i="10"/>
  <c r="AG81" i="10" s="1"/>
  <c r="AF89" i="10"/>
  <c r="AG89" i="10" s="1"/>
  <c r="AF104" i="10"/>
  <c r="AG104" i="10" s="1"/>
  <c r="AF108" i="10"/>
  <c r="AG108" i="10" s="1"/>
  <c r="AF132" i="10"/>
  <c r="AG132" i="10" s="1"/>
  <c r="AF141" i="10"/>
  <c r="AG141" i="10" s="1"/>
  <c r="AF166" i="10"/>
  <c r="AG166" i="10" s="1"/>
  <c r="AF193" i="10"/>
  <c r="AG193" i="10" s="1"/>
  <c r="AF197" i="10"/>
  <c r="AG197" i="10" s="1"/>
  <c r="AF237" i="10"/>
  <c r="AG237" i="10" s="1"/>
  <c r="AF254" i="10"/>
  <c r="AG254" i="10" s="1"/>
  <c r="AF258" i="10"/>
  <c r="AG258" i="10" s="1"/>
  <c r="AF268" i="10"/>
  <c r="AG268" i="10" s="1"/>
  <c r="AF357" i="10"/>
  <c r="AG357" i="10" s="1"/>
  <c r="AF196" i="10"/>
  <c r="AG196" i="10" s="1"/>
  <c r="AF207" i="10"/>
  <c r="AG207" i="10" s="1"/>
  <c r="AF360" i="10"/>
  <c r="AG360" i="10" s="1"/>
  <c r="AF26" i="10"/>
  <c r="AG26" i="10" s="1"/>
  <c r="AF25" i="10"/>
  <c r="AG25" i="10" s="1"/>
  <c r="AF19" i="10"/>
  <c r="AG19" i="10" s="1"/>
  <c r="AF14" i="10"/>
  <c r="AG14" i="10" s="1"/>
  <c r="AF13" i="10"/>
  <c r="AG13" i="10" s="1"/>
  <c r="AF9" i="10"/>
  <c r="AG9" i="10" s="1"/>
  <c r="AF37" i="10"/>
  <c r="AG37" i="10" s="1"/>
  <c r="AF38" i="10"/>
  <c r="AG38" i="10" s="1"/>
  <c r="AF39" i="10"/>
  <c r="AG39" i="10" s="1"/>
  <c r="AF41" i="10"/>
  <c r="AG41" i="10" s="1"/>
  <c r="AF42" i="10"/>
  <c r="AG42" i="10" s="1"/>
  <c r="AF50" i="10"/>
  <c r="AG50" i="10" s="1"/>
  <c r="AF54" i="10"/>
  <c r="AG54" i="10" s="1"/>
  <c r="AF55" i="10"/>
  <c r="AG55" i="10" s="1"/>
  <c r="AF56" i="10"/>
  <c r="AG56" i="10" s="1"/>
  <c r="AF58" i="10"/>
  <c r="AG58" i="10" s="1"/>
  <c r="AF59" i="10"/>
  <c r="AG59" i="10" s="1"/>
  <c r="AF60" i="10"/>
  <c r="AG60" i="10" s="1"/>
  <c r="AF67" i="10"/>
  <c r="AG67" i="10" s="1"/>
  <c r="AF71" i="10"/>
  <c r="AG71" i="10" s="1"/>
  <c r="AF88" i="10"/>
  <c r="AG88" i="10" s="1"/>
  <c r="AF145" i="10"/>
  <c r="AG145" i="10" s="1"/>
  <c r="AF146" i="10"/>
  <c r="AG146" i="10" s="1"/>
  <c r="AF147" i="10"/>
  <c r="AG147" i="10" s="1"/>
  <c r="AF149" i="10"/>
  <c r="AG149" i="10" s="1"/>
  <c r="AF150" i="10"/>
  <c r="AG150" i="10" s="1"/>
  <c r="AF151" i="10"/>
  <c r="AG151" i="10" s="1"/>
  <c r="AF155" i="10"/>
  <c r="AG155" i="10" s="1"/>
  <c r="AF169" i="10"/>
  <c r="AG169" i="10" s="1"/>
  <c r="AF170" i="10"/>
  <c r="AG170" i="10" s="1"/>
  <c r="AF171" i="10"/>
  <c r="AG171" i="10" s="1"/>
  <c r="AF172" i="10"/>
  <c r="AG172" i="10" s="1"/>
  <c r="AF173" i="10"/>
  <c r="AG173" i="10" s="1"/>
  <c r="AF174" i="10"/>
  <c r="AG174" i="10" s="1"/>
  <c r="AF180" i="10"/>
  <c r="AG180" i="10" s="1"/>
  <c r="AF184" i="10"/>
  <c r="AG184" i="10" s="1"/>
  <c r="AF185" i="10"/>
  <c r="AG185" i="10" s="1"/>
  <c r="AF7" i="10"/>
  <c r="AG7" i="10" s="1"/>
  <c r="AF16" i="10"/>
  <c r="AG16" i="10" s="1"/>
  <c r="AF22" i="10"/>
  <c r="AG22" i="10" s="1"/>
  <c r="AF135" i="10"/>
  <c r="AG135" i="10" s="1"/>
  <c r="AF136" i="10"/>
  <c r="AG136" i="10" s="1"/>
  <c r="AF137" i="10"/>
  <c r="AG137" i="10" s="1"/>
  <c r="AF8" i="10"/>
  <c r="AG8" i="10" s="1"/>
  <c r="AF10" i="10"/>
  <c r="AG10" i="10" s="1"/>
  <c r="AF11" i="10"/>
  <c r="AG11" i="10" s="1"/>
  <c r="AF12" i="10"/>
  <c r="AG12" i="10" s="1"/>
  <c r="AF99" i="10"/>
  <c r="AG99" i="10" s="1"/>
  <c r="AF101" i="10"/>
  <c r="AG101" i="10" s="1"/>
  <c r="AF112" i="10"/>
  <c r="AG112" i="10" s="1"/>
  <c r="AF115" i="10"/>
  <c r="AG115" i="10" s="1"/>
  <c r="AF119" i="10"/>
  <c r="AG119" i="10" s="1"/>
  <c r="AF128" i="10"/>
  <c r="AG128" i="10" s="1"/>
  <c r="AF129" i="10"/>
  <c r="AG129" i="10" s="1"/>
  <c r="AF130" i="10"/>
  <c r="AG130" i="10" s="1"/>
  <c r="AF204" i="10"/>
  <c r="AG204" i="10" s="1"/>
  <c r="AF205" i="10"/>
  <c r="AG205" i="10" s="1"/>
  <c r="AF230" i="10"/>
  <c r="AG230" i="10" s="1"/>
  <c r="AF231" i="10"/>
  <c r="AG231" i="10" s="1"/>
  <c r="AF234" i="10"/>
  <c r="AG234" i="10" s="1"/>
  <c r="AF235" i="10"/>
  <c r="AG235" i="10" s="1"/>
  <c r="AF236" i="10"/>
  <c r="AG236" i="10" s="1"/>
  <c r="AF239" i="10"/>
  <c r="AG239" i="10" s="1"/>
  <c r="AF240" i="10"/>
  <c r="AG240" i="10" s="1"/>
  <c r="AF243" i="10"/>
  <c r="AG243" i="10" s="1"/>
  <c r="AF244" i="10"/>
  <c r="AG244" i="10" s="1"/>
  <c r="AF245" i="10"/>
  <c r="AG245" i="10" s="1"/>
  <c r="AF251" i="10"/>
  <c r="AG251" i="10" s="1"/>
  <c r="AF260" i="10"/>
  <c r="AG260" i="10" s="1"/>
  <c r="AF264" i="10"/>
  <c r="AG264" i="10" s="1"/>
  <c r="AF271" i="10"/>
  <c r="AG271" i="10" s="1"/>
  <c r="AF274" i="10"/>
  <c r="AG274" i="10" s="1"/>
  <c r="AF279" i="10"/>
  <c r="AG279" i="10" s="1"/>
  <c r="AF281" i="10"/>
  <c r="AG281" i="10" s="1"/>
  <c r="AF289" i="10"/>
  <c r="AG289" i="10" s="1"/>
  <c r="AF290" i="10"/>
  <c r="AG290" i="10" s="1"/>
  <c r="AF314" i="10"/>
  <c r="AG314" i="10" s="1"/>
  <c r="AF316" i="10"/>
  <c r="AG316" i="10" s="1"/>
  <c r="AF318" i="10"/>
  <c r="AG318" i="10" s="1"/>
  <c r="AF330" i="10"/>
  <c r="AG330" i="10" s="1"/>
  <c r="AF337" i="10"/>
  <c r="AG337" i="10" s="1"/>
  <c r="AF338" i="10"/>
  <c r="AG338" i="10" s="1"/>
  <c r="AF339" i="10"/>
  <c r="AG339" i="10" s="1"/>
  <c r="AF340" i="10"/>
  <c r="AG340" i="10" s="1"/>
  <c r="AF341" i="10"/>
  <c r="AG341" i="10" s="1"/>
  <c r="AF349" i="10"/>
  <c r="AG349" i="10" s="1"/>
  <c r="AF350" i="10"/>
  <c r="AG350" i="10" s="1"/>
  <c r="AF351" i="10"/>
  <c r="AG351" i="10" s="1"/>
  <c r="AF352" i="10"/>
  <c r="AG352" i="10" s="1"/>
  <c r="AF353" i="10"/>
  <c r="AG353" i="10" s="1"/>
  <c r="AF354" i="10"/>
  <c r="AG354" i="10" s="1"/>
  <c r="AF362" i="10"/>
  <c r="AG362" i="10" s="1"/>
  <c r="AF363" i="10"/>
  <c r="AG363" i="10" s="1"/>
  <c r="AF366" i="10"/>
  <c r="AG366" i="10" s="1"/>
  <c r="AF15" i="10"/>
  <c r="AG15" i="10" s="1"/>
  <c r="AF17" i="10"/>
  <c r="AG17" i="10" s="1"/>
  <c r="AF18" i="10"/>
  <c r="AG18" i="10" s="1"/>
  <c r="AF23" i="10"/>
  <c r="AG23" i="10" s="1"/>
  <c r="AF27" i="10"/>
  <c r="AG27" i="10" s="1"/>
  <c r="AF28" i="10"/>
  <c r="AG28" i="10" s="1"/>
  <c r="AF29" i="10"/>
  <c r="AG29" i="10" s="1"/>
  <c r="AF33" i="10"/>
  <c r="AG33" i="10" s="1"/>
  <c r="AF44" i="10"/>
  <c r="AG44" i="10" s="1"/>
  <c r="AF45" i="10"/>
  <c r="AG45" i="10" s="1"/>
  <c r="AF46" i="10"/>
  <c r="AG46" i="10" s="1"/>
  <c r="AF48" i="10"/>
  <c r="AG48" i="10" s="1"/>
  <c r="AF61" i="10"/>
  <c r="AG61" i="10" s="1"/>
  <c r="AF62" i="10"/>
  <c r="AG62" i="10" s="1"/>
  <c r="AF63" i="10"/>
  <c r="AG63" i="10" s="1"/>
  <c r="AF65" i="10"/>
  <c r="AG65" i="10" s="1"/>
  <c r="AF66" i="10"/>
  <c r="AG66" i="10" s="1"/>
  <c r="AF74" i="10"/>
  <c r="AG74" i="10" s="1"/>
  <c r="AF78" i="10"/>
  <c r="AG78" i="10" s="1"/>
  <c r="AF79" i="10"/>
  <c r="AG79" i="10" s="1"/>
  <c r="AF80" i="10"/>
  <c r="AG80" i="10" s="1"/>
  <c r="AF82" i="10"/>
  <c r="AG82" i="10" s="1"/>
  <c r="AF83" i="10"/>
  <c r="AG83" i="10" s="1"/>
  <c r="AF84" i="10"/>
  <c r="AG84" i="10" s="1"/>
  <c r="AF91" i="10"/>
  <c r="AG91" i="10" s="1"/>
  <c r="AF95" i="10"/>
  <c r="AG95" i="10" s="1"/>
  <c r="AF105" i="10"/>
  <c r="AG105" i="10" s="1"/>
  <c r="AF123" i="10"/>
  <c r="AG123" i="10" s="1"/>
  <c r="AF125" i="10"/>
  <c r="AG125" i="10" s="1"/>
  <c r="AF139" i="10"/>
  <c r="AG139" i="10" s="1"/>
  <c r="AF140" i="10"/>
  <c r="AG140" i="10" s="1"/>
  <c r="AF142" i="10"/>
  <c r="AG142" i="10" s="1"/>
  <c r="AF152" i="10"/>
  <c r="AG152" i="10" s="1"/>
  <c r="AF153" i="10"/>
  <c r="AG153" i="10" s="1"/>
  <c r="AF154" i="10"/>
  <c r="AG154" i="10" s="1"/>
  <c r="AF156" i="10"/>
  <c r="AG156" i="10" s="1"/>
  <c r="AF158" i="10"/>
  <c r="AG158" i="10" s="1"/>
  <c r="AF162" i="10"/>
  <c r="AG162" i="10" s="1"/>
  <c r="AF175" i="10"/>
  <c r="AG175" i="10" s="1"/>
  <c r="AF176" i="10"/>
  <c r="AG176" i="10" s="1"/>
  <c r="AF177" i="10"/>
  <c r="AG177" i="10" s="1"/>
  <c r="AF182" i="10"/>
  <c r="AG182" i="10" s="1"/>
  <c r="AF186" i="10"/>
  <c r="AG186" i="10" s="1"/>
  <c r="AF187" i="10"/>
  <c r="AG187" i="10" s="1"/>
  <c r="AF189" i="10"/>
  <c r="AG189" i="10" s="1"/>
  <c r="AF192" i="10"/>
  <c r="AG192" i="10" s="1"/>
  <c r="AF200" i="10"/>
  <c r="AG200" i="10" s="1"/>
  <c r="AF202" i="10"/>
  <c r="AG202" i="10" s="1"/>
  <c r="AF215" i="10"/>
  <c r="AG215" i="10" s="1"/>
  <c r="AF217" i="10"/>
  <c r="AG217" i="10" s="1"/>
  <c r="AF220" i="10"/>
  <c r="AG220" i="10" s="1"/>
  <c r="AF221" i="10"/>
  <c r="AG221" i="10" s="1"/>
  <c r="AF225" i="10"/>
  <c r="AG225" i="10" s="1"/>
  <c r="AF226" i="10"/>
  <c r="AG226" i="10" s="1"/>
  <c r="AF241" i="10"/>
  <c r="AG241" i="10" s="1"/>
  <c r="AF259" i="10"/>
  <c r="AG259" i="10" s="1"/>
  <c r="AF280" i="10"/>
  <c r="AG280" i="10" s="1"/>
  <c r="AF283" i="10"/>
  <c r="AG283" i="10" s="1"/>
  <c r="AF291" i="10"/>
  <c r="AG291" i="10" s="1"/>
  <c r="AF298" i="10"/>
  <c r="AG298" i="10" s="1"/>
  <c r="AF300" i="10"/>
  <c r="AG300" i="10" s="1"/>
  <c r="AF310" i="10"/>
  <c r="AG310" i="10" s="1"/>
  <c r="AF319" i="10"/>
  <c r="AG319" i="10" s="1"/>
  <c r="AF321" i="10"/>
  <c r="AG321" i="10" s="1"/>
  <c r="AF322" i="10"/>
  <c r="AG322" i="10" s="1"/>
  <c r="AF326" i="10"/>
  <c r="AG326" i="10" s="1"/>
  <c r="AF327" i="10"/>
  <c r="AG327" i="10" s="1"/>
  <c r="AF332" i="10"/>
  <c r="AG332" i="10" s="1"/>
  <c r="AF333" i="10"/>
  <c r="AG333" i="10" s="1"/>
  <c r="AF334" i="10"/>
  <c r="AG334" i="10" s="1"/>
  <c r="AF335" i="10"/>
  <c r="AG335" i="10" s="1"/>
  <c r="AF336" i="10"/>
  <c r="AG336" i="10" s="1"/>
  <c r="AF364" i="10"/>
  <c r="AG364" i="10" s="1"/>
  <c r="AF20" i="10"/>
  <c r="AG20" i="10" s="1"/>
  <c r="AF21" i="10"/>
  <c r="AG21" i="10" s="1"/>
  <c r="AF40" i="10"/>
  <c r="AG40" i="10" s="1"/>
  <c r="AF49" i="10"/>
  <c r="AG49" i="10" s="1"/>
  <c r="AF51" i="10"/>
  <c r="AG51" i="10" s="1"/>
  <c r="AF52" i="10"/>
  <c r="AG52" i="10" s="1"/>
  <c r="AF53" i="10"/>
  <c r="AG53" i="10" s="1"/>
  <c r="AF57" i="10"/>
  <c r="AG57" i="10" s="1"/>
  <c r="AF68" i="10"/>
  <c r="AG68" i="10" s="1"/>
  <c r="AF69" i="10"/>
  <c r="AG69" i="10" s="1"/>
  <c r="AF70" i="10"/>
  <c r="AG70" i="10" s="1"/>
  <c r="AF72" i="10"/>
  <c r="AG72" i="10" s="1"/>
  <c r="AF85" i="10"/>
  <c r="AG85" i="10" s="1"/>
  <c r="AF86" i="10"/>
  <c r="AG86" i="10" s="1"/>
  <c r="AF87" i="10"/>
  <c r="AG87" i="10" s="1"/>
  <c r="AF90" i="10"/>
  <c r="AG90" i="10" s="1"/>
  <c r="AF92" i="10"/>
  <c r="AG92" i="10" s="1"/>
  <c r="AF96" i="10"/>
  <c r="AG96" i="10" s="1"/>
  <c r="AF97" i="10"/>
  <c r="AG97" i="10" s="1"/>
  <c r="AF109" i="10"/>
  <c r="AG109" i="10" s="1"/>
  <c r="AF111" i="10"/>
  <c r="AG111" i="10" s="1"/>
  <c r="AF113" i="10"/>
  <c r="AG113" i="10" s="1"/>
  <c r="AF122" i="10"/>
  <c r="AG122" i="10" s="1"/>
  <c r="AF126" i="10"/>
  <c r="AG126" i="10" s="1"/>
  <c r="AF133" i="10"/>
  <c r="AG133" i="10" s="1"/>
  <c r="AF143" i="10"/>
  <c r="AG143" i="10" s="1"/>
  <c r="AF144" i="10"/>
  <c r="AG144" i="10" s="1"/>
  <c r="AF157" i="10"/>
  <c r="AG157" i="10" s="1"/>
  <c r="AF159" i="10"/>
  <c r="AG159" i="10" s="1"/>
  <c r="AF160" i="10"/>
  <c r="AG160" i="10" s="1"/>
  <c r="AF161" i="10"/>
  <c r="AG161" i="10" s="1"/>
  <c r="AF165" i="10"/>
  <c r="AG165" i="10" s="1"/>
  <c r="AF183" i="10"/>
  <c r="AG183" i="10" s="1"/>
  <c r="AF190" i="10"/>
  <c r="AG190" i="10" s="1"/>
  <c r="AF199" i="10"/>
  <c r="AG199" i="10" s="1"/>
  <c r="AF203" i="10"/>
  <c r="AG203" i="10" s="1"/>
  <c r="AF213" i="10"/>
  <c r="AG213" i="10" s="1"/>
  <c r="AF214" i="10"/>
  <c r="AG214" i="10" s="1"/>
  <c r="AF223" i="10"/>
  <c r="AG223" i="10" s="1"/>
  <c r="AF224" i="10"/>
  <c r="AG224" i="10" s="1"/>
  <c r="AF227" i="10"/>
  <c r="AG227" i="10" s="1"/>
  <c r="AF228" i="10"/>
  <c r="AG228" i="10" s="1"/>
  <c r="AF229" i="10"/>
  <c r="AG229" i="10" s="1"/>
  <c r="AF232" i="10"/>
  <c r="AG232" i="10" s="1"/>
  <c r="AF233" i="10"/>
  <c r="AG233" i="10" s="1"/>
  <c r="AF247" i="10"/>
  <c r="AG247" i="10" s="1"/>
  <c r="AF250" i="10"/>
  <c r="AG250" i="10" s="1"/>
  <c r="AF261" i="10"/>
  <c r="AG261" i="10" s="1"/>
  <c r="AF262" i="10"/>
  <c r="AG262" i="10" s="1"/>
  <c r="AF263" i="10"/>
  <c r="AG263" i="10" s="1"/>
  <c r="AF267" i="10"/>
  <c r="AG267" i="10" s="1"/>
  <c r="AF278" i="10"/>
  <c r="AG278" i="10" s="1"/>
  <c r="AF284" i="10"/>
  <c r="AG284" i="10" s="1"/>
  <c r="AF285" i="10"/>
  <c r="AG285" i="10" s="1"/>
  <c r="AF286" i="10"/>
  <c r="AG286" i="10" s="1"/>
  <c r="AF288" i="10"/>
  <c r="AG288" i="10" s="1"/>
  <c r="AF292" i="10"/>
  <c r="AG292" i="10" s="1"/>
  <c r="AF293" i="10"/>
  <c r="AG293" i="10" s="1"/>
  <c r="AF297" i="10"/>
  <c r="AG297" i="10" s="1"/>
  <c r="AF302" i="10"/>
  <c r="AG302" i="10" s="1"/>
  <c r="AF306" i="10"/>
  <c r="AG306" i="10" s="1"/>
  <c r="AF309" i="10"/>
  <c r="AG309" i="10" s="1"/>
  <c r="AF323" i="10"/>
  <c r="AG323" i="10" s="1"/>
  <c r="AF324" i="10"/>
  <c r="AG324" i="10" s="1"/>
  <c r="AF328" i="10"/>
  <c r="AG328" i="10" s="1"/>
  <c r="AF329" i="10"/>
  <c r="AG329" i="10" s="1"/>
  <c r="AF343" i="10"/>
  <c r="AG343" i="10" s="1"/>
  <c r="AF344" i="10"/>
  <c r="AG344" i="10" s="1"/>
  <c r="AF345" i="10"/>
  <c r="AG345" i="10" s="1"/>
  <c r="AF346" i="10"/>
  <c r="AG346" i="10" s="1"/>
  <c r="AF347" i="10"/>
  <c r="AG347" i="10" s="1"/>
  <c r="AF348" i="10"/>
  <c r="AG348" i="10" s="1"/>
  <c r="AF355" i="10"/>
  <c r="AG355" i="10" s="1"/>
  <c r="AF359" i="10"/>
  <c r="AG359" i="10" s="1"/>
  <c r="AF361" i="10"/>
  <c r="AG361" i="10" s="1"/>
  <c r="AF365" i="10"/>
  <c r="AG365" i="10" s="1"/>
  <c r="AF94" i="10"/>
  <c r="AG94" i="10" s="1"/>
  <c r="AF100" i="10"/>
  <c r="AG100" i="10" s="1"/>
  <c r="AF117" i="10"/>
  <c r="AG117" i="10" s="1"/>
  <c r="AF131" i="10"/>
  <c r="AG131" i="10" s="1"/>
  <c r="AF93" i="10"/>
  <c r="AG93" i="10" s="1"/>
  <c r="AF118" i="10"/>
  <c r="AG118" i="10" s="1"/>
  <c r="AF124" i="10"/>
  <c r="AG124" i="10" s="1"/>
  <c r="AF127" i="10"/>
  <c r="AG127" i="10" s="1"/>
  <c r="AF134" i="10"/>
  <c r="AG134" i="10" s="1"/>
  <c r="AF138" i="10"/>
  <c r="AG138" i="10" s="1"/>
  <c r="AF103" i="10"/>
  <c r="AG103" i="10" s="1"/>
  <c r="AF107" i="10"/>
  <c r="AG107" i="10" s="1"/>
  <c r="AF110" i="10"/>
  <c r="AG110" i="10" s="1"/>
  <c r="AF114" i="10"/>
  <c r="AG114" i="10" s="1"/>
  <c r="AF178" i="10"/>
  <c r="AG178" i="10" s="1"/>
  <c r="AF181" i="10"/>
  <c r="AG181" i="10" s="1"/>
  <c r="AF188" i="10"/>
  <c r="AG188" i="10" s="1"/>
  <c r="AF208" i="10"/>
  <c r="AG208" i="10" s="1"/>
  <c r="AF212" i="10"/>
  <c r="AG212" i="10" s="1"/>
  <c r="AF216" i="10"/>
  <c r="AG216" i="10" s="1"/>
  <c r="AF191" i="10"/>
  <c r="AG191" i="10" s="1"/>
  <c r="AF194" i="10"/>
  <c r="AG194" i="10" s="1"/>
  <c r="AF198" i="10"/>
  <c r="AG198" i="10" s="1"/>
  <c r="AF201" i="10"/>
  <c r="AG201" i="10" s="1"/>
  <c r="AF209" i="10"/>
  <c r="AG209" i="10" s="1"/>
  <c r="AF211" i="10"/>
  <c r="AG211" i="10" s="1"/>
  <c r="AF248" i="10"/>
  <c r="AG248" i="10" s="1"/>
  <c r="AF252" i="10"/>
  <c r="AG252" i="10" s="1"/>
  <c r="AF242" i="10"/>
  <c r="AG242" i="10" s="1"/>
  <c r="AF246" i="10"/>
  <c r="AG246" i="10" s="1"/>
  <c r="AF249" i="10"/>
  <c r="AG249" i="10" s="1"/>
  <c r="AF255" i="10"/>
  <c r="AG255" i="10" s="1"/>
  <c r="AF311" i="10"/>
  <c r="AG311" i="10" s="1"/>
  <c r="AF273" i="10"/>
  <c r="AG273" i="10" s="1"/>
  <c r="AF304" i="10"/>
  <c r="AG304" i="10" s="1"/>
  <c r="AF308" i="10"/>
  <c r="AG308" i="10" s="1"/>
  <c r="AF312" i="10"/>
  <c r="AG312" i="10" s="1"/>
  <c r="AF287" i="10"/>
  <c r="AG287" i="10" s="1"/>
  <c r="AF295" i="10"/>
  <c r="AG295" i="10" s="1"/>
  <c r="AF299" i="10"/>
  <c r="AG299" i="10" s="1"/>
  <c r="AF307" i="10"/>
  <c r="AG307" i="10" s="1"/>
  <c r="AF315" i="10"/>
  <c r="AG315" i="10" s="1"/>
  <c r="BA7" i="6"/>
  <c r="BA10" i="6"/>
  <c r="BA11" i="6"/>
  <c r="BA12" i="6"/>
  <c r="BA15" i="6"/>
  <c r="BA16" i="6"/>
  <c r="BA17" i="6"/>
  <c r="BA18" i="6"/>
  <c r="BA19" i="6"/>
  <c r="BA20" i="6"/>
  <c r="BA21" i="6"/>
  <c r="BA22" i="6"/>
  <c r="BA23" i="6"/>
  <c r="BA24" i="6"/>
  <c r="BA25" i="6"/>
  <c r="BA40" i="6"/>
  <c r="BA41" i="6"/>
  <c r="BA42" i="6"/>
  <c r="BA43" i="6"/>
  <c r="BA44" i="6"/>
  <c r="BA55" i="6"/>
  <c r="BA56" i="6"/>
  <c r="BA57" i="6"/>
  <c r="U4" i="7"/>
  <c r="U5" i="7"/>
  <c r="U6" i="7"/>
  <c r="U7" i="7"/>
  <c r="U8" i="7"/>
  <c r="U9" i="7"/>
  <c r="U10" i="7"/>
  <c r="U11" i="7"/>
  <c r="U3" i="7"/>
  <c r="BB26" i="6" s="1"/>
  <c r="BC26" i="6" s="1"/>
  <c r="AW10" i="6"/>
  <c r="AW11" i="6"/>
  <c r="AW12" i="6"/>
  <c r="AW13" i="6"/>
  <c r="AW14" i="6"/>
  <c r="AW15" i="6"/>
  <c r="AX15" i="6" s="1"/>
  <c r="AY15" i="6" s="1"/>
  <c r="AW16" i="6"/>
  <c r="AW17" i="6"/>
  <c r="AX17" i="6" s="1"/>
  <c r="AW18" i="6"/>
  <c r="AW19" i="6"/>
  <c r="AW20" i="6"/>
  <c r="AX20" i="6" s="1"/>
  <c r="AY20" i="6" s="1"/>
  <c r="AW21" i="6"/>
  <c r="AW22" i="6"/>
  <c r="AW23" i="6"/>
  <c r="AW24" i="6"/>
  <c r="AW25" i="6"/>
  <c r="AW40" i="6"/>
  <c r="AW41" i="6"/>
  <c r="AW42" i="6"/>
  <c r="AW43" i="6"/>
  <c r="AW44" i="6"/>
  <c r="AW55" i="6"/>
  <c r="AW56" i="6"/>
  <c r="AW57" i="6"/>
  <c r="AW7" i="6"/>
  <c r="AU10" i="6"/>
  <c r="AU11" i="6"/>
  <c r="AU12" i="6"/>
  <c r="AU14" i="6"/>
  <c r="AS10" i="6"/>
  <c r="AS11" i="6"/>
  <c r="AS12" i="6"/>
  <c r="AS14" i="6"/>
  <c r="AO10" i="6"/>
  <c r="AO11" i="6"/>
  <c r="AO12" i="6"/>
  <c r="AO14" i="6"/>
  <c r="AM10" i="6"/>
  <c r="AM11" i="6"/>
  <c r="AM12" i="6"/>
  <c r="AM14" i="6"/>
  <c r="AK10" i="6"/>
  <c r="AK11" i="6"/>
  <c r="AK12" i="6"/>
  <c r="AK14" i="6"/>
  <c r="AA9" i="6"/>
  <c r="AD9" i="6" s="1"/>
  <c r="AF9" i="6" s="1"/>
  <c r="AD10" i="6"/>
  <c r="AA11" i="6"/>
  <c r="AA13" i="6"/>
  <c r="AD13" i="6" s="1"/>
  <c r="AD14" i="6"/>
  <c r="AA15" i="6"/>
  <c r="AD15" i="6" s="1"/>
  <c r="AF15" i="6" s="1"/>
  <c r="AD16" i="6"/>
  <c r="AD17" i="6"/>
  <c r="AA18" i="6"/>
  <c r="AD18" i="6" s="1"/>
  <c r="AF18" i="6" s="1"/>
  <c r="AD19" i="6"/>
  <c r="AD20" i="6"/>
  <c r="AA21" i="6"/>
  <c r="AD21" i="6" s="1"/>
  <c r="AF21" i="6" s="1"/>
  <c r="AD22" i="6"/>
  <c r="BI22" i="6" s="1"/>
  <c r="AA23" i="6"/>
  <c r="AD23" i="6" s="1"/>
  <c r="AF23" i="6" s="1"/>
  <c r="AA27" i="6"/>
  <c r="AD27" i="6" s="1"/>
  <c r="AF27" i="6" s="1"/>
  <c r="AD28" i="6"/>
  <c r="AA40" i="6"/>
  <c r="AD40" i="6" s="1"/>
  <c r="AF40" i="6" s="1"/>
  <c r="AD41" i="6"/>
  <c r="AD42" i="6"/>
  <c r="AA43" i="6"/>
  <c r="AD43" i="6" s="1"/>
  <c r="AF43" i="6" s="1"/>
  <c r="AD44" i="6"/>
  <c r="AA45" i="6"/>
  <c r="AD45" i="6" s="1"/>
  <c r="AD46" i="6"/>
  <c r="AA55" i="6"/>
  <c r="AD55" i="6" s="1"/>
  <c r="AF55" i="6" s="1"/>
  <c r="AD56" i="6"/>
  <c r="AD57" i="6"/>
  <c r="AA7" i="6"/>
  <c r="AD7" i="6" s="1"/>
  <c r="AF7" i="6" s="1"/>
  <c r="C11" i="6"/>
  <c r="C13" i="6"/>
  <c r="C43" i="6"/>
  <c r="C45" i="6"/>
  <c r="C47" i="6"/>
  <c r="C55" i="6"/>
  <c r="C9" i="6"/>
  <c r="C7" i="6"/>
  <c r="BB46" i="6" l="1"/>
  <c r="BC46" i="6" s="1"/>
  <c r="BB45" i="6"/>
  <c r="BC45" i="6" s="1"/>
  <c r="BB58" i="6"/>
  <c r="BC58" i="6" s="1"/>
  <c r="BB60" i="6"/>
  <c r="BC60" i="6" s="1"/>
  <c r="BB59" i="6"/>
  <c r="BC59" i="6" s="1"/>
  <c r="BB9" i="6"/>
  <c r="BC9" i="6" s="1"/>
  <c r="AF45" i="6"/>
  <c r="BI45" i="6"/>
  <c r="AX7" i="6"/>
  <c r="AY7" i="6" s="1"/>
  <c r="BB7" i="6" s="1"/>
  <c r="BC7" i="6" s="1"/>
  <c r="AX57" i="6"/>
  <c r="AY57" i="6" s="1"/>
  <c r="BB57" i="6" s="1"/>
  <c r="BC57" i="6" s="1"/>
  <c r="AX40" i="6"/>
  <c r="AY40" i="6" s="1"/>
  <c r="BB40" i="6" s="1"/>
  <c r="BC40" i="6" s="1"/>
  <c r="AX23" i="6"/>
  <c r="AY23" i="6" s="1"/>
  <c r="BB23" i="6" s="1"/>
  <c r="BC23" i="6" s="1"/>
  <c r="AX11" i="6"/>
  <c r="AY11" i="6" s="1"/>
  <c r="BB11" i="6" s="1"/>
  <c r="BC11" i="6" s="1"/>
  <c r="AX10" i="6"/>
  <c r="AY10" i="6" s="1"/>
  <c r="BB10" i="6" s="1"/>
  <c r="BC10" i="6" s="1"/>
  <c r="AD11" i="6"/>
  <c r="AF11" i="6" s="1"/>
  <c r="AF13" i="6"/>
  <c r="BI13" i="6"/>
  <c r="AJ267" i="10"/>
  <c r="AK267" i="10" s="1"/>
  <c r="AY261" i="12"/>
  <c r="AZ261" i="12" s="1"/>
  <c r="AY52" i="12"/>
  <c r="AZ52" i="12" s="1"/>
  <c r="AY352" i="12"/>
  <c r="AZ352" i="12" s="1"/>
  <c r="AY8" i="12"/>
  <c r="AZ8" i="12" s="1"/>
  <c r="AY85" i="12"/>
  <c r="AZ85" i="12" s="1"/>
  <c r="AY228" i="12"/>
  <c r="AZ228" i="12" s="1"/>
  <c r="AY191" i="12"/>
  <c r="AZ191" i="12" s="1"/>
  <c r="AY285" i="12"/>
  <c r="AZ285" i="12" s="1"/>
  <c r="AY125" i="12"/>
  <c r="AZ125" i="12" s="1"/>
  <c r="AY185" i="12"/>
  <c r="AZ185" i="12" s="1"/>
  <c r="AY130" i="12"/>
  <c r="AZ130" i="12" s="1"/>
  <c r="AY276" i="12"/>
  <c r="AZ276" i="12" s="1"/>
  <c r="AY208" i="12"/>
  <c r="AZ208" i="12" s="1"/>
  <c r="AY121" i="12"/>
  <c r="AZ121" i="12" s="1"/>
  <c r="AY114" i="12"/>
  <c r="AZ114" i="12" s="1"/>
  <c r="AY359" i="12"/>
  <c r="AZ359" i="12" s="1"/>
  <c r="AY328" i="12"/>
  <c r="AZ328" i="12" s="1"/>
  <c r="AY253" i="12"/>
  <c r="AZ253" i="12" s="1"/>
  <c r="AY131" i="12"/>
  <c r="AZ131" i="12" s="1"/>
  <c r="AY257" i="12"/>
  <c r="AZ257" i="12" s="1"/>
  <c r="AY200" i="12"/>
  <c r="AZ200" i="12" s="1"/>
  <c r="AY166" i="12"/>
  <c r="AZ166" i="12" s="1"/>
  <c r="AY343" i="12"/>
  <c r="AZ343" i="12" s="1"/>
  <c r="AY280" i="12"/>
  <c r="AZ280" i="12" s="1"/>
  <c r="AY159" i="12"/>
  <c r="AZ159" i="12" s="1"/>
  <c r="AY293" i="12"/>
  <c r="AZ293" i="12" s="1"/>
  <c r="AY317" i="12"/>
  <c r="AZ317" i="12" s="1"/>
  <c r="AY111" i="12"/>
  <c r="AZ111" i="12" s="1"/>
  <c r="AY198" i="12"/>
  <c r="AZ198" i="12" s="1"/>
  <c r="AY170" i="12"/>
  <c r="AZ170" i="12" s="1"/>
  <c r="AY136" i="12"/>
  <c r="AZ136" i="12" s="1"/>
  <c r="AY347" i="12"/>
  <c r="AZ347" i="12" s="1"/>
  <c r="AY266" i="12"/>
  <c r="AZ266" i="12" s="1"/>
  <c r="AY259" i="12"/>
  <c r="AZ259" i="12" s="1"/>
  <c r="AY312" i="12"/>
  <c r="AZ312" i="12" s="1"/>
  <c r="AY235" i="12"/>
  <c r="AZ235" i="12" s="1"/>
  <c r="AY122" i="12"/>
  <c r="AZ122" i="12" s="1"/>
  <c r="AY77" i="12"/>
  <c r="AZ77" i="12" s="1"/>
  <c r="AY358" i="12"/>
  <c r="AZ358" i="12" s="1"/>
  <c r="AY331" i="12"/>
  <c r="AZ331" i="12" s="1"/>
  <c r="AY264" i="12"/>
  <c r="AZ264" i="12" s="1"/>
  <c r="AY221" i="12"/>
  <c r="AZ221" i="12" s="1"/>
  <c r="AY303" i="12"/>
  <c r="AZ303" i="12" s="1"/>
  <c r="AY189" i="12"/>
  <c r="AZ189" i="12" s="1"/>
  <c r="AY363" i="12"/>
  <c r="AZ363" i="12" s="1"/>
  <c r="AY336" i="12"/>
  <c r="AZ336" i="12" s="1"/>
  <c r="AY246" i="12"/>
  <c r="AZ246" i="12" s="1"/>
  <c r="AY145" i="12"/>
  <c r="AZ145" i="12" s="1"/>
  <c r="AY86" i="12"/>
  <c r="AZ86" i="12" s="1"/>
  <c r="AY119" i="12"/>
  <c r="AZ119" i="12" s="1"/>
  <c r="AY197" i="12"/>
  <c r="AZ197" i="12" s="1"/>
  <c r="AY163" i="12"/>
  <c r="AZ163" i="12" s="1"/>
  <c r="AY138" i="12"/>
  <c r="AZ138" i="12" s="1"/>
  <c r="AY339" i="12"/>
  <c r="AZ339" i="12" s="1"/>
  <c r="AY310" i="12"/>
  <c r="AZ310" i="12" s="1"/>
  <c r="AY147" i="12"/>
  <c r="AZ147" i="12" s="1"/>
  <c r="AY152" i="12"/>
  <c r="AZ152" i="12" s="1"/>
  <c r="AY91" i="12"/>
  <c r="AZ91" i="12" s="1"/>
  <c r="AY262" i="12"/>
  <c r="AZ262" i="12" s="1"/>
  <c r="AY113" i="12"/>
  <c r="AZ113" i="12" s="1"/>
  <c r="AY76" i="12"/>
  <c r="AZ76" i="12" s="1"/>
  <c r="AY361" i="12"/>
  <c r="AZ361" i="12" s="1"/>
  <c r="AY330" i="12"/>
  <c r="AZ330" i="12" s="1"/>
  <c r="AY229" i="12"/>
  <c r="AZ229" i="12" s="1"/>
  <c r="AY321" i="12"/>
  <c r="AZ321" i="12" s="1"/>
  <c r="AY238" i="12"/>
  <c r="AZ238" i="12" s="1"/>
  <c r="AY188" i="12"/>
  <c r="AZ188" i="12" s="1"/>
  <c r="AY335" i="12"/>
  <c r="AZ335" i="12" s="1"/>
  <c r="AY244" i="12"/>
  <c r="AZ244" i="12" s="1"/>
  <c r="AY144" i="12"/>
  <c r="AZ144" i="12" s="1"/>
  <c r="AY96" i="12"/>
  <c r="AZ96" i="12" s="1"/>
  <c r="AY128" i="12"/>
  <c r="AZ128" i="12" s="1"/>
  <c r="AY204" i="12"/>
  <c r="AZ204" i="12" s="1"/>
  <c r="AY172" i="12"/>
  <c r="AZ172" i="12" s="1"/>
  <c r="AY57" i="12"/>
  <c r="AZ57" i="12" s="1"/>
  <c r="AY25" i="12"/>
  <c r="AZ25" i="12" s="1"/>
  <c r="AY19" i="12"/>
  <c r="AZ19" i="12" s="1"/>
  <c r="AY67" i="12"/>
  <c r="AZ67" i="12" s="1"/>
  <c r="AY56" i="12"/>
  <c r="AZ56" i="12" s="1"/>
  <c r="AY20" i="12"/>
  <c r="AZ20" i="12" s="1"/>
  <c r="AY14" i="12"/>
  <c r="AZ14" i="12" s="1"/>
  <c r="AY43" i="12"/>
  <c r="AZ43" i="12" s="1"/>
  <c r="AY35" i="12"/>
  <c r="AZ35" i="12" s="1"/>
  <c r="AY178" i="12"/>
  <c r="AZ178" i="12" s="1"/>
  <c r="AY355" i="12"/>
  <c r="AZ355" i="12" s="1"/>
  <c r="AY323" i="12"/>
  <c r="AZ323" i="12" s="1"/>
  <c r="AY314" i="12"/>
  <c r="AZ314" i="12" s="1"/>
  <c r="AY356" i="12"/>
  <c r="AZ356" i="12" s="1"/>
  <c r="AY118" i="12"/>
  <c r="AZ118" i="12" s="1"/>
  <c r="AY167" i="12"/>
  <c r="AZ167" i="12" s="1"/>
  <c r="AY214" i="12"/>
  <c r="AZ214" i="12" s="1"/>
  <c r="AY112" i="12"/>
  <c r="AZ112" i="12" s="1"/>
  <c r="AY175" i="12"/>
  <c r="AZ175" i="12" s="1"/>
  <c r="AY366" i="12"/>
  <c r="AZ366" i="12" s="1"/>
  <c r="AY297" i="12"/>
  <c r="AZ297" i="12" s="1"/>
  <c r="AY156" i="12"/>
  <c r="AZ156" i="12" s="1"/>
  <c r="AY100" i="12"/>
  <c r="AZ100" i="12" s="1"/>
  <c r="AY106" i="12"/>
  <c r="AZ106" i="12" s="1"/>
  <c r="AY350" i="12"/>
  <c r="AZ350" i="12" s="1"/>
  <c r="AY311" i="12"/>
  <c r="AZ311" i="12" s="1"/>
  <c r="AY239" i="12"/>
  <c r="AZ239" i="12" s="1"/>
  <c r="AY116" i="12"/>
  <c r="AZ116" i="12" s="1"/>
  <c r="AY248" i="12"/>
  <c r="AZ248" i="12" s="1"/>
  <c r="AY190" i="12"/>
  <c r="AZ190" i="12" s="1"/>
  <c r="AY97" i="12"/>
  <c r="AZ97" i="12" s="1"/>
  <c r="AY337" i="12"/>
  <c r="AZ337" i="12" s="1"/>
  <c r="AY258" i="12"/>
  <c r="AZ258" i="12" s="1"/>
  <c r="AY150" i="12"/>
  <c r="AZ150" i="12" s="1"/>
  <c r="AY256" i="12"/>
  <c r="AZ256" i="12" s="1"/>
  <c r="AY309" i="12"/>
  <c r="AZ309" i="12" s="1"/>
  <c r="AY87" i="12"/>
  <c r="AZ87" i="12" s="1"/>
  <c r="AY194" i="12"/>
  <c r="AZ194" i="12" s="1"/>
  <c r="AY158" i="12"/>
  <c r="AZ158" i="12" s="1"/>
  <c r="AY79" i="12"/>
  <c r="AZ79" i="12" s="1"/>
  <c r="AY322" i="12"/>
  <c r="AZ322" i="12" s="1"/>
  <c r="AY226" i="12"/>
  <c r="AZ226" i="12" s="1"/>
  <c r="AY160" i="12"/>
  <c r="AZ160" i="12" s="1"/>
  <c r="AY195" i="12"/>
  <c r="AZ195" i="12" s="1"/>
  <c r="AY272" i="12"/>
  <c r="AZ272" i="12" s="1"/>
  <c r="AY220" i="12"/>
  <c r="AZ220" i="12" s="1"/>
  <c r="AY109" i="12"/>
  <c r="AZ109" i="12" s="1"/>
  <c r="AY349" i="12"/>
  <c r="AZ349" i="12" s="1"/>
  <c r="AY327" i="12"/>
  <c r="AZ327" i="12" s="1"/>
  <c r="AY251" i="12"/>
  <c r="AZ251" i="12" s="1"/>
  <c r="AY146" i="12"/>
  <c r="AZ146" i="12" s="1"/>
  <c r="AY278" i="12"/>
  <c r="AZ278" i="12" s="1"/>
  <c r="AY231" i="12"/>
  <c r="AZ231" i="12" s="1"/>
  <c r="AY179" i="12"/>
  <c r="AZ179" i="12" s="1"/>
  <c r="AY332" i="12"/>
  <c r="AZ332" i="12" s="1"/>
  <c r="AY224" i="12"/>
  <c r="AZ224" i="12" s="1"/>
  <c r="AY290" i="12"/>
  <c r="AZ290" i="12" s="1"/>
  <c r="AY316" i="12"/>
  <c r="AZ316" i="12" s="1"/>
  <c r="AY110" i="12"/>
  <c r="AZ110" i="12" s="1"/>
  <c r="AY187" i="12"/>
  <c r="AZ187" i="12" s="1"/>
  <c r="AY140" i="12"/>
  <c r="AZ140" i="12" s="1"/>
  <c r="AY101" i="12"/>
  <c r="AZ101" i="12" s="1"/>
  <c r="AY298" i="12"/>
  <c r="AZ298" i="12" s="1"/>
  <c r="AY250" i="12"/>
  <c r="AZ250" i="12" s="1"/>
  <c r="AY351" i="12"/>
  <c r="AZ351" i="12" s="1"/>
  <c r="AY90" i="12"/>
  <c r="AZ90" i="12" s="1"/>
  <c r="AY365" i="12"/>
  <c r="AZ365" i="12" s="1"/>
  <c r="AY277" i="12"/>
  <c r="AZ277" i="12" s="1"/>
  <c r="AY115" i="12"/>
  <c r="AZ115" i="12" s="1"/>
  <c r="AY108" i="12"/>
  <c r="AZ108" i="12" s="1"/>
  <c r="AY357" i="12"/>
  <c r="AZ357" i="12" s="1"/>
  <c r="AY326" i="12"/>
  <c r="AZ326" i="12" s="1"/>
  <c r="AY153" i="12"/>
  <c r="AZ153" i="12" s="1"/>
  <c r="AY295" i="12"/>
  <c r="AZ295" i="12" s="1"/>
  <c r="AY227" i="12"/>
  <c r="AZ227" i="12" s="1"/>
  <c r="AY93" i="12"/>
  <c r="AZ93" i="12" s="1"/>
  <c r="AY324" i="12"/>
  <c r="AZ324" i="12" s="1"/>
  <c r="AY215" i="12"/>
  <c r="AZ215" i="12" s="1"/>
  <c r="AY137" i="12"/>
  <c r="AZ137" i="12" s="1"/>
  <c r="AY72" i="12"/>
  <c r="AZ72" i="12" s="1"/>
  <c r="AY117" i="12"/>
  <c r="AZ117" i="12" s="1"/>
  <c r="AY196" i="12"/>
  <c r="AZ196" i="12" s="1"/>
  <c r="AY162" i="12"/>
  <c r="AZ162" i="12" s="1"/>
  <c r="AY47" i="12"/>
  <c r="AZ47" i="12" s="1"/>
  <c r="AY21" i="12"/>
  <c r="AZ21" i="12" s="1"/>
  <c r="AY15" i="12"/>
  <c r="AZ15" i="12" s="1"/>
  <c r="AY61" i="12"/>
  <c r="AZ61" i="12" s="1"/>
  <c r="AY46" i="12"/>
  <c r="AZ46" i="12" s="1"/>
  <c r="AY10" i="12"/>
  <c r="AZ10" i="12" s="1"/>
  <c r="AY53" i="12"/>
  <c r="AZ53" i="12" s="1"/>
  <c r="AY55" i="12"/>
  <c r="AZ55" i="12" s="1"/>
  <c r="AY42" i="12"/>
  <c r="AZ42" i="12" s="1"/>
  <c r="AY164" i="12"/>
  <c r="AZ164" i="12" s="1"/>
  <c r="AY275" i="12"/>
  <c r="AZ275" i="12" s="1"/>
  <c r="AY165" i="12"/>
  <c r="AZ165" i="12" s="1"/>
  <c r="AY273" i="12"/>
  <c r="AZ273" i="12" s="1"/>
  <c r="AY329" i="12"/>
  <c r="AZ329" i="12" s="1"/>
  <c r="AY289" i="12"/>
  <c r="AZ289" i="12" s="1"/>
  <c r="AY73" i="12"/>
  <c r="AZ73" i="12" s="1"/>
  <c r="AY143" i="12"/>
  <c r="AZ143" i="12" s="1"/>
  <c r="AY217" i="12"/>
  <c r="AZ217" i="12" s="1"/>
  <c r="AY171" i="12"/>
  <c r="AZ171" i="12" s="1"/>
  <c r="AY315" i="12"/>
  <c r="AZ315" i="12" s="1"/>
  <c r="AY263" i="12"/>
  <c r="AZ263" i="12" s="1"/>
  <c r="AY134" i="12"/>
  <c r="AZ134" i="12" s="1"/>
  <c r="AY78" i="12"/>
  <c r="AZ78" i="12" s="1"/>
  <c r="AY84" i="12"/>
  <c r="AZ84" i="12" s="1"/>
  <c r="AY346" i="12"/>
  <c r="AZ346" i="12" s="1"/>
  <c r="AY282" i="12"/>
  <c r="AZ282" i="12" s="1"/>
  <c r="AY223" i="12"/>
  <c r="AZ223" i="12" s="1"/>
  <c r="AY304" i="12"/>
  <c r="AZ304" i="12" s="1"/>
  <c r="AY233" i="12"/>
  <c r="AZ233" i="12" s="1"/>
  <c r="AY180" i="12"/>
  <c r="AZ180" i="12" s="1"/>
  <c r="AY364" i="12"/>
  <c r="AZ364" i="12" s="1"/>
  <c r="AY333" i="12"/>
  <c r="AZ333" i="12" s="1"/>
  <c r="AY225" i="12"/>
  <c r="AZ225" i="12" s="1"/>
  <c r="AY142" i="12"/>
  <c r="AZ142" i="12" s="1"/>
  <c r="AY243" i="12"/>
  <c r="AZ243" i="12" s="1"/>
  <c r="AY284" i="12"/>
  <c r="AZ284" i="12" s="1"/>
  <c r="AY269" i="12"/>
  <c r="AZ269" i="12" s="1"/>
  <c r="AY184" i="12"/>
  <c r="AZ184" i="12" s="1"/>
  <c r="AY301" i="12"/>
  <c r="AZ301" i="12" s="1"/>
  <c r="AY107" i="12"/>
  <c r="AZ107" i="12" s="1"/>
  <c r="AY241" i="12"/>
  <c r="AZ241" i="12" s="1"/>
  <c r="AY181" i="12"/>
  <c r="AZ181" i="12" s="1"/>
  <c r="AY135" i="12"/>
  <c r="AZ135" i="12" s="1"/>
  <c r="AY319" i="12"/>
  <c r="AZ319" i="12" s="1"/>
  <c r="AY287" i="12"/>
  <c r="AZ287" i="12" s="1"/>
  <c r="AY155" i="12"/>
  <c r="AZ155" i="12" s="1"/>
  <c r="AY103" i="12"/>
  <c r="AZ103" i="12" s="1"/>
  <c r="AY105" i="12"/>
  <c r="AZ105" i="12" s="1"/>
  <c r="AY305" i="12"/>
  <c r="AZ305" i="12" s="1"/>
  <c r="AY237" i="12"/>
  <c r="AZ237" i="12" s="1"/>
  <c r="AY129" i="12"/>
  <c r="AZ129" i="12" s="1"/>
  <c r="AY255" i="12"/>
  <c r="AZ255" i="12" s="1"/>
  <c r="AY203" i="12"/>
  <c r="AZ203" i="12" s="1"/>
  <c r="AY169" i="12"/>
  <c r="AZ169" i="12" s="1"/>
  <c r="AY353" i="12"/>
  <c r="AZ353" i="12" s="1"/>
  <c r="AY291" i="12"/>
  <c r="AZ291" i="12" s="1"/>
  <c r="AY209" i="12"/>
  <c r="AZ209" i="12" s="1"/>
  <c r="AY254" i="12"/>
  <c r="AZ254" i="12" s="1"/>
  <c r="AY308" i="12"/>
  <c r="AZ308" i="12" s="1"/>
  <c r="AY268" i="12"/>
  <c r="AZ268" i="12" s="1"/>
  <c r="AY183" i="12"/>
  <c r="AZ183" i="12" s="1"/>
  <c r="AY286" i="12"/>
  <c r="AZ286" i="12" s="1"/>
  <c r="AY127" i="12"/>
  <c r="AZ127" i="12" s="1"/>
  <c r="AY260" i="12"/>
  <c r="AZ260" i="12" s="1"/>
  <c r="AY201" i="12"/>
  <c r="AZ201" i="12" s="1"/>
  <c r="AY320" i="12"/>
  <c r="AZ320" i="12" s="1"/>
  <c r="AY245" i="12"/>
  <c r="AZ245" i="12" s="1"/>
  <c r="AY318" i="12"/>
  <c r="AZ318" i="12" s="1"/>
  <c r="AY211" i="12"/>
  <c r="AZ211" i="12" s="1"/>
  <c r="AY102" i="12"/>
  <c r="AZ102" i="12" s="1"/>
  <c r="AY104" i="12"/>
  <c r="AZ104" i="12" s="1"/>
  <c r="AY348" i="12"/>
  <c r="AZ348" i="12" s="1"/>
  <c r="AY302" i="12"/>
  <c r="AZ302" i="12" s="1"/>
  <c r="AY141" i="12"/>
  <c r="AZ141" i="12" s="1"/>
  <c r="AY274" i="12"/>
  <c r="AZ274" i="12" s="1"/>
  <c r="AY202" i="12"/>
  <c r="AZ202" i="12" s="1"/>
  <c r="AY362" i="12"/>
  <c r="AZ362" i="12" s="1"/>
  <c r="AY288" i="12"/>
  <c r="AZ288" i="12" s="1"/>
  <c r="AY205" i="12"/>
  <c r="AZ205" i="12" s="1"/>
  <c r="AY247" i="12"/>
  <c r="AZ247" i="12" s="1"/>
  <c r="AY313" i="12"/>
  <c r="AZ313" i="12" s="1"/>
  <c r="AY94" i="12"/>
  <c r="AZ94" i="12" s="1"/>
  <c r="AY186" i="12"/>
  <c r="AZ186" i="12" s="1"/>
  <c r="AY132" i="12"/>
  <c r="AZ132" i="12" s="1"/>
  <c r="AY37" i="12"/>
  <c r="AZ37" i="12" s="1"/>
  <c r="AY11" i="12"/>
  <c r="AZ11" i="12" s="1"/>
  <c r="AY40" i="12"/>
  <c r="AZ40" i="12" s="1"/>
  <c r="AY60" i="12"/>
  <c r="AZ60" i="12" s="1"/>
  <c r="AY36" i="12"/>
  <c r="AZ36" i="12" s="1"/>
  <c r="AY28" i="12"/>
  <c r="AZ28" i="12" s="1"/>
  <c r="AY68" i="12"/>
  <c r="AZ68" i="12" s="1"/>
  <c r="AY49" i="12"/>
  <c r="AZ49" i="12" s="1"/>
  <c r="AY23" i="12"/>
  <c r="AZ23" i="12" s="1"/>
  <c r="AY299" i="12"/>
  <c r="AZ299" i="12" s="1"/>
  <c r="AY270" i="12"/>
  <c r="AZ270" i="12" s="1"/>
  <c r="AY199" i="12"/>
  <c r="AZ199" i="12" s="1"/>
  <c r="AY126" i="12"/>
  <c r="AZ126" i="12" s="1"/>
  <c r="AY267" i="12"/>
  <c r="AZ267" i="12" s="1"/>
  <c r="AY176" i="12"/>
  <c r="AZ176" i="12" s="1"/>
  <c r="AY89" i="12"/>
  <c r="AZ89" i="12" s="1"/>
  <c r="AY174" i="12"/>
  <c r="AZ174" i="12" s="1"/>
  <c r="AY334" i="12"/>
  <c r="AZ334" i="12" s="1"/>
  <c r="AY124" i="12"/>
  <c r="AZ124" i="12" s="1"/>
  <c r="AY281" i="12"/>
  <c r="AZ281" i="12" s="1"/>
  <c r="AY193" i="12"/>
  <c r="AZ193" i="12" s="1"/>
  <c r="AY157" i="12"/>
  <c r="AZ157" i="12" s="1"/>
  <c r="AY173" i="12"/>
  <c r="AZ173" i="12" s="1"/>
  <c r="AY177" i="12"/>
  <c r="AZ177" i="12" s="1"/>
  <c r="AY210" i="12"/>
  <c r="AZ210" i="12" s="1"/>
  <c r="AY249" i="12"/>
  <c r="AZ249" i="12" s="1"/>
  <c r="AY341" i="12"/>
  <c r="AZ341" i="12" s="1"/>
  <c r="AY306" i="12"/>
  <c r="AZ306" i="12" s="1"/>
  <c r="AY33" i="12"/>
  <c r="AZ33" i="12" s="1"/>
  <c r="AY24" i="12"/>
  <c r="AZ24" i="12" s="1"/>
  <c r="AY13" i="12"/>
  <c r="AZ13" i="12" s="1"/>
  <c r="AY17" i="12"/>
  <c r="AZ17" i="12" s="1"/>
  <c r="AY64" i="12"/>
  <c r="AZ64" i="12" s="1"/>
  <c r="AY48" i="12"/>
  <c r="AZ48" i="12" s="1"/>
  <c r="AY22" i="12"/>
  <c r="AZ22" i="12" s="1"/>
  <c r="AY16" i="12"/>
  <c r="AZ16" i="12" s="1"/>
  <c r="AY69" i="12"/>
  <c r="AZ69" i="12" s="1"/>
  <c r="AY30" i="12"/>
  <c r="AZ30" i="12" s="1"/>
  <c r="AY41" i="12"/>
  <c r="AZ41" i="12" s="1"/>
  <c r="AY294" i="12"/>
  <c r="AZ294" i="12" s="1"/>
  <c r="AY338" i="12"/>
  <c r="AZ338" i="12" s="1"/>
  <c r="AY212" i="12"/>
  <c r="AZ212" i="12" s="1"/>
  <c r="AY149" i="12"/>
  <c r="AZ149" i="12" s="1"/>
  <c r="AY265" i="12"/>
  <c r="AZ265" i="12" s="1"/>
  <c r="AY240" i="12"/>
  <c r="AZ240" i="12" s="1"/>
  <c r="AY213" i="12"/>
  <c r="AZ213" i="12" s="1"/>
  <c r="AY296" i="12"/>
  <c r="AZ296" i="12" s="1"/>
  <c r="AY344" i="12"/>
  <c r="AZ344" i="12" s="1"/>
  <c r="AY38" i="12"/>
  <c r="AZ38" i="12" s="1"/>
  <c r="AY27" i="12"/>
  <c r="AZ27" i="12" s="1"/>
  <c r="AY54" i="12"/>
  <c r="AZ54" i="12" s="1"/>
  <c r="AY59" i="12"/>
  <c r="AZ59" i="12" s="1"/>
  <c r="AY168" i="12"/>
  <c r="AZ168" i="12" s="1"/>
  <c r="AY236" i="12"/>
  <c r="AZ236" i="12" s="1"/>
  <c r="AY161" i="12"/>
  <c r="AZ161" i="12" s="1"/>
  <c r="AY74" i="12"/>
  <c r="AZ74" i="12" s="1"/>
  <c r="AY148" i="12"/>
  <c r="AZ148" i="12" s="1"/>
  <c r="AY354" i="12"/>
  <c r="AZ354" i="12" s="1"/>
  <c r="AY88" i="12"/>
  <c r="AZ88" i="12" s="1"/>
  <c r="AY206" i="12"/>
  <c r="AZ206" i="12" s="1"/>
  <c r="AY230" i="12"/>
  <c r="AZ230" i="12" s="1"/>
  <c r="AY99" i="12"/>
  <c r="AZ99" i="12" s="1"/>
  <c r="AY95" i="12"/>
  <c r="AZ95" i="12" s="1"/>
  <c r="AY234" i="12"/>
  <c r="AZ234" i="12" s="1"/>
  <c r="AY207" i="12"/>
  <c r="AZ207" i="12" s="1"/>
  <c r="AY242" i="12"/>
  <c r="AZ242" i="12" s="1"/>
  <c r="AY98" i="12"/>
  <c r="AZ98" i="12" s="1"/>
  <c r="AY120" i="12"/>
  <c r="AZ120" i="12" s="1"/>
  <c r="AY271" i="12"/>
  <c r="AZ271" i="12" s="1"/>
  <c r="AY219" i="12"/>
  <c r="AZ219" i="12" s="1"/>
  <c r="AY29" i="12"/>
  <c r="AZ29" i="12" s="1"/>
  <c r="AY18" i="12"/>
  <c r="AZ18" i="12" s="1"/>
  <c r="AY9" i="12"/>
  <c r="AZ9" i="12" s="1"/>
  <c r="AY51" i="12"/>
  <c r="AZ51" i="12" s="1"/>
  <c r="AY39" i="12"/>
  <c r="AZ39" i="12" s="1"/>
  <c r="AY44" i="12"/>
  <c r="AZ44" i="12" s="1"/>
  <c r="AY12" i="12"/>
  <c r="AZ12" i="12" s="1"/>
  <c r="AY50" i="12"/>
  <c r="AZ50" i="12" s="1"/>
  <c r="AY62" i="12"/>
  <c r="AZ62" i="12" s="1"/>
  <c r="AY34" i="12"/>
  <c r="AZ34" i="12" s="1"/>
  <c r="AY192" i="12"/>
  <c r="AZ192" i="12" s="1"/>
  <c r="AY63" i="12"/>
  <c r="AZ63" i="12" s="1"/>
  <c r="AY71" i="12"/>
  <c r="AZ71" i="12" s="1"/>
  <c r="AY26" i="12"/>
  <c r="AZ26" i="12" s="1"/>
  <c r="AY139" i="12"/>
  <c r="AZ139" i="12" s="1"/>
  <c r="AY340" i="12"/>
  <c r="AZ340" i="12" s="1"/>
  <c r="AY307" i="12"/>
  <c r="AZ307" i="12" s="1"/>
  <c r="AY80" i="12"/>
  <c r="AZ80" i="12" s="1"/>
  <c r="AY283" i="12"/>
  <c r="AZ283" i="12" s="1"/>
  <c r="AY292" i="12"/>
  <c r="AZ292" i="12" s="1"/>
  <c r="AY123" i="12"/>
  <c r="AZ123" i="12" s="1"/>
  <c r="AY81" i="12"/>
  <c r="AZ81" i="12" s="1"/>
  <c r="AY300" i="12"/>
  <c r="AZ300" i="12" s="1"/>
  <c r="AY83" i="12"/>
  <c r="AZ83" i="12" s="1"/>
  <c r="AY325" i="12"/>
  <c r="AZ325" i="12" s="1"/>
  <c r="AY342" i="12"/>
  <c r="AZ342" i="12" s="1"/>
  <c r="AY151" i="12"/>
  <c r="AZ151" i="12" s="1"/>
  <c r="AY360" i="12"/>
  <c r="AZ360" i="12" s="1"/>
  <c r="AY92" i="12"/>
  <c r="AZ92" i="12" s="1"/>
  <c r="AY82" i="12"/>
  <c r="AZ82" i="12" s="1"/>
  <c r="AY252" i="12"/>
  <c r="AZ252" i="12" s="1"/>
  <c r="AY154" i="12"/>
  <c r="AZ154" i="12" s="1"/>
  <c r="AY182" i="12"/>
  <c r="AZ182" i="12" s="1"/>
  <c r="AY70" i="12"/>
  <c r="AZ70" i="12" s="1"/>
  <c r="AY65" i="12"/>
  <c r="AZ65" i="12" s="1"/>
  <c r="AY31" i="12"/>
  <c r="AZ31" i="12" s="1"/>
  <c r="AY66" i="12"/>
  <c r="AZ66" i="12" s="1"/>
  <c r="AY58" i="12"/>
  <c r="AZ58" i="12" s="1"/>
  <c r="AY222" i="12"/>
  <c r="AZ222" i="12" s="1"/>
  <c r="AY218" i="12"/>
  <c r="AZ218" i="12" s="1"/>
  <c r="AY216" i="12"/>
  <c r="AZ216" i="12" s="1"/>
  <c r="AY345" i="12"/>
  <c r="AZ345" i="12" s="1"/>
  <c r="AY279" i="12"/>
  <c r="AZ279" i="12" s="1"/>
  <c r="AY133" i="12"/>
  <c r="AZ133" i="12" s="1"/>
  <c r="AY232" i="12"/>
  <c r="AZ232" i="12" s="1"/>
  <c r="AY45" i="12"/>
  <c r="AZ45" i="12" s="1"/>
  <c r="AY32" i="12"/>
  <c r="AZ32" i="12" s="1"/>
  <c r="AY75" i="12"/>
  <c r="AZ75" i="12" s="1"/>
  <c r="AY7" i="12"/>
  <c r="AZ7" i="12" s="1"/>
  <c r="AJ98" i="10"/>
  <c r="AK98" i="10" s="1"/>
  <c r="AJ102" i="10"/>
  <c r="AK102" i="10" s="1"/>
  <c r="AJ299" i="10"/>
  <c r="AK299" i="10" s="1"/>
  <c r="AJ308" i="10"/>
  <c r="AK308" i="10" s="1"/>
  <c r="AJ311" i="10"/>
  <c r="AK311" i="10" s="1"/>
  <c r="AJ255" i="10"/>
  <c r="AK255" i="10" s="1"/>
  <c r="AJ252" i="10"/>
  <c r="AK252" i="10" s="1"/>
  <c r="AJ201" i="10"/>
  <c r="AK201" i="10" s="1"/>
  <c r="AJ216" i="10"/>
  <c r="AK216" i="10" s="1"/>
  <c r="AJ181" i="10"/>
  <c r="AK181" i="10" s="1"/>
  <c r="AJ107" i="10"/>
  <c r="AK107" i="10" s="1"/>
  <c r="AJ127" i="10"/>
  <c r="AK127" i="10" s="1"/>
  <c r="AJ131" i="10"/>
  <c r="AK131" i="10" s="1"/>
  <c r="AJ365" i="10"/>
  <c r="AK365" i="10" s="1"/>
  <c r="AJ348" i="10"/>
  <c r="AK348" i="10" s="1"/>
  <c r="AJ344" i="10"/>
  <c r="AK344" i="10" s="1"/>
  <c r="AJ324" i="10"/>
  <c r="AK324" i="10" s="1"/>
  <c r="AJ302" i="10"/>
  <c r="AK302" i="10" s="1"/>
  <c r="AJ288" i="10"/>
  <c r="AK288" i="10" s="1"/>
  <c r="AJ278" i="10"/>
  <c r="AK278" i="10" s="1"/>
  <c r="AJ261" i="10"/>
  <c r="AK261" i="10" s="1"/>
  <c r="AJ232" i="10"/>
  <c r="AK232" i="10" s="1"/>
  <c r="AJ224" i="10"/>
  <c r="AK224" i="10" s="1"/>
  <c r="AJ203" i="10"/>
  <c r="AK203" i="10" s="1"/>
  <c r="AJ165" i="10"/>
  <c r="AK165" i="10" s="1"/>
  <c r="AJ157" i="10"/>
  <c r="AK157" i="10" s="1"/>
  <c r="AJ126" i="10"/>
  <c r="AK126" i="10" s="1"/>
  <c r="AJ109" i="10"/>
  <c r="AK109" i="10" s="1"/>
  <c r="AJ90" i="10"/>
  <c r="AK90" i="10" s="1"/>
  <c r="AJ72" i="10"/>
  <c r="AK72" i="10" s="1"/>
  <c r="AJ57" i="10"/>
  <c r="AK57" i="10" s="1"/>
  <c r="AJ49" i="10"/>
  <c r="AK49" i="10" s="1"/>
  <c r="AJ364" i="10"/>
  <c r="AK364" i="10" s="1"/>
  <c r="AJ333" i="10"/>
  <c r="AK333" i="10" s="1"/>
  <c r="AJ322" i="10"/>
  <c r="AK322" i="10" s="1"/>
  <c r="AJ300" i="10"/>
  <c r="AK300" i="10" s="1"/>
  <c r="AJ280" i="10"/>
  <c r="AK280" i="10" s="1"/>
  <c r="AJ225" i="10"/>
  <c r="AK225" i="10" s="1"/>
  <c r="AJ215" i="10"/>
  <c r="AK215" i="10" s="1"/>
  <c r="AJ189" i="10"/>
  <c r="AK189" i="10" s="1"/>
  <c r="AJ177" i="10"/>
  <c r="AK177" i="10" s="1"/>
  <c r="AJ158" i="10"/>
  <c r="AK158" i="10" s="1"/>
  <c r="AJ152" i="10"/>
  <c r="AK152" i="10" s="1"/>
  <c r="AJ125" i="10"/>
  <c r="AK125" i="10" s="1"/>
  <c r="AJ91" i="10"/>
  <c r="AK91" i="10" s="1"/>
  <c r="AJ80" i="10"/>
  <c r="AK80" i="10" s="1"/>
  <c r="AJ66" i="10"/>
  <c r="AK66" i="10" s="1"/>
  <c r="AX56" i="6"/>
  <c r="AY56" i="6" s="1"/>
  <c r="BB56" i="6" s="1"/>
  <c r="BC56" i="6" s="1"/>
  <c r="AX44" i="6"/>
  <c r="AY44" i="6" s="1"/>
  <c r="BB44" i="6" s="1"/>
  <c r="BC44" i="6" s="1"/>
  <c r="AX22" i="6"/>
  <c r="AY22" i="6" s="1"/>
  <c r="BB22" i="6" s="1"/>
  <c r="BC22" i="6" s="1"/>
  <c r="BD22" i="6" s="1"/>
  <c r="BE22" i="6" s="1"/>
  <c r="BF22" i="6" s="1"/>
  <c r="BG22" i="6" s="1"/>
  <c r="BH22" i="6" s="1"/>
  <c r="AX19" i="6"/>
  <c r="AY19" i="6" s="1"/>
  <c r="BB19" i="6" s="1"/>
  <c r="BC19" i="6" s="1"/>
  <c r="AJ321" i="10"/>
  <c r="AK321" i="10" s="1"/>
  <c r="AJ295" i="10"/>
  <c r="AK295" i="10" s="1"/>
  <c r="AJ304" i="10"/>
  <c r="AK304" i="10" s="1"/>
  <c r="AJ266" i="10"/>
  <c r="AK266" i="10" s="1"/>
  <c r="AJ249" i="10"/>
  <c r="AK249" i="10" s="1"/>
  <c r="AJ248" i="10"/>
  <c r="AK248" i="10" s="1"/>
  <c r="AJ198" i="10"/>
  <c r="AK198" i="10" s="1"/>
  <c r="AJ212" i="10"/>
  <c r="AK212" i="10" s="1"/>
  <c r="AJ178" i="10"/>
  <c r="AK178" i="10" s="1"/>
  <c r="AJ103" i="10"/>
  <c r="AK103" i="10" s="1"/>
  <c r="AJ124" i="10"/>
  <c r="AK124" i="10" s="1"/>
  <c r="AJ117" i="10"/>
  <c r="AK117" i="10" s="1"/>
  <c r="AJ361" i="10"/>
  <c r="AK361" i="10" s="1"/>
  <c r="AJ347" i="10"/>
  <c r="AK347" i="10" s="1"/>
  <c r="AJ343" i="10"/>
  <c r="AK343" i="10" s="1"/>
  <c r="AJ323" i="10"/>
  <c r="AK323" i="10" s="1"/>
  <c r="AJ297" i="10"/>
  <c r="AK297" i="10" s="1"/>
  <c r="AJ286" i="10"/>
  <c r="AK286" i="10" s="1"/>
  <c r="AJ250" i="10"/>
  <c r="AK250" i="10" s="1"/>
  <c r="AJ229" i="10"/>
  <c r="AK229" i="10" s="1"/>
  <c r="AJ223" i="10"/>
  <c r="AK223" i="10" s="1"/>
  <c r="AJ199" i="10"/>
  <c r="AK199" i="10" s="1"/>
  <c r="AJ161" i="10"/>
  <c r="AK161" i="10" s="1"/>
  <c r="AJ144" i="10"/>
  <c r="AK144" i="10" s="1"/>
  <c r="AJ122" i="10"/>
  <c r="AK122" i="10" s="1"/>
  <c r="AJ97" i="10"/>
  <c r="AK97" i="10" s="1"/>
  <c r="AJ87" i="10"/>
  <c r="AK87" i="10" s="1"/>
  <c r="AJ70" i="10"/>
  <c r="AK70" i="10" s="1"/>
  <c r="AJ53" i="10"/>
  <c r="AK53" i="10" s="1"/>
  <c r="AJ40" i="10"/>
  <c r="AK40" i="10" s="1"/>
  <c r="AJ336" i="10"/>
  <c r="AK336" i="10" s="1"/>
  <c r="AJ332" i="10"/>
  <c r="AK332" i="10" s="1"/>
  <c r="AJ298" i="10"/>
  <c r="AK298" i="10" s="1"/>
  <c r="AJ259" i="10"/>
  <c r="AK259" i="10" s="1"/>
  <c r="AJ221" i="10"/>
  <c r="AK221" i="10" s="1"/>
  <c r="AJ202" i="10"/>
  <c r="AK202" i="10" s="1"/>
  <c r="AJ187" i="10"/>
  <c r="AK187" i="10" s="1"/>
  <c r="AJ176" i="10"/>
  <c r="AK176" i="10" s="1"/>
  <c r="AJ156" i="10"/>
  <c r="AK156" i="10" s="1"/>
  <c r="AJ142" i="10"/>
  <c r="AK142" i="10" s="1"/>
  <c r="AJ123" i="10"/>
  <c r="AK123" i="10" s="1"/>
  <c r="AJ84" i="10"/>
  <c r="AK84" i="10" s="1"/>
  <c r="AJ79" i="10"/>
  <c r="AK79" i="10" s="1"/>
  <c r="AJ65" i="10"/>
  <c r="AK65" i="10" s="1"/>
  <c r="AJ48" i="10"/>
  <c r="AK48" i="10" s="1"/>
  <c r="AJ33" i="10"/>
  <c r="AK33" i="10" s="1"/>
  <c r="AJ23" i="10"/>
  <c r="AK23" i="10" s="1"/>
  <c r="AJ366" i="10"/>
  <c r="AK366" i="10" s="1"/>
  <c r="AJ353" i="10"/>
  <c r="AK353" i="10" s="1"/>
  <c r="AJ349" i="10"/>
  <c r="AK349" i="10" s="1"/>
  <c r="AJ338" i="10"/>
  <c r="AK338" i="10" s="1"/>
  <c r="AJ316" i="10"/>
  <c r="AK316" i="10" s="1"/>
  <c r="AJ281" i="10"/>
  <c r="AK281" i="10" s="1"/>
  <c r="AJ315" i="10"/>
  <c r="AK315" i="10" s="1"/>
  <c r="AJ287" i="10"/>
  <c r="AK287" i="10" s="1"/>
  <c r="AJ273" i="10"/>
  <c r="AK273" i="10" s="1"/>
  <c r="AJ246" i="10"/>
  <c r="AK246" i="10" s="1"/>
  <c r="AJ211" i="10"/>
  <c r="AK211" i="10" s="1"/>
  <c r="AJ194" i="10"/>
  <c r="AK194" i="10" s="1"/>
  <c r="AJ208" i="10"/>
  <c r="AK208" i="10" s="1"/>
  <c r="AJ114" i="10"/>
  <c r="AK114" i="10" s="1"/>
  <c r="AJ138" i="10"/>
  <c r="AK138" i="10" s="1"/>
  <c r="AJ118" i="10"/>
  <c r="AK118" i="10" s="1"/>
  <c r="AJ100" i="10"/>
  <c r="AK100" i="10" s="1"/>
  <c r="AJ359" i="10"/>
  <c r="AK359" i="10" s="1"/>
  <c r="AJ346" i="10"/>
  <c r="AK346" i="10" s="1"/>
  <c r="AJ329" i="10"/>
  <c r="AK329" i="10" s="1"/>
  <c r="AJ309" i="10"/>
  <c r="AK309" i="10" s="1"/>
  <c r="AJ293" i="10"/>
  <c r="AK293" i="10" s="1"/>
  <c r="AJ285" i="10"/>
  <c r="AK285" i="10" s="1"/>
  <c r="AJ263" i="10"/>
  <c r="AK263" i="10" s="1"/>
  <c r="AJ247" i="10"/>
  <c r="AK247" i="10" s="1"/>
  <c r="AJ228" i="10"/>
  <c r="AK228" i="10" s="1"/>
  <c r="AJ214" i="10"/>
  <c r="AK214" i="10" s="1"/>
  <c r="AJ190" i="10"/>
  <c r="AK190" i="10" s="1"/>
  <c r="AJ160" i="10"/>
  <c r="AK160" i="10" s="1"/>
  <c r="AJ143" i="10"/>
  <c r="AK143" i="10" s="1"/>
  <c r="AJ113" i="10"/>
  <c r="AK113" i="10" s="1"/>
  <c r="AJ96" i="10"/>
  <c r="AK96" i="10" s="1"/>
  <c r="AJ86" i="10"/>
  <c r="AK86" i="10" s="1"/>
  <c r="AJ69" i="10"/>
  <c r="AK69" i="10" s="1"/>
  <c r="AJ52" i="10"/>
  <c r="AK52" i="10" s="1"/>
  <c r="AJ21" i="10"/>
  <c r="AK21" i="10" s="1"/>
  <c r="AJ335" i="10"/>
  <c r="AK335" i="10" s="1"/>
  <c r="AJ327" i="10"/>
  <c r="AK327" i="10" s="1"/>
  <c r="AJ319" i="10"/>
  <c r="AK319" i="10" s="1"/>
  <c r="AJ291" i="10"/>
  <c r="AK291" i="10" s="1"/>
  <c r="AJ241" i="10"/>
  <c r="AK241" i="10" s="1"/>
  <c r="AJ220" i="10"/>
  <c r="AK220" i="10" s="1"/>
  <c r="AJ200" i="10"/>
  <c r="AK200" i="10" s="1"/>
  <c r="AJ186" i="10"/>
  <c r="AK186" i="10" s="1"/>
  <c r="AJ175" i="10"/>
  <c r="AK175" i="10" s="1"/>
  <c r="AJ154" i="10"/>
  <c r="AK154" i="10" s="1"/>
  <c r="AJ140" i="10"/>
  <c r="AK140" i="10" s="1"/>
  <c r="AJ105" i="10"/>
  <c r="AK105" i="10" s="1"/>
  <c r="AJ83" i="10"/>
  <c r="AK83" i="10" s="1"/>
  <c r="AJ78" i="10"/>
  <c r="AK78" i="10" s="1"/>
  <c r="AJ63" i="10"/>
  <c r="AK63" i="10" s="1"/>
  <c r="AJ46" i="10"/>
  <c r="AK46" i="10" s="1"/>
  <c r="AJ29" i="10"/>
  <c r="AK29" i="10" s="1"/>
  <c r="AJ18" i="10"/>
  <c r="AK18" i="10" s="1"/>
  <c r="AJ363" i="10"/>
  <c r="AK363" i="10" s="1"/>
  <c r="AJ352" i="10"/>
  <c r="AK352" i="10" s="1"/>
  <c r="AJ341" i="10"/>
  <c r="AK341" i="10" s="1"/>
  <c r="AJ337" i="10"/>
  <c r="AK337" i="10" s="1"/>
  <c r="AJ314" i="10"/>
  <c r="AK314" i="10" s="1"/>
  <c r="AJ279" i="10"/>
  <c r="AK279" i="10" s="1"/>
  <c r="AJ307" i="10"/>
  <c r="AK307" i="10" s="1"/>
  <c r="AJ312" i="10"/>
  <c r="AK312" i="10" s="1"/>
  <c r="AJ318" i="10"/>
  <c r="AK318" i="10" s="1"/>
  <c r="AJ265" i="10"/>
  <c r="AK265" i="10" s="1"/>
  <c r="AJ242" i="10"/>
  <c r="AK242" i="10" s="1"/>
  <c r="AJ209" i="10"/>
  <c r="AK209" i="10" s="1"/>
  <c r="AJ191" i="10"/>
  <c r="AK191" i="10" s="1"/>
  <c r="AJ188" i="10"/>
  <c r="AK188" i="10" s="1"/>
  <c r="AJ110" i="10"/>
  <c r="AK110" i="10" s="1"/>
  <c r="AJ134" i="10"/>
  <c r="AK134" i="10" s="1"/>
  <c r="AJ93" i="10"/>
  <c r="AK93" i="10" s="1"/>
  <c r="AJ94" i="10"/>
  <c r="AK94" i="10" s="1"/>
  <c r="AJ355" i="10"/>
  <c r="AK355" i="10" s="1"/>
  <c r="AJ345" i="10"/>
  <c r="AK345" i="10" s="1"/>
  <c r="AJ328" i="10"/>
  <c r="AK328" i="10" s="1"/>
  <c r="AJ306" i="10"/>
  <c r="AK306" i="10" s="1"/>
  <c r="AJ292" i="10"/>
  <c r="AK292" i="10" s="1"/>
  <c r="AJ284" i="10"/>
  <c r="AK284" i="10" s="1"/>
  <c r="AJ262" i="10"/>
  <c r="AK262" i="10" s="1"/>
  <c r="AJ233" i="10"/>
  <c r="AK233" i="10" s="1"/>
  <c r="AJ227" i="10"/>
  <c r="AK227" i="10" s="1"/>
  <c r="AJ213" i="10"/>
  <c r="AK213" i="10" s="1"/>
  <c r="AJ183" i="10"/>
  <c r="AK183" i="10" s="1"/>
  <c r="AJ159" i="10"/>
  <c r="AK159" i="10" s="1"/>
  <c r="AJ133" i="10"/>
  <c r="AK133" i="10" s="1"/>
  <c r="AJ111" i="10"/>
  <c r="AK111" i="10" s="1"/>
  <c r="AJ92" i="10"/>
  <c r="AK92" i="10" s="1"/>
  <c r="AJ85" i="10"/>
  <c r="AK85" i="10" s="1"/>
  <c r="AJ68" i="10"/>
  <c r="AK68" i="10" s="1"/>
  <c r="AJ51" i="10"/>
  <c r="AK51" i="10" s="1"/>
  <c r="AJ20" i="10"/>
  <c r="AK20" i="10" s="1"/>
  <c r="AJ334" i="10"/>
  <c r="AK334" i="10" s="1"/>
  <c r="AJ326" i="10"/>
  <c r="AK326" i="10" s="1"/>
  <c r="AJ310" i="10"/>
  <c r="AK310" i="10" s="1"/>
  <c r="AJ283" i="10"/>
  <c r="AK283" i="10" s="1"/>
  <c r="AJ226" i="10"/>
  <c r="AK226" i="10" s="1"/>
  <c r="AJ217" i="10"/>
  <c r="AK217" i="10" s="1"/>
  <c r="AJ192" i="10"/>
  <c r="AK192" i="10" s="1"/>
  <c r="AJ182" i="10"/>
  <c r="AK182" i="10" s="1"/>
  <c r="AJ162" i="10"/>
  <c r="AK162" i="10" s="1"/>
  <c r="AJ153" i="10"/>
  <c r="AK153" i="10" s="1"/>
  <c r="AJ139" i="10"/>
  <c r="AK139" i="10" s="1"/>
  <c r="AJ95" i="10"/>
  <c r="AK95" i="10" s="1"/>
  <c r="AJ82" i="10"/>
  <c r="AK82" i="10" s="1"/>
  <c r="AJ74" i="10"/>
  <c r="AK74" i="10" s="1"/>
  <c r="AJ62" i="10"/>
  <c r="AK62" i="10" s="1"/>
  <c r="AJ61" i="10"/>
  <c r="AK61" i="10" s="1"/>
  <c r="AJ44" i="10"/>
  <c r="AK44" i="10" s="1"/>
  <c r="AJ27" i="10"/>
  <c r="AK27" i="10" s="1"/>
  <c r="AJ15" i="10"/>
  <c r="AK15" i="10" s="1"/>
  <c r="AJ354" i="10"/>
  <c r="AK354" i="10" s="1"/>
  <c r="AJ350" i="10"/>
  <c r="AK350" i="10" s="1"/>
  <c r="AJ339" i="10"/>
  <c r="AK339" i="10" s="1"/>
  <c r="AJ289" i="10"/>
  <c r="AK289" i="10" s="1"/>
  <c r="AJ271" i="10"/>
  <c r="AK271" i="10" s="1"/>
  <c r="AJ245" i="10"/>
  <c r="AK245" i="10" s="1"/>
  <c r="AJ239" i="10"/>
  <c r="AK239" i="10" s="1"/>
  <c r="AJ231" i="10"/>
  <c r="AK231" i="10" s="1"/>
  <c r="AJ130" i="10"/>
  <c r="AK130" i="10" s="1"/>
  <c r="AJ115" i="10"/>
  <c r="AK115" i="10" s="1"/>
  <c r="AJ12" i="10"/>
  <c r="AK12" i="10" s="1"/>
  <c r="AJ137" i="10"/>
  <c r="AK137" i="10" s="1"/>
  <c r="AJ16" i="10"/>
  <c r="AK16" i="10" s="1"/>
  <c r="AJ180" i="10"/>
  <c r="AK180" i="10" s="1"/>
  <c r="AJ171" i="10"/>
  <c r="AK171" i="10" s="1"/>
  <c r="AJ151" i="10"/>
  <c r="AK151" i="10" s="1"/>
  <c r="AJ146" i="10"/>
  <c r="AK146" i="10" s="1"/>
  <c r="AJ67" i="10"/>
  <c r="AK67" i="10" s="1"/>
  <c r="AJ56" i="10"/>
  <c r="AK56" i="10" s="1"/>
  <c r="AJ42" i="10"/>
  <c r="AK42" i="10" s="1"/>
  <c r="AJ37" i="10"/>
  <c r="AK37" i="10" s="1"/>
  <c r="AJ19" i="10"/>
  <c r="AK19" i="10" s="1"/>
  <c r="AJ360" i="10"/>
  <c r="AK360" i="10" s="1"/>
  <c r="AJ268" i="10"/>
  <c r="AK268" i="10" s="1"/>
  <c r="AJ197" i="10"/>
  <c r="AK197" i="10" s="1"/>
  <c r="AJ132" i="10"/>
  <c r="AK132" i="10" s="1"/>
  <c r="AJ81" i="10"/>
  <c r="AK81" i="10" s="1"/>
  <c r="AJ31" i="10"/>
  <c r="AK31" i="10" s="1"/>
  <c r="AJ64" i="10"/>
  <c r="AK64" i="10" s="1"/>
  <c r="AJ303" i="10"/>
  <c r="AK303" i="10" s="1"/>
  <c r="AJ167" i="10"/>
  <c r="AK167" i="10" s="1"/>
  <c r="AJ32" i="10"/>
  <c r="AK32" i="10" s="1"/>
  <c r="AJ294" i="10"/>
  <c r="AK294" i="10" s="1"/>
  <c r="AJ270" i="10"/>
  <c r="AK270" i="10" s="1"/>
  <c r="AJ331" i="10"/>
  <c r="AK331" i="10" s="1"/>
  <c r="AJ301" i="10"/>
  <c r="AK301" i="10" s="1"/>
  <c r="AJ77" i="10"/>
  <c r="AK77" i="10" s="1"/>
  <c r="AJ195" i="10"/>
  <c r="AK195" i="10" s="1"/>
  <c r="AJ121" i="10"/>
  <c r="AK121" i="10" s="1"/>
  <c r="AJ264" i="10"/>
  <c r="AK264" i="10" s="1"/>
  <c r="AJ244" i="10"/>
  <c r="AK244" i="10" s="1"/>
  <c r="AJ236" i="10"/>
  <c r="AK236" i="10" s="1"/>
  <c r="AJ230" i="10"/>
  <c r="AK230" i="10" s="1"/>
  <c r="AJ129" i="10"/>
  <c r="AK129" i="10" s="1"/>
  <c r="AJ112" i="10"/>
  <c r="AK112" i="10" s="1"/>
  <c r="AJ11" i="10"/>
  <c r="AK11" i="10" s="1"/>
  <c r="AJ136" i="10"/>
  <c r="AK136" i="10" s="1"/>
  <c r="AJ7" i="10"/>
  <c r="AK7" i="10" s="1"/>
  <c r="AJ174" i="10"/>
  <c r="AK174" i="10" s="1"/>
  <c r="AJ170" i="10"/>
  <c r="AK170" i="10" s="1"/>
  <c r="AJ150" i="10"/>
  <c r="AK150" i="10" s="1"/>
  <c r="AJ145" i="10"/>
  <c r="AK145" i="10" s="1"/>
  <c r="AJ60" i="10"/>
  <c r="AK60" i="10" s="1"/>
  <c r="AJ55" i="10"/>
  <c r="AK55" i="10" s="1"/>
  <c r="AJ41" i="10"/>
  <c r="AK41" i="10" s="1"/>
  <c r="AJ9" i="10"/>
  <c r="AK9" i="10" s="1"/>
  <c r="AJ25" i="10"/>
  <c r="AK25" i="10" s="1"/>
  <c r="AJ207" i="10"/>
  <c r="AK207" i="10" s="1"/>
  <c r="AJ258" i="10"/>
  <c r="AK258" i="10" s="1"/>
  <c r="AJ193" i="10"/>
  <c r="AK193" i="10" s="1"/>
  <c r="AJ108" i="10"/>
  <c r="AK108" i="10" s="1"/>
  <c r="AJ47" i="10"/>
  <c r="AK47" i="10" s="1"/>
  <c r="AJ218" i="10"/>
  <c r="AK218" i="10" s="1"/>
  <c r="AJ30" i="10"/>
  <c r="AK30" i="10" s="1"/>
  <c r="AJ296" i="10"/>
  <c r="AK296" i="10" s="1"/>
  <c r="AJ238" i="10"/>
  <c r="AK238" i="10" s="1"/>
  <c r="AJ120" i="10"/>
  <c r="AK120" i="10" s="1"/>
  <c r="AJ76" i="10"/>
  <c r="AK76" i="10" s="1"/>
  <c r="AJ282" i="10"/>
  <c r="AK282" i="10" s="1"/>
  <c r="AJ317" i="10"/>
  <c r="AK317" i="10" s="1"/>
  <c r="AJ277" i="10"/>
  <c r="AK277" i="10" s="1"/>
  <c r="AJ73" i="10"/>
  <c r="AK73" i="10" s="1"/>
  <c r="AJ219" i="10"/>
  <c r="AK219" i="10" s="1"/>
  <c r="AJ168" i="10"/>
  <c r="AK168" i="10" s="1"/>
  <c r="AJ106" i="10"/>
  <c r="AK106" i="10" s="1"/>
  <c r="AJ260" i="10"/>
  <c r="AK260" i="10" s="1"/>
  <c r="AJ243" i="10"/>
  <c r="AK243" i="10" s="1"/>
  <c r="AJ235" i="10"/>
  <c r="AK235" i="10" s="1"/>
  <c r="AJ205" i="10"/>
  <c r="AK205" i="10" s="1"/>
  <c r="AJ128" i="10"/>
  <c r="AK128" i="10" s="1"/>
  <c r="AJ101" i="10"/>
  <c r="AK101" i="10" s="1"/>
  <c r="AJ10" i="10"/>
  <c r="AK10" i="10" s="1"/>
  <c r="AJ135" i="10"/>
  <c r="AK135" i="10" s="1"/>
  <c r="AJ185" i="10"/>
  <c r="AK185" i="10" s="1"/>
  <c r="AJ173" i="10"/>
  <c r="AK173" i="10" s="1"/>
  <c r="AJ169" i="10"/>
  <c r="AK169" i="10" s="1"/>
  <c r="AJ149" i="10"/>
  <c r="AK149" i="10" s="1"/>
  <c r="AJ88" i="10"/>
  <c r="AK88" i="10" s="1"/>
  <c r="AJ59" i="10"/>
  <c r="AK59" i="10" s="1"/>
  <c r="AJ54" i="10"/>
  <c r="AK54" i="10" s="1"/>
  <c r="AJ39" i="10"/>
  <c r="AK39" i="10" s="1"/>
  <c r="AJ13" i="10"/>
  <c r="AK13" i="10" s="1"/>
  <c r="AJ26" i="10"/>
  <c r="AK26" i="10" s="1"/>
  <c r="AJ196" i="10"/>
  <c r="AK196" i="10" s="1"/>
  <c r="AJ254" i="10"/>
  <c r="AK254" i="10" s="1"/>
  <c r="AJ166" i="10"/>
  <c r="AK166" i="10" s="1"/>
  <c r="AJ104" i="10"/>
  <c r="AK104" i="10" s="1"/>
  <c r="AJ43" i="10"/>
  <c r="AK43" i="10" s="1"/>
  <c r="AJ163" i="10"/>
  <c r="AK163" i="10" s="1"/>
  <c r="AJ358" i="10"/>
  <c r="AK358" i="10" s="1"/>
  <c r="AJ275" i="10"/>
  <c r="AK275" i="10" s="1"/>
  <c r="AJ222" i="10"/>
  <c r="AK222" i="10" s="1"/>
  <c r="AJ116" i="10"/>
  <c r="AK116" i="10" s="1"/>
  <c r="AJ325" i="10"/>
  <c r="AK325" i="10" s="1"/>
  <c r="AJ276" i="10"/>
  <c r="AK276" i="10" s="1"/>
  <c r="AJ256" i="10"/>
  <c r="AK256" i="10" s="1"/>
  <c r="AJ313" i="10"/>
  <c r="AK313" i="10" s="1"/>
  <c r="AJ257" i="10"/>
  <c r="AK257" i="10" s="1"/>
  <c r="AJ34" i="10"/>
  <c r="AK34" i="10" s="1"/>
  <c r="AJ210" i="10"/>
  <c r="AK210" i="10" s="1"/>
  <c r="AJ164" i="10"/>
  <c r="AK164" i="10" s="1"/>
  <c r="AJ45" i="10"/>
  <c r="AK45" i="10" s="1"/>
  <c r="AJ28" i="10"/>
  <c r="AK28" i="10" s="1"/>
  <c r="AJ17" i="10"/>
  <c r="AK17" i="10" s="1"/>
  <c r="AJ362" i="10"/>
  <c r="AK362" i="10" s="1"/>
  <c r="AJ351" i="10"/>
  <c r="AK351" i="10" s="1"/>
  <c r="AJ340" i="10"/>
  <c r="AK340" i="10" s="1"/>
  <c r="AJ330" i="10"/>
  <c r="AK330" i="10" s="1"/>
  <c r="AJ290" i="10"/>
  <c r="AK290" i="10" s="1"/>
  <c r="AJ274" i="10"/>
  <c r="AK274" i="10" s="1"/>
  <c r="AJ251" i="10"/>
  <c r="AK251" i="10" s="1"/>
  <c r="AJ240" i="10"/>
  <c r="AK240" i="10" s="1"/>
  <c r="AJ234" i="10"/>
  <c r="AK234" i="10" s="1"/>
  <c r="AJ204" i="10"/>
  <c r="AK204" i="10" s="1"/>
  <c r="AJ119" i="10"/>
  <c r="AK119" i="10" s="1"/>
  <c r="AJ99" i="10"/>
  <c r="AK99" i="10" s="1"/>
  <c r="AJ8" i="10"/>
  <c r="AK8" i="10" s="1"/>
  <c r="AJ22" i="10"/>
  <c r="AK22" i="10" s="1"/>
  <c r="AJ184" i="10"/>
  <c r="AK184" i="10" s="1"/>
  <c r="AJ172" i="10"/>
  <c r="AK172" i="10" s="1"/>
  <c r="AJ155" i="10"/>
  <c r="AK155" i="10" s="1"/>
  <c r="AJ147" i="10"/>
  <c r="AK147" i="10" s="1"/>
  <c r="AJ71" i="10"/>
  <c r="AK71" i="10" s="1"/>
  <c r="AJ58" i="10"/>
  <c r="AK58" i="10" s="1"/>
  <c r="AJ50" i="10"/>
  <c r="AK50" i="10" s="1"/>
  <c r="AJ38" i="10"/>
  <c r="AK38" i="10" s="1"/>
  <c r="AJ14" i="10"/>
  <c r="AK14" i="10" s="1"/>
  <c r="AJ357" i="10"/>
  <c r="AK357" i="10" s="1"/>
  <c r="AJ237" i="10"/>
  <c r="AK237" i="10" s="1"/>
  <c r="AJ141" i="10"/>
  <c r="AK141" i="10" s="1"/>
  <c r="AJ89" i="10"/>
  <c r="AK89" i="10" s="1"/>
  <c r="AJ35" i="10"/>
  <c r="AK35" i="10" s="1"/>
  <c r="AJ36" i="10"/>
  <c r="AK36" i="10" s="1"/>
  <c r="AJ342" i="10"/>
  <c r="AK342" i="10" s="1"/>
  <c r="AJ269" i="10"/>
  <c r="AK269" i="10" s="1"/>
  <c r="AJ179" i="10"/>
  <c r="AK179" i="10" s="1"/>
  <c r="AJ75" i="10"/>
  <c r="AK75" i="10" s="1"/>
  <c r="AJ320" i="10"/>
  <c r="AK320" i="10" s="1"/>
  <c r="AJ272" i="10"/>
  <c r="AK272" i="10" s="1"/>
  <c r="AJ356" i="10"/>
  <c r="AK356" i="10" s="1"/>
  <c r="AJ305" i="10"/>
  <c r="AK305" i="10" s="1"/>
  <c r="AJ253" i="10"/>
  <c r="AK253" i="10" s="1"/>
  <c r="AJ24" i="10"/>
  <c r="AK24" i="10" s="1"/>
  <c r="AJ206" i="10"/>
  <c r="AK206" i="10" s="1"/>
  <c r="AJ148" i="10"/>
  <c r="AK148" i="10" s="1"/>
  <c r="AE40" i="6"/>
  <c r="BI40" i="6"/>
  <c r="BI15" i="6"/>
  <c r="AE15" i="6"/>
  <c r="BI55" i="6"/>
  <c r="AE55" i="6"/>
  <c r="BI43" i="6"/>
  <c r="AE43" i="6"/>
  <c r="BI36" i="6"/>
  <c r="BI27" i="6"/>
  <c r="AE27" i="6"/>
  <c r="BI21" i="6"/>
  <c r="AE21" i="6"/>
  <c r="BI18" i="6"/>
  <c r="AE18" i="6"/>
  <c r="AE13" i="6"/>
  <c r="BI9" i="6"/>
  <c r="AE9" i="6"/>
  <c r="AE45" i="6"/>
  <c r="AE23" i="6"/>
  <c r="BI23" i="6"/>
  <c r="AE7" i="6"/>
  <c r="BI7" i="6"/>
  <c r="AX41" i="6"/>
  <c r="AY41" i="6" s="1"/>
  <c r="BB41" i="6" s="1"/>
  <c r="BC41" i="6" s="1"/>
  <c r="AX24" i="6"/>
  <c r="AY24" i="6" s="1"/>
  <c r="BB24" i="6" s="1"/>
  <c r="BC24" i="6" s="1"/>
  <c r="AX16" i="6"/>
  <c r="AY16" i="6" s="1"/>
  <c r="BB16" i="6" s="1"/>
  <c r="BC16" i="6" s="1"/>
  <c r="AX12" i="6"/>
  <c r="AY12" i="6" s="1"/>
  <c r="BB12" i="6" s="1"/>
  <c r="BC12" i="6" s="1"/>
  <c r="AX55" i="6"/>
  <c r="AY55" i="6" s="1"/>
  <c r="BB55" i="6" s="1"/>
  <c r="BC55" i="6" s="1"/>
  <c r="AX43" i="6"/>
  <c r="AY43" i="6" s="1"/>
  <c r="BB43" i="6" s="1"/>
  <c r="BC43" i="6" s="1"/>
  <c r="AX42" i="6"/>
  <c r="AY42" i="6" s="1"/>
  <c r="BB42" i="6" s="1"/>
  <c r="BC42" i="6" s="1"/>
  <c r="AX25" i="6"/>
  <c r="AY25" i="6" s="1"/>
  <c r="BB25" i="6" s="1"/>
  <c r="BC25" i="6" s="1"/>
  <c r="AX21" i="6"/>
  <c r="AY21" i="6" s="1"/>
  <c r="BB21" i="6" s="1"/>
  <c r="BC21" i="6" s="1"/>
  <c r="AX18" i="6"/>
  <c r="AY18" i="6" s="1"/>
  <c r="BB18" i="6" s="1"/>
  <c r="BC18" i="6" s="1"/>
  <c r="AY17" i="6"/>
  <c r="BB17" i="6" s="1"/>
  <c r="BC17" i="6" s="1"/>
  <c r="AX13" i="6"/>
  <c r="AY13" i="6" s="1"/>
  <c r="BB13" i="6" s="1"/>
  <c r="BC13" i="6" s="1"/>
  <c r="BB20" i="6"/>
  <c r="BC20" i="6" s="1"/>
  <c r="BB15" i="6"/>
  <c r="BC15" i="6" s="1"/>
  <c r="AL235" i="10" l="1"/>
  <c r="AM235" i="10" s="1"/>
  <c r="AL307" i="10"/>
  <c r="AM307" i="10" s="1"/>
  <c r="BD45" i="6"/>
  <c r="BE45" i="6" s="1"/>
  <c r="BF45" i="6" s="1"/>
  <c r="BG45" i="6" s="1"/>
  <c r="BH45" i="6" s="1"/>
  <c r="BJ45" i="6" s="1"/>
  <c r="BK45" i="6" s="1"/>
  <c r="BD58" i="6"/>
  <c r="BE58" i="6" s="1"/>
  <c r="BF58" i="6" s="1"/>
  <c r="BG58" i="6" s="1"/>
  <c r="BH58" i="6" s="1"/>
  <c r="BJ58" i="6" s="1"/>
  <c r="BK58" i="6" s="1"/>
  <c r="AE11" i="6"/>
  <c r="BI11" i="6"/>
  <c r="BA199" i="12"/>
  <c r="BB199" i="12" s="1"/>
  <c r="BC200" i="12" s="1"/>
  <c r="BE200" i="12" s="1"/>
  <c r="AL43" i="10"/>
  <c r="AM43" i="10" s="1"/>
  <c r="AN48" i="10" s="1"/>
  <c r="AP48" i="10" s="1"/>
  <c r="AL271" i="10"/>
  <c r="AM271" i="10" s="1"/>
  <c r="AL223" i="10"/>
  <c r="AM223" i="10" s="1"/>
  <c r="AL157" i="10"/>
  <c r="AM157" i="10" s="1"/>
  <c r="AN159" i="10" s="1"/>
  <c r="AP159" i="10" s="1"/>
  <c r="AL97" i="10"/>
  <c r="AM97" i="10" s="1"/>
  <c r="AN97" i="10" s="1"/>
  <c r="AL337" i="10"/>
  <c r="AM337" i="10" s="1"/>
  <c r="AL349" i="10"/>
  <c r="AM349" i="10" s="1"/>
  <c r="AL211" i="10"/>
  <c r="AM211" i="10" s="1"/>
  <c r="AN213" i="10" s="1"/>
  <c r="AP213" i="10" s="1"/>
  <c r="AL133" i="10"/>
  <c r="AM133" i="10" s="1"/>
  <c r="AN135" i="10" s="1"/>
  <c r="AP135" i="10" s="1"/>
  <c r="AL175" i="10"/>
  <c r="AM175" i="10" s="1"/>
  <c r="AL247" i="10"/>
  <c r="AM247" i="10" s="1"/>
  <c r="AL313" i="10"/>
  <c r="AM313" i="10" s="1"/>
  <c r="AN318" i="10" s="1"/>
  <c r="AP318" i="10" s="1"/>
  <c r="AL115" i="10"/>
  <c r="AM115" i="10" s="1"/>
  <c r="AN120" i="10" s="1"/>
  <c r="AP120" i="10" s="1"/>
  <c r="AL205" i="10"/>
  <c r="AM205" i="10" s="1"/>
  <c r="AL277" i="10"/>
  <c r="AM277" i="10" s="1"/>
  <c r="AL121" i="10"/>
  <c r="AM121" i="10" s="1"/>
  <c r="AN123" i="10" s="1"/>
  <c r="AP123" i="10" s="1"/>
  <c r="AL331" i="10"/>
  <c r="AM331" i="10" s="1"/>
  <c r="AN336" i="10" s="1"/>
  <c r="AP336" i="10" s="1"/>
  <c r="AL79" i="10"/>
  <c r="AM79" i="10" s="1"/>
  <c r="AL145" i="10"/>
  <c r="AM145" i="10" s="1"/>
  <c r="AL361" i="10"/>
  <c r="AM361" i="10" s="1"/>
  <c r="AN365" i="10" s="1"/>
  <c r="AP365" i="10" s="1"/>
  <c r="AL289" i="10"/>
  <c r="AM289" i="10" s="1"/>
  <c r="AN291" i="10" s="1"/>
  <c r="AP291" i="10" s="1"/>
  <c r="AL13" i="10"/>
  <c r="AM13" i="10" s="1"/>
  <c r="AL193" i="10"/>
  <c r="AM193" i="10" s="1"/>
  <c r="AL127" i="10"/>
  <c r="AM127" i="10" s="1"/>
  <c r="AN131" i="10" s="1"/>
  <c r="AP131" i="10" s="1"/>
  <c r="AL181" i="10"/>
  <c r="AM181" i="10" s="1"/>
  <c r="AN183" i="10" s="1"/>
  <c r="AP183" i="10" s="1"/>
  <c r="AL283" i="10"/>
  <c r="AM283" i="10" s="1"/>
  <c r="AL187" i="10"/>
  <c r="AM187" i="10" s="1"/>
  <c r="AL139" i="10"/>
  <c r="AM139" i="10" s="1"/>
  <c r="AN141" i="10" s="1"/>
  <c r="AP141" i="10" s="1"/>
  <c r="AL319" i="10"/>
  <c r="AM319" i="10" s="1"/>
  <c r="AN324" i="10" s="1"/>
  <c r="AP324" i="10" s="1"/>
  <c r="AL343" i="10"/>
  <c r="AM343" i="10" s="1"/>
  <c r="AL151" i="10"/>
  <c r="AM151" i="10" s="1"/>
  <c r="AL325" i="10"/>
  <c r="AM325" i="10" s="1"/>
  <c r="AN327" i="10" s="1"/>
  <c r="AP327" i="10" s="1"/>
  <c r="AL109" i="10"/>
  <c r="AM109" i="10" s="1"/>
  <c r="AN109" i="10" s="1"/>
  <c r="AL85" i="10"/>
  <c r="AM85" i="10" s="1"/>
  <c r="AL49" i="10"/>
  <c r="AM49" i="10" s="1"/>
  <c r="AL7" i="10"/>
  <c r="AM7" i="10" s="1"/>
  <c r="AO9" i="10" s="1"/>
  <c r="AQ9" i="10" s="1"/>
  <c r="AL163" i="10"/>
  <c r="AM163" i="10" s="1"/>
  <c r="AN163" i="10" s="1"/>
  <c r="AL55" i="10"/>
  <c r="AM55" i="10" s="1"/>
  <c r="AL169" i="10"/>
  <c r="AM169" i="10" s="1"/>
  <c r="AL217" i="10"/>
  <c r="AM217" i="10" s="1"/>
  <c r="AN222" i="10" s="1"/>
  <c r="AP222" i="10" s="1"/>
  <c r="AL67" i="10"/>
  <c r="AM67" i="10" s="1"/>
  <c r="AN72" i="10" s="1"/>
  <c r="AP72" i="10" s="1"/>
  <c r="AL355" i="10"/>
  <c r="AM355" i="10" s="1"/>
  <c r="AL241" i="10"/>
  <c r="AM241" i="10" s="1"/>
  <c r="AL259" i="10"/>
  <c r="AM259" i="10" s="1"/>
  <c r="AN261" i="10" s="1"/>
  <c r="AP261" i="10" s="1"/>
  <c r="AL199" i="10"/>
  <c r="AM199" i="10" s="1"/>
  <c r="AN200" i="10" s="1"/>
  <c r="AP200" i="10" s="1"/>
  <c r="AL103" i="10"/>
  <c r="AM103" i="10" s="1"/>
  <c r="AL295" i="10"/>
  <c r="AM295" i="10" s="1"/>
  <c r="AL25" i="10"/>
  <c r="AM25" i="10" s="1"/>
  <c r="AO25" i="10" s="1"/>
  <c r="AQ25" i="10" s="1"/>
  <c r="AL37" i="10"/>
  <c r="AM37" i="10" s="1"/>
  <c r="AN42" i="10" s="1"/>
  <c r="AP42" i="10" s="1"/>
  <c r="AL73" i="10"/>
  <c r="AM73" i="10" s="1"/>
  <c r="AL19" i="10"/>
  <c r="AM19" i="10" s="1"/>
  <c r="AL61" i="10"/>
  <c r="AM61" i="10" s="1"/>
  <c r="AN61" i="10" s="1"/>
  <c r="AP61" i="10" s="1"/>
  <c r="AL229" i="10"/>
  <c r="AM229" i="10" s="1"/>
  <c r="AN233" i="10" s="1"/>
  <c r="AP233" i="10" s="1"/>
  <c r="AL265" i="10"/>
  <c r="AM265" i="10" s="1"/>
  <c r="AL91" i="10"/>
  <c r="AM91" i="10" s="1"/>
  <c r="AN96" i="10" s="1"/>
  <c r="AP96" i="10" s="1"/>
  <c r="AL31" i="10"/>
  <c r="AM31" i="10" s="1"/>
  <c r="AN31" i="10" s="1"/>
  <c r="BD13" i="6"/>
  <c r="BE13" i="6" s="1"/>
  <c r="BF13" i="6" s="1"/>
  <c r="BG13" i="6" s="1"/>
  <c r="BH13" i="6" s="1"/>
  <c r="BJ13" i="6" s="1"/>
  <c r="BK13" i="6" s="1"/>
  <c r="AL301" i="10"/>
  <c r="AM301" i="10" s="1"/>
  <c r="BA7" i="12"/>
  <c r="BB7" i="12" s="1"/>
  <c r="BC7" i="12" s="1"/>
  <c r="BE7" i="12" s="1"/>
  <c r="BA181" i="12"/>
  <c r="BB181" i="12" s="1"/>
  <c r="BC182" i="12" s="1"/>
  <c r="BE182" i="12" s="1"/>
  <c r="BA325" i="12"/>
  <c r="BB325" i="12" s="1"/>
  <c r="BD330" i="12" s="1"/>
  <c r="BF330" i="12" s="1"/>
  <c r="BA307" i="12"/>
  <c r="BB307" i="12" s="1"/>
  <c r="BA97" i="12"/>
  <c r="BB97" i="12" s="1"/>
  <c r="BC101" i="12" s="1"/>
  <c r="BE101" i="12" s="1"/>
  <c r="BA13" i="12"/>
  <c r="BB13" i="12" s="1"/>
  <c r="BD18" i="12" s="1"/>
  <c r="BF18" i="12" s="1"/>
  <c r="BA205" i="12"/>
  <c r="BB205" i="12" s="1"/>
  <c r="BD209" i="12" s="1"/>
  <c r="BF209" i="12" s="1"/>
  <c r="BA127" i="12"/>
  <c r="BB127" i="12" s="1"/>
  <c r="BA301" i="12"/>
  <c r="BB301" i="12" s="1"/>
  <c r="BC304" i="12" s="1"/>
  <c r="BE304" i="12" s="1"/>
  <c r="BA223" i="12"/>
  <c r="BB223" i="12" s="1"/>
  <c r="BC223" i="12" s="1"/>
  <c r="BE223" i="12" s="1"/>
  <c r="BG223" i="12" s="1"/>
  <c r="BA163" i="12"/>
  <c r="BB163" i="12" s="1"/>
  <c r="BC165" i="12" s="1"/>
  <c r="BE165" i="12" s="1"/>
  <c r="BA31" i="12"/>
  <c r="BB31" i="12" s="1"/>
  <c r="AN92" i="10"/>
  <c r="AN94" i="10"/>
  <c r="AP94" i="10" s="1"/>
  <c r="AN33" i="10"/>
  <c r="AP33" i="10" s="1"/>
  <c r="BD12" i="12"/>
  <c r="BF12" i="12" s="1"/>
  <c r="BC10" i="12"/>
  <c r="BE10" i="12" s="1"/>
  <c r="BC9" i="12"/>
  <c r="BE9" i="12" s="1"/>
  <c r="BC12" i="12"/>
  <c r="BE12" i="12" s="1"/>
  <c r="BC312" i="12"/>
  <c r="BE312" i="12" s="1"/>
  <c r="BC100" i="12"/>
  <c r="BE100" i="12" s="1"/>
  <c r="BC98" i="12"/>
  <c r="BE98" i="12" s="1"/>
  <c r="BA121" i="12"/>
  <c r="BB121" i="12" s="1"/>
  <c r="BC129" i="12"/>
  <c r="BE129" i="12" s="1"/>
  <c r="BA103" i="12"/>
  <c r="BB103" i="12" s="1"/>
  <c r="BD306" i="12"/>
  <c r="BF306" i="12" s="1"/>
  <c r="BC301" i="12"/>
  <c r="BE301" i="12" s="1"/>
  <c r="BG301" i="12" s="1"/>
  <c r="BD302" i="12"/>
  <c r="BF302" i="12" s="1"/>
  <c r="BC303" i="12"/>
  <c r="BE303" i="12" s="1"/>
  <c r="BA295" i="12"/>
  <c r="BB295" i="12" s="1"/>
  <c r="BA25" i="12"/>
  <c r="BB25" i="12" s="1"/>
  <c r="BA229" i="12"/>
  <c r="BB229" i="12" s="1"/>
  <c r="BA145" i="12"/>
  <c r="BB145" i="12" s="1"/>
  <c r="BA331" i="12"/>
  <c r="BB331" i="12" s="1"/>
  <c r="BA133" i="12"/>
  <c r="BB133" i="12" s="1"/>
  <c r="BC32" i="12"/>
  <c r="BE32" i="12" s="1"/>
  <c r="BA157" i="12"/>
  <c r="BB157" i="12" s="1"/>
  <c r="BA253" i="12"/>
  <c r="BB253" i="12" s="1"/>
  <c r="BA217" i="12"/>
  <c r="BB217" i="12" s="1"/>
  <c r="BA115" i="12"/>
  <c r="BB115" i="12" s="1"/>
  <c r="BA289" i="12"/>
  <c r="BB289" i="12" s="1"/>
  <c r="BA343" i="12"/>
  <c r="BB343" i="12" s="1"/>
  <c r="AL253" i="10"/>
  <c r="AM253" i="10" s="1"/>
  <c r="BA151" i="12"/>
  <c r="BB151" i="12" s="1"/>
  <c r="BA283" i="12"/>
  <c r="BB283" i="12" s="1"/>
  <c r="BA139" i="12"/>
  <c r="BB139" i="12" s="1"/>
  <c r="BA271" i="12"/>
  <c r="BB271" i="12" s="1"/>
  <c r="BA193" i="12"/>
  <c r="BB193" i="12" s="1"/>
  <c r="BA37" i="12"/>
  <c r="BB37" i="12" s="1"/>
  <c r="BA313" i="12"/>
  <c r="BB313" i="12" s="1"/>
  <c r="BA211" i="12"/>
  <c r="BB211" i="12" s="1"/>
  <c r="BA241" i="12"/>
  <c r="BB241" i="12" s="1"/>
  <c r="BA277" i="12"/>
  <c r="BB277" i="12" s="1"/>
  <c r="BA187" i="12"/>
  <c r="BB187" i="12" s="1"/>
  <c r="BA349" i="12"/>
  <c r="BB349" i="12" s="1"/>
  <c r="BA79" i="12"/>
  <c r="BB79" i="12" s="1"/>
  <c r="BA337" i="12"/>
  <c r="BB337" i="12" s="1"/>
  <c r="BA43" i="12"/>
  <c r="BB43" i="12" s="1"/>
  <c r="BA67" i="12"/>
  <c r="BB67" i="12" s="1"/>
  <c r="BA169" i="12"/>
  <c r="BB169" i="12" s="1"/>
  <c r="BA235" i="12"/>
  <c r="BB235" i="12" s="1"/>
  <c r="BA361" i="12"/>
  <c r="BB361" i="12" s="1"/>
  <c r="BA91" i="12"/>
  <c r="BB91" i="12" s="1"/>
  <c r="BA259" i="12"/>
  <c r="BB259" i="12" s="1"/>
  <c r="BA265" i="12"/>
  <c r="BB265" i="12" s="1"/>
  <c r="BA175" i="12"/>
  <c r="BB175" i="12" s="1"/>
  <c r="BD203" i="12"/>
  <c r="BF203" i="12" s="1"/>
  <c r="BD201" i="12"/>
  <c r="BF201" i="12" s="1"/>
  <c r="BC204" i="12"/>
  <c r="BE204" i="12" s="1"/>
  <c r="BD204" i="12"/>
  <c r="BF204" i="12" s="1"/>
  <c r="BD199" i="12"/>
  <c r="BF199" i="12" s="1"/>
  <c r="BH199" i="12" s="1"/>
  <c r="BD202" i="12"/>
  <c r="BF202" i="12" s="1"/>
  <c r="BA49" i="12"/>
  <c r="BB49" i="12" s="1"/>
  <c r="BA247" i="12"/>
  <c r="BB247" i="12" s="1"/>
  <c r="BA319" i="12"/>
  <c r="BB319" i="12" s="1"/>
  <c r="BA73" i="12"/>
  <c r="BB73" i="12" s="1"/>
  <c r="BA55" i="12"/>
  <c r="BB55" i="12" s="1"/>
  <c r="BA61" i="12"/>
  <c r="BB61" i="12" s="1"/>
  <c r="BA109" i="12"/>
  <c r="BB109" i="12" s="1"/>
  <c r="BA355" i="12"/>
  <c r="BB355" i="12" s="1"/>
  <c r="BA19" i="12"/>
  <c r="BB19" i="12" s="1"/>
  <c r="BA85" i="12"/>
  <c r="BB85" i="12" s="1"/>
  <c r="AN309" i="10"/>
  <c r="AP309" i="10" s="1"/>
  <c r="AN312" i="10"/>
  <c r="AN308" i="10"/>
  <c r="AP308" i="10" s="1"/>
  <c r="AN311" i="10"/>
  <c r="AP311" i="10" s="1"/>
  <c r="AN307" i="10"/>
  <c r="AP307" i="10" s="1"/>
  <c r="AN310" i="10"/>
  <c r="AN249" i="10"/>
  <c r="AP249" i="10" s="1"/>
  <c r="AN252" i="10"/>
  <c r="AP252" i="10" s="1"/>
  <c r="AN248" i="10"/>
  <c r="AP248" i="10" s="1"/>
  <c r="AN251" i="10"/>
  <c r="AP251" i="10" s="1"/>
  <c r="AN247" i="10"/>
  <c r="AN250" i="10"/>
  <c r="AP250" i="10" s="1"/>
  <c r="AN211" i="10"/>
  <c r="AP211" i="10" s="1"/>
  <c r="AN149" i="10"/>
  <c r="AP149" i="10" s="1"/>
  <c r="AN145" i="10"/>
  <c r="AN148" i="10"/>
  <c r="AP148" i="10" s="1"/>
  <c r="AN147" i="10"/>
  <c r="AP147" i="10" s="1"/>
  <c r="AN150" i="10"/>
  <c r="AP150" i="10" s="1"/>
  <c r="AN146" i="10"/>
  <c r="AP146" i="10" s="1"/>
  <c r="AN177" i="10"/>
  <c r="AP177" i="10" s="1"/>
  <c r="AN176" i="10"/>
  <c r="AP176" i="10" s="1"/>
  <c r="AN175" i="10"/>
  <c r="AN353" i="10"/>
  <c r="AP353" i="10" s="1"/>
  <c r="AN349" i="10"/>
  <c r="AP349" i="10" s="1"/>
  <c r="AR349" i="10" s="1"/>
  <c r="AN352" i="10"/>
  <c r="AP352" i="10" s="1"/>
  <c r="AN351" i="10"/>
  <c r="AP351" i="10" s="1"/>
  <c r="AN354" i="10"/>
  <c r="AP354" i="10" s="1"/>
  <c r="AN350" i="10"/>
  <c r="AP350" i="10" s="1"/>
  <c r="AN225" i="10"/>
  <c r="AP225" i="10" s="1"/>
  <c r="AN228" i="10"/>
  <c r="AP228" i="10" s="1"/>
  <c r="AN224" i="10"/>
  <c r="AP224" i="10" s="1"/>
  <c r="AN227" i="10"/>
  <c r="AP227" i="10" s="1"/>
  <c r="AN223" i="10"/>
  <c r="AN226" i="10"/>
  <c r="AP226" i="10" s="1"/>
  <c r="AN62" i="10"/>
  <c r="AP62" i="10" s="1"/>
  <c r="AN157" i="10"/>
  <c r="AN265" i="10"/>
  <c r="AP265" i="10" s="1"/>
  <c r="AN267" i="10"/>
  <c r="AP267" i="10" s="1"/>
  <c r="AN270" i="10"/>
  <c r="AP270" i="10" s="1"/>
  <c r="AN108" i="10"/>
  <c r="AP108" i="10" s="1"/>
  <c r="AN107" i="10"/>
  <c r="AP107" i="10" s="1"/>
  <c r="AN106" i="10"/>
  <c r="AP106" i="10" s="1"/>
  <c r="AN245" i="10"/>
  <c r="AP245" i="10" s="1"/>
  <c r="AN241" i="10"/>
  <c r="AP241" i="10" s="1"/>
  <c r="AN244" i="10"/>
  <c r="AP244" i="10" s="1"/>
  <c r="AN243" i="10"/>
  <c r="AP243" i="10" s="1"/>
  <c r="AN246" i="10"/>
  <c r="AP246" i="10" s="1"/>
  <c r="AN242" i="10"/>
  <c r="AN173" i="10"/>
  <c r="AP173" i="10" s="1"/>
  <c r="AN169" i="10"/>
  <c r="AN172" i="10"/>
  <c r="AP172" i="10" s="1"/>
  <c r="AN171" i="10"/>
  <c r="AP171" i="10" s="1"/>
  <c r="AN170" i="10"/>
  <c r="AP170" i="10" s="1"/>
  <c r="AN174" i="10"/>
  <c r="AP174" i="10" s="1"/>
  <c r="AN288" i="10"/>
  <c r="AP288" i="10" s="1"/>
  <c r="AN287" i="10"/>
  <c r="AP287" i="10" s="1"/>
  <c r="AN286" i="10"/>
  <c r="AP286" i="10" s="1"/>
  <c r="AN325" i="10"/>
  <c r="AP325" i="10" s="1"/>
  <c r="AN217" i="10"/>
  <c r="AN219" i="10"/>
  <c r="AP219" i="10" s="1"/>
  <c r="AN281" i="10"/>
  <c r="AP281" i="10" s="1"/>
  <c r="AN277" i="10"/>
  <c r="AN280" i="10"/>
  <c r="AP280" i="10" s="1"/>
  <c r="AN279" i="10"/>
  <c r="AP279" i="10" s="1"/>
  <c r="AN282" i="10"/>
  <c r="AP282" i="10" s="1"/>
  <c r="AN278" i="10"/>
  <c r="AP278" i="10" s="1"/>
  <c r="AN132" i="10"/>
  <c r="AP132" i="10" s="1"/>
  <c r="AO21" i="10"/>
  <c r="AQ21" i="10" s="1"/>
  <c r="AO24" i="10"/>
  <c r="AQ24" i="10" s="1"/>
  <c r="AO20" i="10"/>
  <c r="AQ20" i="10" s="1"/>
  <c r="AO23" i="10"/>
  <c r="AQ23" i="10" s="1"/>
  <c r="AO19" i="10"/>
  <c r="AQ19" i="10" s="1"/>
  <c r="AN22" i="10"/>
  <c r="AP22" i="10" s="1"/>
  <c r="AN21" i="10"/>
  <c r="AP21" i="10" s="1"/>
  <c r="AN23" i="10"/>
  <c r="AP23" i="10" s="1"/>
  <c r="AN24" i="10"/>
  <c r="AP24" i="10" s="1"/>
  <c r="AN20" i="10"/>
  <c r="AP20" i="10" s="1"/>
  <c r="AO22" i="10"/>
  <c r="AQ22" i="10" s="1"/>
  <c r="AN19" i="10"/>
  <c r="AN73" i="10"/>
  <c r="AN75" i="10"/>
  <c r="AP75" i="10" s="1"/>
  <c r="AN78" i="10"/>
  <c r="AP78" i="10" s="1"/>
  <c r="AN360" i="10"/>
  <c r="AP360" i="10" s="1"/>
  <c r="AN359" i="10"/>
  <c r="AP359" i="10" s="1"/>
  <c r="AN358" i="10"/>
  <c r="AP358" i="10" s="1"/>
  <c r="AN189" i="10"/>
  <c r="AP189" i="10" s="1"/>
  <c r="AN192" i="10"/>
  <c r="AP192" i="10" s="1"/>
  <c r="AN188" i="10"/>
  <c r="AP188" i="10" s="1"/>
  <c r="AN191" i="10"/>
  <c r="AP191" i="10" s="1"/>
  <c r="AN187" i="10"/>
  <c r="AN190" i="10"/>
  <c r="AP190" i="10" s="1"/>
  <c r="AN313" i="10"/>
  <c r="AP313" i="10" s="1"/>
  <c r="AN315" i="10"/>
  <c r="AP315" i="10" s="1"/>
  <c r="AN84" i="10"/>
  <c r="AP84" i="10" s="1"/>
  <c r="AN83" i="10"/>
  <c r="AP83" i="10" s="1"/>
  <c r="AN82" i="10"/>
  <c r="AP82" i="10" s="1"/>
  <c r="AN348" i="10"/>
  <c r="AP348" i="10" s="1"/>
  <c r="AN347" i="10"/>
  <c r="AP347" i="10" s="1"/>
  <c r="AN346" i="10"/>
  <c r="AP346" i="10" s="1"/>
  <c r="AN121" i="10"/>
  <c r="AN85" i="10"/>
  <c r="AN87" i="10"/>
  <c r="AP87" i="10" s="1"/>
  <c r="AN86" i="10"/>
  <c r="AP86" i="10" s="1"/>
  <c r="AN337" i="10"/>
  <c r="AP337" i="10" s="1"/>
  <c r="AR337" i="10" s="1"/>
  <c r="AN339" i="10"/>
  <c r="AP339" i="10" s="1"/>
  <c r="AN338" i="10"/>
  <c r="AP338" i="10" s="1"/>
  <c r="AN153" i="10"/>
  <c r="AP153" i="10" s="1"/>
  <c r="AN156" i="10"/>
  <c r="AP156" i="10" s="1"/>
  <c r="AN152" i="10"/>
  <c r="AP152" i="10" s="1"/>
  <c r="AN155" i="10"/>
  <c r="AP155" i="10" s="1"/>
  <c r="AN151" i="10"/>
  <c r="AN154" i="10"/>
  <c r="AP154" i="10" s="1"/>
  <c r="AN273" i="10"/>
  <c r="AP273" i="10" s="1"/>
  <c r="AN276" i="10"/>
  <c r="AP276" i="10" s="1"/>
  <c r="AN272" i="10"/>
  <c r="AP272" i="10" s="1"/>
  <c r="AN275" i="10"/>
  <c r="AP275" i="10" s="1"/>
  <c r="AN271" i="10"/>
  <c r="AN274" i="10"/>
  <c r="AP274" i="10" s="1"/>
  <c r="AN139" i="10"/>
  <c r="AN297" i="10"/>
  <c r="AP297" i="10" s="1"/>
  <c r="AN300" i="10"/>
  <c r="AP300" i="10" s="1"/>
  <c r="AN296" i="10"/>
  <c r="AP296" i="10" s="1"/>
  <c r="AN299" i="10"/>
  <c r="AP299" i="10" s="1"/>
  <c r="AN295" i="10"/>
  <c r="AN298" i="10"/>
  <c r="AP298" i="10" s="1"/>
  <c r="AN209" i="10"/>
  <c r="AP209" i="10" s="1"/>
  <c r="AN208" i="10"/>
  <c r="AP208" i="10" s="1"/>
  <c r="AN210" i="10"/>
  <c r="AP210" i="10" s="1"/>
  <c r="AN197" i="10"/>
  <c r="AP197" i="10" s="1"/>
  <c r="AN193" i="10"/>
  <c r="AN196" i="10"/>
  <c r="AP196" i="10" s="1"/>
  <c r="AN195" i="10"/>
  <c r="AP195" i="10" s="1"/>
  <c r="AN198" i="10"/>
  <c r="AP198" i="10" s="1"/>
  <c r="AN194" i="10"/>
  <c r="AP194" i="10" s="1"/>
  <c r="AN237" i="10"/>
  <c r="AP237" i="10" s="1"/>
  <c r="AN240" i="10"/>
  <c r="AP240" i="10" s="1"/>
  <c r="AN236" i="10"/>
  <c r="AP236" i="10" s="1"/>
  <c r="AN239" i="10"/>
  <c r="AP239" i="10" s="1"/>
  <c r="AN235" i="10"/>
  <c r="AN238" i="10"/>
  <c r="AP238" i="10" s="1"/>
  <c r="AN58" i="10"/>
  <c r="AP58" i="10" s="1"/>
  <c r="AN57" i="10"/>
  <c r="AP57" i="10" s="1"/>
  <c r="AN56" i="10"/>
  <c r="AP56" i="10" s="1"/>
  <c r="AO17" i="10"/>
  <c r="AQ17" i="10" s="1"/>
  <c r="AO16" i="10"/>
  <c r="AQ16" i="10" s="1"/>
  <c r="AO18" i="10"/>
  <c r="AQ18" i="10" s="1"/>
  <c r="AN14" i="10"/>
  <c r="AP14" i="10" s="1"/>
  <c r="AO14" i="10"/>
  <c r="AQ14" i="10" s="1"/>
  <c r="AN13" i="10"/>
  <c r="AN260" i="10"/>
  <c r="AP260" i="10" s="1"/>
  <c r="AN259" i="10"/>
  <c r="AP259" i="10" s="1"/>
  <c r="AN30" i="10"/>
  <c r="AP30" i="10" s="1"/>
  <c r="AN26" i="10"/>
  <c r="AP26" i="10" s="1"/>
  <c r="AN29" i="10"/>
  <c r="AP29" i="10" s="1"/>
  <c r="AN25" i="10"/>
  <c r="AN54" i="10"/>
  <c r="AP54" i="10" s="1"/>
  <c r="AN50" i="10"/>
  <c r="AP50" i="10" s="1"/>
  <c r="AN53" i="10"/>
  <c r="AP53" i="10" s="1"/>
  <c r="AN49" i="10"/>
  <c r="AP49" i="10" s="1"/>
  <c r="AN51" i="10"/>
  <c r="AP51" i="10" s="1"/>
  <c r="AN52" i="10"/>
  <c r="AP52" i="10" s="1"/>
  <c r="AN364" i="10"/>
  <c r="AP364" i="10" s="1"/>
  <c r="AN363" i="10"/>
  <c r="AP363" i="10" s="1"/>
  <c r="AN305" i="10"/>
  <c r="AP305" i="10" s="1"/>
  <c r="AN306" i="10"/>
  <c r="AP306" i="10" s="1"/>
  <c r="AP312" i="10"/>
  <c r="AP310" i="10"/>
  <c r="AP242" i="10"/>
  <c r="AP92" i="10"/>
  <c r="AO151" i="10"/>
  <c r="AQ151" i="10" s="1"/>
  <c r="AP145" i="10"/>
  <c r="BD21" i="6"/>
  <c r="BE21" i="6" s="1"/>
  <c r="BF21" i="6" s="1"/>
  <c r="BG21" i="6" s="1"/>
  <c r="BH21" i="6" s="1"/>
  <c r="BD9" i="6"/>
  <c r="BE9" i="6" s="1"/>
  <c r="BD27" i="6"/>
  <c r="BE27" i="6" s="1"/>
  <c r="BF27" i="6" s="1"/>
  <c r="BG27" i="6" s="1"/>
  <c r="BH27" i="6" s="1"/>
  <c r="BD55" i="6"/>
  <c r="BE55" i="6" s="1"/>
  <c r="BF55" i="6" s="1"/>
  <c r="BG55" i="6" s="1"/>
  <c r="BH55" i="6" s="1"/>
  <c r="BD18" i="6"/>
  <c r="BE18" i="6" s="1"/>
  <c r="BF18" i="6" s="1"/>
  <c r="BG18" i="6" s="1"/>
  <c r="BH18" i="6" s="1"/>
  <c r="BD43" i="6"/>
  <c r="BE43" i="6" s="1"/>
  <c r="BF43" i="6" s="1"/>
  <c r="BG43" i="6" s="1"/>
  <c r="BH43" i="6" s="1"/>
  <c r="BD15" i="6"/>
  <c r="BE15" i="6" s="1"/>
  <c r="BF15" i="6" s="1"/>
  <c r="BG15" i="6" s="1"/>
  <c r="BH15" i="6" s="1"/>
  <c r="BD40" i="6"/>
  <c r="BE40" i="6" s="1"/>
  <c r="BF40" i="6" s="1"/>
  <c r="BG40" i="6" s="1"/>
  <c r="BH40" i="6" s="1"/>
  <c r="BD36" i="6"/>
  <c r="BE36" i="6" s="1"/>
  <c r="BF36" i="6" s="1"/>
  <c r="BG36" i="6" s="1"/>
  <c r="BH36" i="6" s="1"/>
  <c r="BD11" i="6"/>
  <c r="BE11" i="6" s="1"/>
  <c r="BF11" i="6" s="1"/>
  <c r="BG11" i="6" s="1"/>
  <c r="BH11" i="6" s="1"/>
  <c r="BF23" i="6"/>
  <c r="BG23" i="6" s="1"/>
  <c r="BH23" i="6" s="1"/>
  <c r="AN366" i="10" l="1"/>
  <c r="AP366" i="10" s="1"/>
  <c r="AN361" i="10"/>
  <c r="AN140" i="10"/>
  <c r="AP140" i="10" s="1"/>
  <c r="AN126" i="10"/>
  <c r="AP126" i="10" s="1"/>
  <c r="AN130" i="10"/>
  <c r="AP130" i="10" s="1"/>
  <c r="AN326" i="10"/>
  <c r="AP326" i="10" s="1"/>
  <c r="AN158" i="10"/>
  <c r="AP158" i="10" s="1"/>
  <c r="AN64" i="10"/>
  <c r="AP64" i="10" s="1"/>
  <c r="AN212" i="10"/>
  <c r="AP212" i="10" s="1"/>
  <c r="BD200" i="12"/>
  <c r="BF200" i="12" s="1"/>
  <c r="BC199" i="12"/>
  <c r="BE199" i="12" s="1"/>
  <c r="BG199" i="12" s="1"/>
  <c r="BC202" i="12"/>
  <c r="BE202" i="12" s="1"/>
  <c r="AN28" i="10"/>
  <c r="AP28" i="10" s="1"/>
  <c r="AO30" i="10"/>
  <c r="AQ30" i="10" s="1"/>
  <c r="AO27" i="10"/>
  <c r="AQ27" i="10" s="1"/>
  <c r="AN362" i="10"/>
  <c r="AP362" i="10" s="1"/>
  <c r="AO26" i="10"/>
  <c r="AQ26" i="10" s="1"/>
  <c r="AN27" i="10"/>
  <c r="AP27" i="10" s="1"/>
  <c r="BC201" i="12"/>
  <c r="BE201" i="12" s="1"/>
  <c r="BC203" i="12"/>
  <c r="BE203" i="12" s="1"/>
  <c r="BC306" i="12"/>
  <c r="BE306" i="12" s="1"/>
  <c r="BC302" i="12"/>
  <c r="BE302" i="12" s="1"/>
  <c r="BC8" i="12"/>
  <c r="BE8" i="12" s="1"/>
  <c r="AN102" i="10"/>
  <c r="AP102" i="10" s="1"/>
  <c r="AN45" i="10"/>
  <c r="AP45" i="10" s="1"/>
  <c r="BC14" i="12"/>
  <c r="BE14" i="12" s="1"/>
  <c r="BD301" i="12"/>
  <c r="BF301" i="12" s="1"/>
  <c r="BH301" i="12" s="1"/>
  <c r="BI301" i="12" s="1"/>
  <c r="BD305" i="12"/>
  <c r="BF305" i="12" s="1"/>
  <c r="BD99" i="12"/>
  <c r="BF99" i="12" s="1"/>
  <c r="BC11" i="12"/>
  <c r="BE11" i="12" s="1"/>
  <c r="BD10" i="12"/>
  <c r="BF10" i="12" s="1"/>
  <c r="BD303" i="12"/>
  <c r="BF303" i="12" s="1"/>
  <c r="BC305" i="12"/>
  <c r="BE305" i="12" s="1"/>
  <c r="BD304" i="12"/>
  <c r="BF304" i="12" s="1"/>
  <c r="BD14" i="12"/>
  <c r="BF14" i="12" s="1"/>
  <c r="BD98" i="12"/>
  <c r="BF98" i="12" s="1"/>
  <c r="BD11" i="12"/>
  <c r="BF11" i="12" s="1"/>
  <c r="BD7" i="12"/>
  <c r="BF7" i="12" s="1"/>
  <c r="BD9" i="12"/>
  <c r="BF9" i="12" s="1"/>
  <c r="BC210" i="12"/>
  <c r="BE210" i="12" s="1"/>
  <c r="AN113" i="10"/>
  <c r="AP113" i="10" s="1"/>
  <c r="AN47" i="10"/>
  <c r="AP47" i="10" s="1"/>
  <c r="AN46" i="10"/>
  <c r="AP46" i="10" s="1"/>
  <c r="AN43" i="10"/>
  <c r="AN44" i="10"/>
  <c r="AP44" i="10" s="1"/>
  <c r="BD102" i="12"/>
  <c r="BF102" i="12" s="1"/>
  <c r="BD8" i="12"/>
  <c r="BF8" i="12" s="1"/>
  <c r="BD101" i="12"/>
  <c r="BF101" i="12" s="1"/>
  <c r="BD97" i="12"/>
  <c r="BF97" i="12" s="1"/>
  <c r="BH97" i="12" s="1"/>
  <c r="BD206" i="12"/>
  <c r="BF206" i="12" s="1"/>
  <c r="BC99" i="12"/>
  <c r="BE99" i="12" s="1"/>
  <c r="BD100" i="12"/>
  <c r="BF100" i="12" s="1"/>
  <c r="AN204" i="10"/>
  <c r="AP204" i="10" s="1"/>
  <c r="BD207" i="12"/>
  <c r="BF207" i="12" s="1"/>
  <c r="BC97" i="12"/>
  <c r="BE97" i="12" s="1"/>
  <c r="BG97" i="12" s="1"/>
  <c r="BC166" i="12"/>
  <c r="BE166" i="12" s="1"/>
  <c r="BC102" i="12"/>
  <c r="BE102" i="12" s="1"/>
  <c r="BC325" i="12"/>
  <c r="BE325" i="12" s="1"/>
  <c r="BG325" i="12" s="1"/>
  <c r="BD163" i="12"/>
  <c r="BF163" i="12" s="1"/>
  <c r="BH163" i="12" s="1"/>
  <c r="BD329" i="12"/>
  <c r="BF329" i="12" s="1"/>
  <c r="BD168" i="12"/>
  <c r="BF168" i="12" s="1"/>
  <c r="BC328" i="12"/>
  <c r="BE328" i="12" s="1"/>
  <c r="AN93" i="10"/>
  <c r="AP93" i="10" s="1"/>
  <c r="BC34" i="12"/>
  <c r="BE34" i="12" s="1"/>
  <c r="BD36" i="12"/>
  <c r="BF36" i="12" s="1"/>
  <c r="BD225" i="12"/>
  <c r="BF225" i="12" s="1"/>
  <c r="BC227" i="12"/>
  <c r="BE227" i="12" s="1"/>
  <c r="BD131" i="12"/>
  <c r="BF131" i="12" s="1"/>
  <c r="BD127" i="12"/>
  <c r="BF127" i="12" s="1"/>
  <c r="BH127" i="12" s="1"/>
  <c r="BC309" i="12"/>
  <c r="BE309" i="12" s="1"/>
  <c r="BD308" i="12"/>
  <c r="BF308" i="12" s="1"/>
  <c r="BD182" i="12"/>
  <c r="BF182" i="12" s="1"/>
  <c r="BC181" i="12"/>
  <c r="BE181" i="12" s="1"/>
  <c r="BG181" i="12" s="1"/>
  <c r="AN269" i="10"/>
  <c r="AP269" i="10" s="1"/>
  <c r="AN268" i="10"/>
  <c r="AP268" i="10" s="1"/>
  <c r="AR265" i="10" s="1"/>
  <c r="AN266" i="10"/>
  <c r="AP266" i="10" s="1"/>
  <c r="AN65" i="10"/>
  <c r="AP65" i="10" s="1"/>
  <c r="AN63" i="10"/>
  <c r="AP63" i="10" s="1"/>
  <c r="AN66" i="10"/>
  <c r="AP66" i="10" s="1"/>
  <c r="AN77" i="10"/>
  <c r="AP77" i="10" s="1"/>
  <c r="AN76" i="10"/>
  <c r="AP76" i="10" s="1"/>
  <c r="AN74" i="10"/>
  <c r="AP74" i="10" s="1"/>
  <c r="AO29" i="10"/>
  <c r="AQ29" i="10" s="1"/>
  <c r="AS25" i="10" s="1"/>
  <c r="AO28" i="10"/>
  <c r="AQ28" i="10" s="1"/>
  <c r="AN105" i="10"/>
  <c r="AP105" i="10" s="1"/>
  <c r="AN104" i="10"/>
  <c r="AP104" i="10" s="1"/>
  <c r="AN103" i="10"/>
  <c r="AP103" i="10" s="1"/>
  <c r="AN264" i="10"/>
  <c r="AP264" i="10" s="1"/>
  <c r="AN263" i="10"/>
  <c r="AP263" i="10" s="1"/>
  <c r="AN262" i="10"/>
  <c r="AP262" i="10" s="1"/>
  <c r="AN357" i="10"/>
  <c r="AP357" i="10" s="1"/>
  <c r="AN356" i="10"/>
  <c r="AP356" i="10" s="1"/>
  <c r="AN355" i="10"/>
  <c r="AN221" i="10"/>
  <c r="AP221" i="10" s="1"/>
  <c r="AN220" i="10"/>
  <c r="AP220" i="10" s="1"/>
  <c r="AN218" i="10"/>
  <c r="AP218" i="10" s="1"/>
  <c r="AN55" i="10"/>
  <c r="AP55" i="10" s="1"/>
  <c r="AN60" i="10"/>
  <c r="AP60" i="10" s="1"/>
  <c r="AN59" i="10"/>
  <c r="AP59" i="10" s="1"/>
  <c r="AN89" i="10"/>
  <c r="AP89" i="10" s="1"/>
  <c r="AN88" i="10"/>
  <c r="AP88" i="10" s="1"/>
  <c r="AN90" i="10"/>
  <c r="AP90" i="10" s="1"/>
  <c r="AN329" i="10"/>
  <c r="AP329" i="10" s="1"/>
  <c r="AN328" i="10"/>
  <c r="AP328" i="10" s="1"/>
  <c r="AN330" i="10"/>
  <c r="AP330" i="10" s="1"/>
  <c r="AN345" i="10"/>
  <c r="AP345" i="10" s="1"/>
  <c r="AN344" i="10"/>
  <c r="AP344" i="10" s="1"/>
  <c r="AN343" i="10"/>
  <c r="AN144" i="10"/>
  <c r="AP144" i="10" s="1"/>
  <c r="AN143" i="10"/>
  <c r="AP143" i="10" s="1"/>
  <c r="AN142" i="10"/>
  <c r="AP142" i="10" s="1"/>
  <c r="AN285" i="10"/>
  <c r="AP285" i="10" s="1"/>
  <c r="AN284" i="10"/>
  <c r="AP284" i="10" s="1"/>
  <c r="AN283" i="10"/>
  <c r="AP283" i="10" s="1"/>
  <c r="AN129" i="10"/>
  <c r="AP129" i="10" s="1"/>
  <c r="AN128" i="10"/>
  <c r="AP128" i="10" s="1"/>
  <c r="AN127" i="10"/>
  <c r="AP127" i="10" s="1"/>
  <c r="AO13" i="10"/>
  <c r="AQ13" i="10" s="1"/>
  <c r="AO15" i="10"/>
  <c r="AQ15" i="10" s="1"/>
  <c r="AN18" i="10"/>
  <c r="AP18" i="10" s="1"/>
  <c r="AN15" i="10"/>
  <c r="AP15" i="10" s="1"/>
  <c r="AN17" i="10"/>
  <c r="AP17" i="10" s="1"/>
  <c r="AN16" i="10"/>
  <c r="AP16" i="10" s="1"/>
  <c r="AN81" i="10"/>
  <c r="AP81" i="10" s="1"/>
  <c r="AN80" i="10"/>
  <c r="AP80" i="10" s="1"/>
  <c r="AN79" i="10"/>
  <c r="AP79" i="10" s="1"/>
  <c r="AN125" i="10"/>
  <c r="AP125" i="10" s="1"/>
  <c r="AN124" i="10"/>
  <c r="AP124" i="10" s="1"/>
  <c r="AN122" i="10"/>
  <c r="AP122" i="10" s="1"/>
  <c r="AN205" i="10"/>
  <c r="AN207" i="10"/>
  <c r="AP207" i="10" s="1"/>
  <c r="AN206" i="10"/>
  <c r="AP206" i="10" s="1"/>
  <c r="AN317" i="10"/>
  <c r="AP317" i="10" s="1"/>
  <c r="AN316" i="10"/>
  <c r="AP316" i="10" s="1"/>
  <c r="AN314" i="10"/>
  <c r="AP314" i="10" s="1"/>
  <c r="AN180" i="10"/>
  <c r="AP180" i="10" s="1"/>
  <c r="AN179" i="10"/>
  <c r="AP179" i="10" s="1"/>
  <c r="AN178" i="10"/>
  <c r="AP178" i="10" s="1"/>
  <c r="AN216" i="10"/>
  <c r="AP216" i="10" s="1"/>
  <c r="AN215" i="10"/>
  <c r="AP215" i="10" s="1"/>
  <c r="AN214" i="10"/>
  <c r="AP214" i="10" s="1"/>
  <c r="AN341" i="10"/>
  <c r="AP341" i="10" s="1"/>
  <c r="AN340" i="10"/>
  <c r="AP340" i="10" s="1"/>
  <c r="AN342" i="10"/>
  <c r="AP342" i="10" s="1"/>
  <c r="AN161" i="10"/>
  <c r="AP161" i="10" s="1"/>
  <c r="AN160" i="10"/>
  <c r="AP160" i="10" s="1"/>
  <c r="AN162" i="10"/>
  <c r="AP162" i="10" s="1"/>
  <c r="AN201" i="10"/>
  <c r="AP201" i="10" s="1"/>
  <c r="AN184" i="10"/>
  <c r="AP184" i="10" s="1"/>
  <c r="AN99" i="10"/>
  <c r="AP99" i="10" s="1"/>
  <c r="BD166" i="12"/>
  <c r="BF166" i="12" s="1"/>
  <c r="BC164" i="12"/>
  <c r="BE164" i="12" s="1"/>
  <c r="BD167" i="12"/>
  <c r="BF167" i="12" s="1"/>
  <c r="BC208" i="12"/>
  <c r="BE208" i="12" s="1"/>
  <c r="BC209" i="12"/>
  <c r="BE209" i="12" s="1"/>
  <c r="BD205" i="12"/>
  <c r="BF205" i="12" s="1"/>
  <c r="BH205" i="12" s="1"/>
  <c r="BD325" i="12"/>
  <c r="BF325" i="12" s="1"/>
  <c r="BH325" i="12" s="1"/>
  <c r="BI325" i="12" s="1"/>
  <c r="BC329" i="12"/>
  <c r="BE329" i="12" s="1"/>
  <c r="BD326" i="12"/>
  <c r="BF326" i="12" s="1"/>
  <c r="AN202" i="10"/>
  <c r="AP202" i="10" s="1"/>
  <c r="AN231" i="10"/>
  <c r="AP231" i="10" s="1"/>
  <c r="AN37" i="10"/>
  <c r="AP37" i="10" s="1"/>
  <c r="AN292" i="10"/>
  <c r="AP292" i="10" s="1"/>
  <c r="AN331" i="10"/>
  <c r="AP331" i="10" s="1"/>
  <c r="AR331" i="10" s="1"/>
  <c r="AN319" i="10"/>
  <c r="AN115" i="10"/>
  <c r="AP115" i="10" s="1"/>
  <c r="AN70" i="10"/>
  <c r="AP70" i="10" s="1"/>
  <c r="AN100" i="10"/>
  <c r="AP100" i="10" s="1"/>
  <c r="AN136" i="10"/>
  <c r="AP136" i="10" s="1"/>
  <c r="BC168" i="12"/>
  <c r="BE168" i="12" s="1"/>
  <c r="BC167" i="12"/>
  <c r="BE167" i="12" s="1"/>
  <c r="BD165" i="12"/>
  <c r="BF165" i="12" s="1"/>
  <c r="BC206" i="12"/>
  <c r="BE206" i="12" s="1"/>
  <c r="BC205" i="12"/>
  <c r="BE205" i="12" s="1"/>
  <c r="BG205" i="12" s="1"/>
  <c r="BD208" i="12"/>
  <c r="BF208" i="12" s="1"/>
  <c r="BC330" i="12"/>
  <c r="BE330" i="12" s="1"/>
  <c r="BD327" i="12"/>
  <c r="BF327" i="12" s="1"/>
  <c r="BD328" i="12"/>
  <c r="BF328" i="12" s="1"/>
  <c r="AN199" i="10"/>
  <c r="AP199" i="10" s="1"/>
  <c r="AN232" i="10"/>
  <c r="AP232" i="10" s="1"/>
  <c r="AN41" i="10"/>
  <c r="AP41" i="10" s="1"/>
  <c r="AN110" i="10"/>
  <c r="AP110" i="10" s="1"/>
  <c r="AN333" i="10"/>
  <c r="AP333" i="10" s="1"/>
  <c r="AN321" i="10"/>
  <c r="AP321" i="10" s="1"/>
  <c r="AN117" i="10"/>
  <c r="AP117" i="10" s="1"/>
  <c r="AN69" i="10"/>
  <c r="AP69" i="10" s="1"/>
  <c r="AN101" i="10"/>
  <c r="AP101" i="10" s="1"/>
  <c r="BC163" i="12"/>
  <c r="BE163" i="12" s="1"/>
  <c r="BG163" i="12" s="1"/>
  <c r="BD164" i="12"/>
  <c r="BF164" i="12" s="1"/>
  <c r="BC207" i="12"/>
  <c r="BE207" i="12" s="1"/>
  <c r="BD210" i="12"/>
  <c r="BF210" i="12" s="1"/>
  <c r="BC326" i="12"/>
  <c r="BE326" i="12" s="1"/>
  <c r="BC327" i="12"/>
  <c r="BE327" i="12" s="1"/>
  <c r="AN98" i="10"/>
  <c r="AP98" i="10" s="1"/>
  <c r="AN91" i="10"/>
  <c r="AP91" i="10" s="1"/>
  <c r="AN203" i="10"/>
  <c r="AP203" i="10" s="1"/>
  <c r="AN230" i="10"/>
  <c r="AP230" i="10" s="1"/>
  <c r="AN229" i="10"/>
  <c r="AP229" i="10" s="1"/>
  <c r="AN40" i="10"/>
  <c r="AP40" i="10" s="1"/>
  <c r="AN38" i="10"/>
  <c r="AP38" i="10" s="1"/>
  <c r="AN290" i="10"/>
  <c r="AP290" i="10" s="1"/>
  <c r="AN289" i="10"/>
  <c r="AP289" i="10" s="1"/>
  <c r="AN111" i="10"/>
  <c r="AP111" i="10" s="1"/>
  <c r="AN182" i="10"/>
  <c r="AP182" i="10" s="1"/>
  <c r="AN181" i="10"/>
  <c r="AP181" i="10" s="1"/>
  <c r="AN335" i="10"/>
  <c r="AP335" i="10" s="1"/>
  <c r="AN323" i="10"/>
  <c r="AP323" i="10" s="1"/>
  <c r="AN119" i="10"/>
  <c r="AP119" i="10" s="1"/>
  <c r="AN67" i="10"/>
  <c r="AP67" i="10" s="1"/>
  <c r="AN134" i="10"/>
  <c r="AP134" i="10" s="1"/>
  <c r="AN133" i="10"/>
  <c r="AP133" i="10" s="1"/>
  <c r="AN234" i="10"/>
  <c r="AP234" i="10" s="1"/>
  <c r="AN39" i="10"/>
  <c r="AP39" i="10" s="1"/>
  <c r="AN294" i="10"/>
  <c r="AP294" i="10" s="1"/>
  <c r="AN293" i="10"/>
  <c r="AP293" i="10" s="1"/>
  <c r="AN112" i="10"/>
  <c r="AP112" i="10" s="1"/>
  <c r="AN186" i="10"/>
  <c r="AP186" i="10" s="1"/>
  <c r="AN185" i="10"/>
  <c r="AP185" i="10" s="1"/>
  <c r="AN332" i="10"/>
  <c r="AP332" i="10" s="1"/>
  <c r="AN320" i="10"/>
  <c r="AP320" i="10" s="1"/>
  <c r="AN116" i="10"/>
  <c r="AP116" i="10" s="1"/>
  <c r="AN71" i="10"/>
  <c r="AP71" i="10" s="1"/>
  <c r="AN138" i="10"/>
  <c r="AP138" i="10" s="1"/>
  <c r="AN137" i="10"/>
  <c r="AP137" i="10" s="1"/>
  <c r="AN95" i="10"/>
  <c r="AP95" i="10" s="1"/>
  <c r="AN165" i="10"/>
  <c r="AP165" i="10" s="1"/>
  <c r="AN114" i="10"/>
  <c r="AP114" i="10" s="1"/>
  <c r="AN334" i="10"/>
  <c r="AP334" i="10" s="1"/>
  <c r="AN322" i="10"/>
  <c r="AP322" i="10" s="1"/>
  <c r="AN118" i="10"/>
  <c r="AP118" i="10" s="1"/>
  <c r="AN68" i="10"/>
  <c r="AP68" i="10" s="1"/>
  <c r="AN164" i="10"/>
  <c r="AP164" i="10" s="1"/>
  <c r="AN168" i="10"/>
  <c r="AP168" i="10" s="1"/>
  <c r="AN166" i="10"/>
  <c r="AP166" i="10" s="1"/>
  <c r="AN167" i="10"/>
  <c r="AP167" i="10" s="1"/>
  <c r="AO124" i="10"/>
  <c r="AQ124" i="10" s="1"/>
  <c r="AO183" i="10"/>
  <c r="AQ183" i="10" s="1"/>
  <c r="AO184" i="10"/>
  <c r="AQ184" i="10" s="1"/>
  <c r="AO67" i="10"/>
  <c r="AQ67" i="10" s="1"/>
  <c r="AO305" i="10"/>
  <c r="AQ305" i="10" s="1"/>
  <c r="AO308" i="10"/>
  <c r="AQ308" i="10" s="1"/>
  <c r="AO106" i="10"/>
  <c r="AQ106" i="10" s="1"/>
  <c r="AO119" i="10"/>
  <c r="AQ119" i="10" s="1"/>
  <c r="AO221" i="10"/>
  <c r="AQ221" i="10" s="1"/>
  <c r="AO244" i="10"/>
  <c r="AQ244" i="10" s="1"/>
  <c r="AO70" i="10"/>
  <c r="AQ70" i="10" s="1"/>
  <c r="AO65" i="10"/>
  <c r="AQ65" i="10" s="1"/>
  <c r="AO47" i="10"/>
  <c r="AQ47" i="10" s="1"/>
  <c r="AO343" i="10"/>
  <c r="AQ343" i="10" s="1"/>
  <c r="AS343" i="10" s="1"/>
  <c r="AO87" i="10"/>
  <c r="AQ87" i="10" s="1"/>
  <c r="AO267" i="10"/>
  <c r="AQ267" i="10" s="1"/>
  <c r="AO156" i="10"/>
  <c r="AQ156" i="10" s="1"/>
  <c r="AO118" i="10"/>
  <c r="AQ118" i="10" s="1"/>
  <c r="AO271" i="10"/>
  <c r="AQ271" i="10" s="1"/>
  <c r="AO138" i="10"/>
  <c r="AQ138" i="10" s="1"/>
  <c r="AO150" i="10"/>
  <c r="AQ150" i="10" s="1"/>
  <c r="AO209" i="10"/>
  <c r="AQ209" i="10" s="1"/>
  <c r="AO337" i="10"/>
  <c r="AQ337" i="10" s="1"/>
  <c r="AS337" i="10" s="1"/>
  <c r="AO95" i="10"/>
  <c r="AQ95" i="10" s="1"/>
  <c r="AO127" i="10"/>
  <c r="AQ127" i="10" s="1"/>
  <c r="AO159" i="10"/>
  <c r="AQ159" i="10" s="1"/>
  <c r="AO191" i="10"/>
  <c r="AQ191" i="10" s="1"/>
  <c r="AO299" i="10"/>
  <c r="AQ299" i="10" s="1"/>
  <c r="AO285" i="10"/>
  <c r="AQ285" i="10" s="1"/>
  <c r="AO260" i="10"/>
  <c r="AQ260" i="10" s="1"/>
  <c r="AO324" i="10"/>
  <c r="AQ324" i="10" s="1"/>
  <c r="AO166" i="10"/>
  <c r="AQ166" i="10" s="1"/>
  <c r="AO120" i="10"/>
  <c r="AQ120" i="10" s="1"/>
  <c r="AO170" i="10"/>
  <c r="AQ170" i="10" s="1"/>
  <c r="AO56" i="10"/>
  <c r="AQ56" i="10" s="1"/>
  <c r="AO188" i="10"/>
  <c r="AQ188" i="10" s="1"/>
  <c r="AO241" i="10"/>
  <c r="AQ241" i="10" s="1"/>
  <c r="AO71" i="10"/>
  <c r="AQ71" i="10" s="1"/>
  <c r="AO103" i="10"/>
  <c r="AQ103" i="10" s="1"/>
  <c r="AO135" i="10"/>
  <c r="AQ135" i="10" s="1"/>
  <c r="AO167" i="10"/>
  <c r="AQ167" i="10" s="1"/>
  <c r="AO203" i="10"/>
  <c r="AQ203" i="10" s="1"/>
  <c r="AO339" i="10"/>
  <c r="AQ339" i="10" s="1"/>
  <c r="AO349" i="10"/>
  <c r="AQ349" i="10" s="1"/>
  <c r="AS349" i="10" s="1"/>
  <c r="AT349" i="10" s="1"/>
  <c r="AU349" i="10" s="1"/>
  <c r="AO212" i="10"/>
  <c r="AQ212" i="10" s="1"/>
  <c r="AO276" i="10"/>
  <c r="AQ276" i="10" s="1"/>
  <c r="AO340" i="10"/>
  <c r="AQ340" i="10" s="1"/>
  <c r="AO88" i="10"/>
  <c r="AQ88" i="10" s="1"/>
  <c r="AO38" i="10"/>
  <c r="AQ38" i="10" s="1"/>
  <c r="AO263" i="10"/>
  <c r="AQ263" i="10" s="1"/>
  <c r="AO49" i="10"/>
  <c r="AQ49" i="10" s="1"/>
  <c r="AO152" i="10"/>
  <c r="AQ152" i="10" s="1"/>
  <c r="AO74" i="10"/>
  <c r="AQ74" i="10" s="1"/>
  <c r="AO215" i="10"/>
  <c r="AQ215" i="10" s="1"/>
  <c r="AO92" i="10"/>
  <c r="AQ92" i="10" s="1"/>
  <c r="AO287" i="10"/>
  <c r="AQ287" i="10" s="1"/>
  <c r="AO273" i="10"/>
  <c r="AQ273" i="10" s="1"/>
  <c r="AO79" i="10"/>
  <c r="AQ79" i="10" s="1"/>
  <c r="AO111" i="10"/>
  <c r="AQ111" i="10" s="1"/>
  <c r="AO143" i="10"/>
  <c r="AQ143" i="10" s="1"/>
  <c r="AO175" i="10"/>
  <c r="AQ175" i="10" s="1"/>
  <c r="AO235" i="10"/>
  <c r="AQ235" i="10" s="1"/>
  <c r="AO228" i="10"/>
  <c r="AQ228" i="10" s="1"/>
  <c r="AO292" i="10"/>
  <c r="AQ292" i="10" s="1"/>
  <c r="AO356" i="10"/>
  <c r="AQ356" i="10" s="1"/>
  <c r="AN10" i="10"/>
  <c r="AP10" i="10" s="1"/>
  <c r="AO45" i="10"/>
  <c r="AQ45" i="10" s="1"/>
  <c r="AO64" i="10"/>
  <c r="AQ64" i="10" s="1"/>
  <c r="AO46" i="10"/>
  <c r="AQ46" i="10" s="1"/>
  <c r="AO78" i="10"/>
  <c r="AQ78" i="10" s="1"/>
  <c r="AO134" i="10"/>
  <c r="AQ134" i="10" s="1"/>
  <c r="AO182" i="10"/>
  <c r="AQ182" i="10" s="1"/>
  <c r="AO295" i="10"/>
  <c r="AQ295" i="10" s="1"/>
  <c r="AO41" i="10"/>
  <c r="AQ41" i="10" s="1"/>
  <c r="AO52" i="10"/>
  <c r="AQ52" i="10" s="1"/>
  <c r="AO68" i="10"/>
  <c r="AQ68" i="10" s="1"/>
  <c r="AO96" i="10"/>
  <c r="AQ96" i="10" s="1"/>
  <c r="AO128" i="10"/>
  <c r="AQ128" i="10" s="1"/>
  <c r="AO160" i="10"/>
  <c r="AQ160" i="10" s="1"/>
  <c r="AO192" i="10"/>
  <c r="AQ192" i="10" s="1"/>
  <c r="AO303" i="10"/>
  <c r="AQ303" i="10" s="1"/>
  <c r="AO50" i="10"/>
  <c r="AQ50" i="10" s="1"/>
  <c r="AO63" i="10"/>
  <c r="AQ63" i="10" s="1"/>
  <c r="AO82" i="10"/>
  <c r="AQ82" i="10" s="1"/>
  <c r="AO114" i="10"/>
  <c r="AQ114" i="10" s="1"/>
  <c r="AO146" i="10"/>
  <c r="AQ146" i="10" s="1"/>
  <c r="AO178" i="10"/>
  <c r="AQ178" i="10" s="1"/>
  <c r="AO247" i="10"/>
  <c r="AQ247" i="10" s="1"/>
  <c r="AO61" i="10"/>
  <c r="AQ61" i="10" s="1"/>
  <c r="AO100" i="10"/>
  <c r="AQ100" i="10" s="1"/>
  <c r="AO132" i="10"/>
  <c r="AQ132" i="10" s="1"/>
  <c r="AO164" i="10"/>
  <c r="AQ164" i="10" s="1"/>
  <c r="AO196" i="10"/>
  <c r="AQ196" i="10" s="1"/>
  <c r="AO319" i="10"/>
  <c r="AQ319" i="10" s="1"/>
  <c r="AO43" i="10"/>
  <c r="AQ43" i="10" s="1"/>
  <c r="AO86" i="10"/>
  <c r="AQ86" i="10" s="1"/>
  <c r="AO174" i="10"/>
  <c r="AQ174" i="10" s="1"/>
  <c r="AO217" i="10"/>
  <c r="AQ217" i="10" s="1"/>
  <c r="AO249" i="10"/>
  <c r="AQ249" i="10" s="1"/>
  <c r="AO281" i="10"/>
  <c r="AQ281" i="10" s="1"/>
  <c r="AO313" i="10"/>
  <c r="AQ313" i="10" s="1"/>
  <c r="AO345" i="10"/>
  <c r="AQ345" i="10" s="1"/>
  <c r="AO73" i="10"/>
  <c r="AQ73" i="10" s="1"/>
  <c r="AO81" i="10"/>
  <c r="AQ81" i="10" s="1"/>
  <c r="AO89" i="10"/>
  <c r="AQ89" i="10" s="1"/>
  <c r="AO97" i="10"/>
  <c r="AQ97" i="10" s="1"/>
  <c r="AO105" i="10"/>
  <c r="AQ105" i="10" s="1"/>
  <c r="AO113" i="10"/>
  <c r="AQ113" i="10" s="1"/>
  <c r="AO121" i="10"/>
  <c r="AQ121" i="10" s="1"/>
  <c r="AO129" i="10"/>
  <c r="AQ129" i="10" s="1"/>
  <c r="AO137" i="10"/>
  <c r="AQ137" i="10" s="1"/>
  <c r="AO145" i="10"/>
  <c r="AQ145" i="10" s="1"/>
  <c r="AO153" i="10"/>
  <c r="AQ153" i="10" s="1"/>
  <c r="AO161" i="10"/>
  <c r="AQ161" i="10" s="1"/>
  <c r="AO169" i="10"/>
  <c r="AQ169" i="10" s="1"/>
  <c r="AO177" i="10"/>
  <c r="AQ177" i="10" s="1"/>
  <c r="AO185" i="10"/>
  <c r="AQ185" i="10" s="1"/>
  <c r="AO193" i="10"/>
  <c r="AQ193" i="10" s="1"/>
  <c r="AO211" i="10"/>
  <c r="AQ211" i="10" s="1"/>
  <c r="AO243" i="10"/>
  <c r="AQ243" i="10" s="1"/>
  <c r="AO275" i="10"/>
  <c r="AQ275" i="10" s="1"/>
  <c r="AO307" i="10"/>
  <c r="AQ307" i="10" s="1"/>
  <c r="AO347" i="10"/>
  <c r="AQ347" i="10" s="1"/>
  <c r="AO229" i="10"/>
  <c r="AQ229" i="10" s="1"/>
  <c r="AO293" i="10"/>
  <c r="AQ293" i="10" s="1"/>
  <c r="AO357" i="10"/>
  <c r="AQ357" i="10" s="1"/>
  <c r="AO202" i="10"/>
  <c r="AQ202" i="10" s="1"/>
  <c r="AO218" i="10"/>
  <c r="AQ218" i="10" s="1"/>
  <c r="AO234" i="10"/>
  <c r="AQ234" i="10" s="1"/>
  <c r="AO250" i="10"/>
  <c r="AQ250" i="10" s="1"/>
  <c r="AO266" i="10"/>
  <c r="AQ266" i="10" s="1"/>
  <c r="AO282" i="10"/>
  <c r="AQ282" i="10" s="1"/>
  <c r="AO298" i="10"/>
  <c r="AQ298" i="10" s="1"/>
  <c r="AO314" i="10"/>
  <c r="AQ314" i="10" s="1"/>
  <c r="AO330" i="10"/>
  <c r="AQ330" i="10" s="1"/>
  <c r="AO346" i="10"/>
  <c r="AQ346" i="10" s="1"/>
  <c r="AO362" i="10"/>
  <c r="AQ362" i="10" s="1"/>
  <c r="AO7" i="10"/>
  <c r="AQ7" i="10" s="1"/>
  <c r="AO69" i="10"/>
  <c r="AQ69" i="10" s="1"/>
  <c r="AO51" i="10"/>
  <c r="AQ51" i="10" s="1"/>
  <c r="AO94" i="10"/>
  <c r="AQ94" i="10" s="1"/>
  <c r="AO142" i="10"/>
  <c r="AQ142" i="10" s="1"/>
  <c r="AO190" i="10"/>
  <c r="AQ190" i="10" s="1"/>
  <c r="AO327" i="10"/>
  <c r="AQ327" i="10" s="1"/>
  <c r="AO44" i="10"/>
  <c r="AQ44" i="10" s="1"/>
  <c r="AO57" i="10"/>
  <c r="AQ57" i="10" s="1"/>
  <c r="AO72" i="10"/>
  <c r="AQ72" i="10" s="1"/>
  <c r="AO104" i="10"/>
  <c r="AQ104" i="10" s="1"/>
  <c r="AO136" i="10"/>
  <c r="AQ136" i="10" s="1"/>
  <c r="AO168" i="10"/>
  <c r="AQ168" i="10" s="1"/>
  <c r="AO207" i="10"/>
  <c r="AQ207" i="10" s="1"/>
  <c r="AO335" i="10"/>
  <c r="AQ335" i="10" s="1"/>
  <c r="AO39" i="10"/>
  <c r="AQ39" i="10" s="1"/>
  <c r="AO55" i="10"/>
  <c r="AQ55" i="10" s="1"/>
  <c r="AO66" i="10"/>
  <c r="AQ66" i="10" s="1"/>
  <c r="AO90" i="10"/>
  <c r="AQ90" i="10" s="1"/>
  <c r="AO122" i="10"/>
  <c r="AQ122" i="10" s="1"/>
  <c r="AO154" i="10"/>
  <c r="AQ154" i="10" s="1"/>
  <c r="AO186" i="10"/>
  <c r="AQ186" i="10" s="1"/>
  <c r="AO279" i="10"/>
  <c r="AQ279" i="10" s="1"/>
  <c r="AO40" i="10"/>
  <c r="AQ40" i="10" s="1"/>
  <c r="AO76" i="10"/>
  <c r="AQ76" i="10" s="1"/>
  <c r="AO108" i="10"/>
  <c r="AQ108" i="10" s="1"/>
  <c r="AO140" i="10"/>
  <c r="AQ140" i="10" s="1"/>
  <c r="AO172" i="10"/>
  <c r="AQ172" i="10" s="1"/>
  <c r="AO223" i="10"/>
  <c r="AQ223" i="10" s="1"/>
  <c r="AO351" i="10"/>
  <c r="AQ351" i="10" s="1"/>
  <c r="AO54" i="10"/>
  <c r="AQ54" i="10" s="1"/>
  <c r="AO110" i="10"/>
  <c r="AQ110" i="10" s="1"/>
  <c r="AO231" i="10"/>
  <c r="AQ231" i="10" s="1"/>
  <c r="AO225" i="10"/>
  <c r="AQ225" i="10" s="1"/>
  <c r="AO257" i="10"/>
  <c r="AQ257" i="10" s="1"/>
  <c r="AO289" i="10"/>
  <c r="AQ289" i="10" s="1"/>
  <c r="AO321" i="10"/>
  <c r="AQ321" i="10" s="1"/>
  <c r="AO353" i="10"/>
  <c r="AQ353" i="10" s="1"/>
  <c r="AO75" i="10"/>
  <c r="AQ75" i="10" s="1"/>
  <c r="AO83" i="10"/>
  <c r="AQ83" i="10" s="1"/>
  <c r="AO91" i="10"/>
  <c r="AQ91" i="10" s="1"/>
  <c r="AO99" i="10"/>
  <c r="AQ99" i="10" s="1"/>
  <c r="AO107" i="10"/>
  <c r="AQ107" i="10" s="1"/>
  <c r="AO115" i="10"/>
  <c r="AQ115" i="10" s="1"/>
  <c r="AO123" i="10"/>
  <c r="AQ123" i="10" s="1"/>
  <c r="AO131" i="10"/>
  <c r="AQ131" i="10" s="1"/>
  <c r="AO139" i="10"/>
  <c r="AQ139" i="10" s="1"/>
  <c r="AO147" i="10"/>
  <c r="AQ147" i="10" s="1"/>
  <c r="AO155" i="10"/>
  <c r="AQ155" i="10" s="1"/>
  <c r="AO163" i="10"/>
  <c r="AQ163" i="10" s="1"/>
  <c r="AO171" i="10"/>
  <c r="AQ171" i="10" s="1"/>
  <c r="AO179" i="10"/>
  <c r="AQ179" i="10" s="1"/>
  <c r="AO187" i="10"/>
  <c r="AQ187" i="10" s="1"/>
  <c r="AO195" i="10"/>
  <c r="AQ195" i="10" s="1"/>
  <c r="AO219" i="10"/>
  <c r="AQ219" i="10" s="1"/>
  <c r="AO251" i="10"/>
  <c r="AQ251" i="10" s="1"/>
  <c r="AO283" i="10"/>
  <c r="AQ283" i="10" s="1"/>
  <c r="AO315" i="10"/>
  <c r="AQ315" i="10" s="1"/>
  <c r="AO253" i="10"/>
  <c r="AQ253" i="10" s="1"/>
  <c r="AO317" i="10"/>
  <c r="AQ317" i="10" s="1"/>
  <c r="AO204" i="10"/>
  <c r="AQ204" i="10" s="1"/>
  <c r="AO220" i="10"/>
  <c r="AQ220" i="10" s="1"/>
  <c r="AO236" i="10"/>
  <c r="AQ236" i="10" s="1"/>
  <c r="AO252" i="10"/>
  <c r="AQ252" i="10" s="1"/>
  <c r="AO268" i="10"/>
  <c r="AQ268" i="10" s="1"/>
  <c r="AO284" i="10"/>
  <c r="AQ284" i="10" s="1"/>
  <c r="AO300" i="10"/>
  <c r="AQ300" i="10" s="1"/>
  <c r="AO316" i="10"/>
  <c r="AQ316" i="10" s="1"/>
  <c r="AO332" i="10"/>
  <c r="AQ332" i="10" s="1"/>
  <c r="AO348" i="10"/>
  <c r="AQ348" i="10" s="1"/>
  <c r="AO364" i="10"/>
  <c r="AQ364" i="10" s="1"/>
  <c r="AO10" i="10"/>
  <c r="AQ10" i="10" s="1"/>
  <c r="AO12" i="10"/>
  <c r="AQ12" i="10" s="1"/>
  <c r="AO53" i="10"/>
  <c r="AQ53" i="10" s="1"/>
  <c r="AO59" i="10"/>
  <c r="AQ59" i="10" s="1"/>
  <c r="AO102" i="10"/>
  <c r="AQ102" i="10" s="1"/>
  <c r="AO158" i="10"/>
  <c r="AQ158" i="10" s="1"/>
  <c r="AO199" i="10"/>
  <c r="AQ199" i="10" s="1"/>
  <c r="AO60" i="10"/>
  <c r="AQ60" i="10" s="1"/>
  <c r="AO80" i="10"/>
  <c r="AQ80" i="10" s="1"/>
  <c r="AO112" i="10"/>
  <c r="AQ112" i="10" s="1"/>
  <c r="AO144" i="10"/>
  <c r="AQ144" i="10" s="1"/>
  <c r="AO176" i="10"/>
  <c r="AQ176" i="10" s="1"/>
  <c r="AO239" i="10"/>
  <c r="AQ239" i="10" s="1"/>
  <c r="AO42" i="10"/>
  <c r="AQ42" i="10" s="1"/>
  <c r="AO58" i="10"/>
  <c r="AQ58" i="10" s="1"/>
  <c r="AO98" i="10"/>
  <c r="AQ98" i="10" s="1"/>
  <c r="AO130" i="10"/>
  <c r="AQ130" i="10" s="1"/>
  <c r="AO162" i="10"/>
  <c r="AQ162" i="10" s="1"/>
  <c r="AO194" i="10"/>
  <c r="AQ194" i="10" s="1"/>
  <c r="AO311" i="10"/>
  <c r="AQ311" i="10" s="1"/>
  <c r="AO48" i="10"/>
  <c r="AQ48" i="10" s="1"/>
  <c r="AO84" i="10"/>
  <c r="AQ84" i="10" s="1"/>
  <c r="AO116" i="10"/>
  <c r="AQ116" i="10" s="1"/>
  <c r="AO148" i="10"/>
  <c r="AQ148" i="10" s="1"/>
  <c r="AO180" i="10"/>
  <c r="AQ180" i="10" s="1"/>
  <c r="AO255" i="10"/>
  <c r="AQ255" i="10" s="1"/>
  <c r="AO37" i="10"/>
  <c r="AQ37" i="10" s="1"/>
  <c r="AO62" i="10"/>
  <c r="AQ62" i="10" s="1"/>
  <c r="AO126" i="10"/>
  <c r="AQ126" i="10" s="1"/>
  <c r="AO359" i="10"/>
  <c r="AQ359" i="10" s="1"/>
  <c r="AO201" i="10"/>
  <c r="AQ201" i="10" s="1"/>
  <c r="AO233" i="10"/>
  <c r="AQ233" i="10" s="1"/>
  <c r="AO265" i="10"/>
  <c r="AQ265" i="10" s="1"/>
  <c r="AO297" i="10"/>
  <c r="AQ297" i="10" s="1"/>
  <c r="AO329" i="10"/>
  <c r="AQ329" i="10" s="1"/>
  <c r="AO361" i="10"/>
  <c r="AQ361" i="10" s="1"/>
  <c r="AS361" i="10" s="1"/>
  <c r="AO77" i="10"/>
  <c r="AQ77" i="10" s="1"/>
  <c r="AO85" i="10"/>
  <c r="AQ85" i="10" s="1"/>
  <c r="AO93" i="10"/>
  <c r="AQ93" i="10" s="1"/>
  <c r="AO101" i="10"/>
  <c r="AQ101" i="10" s="1"/>
  <c r="AO109" i="10"/>
  <c r="AQ109" i="10" s="1"/>
  <c r="AO117" i="10"/>
  <c r="AQ117" i="10" s="1"/>
  <c r="AO125" i="10"/>
  <c r="AQ125" i="10" s="1"/>
  <c r="AO133" i="10"/>
  <c r="AQ133" i="10" s="1"/>
  <c r="AO141" i="10"/>
  <c r="AQ141" i="10" s="1"/>
  <c r="AO149" i="10"/>
  <c r="AQ149" i="10" s="1"/>
  <c r="AO157" i="10"/>
  <c r="AQ157" i="10" s="1"/>
  <c r="AO165" i="10"/>
  <c r="AQ165" i="10" s="1"/>
  <c r="AO173" i="10"/>
  <c r="AQ173" i="10" s="1"/>
  <c r="AO181" i="10"/>
  <c r="AQ181" i="10" s="1"/>
  <c r="AO189" i="10"/>
  <c r="AQ189" i="10" s="1"/>
  <c r="AO197" i="10"/>
  <c r="AQ197" i="10" s="1"/>
  <c r="AO227" i="10"/>
  <c r="AQ227" i="10" s="1"/>
  <c r="AO259" i="10"/>
  <c r="AQ259" i="10" s="1"/>
  <c r="AO291" i="10"/>
  <c r="AQ291" i="10" s="1"/>
  <c r="AO323" i="10"/>
  <c r="AQ323" i="10" s="1"/>
  <c r="AO198" i="10"/>
  <c r="AQ198" i="10" s="1"/>
  <c r="AO261" i="10"/>
  <c r="AQ261" i="10" s="1"/>
  <c r="AO325" i="10"/>
  <c r="AQ325" i="10" s="1"/>
  <c r="AO210" i="10"/>
  <c r="AQ210" i="10" s="1"/>
  <c r="AO226" i="10"/>
  <c r="AQ226" i="10" s="1"/>
  <c r="AO242" i="10"/>
  <c r="AQ242" i="10" s="1"/>
  <c r="AO258" i="10"/>
  <c r="AQ258" i="10" s="1"/>
  <c r="AO274" i="10"/>
  <c r="AQ274" i="10" s="1"/>
  <c r="AO290" i="10"/>
  <c r="AQ290" i="10" s="1"/>
  <c r="AO306" i="10"/>
  <c r="AQ306" i="10" s="1"/>
  <c r="AO322" i="10"/>
  <c r="AQ322" i="10" s="1"/>
  <c r="AO338" i="10"/>
  <c r="AQ338" i="10" s="1"/>
  <c r="AO354" i="10"/>
  <c r="AQ354" i="10" s="1"/>
  <c r="AN11" i="10"/>
  <c r="AP11" i="10" s="1"/>
  <c r="AO8" i="10"/>
  <c r="AQ8" i="10" s="1"/>
  <c r="AR307" i="10"/>
  <c r="AO32" i="10"/>
  <c r="AQ32" i="10" s="1"/>
  <c r="AR241" i="10"/>
  <c r="AO355" i="10"/>
  <c r="AQ355" i="10" s="1"/>
  <c r="AS355" i="10" s="1"/>
  <c r="AO205" i="10"/>
  <c r="AQ205" i="10" s="1"/>
  <c r="AO237" i="10"/>
  <c r="AQ237" i="10" s="1"/>
  <c r="AO269" i="10"/>
  <c r="AQ269" i="10" s="1"/>
  <c r="AO301" i="10"/>
  <c r="AQ301" i="10" s="1"/>
  <c r="AO333" i="10"/>
  <c r="AQ333" i="10" s="1"/>
  <c r="AO365" i="10"/>
  <c r="AQ365" i="10" s="1"/>
  <c r="AO206" i="10"/>
  <c r="AQ206" i="10" s="1"/>
  <c r="AO214" i="10"/>
  <c r="AQ214" i="10" s="1"/>
  <c r="AO222" i="10"/>
  <c r="AQ222" i="10" s="1"/>
  <c r="AO230" i="10"/>
  <c r="AQ230" i="10" s="1"/>
  <c r="AO238" i="10"/>
  <c r="AQ238" i="10" s="1"/>
  <c r="AO246" i="10"/>
  <c r="AQ246" i="10" s="1"/>
  <c r="AO254" i="10"/>
  <c r="AQ254" i="10" s="1"/>
  <c r="AO262" i="10"/>
  <c r="AQ262" i="10" s="1"/>
  <c r="AO270" i="10"/>
  <c r="AQ270" i="10" s="1"/>
  <c r="AO278" i="10"/>
  <c r="AQ278" i="10" s="1"/>
  <c r="AO286" i="10"/>
  <c r="AQ286" i="10" s="1"/>
  <c r="AO294" i="10"/>
  <c r="AQ294" i="10" s="1"/>
  <c r="AO302" i="10"/>
  <c r="AQ302" i="10" s="1"/>
  <c r="AO310" i="10"/>
  <c r="AQ310" i="10" s="1"/>
  <c r="AO318" i="10"/>
  <c r="AQ318" i="10" s="1"/>
  <c r="AO326" i="10"/>
  <c r="AQ326" i="10" s="1"/>
  <c r="AO334" i="10"/>
  <c r="AQ334" i="10" s="1"/>
  <c r="AO342" i="10"/>
  <c r="AQ342" i="10" s="1"/>
  <c r="AO350" i="10"/>
  <c r="AQ350" i="10" s="1"/>
  <c r="AO358" i="10"/>
  <c r="AQ358" i="10" s="1"/>
  <c r="AO366" i="10"/>
  <c r="AQ366" i="10" s="1"/>
  <c r="AN8" i="10"/>
  <c r="AP8" i="10" s="1"/>
  <c r="AN9" i="10"/>
  <c r="AP9" i="10" s="1"/>
  <c r="AO11" i="10"/>
  <c r="AQ11" i="10" s="1"/>
  <c r="AO331" i="10"/>
  <c r="AQ331" i="10" s="1"/>
  <c r="AS331" i="10" s="1"/>
  <c r="AT331" i="10" s="1"/>
  <c r="AU331" i="10" s="1"/>
  <c r="AO363" i="10"/>
  <c r="AQ363" i="10" s="1"/>
  <c r="AO213" i="10"/>
  <c r="AQ213" i="10" s="1"/>
  <c r="AO245" i="10"/>
  <c r="AQ245" i="10" s="1"/>
  <c r="AO277" i="10"/>
  <c r="AQ277" i="10" s="1"/>
  <c r="AO309" i="10"/>
  <c r="AQ309" i="10" s="1"/>
  <c r="AO341" i="10"/>
  <c r="AQ341" i="10" s="1"/>
  <c r="AO200" i="10"/>
  <c r="AQ200" i="10" s="1"/>
  <c r="AO208" i="10"/>
  <c r="AQ208" i="10" s="1"/>
  <c r="AO216" i="10"/>
  <c r="AQ216" i="10" s="1"/>
  <c r="AO224" i="10"/>
  <c r="AQ224" i="10" s="1"/>
  <c r="AO232" i="10"/>
  <c r="AQ232" i="10" s="1"/>
  <c r="AO240" i="10"/>
  <c r="AQ240" i="10" s="1"/>
  <c r="AO248" i="10"/>
  <c r="AQ248" i="10" s="1"/>
  <c r="AO256" i="10"/>
  <c r="AQ256" i="10" s="1"/>
  <c r="AO264" i="10"/>
  <c r="AQ264" i="10" s="1"/>
  <c r="AO272" i="10"/>
  <c r="AQ272" i="10" s="1"/>
  <c r="AO280" i="10"/>
  <c r="AQ280" i="10" s="1"/>
  <c r="AO288" i="10"/>
  <c r="AQ288" i="10" s="1"/>
  <c r="AO296" i="10"/>
  <c r="AQ296" i="10" s="1"/>
  <c r="AO304" i="10"/>
  <c r="AQ304" i="10" s="1"/>
  <c r="AO312" i="10"/>
  <c r="AQ312" i="10" s="1"/>
  <c r="AO320" i="10"/>
  <c r="AQ320" i="10" s="1"/>
  <c r="AO328" i="10"/>
  <c r="AQ328" i="10" s="1"/>
  <c r="AO336" i="10"/>
  <c r="AQ336" i="10" s="1"/>
  <c r="AO344" i="10"/>
  <c r="AQ344" i="10" s="1"/>
  <c r="AO352" i="10"/>
  <c r="AQ352" i="10" s="1"/>
  <c r="AO360" i="10"/>
  <c r="AQ360" i="10" s="1"/>
  <c r="AN12" i="10"/>
  <c r="AP12" i="10" s="1"/>
  <c r="AN7" i="10"/>
  <c r="AP7" i="10" s="1"/>
  <c r="AR145" i="10"/>
  <c r="AR61" i="10"/>
  <c r="BC33" i="12"/>
  <c r="BE33" i="12" s="1"/>
  <c r="BC36" i="12"/>
  <c r="BE36" i="12" s="1"/>
  <c r="BD33" i="12"/>
  <c r="BF33" i="12" s="1"/>
  <c r="BC35" i="12"/>
  <c r="BE35" i="12" s="1"/>
  <c r="BD34" i="12"/>
  <c r="BF34" i="12" s="1"/>
  <c r="BD35" i="12"/>
  <c r="BF35" i="12" s="1"/>
  <c r="BD227" i="12"/>
  <c r="BF227" i="12" s="1"/>
  <c r="BD223" i="12"/>
  <c r="BF223" i="12" s="1"/>
  <c r="BH223" i="12" s="1"/>
  <c r="BI223" i="12" s="1"/>
  <c r="BD224" i="12"/>
  <c r="BF224" i="12" s="1"/>
  <c r="BC224" i="12"/>
  <c r="BE224" i="12" s="1"/>
  <c r="BC226" i="12"/>
  <c r="BE226" i="12" s="1"/>
  <c r="BD228" i="12"/>
  <c r="BF228" i="12" s="1"/>
  <c r="BD129" i="12"/>
  <c r="BF129" i="12" s="1"/>
  <c r="BD130" i="12"/>
  <c r="BF130" i="12" s="1"/>
  <c r="BC128" i="12"/>
  <c r="BE128" i="12" s="1"/>
  <c r="BC132" i="12"/>
  <c r="BE132" i="12" s="1"/>
  <c r="BD132" i="12"/>
  <c r="BF132" i="12" s="1"/>
  <c r="BC127" i="12"/>
  <c r="BE127" i="12" s="1"/>
  <c r="BG127" i="12" s="1"/>
  <c r="BC15" i="12"/>
  <c r="BE15" i="12" s="1"/>
  <c r="BC17" i="12"/>
  <c r="BE17" i="12" s="1"/>
  <c r="BC18" i="12"/>
  <c r="BE18" i="12" s="1"/>
  <c r="BD16" i="12"/>
  <c r="BF16" i="12" s="1"/>
  <c r="BD17" i="12"/>
  <c r="BF17" i="12" s="1"/>
  <c r="BD13" i="12"/>
  <c r="BF13" i="12" s="1"/>
  <c r="BH13" i="12" s="1"/>
  <c r="BC308" i="12"/>
  <c r="BE308" i="12" s="1"/>
  <c r="BD307" i="12"/>
  <c r="BF307" i="12" s="1"/>
  <c r="BH307" i="12" s="1"/>
  <c r="BD312" i="12"/>
  <c r="BF312" i="12" s="1"/>
  <c r="BD310" i="12"/>
  <c r="BF310" i="12" s="1"/>
  <c r="BC307" i="12"/>
  <c r="BE307" i="12" s="1"/>
  <c r="BG307" i="12" s="1"/>
  <c r="BD309" i="12"/>
  <c r="BF309" i="12" s="1"/>
  <c r="BD183" i="12"/>
  <c r="BF183" i="12" s="1"/>
  <c r="BD186" i="12"/>
  <c r="BF186" i="12" s="1"/>
  <c r="BD181" i="12"/>
  <c r="BF181" i="12" s="1"/>
  <c r="BH181" i="12" s="1"/>
  <c r="BC185" i="12"/>
  <c r="BE185" i="12" s="1"/>
  <c r="BD185" i="12"/>
  <c r="BF185" i="12" s="1"/>
  <c r="BC184" i="12"/>
  <c r="BE184" i="12" s="1"/>
  <c r="AN301" i="10"/>
  <c r="AP301" i="10" s="1"/>
  <c r="AN303" i="10"/>
  <c r="AP303" i="10" s="1"/>
  <c r="AN302" i="10"/>
  <c r="AP302" i="10" s="1"/>
  <c r="AO36" i="10"/>
  <c r="AQ36" i="10" s="1"/>
  <c r="AN36" i="10"/>
  <c r="AP36" i="10" s="1"/>
  <c r="AN34" i="10"/>
  <c r="AP34" i="10" s="1"/>
  <c r="AO35" i="10"/>
  <c r="AQ35" i="10" s="1"/>
  <c r="AN35" i="10"/>
  <c r="AP35" i="10" s="1"/>
  <c r="AO31" i="10"/>
  <c r="AQ31" i="10" s="1"/>
  <c r="AN304" i="10"/>
  <c r="AP304" i="10" s="1"/>
  <c r="BD32" i="12"/>
  <c r="BF32" i="12" s="1"/>
  <c r="BD31" i="12"/>
  <c r="BF31" i="12" s="1"/>
  <c r="BH31" i="12" s="1"/>
  <c r="BC31" i="12"/>
  <c r="BE31" i="12" s="1"/>
  <c r="BG31" i="12" s="1"/>
  <c r="BC225" i="12"/>
  <c r="BE225" i="12" s="1"/>
  <c r="BC228" i="12"/>
  <c r="BE228" i="12" s="1"/>
  <c r="BD226" i="12"/>
  <c r="BF226" i="12" s="1"/>
  <c r="BC131" i="12"/>
  <c r="BE131" i="12" s="1"/>
  <c r="BC130" i="12"/>
  <c r="BE130" i="12" s="1"/>
  <c r="BD128" i="12"/>
  <c r="BF128" i="12" s="1"/>
  <c r="BD15" i="12"/>
  <c r="BF15" i="12" s="1"/>
  <c r="BC16" i="12"/>
  <c r="BE16" i="12" s="1"/>
  <c r="BC13" i="12"/>
  <c r="BE13" i="12" s="1"/>
  <c r="BG13" i="12" s="1"/>
  <c r="BD311" i="12"/>
  <c r="BF311" i="12" s="1"/>
  <c r="BC311" i="12"/>
  <c r="BE311" i="12" s="1"/>
  <c r="BC310" i="12"/>
  <c r="BE310" i="12" s="1"/>
  <c r="BC183" i="12"/>
  <c r="BE183" i="12" s="1"/>
  <c r="BC186" i="12"/>
  <c r="BE186" i="12" s="1"/>
  <c r="BD184" i="12"/>
  <c r="BF184" i="12" s="1"/>
  <c r="AO33" i="10"/>
  <c r="AQ33" i="10" s="1"/>
  <c r="AN32" i="10"/>
  <c r="AP32" i="10" s="1"/>
  <c r="AO34" i="10"/>
  <c r="AQ34" i="10" s="1"/>
  <c r="BI205" i="12"/>
  <c r="AR49" i="10"/>
  <c r="BF9" i="6"/>
  <c r="BG9" i="6" s="1"/>
  <c r="BH9" i="6" s="1"/>
  <c r="BJ9" i="6" s="1"/>
  <c r="BK9" i="6" s="1"/>
  <c r="BC20" i="12"/>
  <c r="BE20" i="12" s="1"/>
  <c r="BC23" i="12"/>
  <c r="BE23" i="12" s="1"/>
  <c r="BD24" i="12"/>
  <c r="BF24" i="12" s="1"/>
  <c r="BD23" i="12"/>
  <c r="BF23" i="12" s="1"/>
  <c r="BC22" i="12"/>
  <c r="BE22" i="12" s="1"/>
  <c r="BD20" i="12"/>
  <c r="BF20" i="12" s="1"/>
  <c r="BC19" i="12"/>
  <c r="BE19" i="12" s="1"/>
  <c r="BG19" i="12" s="1"/>
  <c r="BC21" i="12"/>
  <c r="BE21" i="12" s="1"/>
  <c r="BD19" i="12"/>
  <c r="BF19" i="12" s="1"/>
  <c r="BH19" i="12" s="1"/>
  <c r="BC24" i="12"/>
  <c r="BE24" i="12" s="1"/>
  <c r="BD21" i="12"/>
  <c r="BF21" i="12" s="1"/>
  <c r="BD22" i="12"/>
  <c r="BF22" i="12" s="1"/>
  <c r="BC57" i="12"/>
  <c r="BE57" i="12" s="1"/>
  <c r="BC55" i="12"/>
  <c r="BE55" i="12" s="1"/>
  <c r="BG55" i="12" s="1"/>
  <c r="BC58" i="12"/>
  <c r="BE58" i="12" s="1"/>
  <c r="BD56" i="12"/>
  <c r="BF56" i="12" s="1"/>
  <c r="BD59" i="12"/>
  <c r="BF59" i="12" s="1"/>
  <c r="BC60" i="12"/>
  <c r="BE60" i="12" s="1"/>
  <c r="BC56" i="12"/>
  <c r="BE56" i="12" s="1"/>
  <c r="BC59" i="12"/>
  <c r="BE59" i="12" s="1"/>
  <c r="BD57" i="12"/>
  <c r="BF57" i="12" s="1"/>
  <c r="BD58" i="12"/>
  <c r="BF58" i="12" s="1"/>
  <c r="BD60" i="12"/>
  <c r="BF60" i="12" s="1"/>
  <c r="BD55" i="12"/>
  <c r="BF55" i="12" s="1"/>
  <c r="BH55" i="12" s="1"/>
  <c r="BC49" i="12"/>
  <c r="BE49" i="12" s="1"/>
  <c r="BG49" i="12" s="1"/>
  <c r="BC50" i="12"/>
  <c r="BE50" i="12" s="1"/>
  <c r="BC53" i="12"/>
  <c r="BE53" i="12" s="1"/>
  <c r="BC54" i="12"/>
  <c r="BE54" i="12" s="1"/>
  <c r="BC52" i="12"/>
  <c r="BE52" i="12" s="1"/>
  <c r="BC51" i="12"/>
  <c r="BE51" i="12" s="1"/>
  <c r="BD51" i="12"/>
  <c r="BF51" i="12" s="1"/>
  <c r="BD53" i="12"/>
  <c r="BF53" i="12" s="1"/>
  <c r="BD54" i="12"/>
  <c r="BF54" i="12" s="1"/>
  <c r="BD49" i="12"/>
  <c r="BF49" i="12" s="1"/>
  <c r="BH49" i="12" s="1"/>
  <c r="BD50" i="12"/>
  <c r="BF50" i="12" s="1"/>
  <c r="BD52" i="12"/>
  <c r="BF52" i="12" s="1"/>
  <c r="BI199" i="12"/>
  <c r="BD263" i="12"/>
  <c r="BF263" i="12" s="1"/>
  <c r="BD264" i="12"/>
  <c r="BF264" i="12" s="1"/>
  <c r="BD259" i="12"/>
  <c r="BF259" i="12" s="1"/>
  <c r="BH259" i="12" s="1"/>
  <c r="BD262" i="12"/>
  <c r="BF262" i="12" s="1"/>
  <c r="BD261" i="12"/>
  <c r="BF261" i="12" s="1"/>
  <c r="BD260" i="12"/>
  <c r="BF260" i="12" s="1"/>
  <c r="BC263" i="12"/>
  <c r="BE263" i="12" s="1"/>
  <c r="BC261" i="12"/>
  <c r="BE261" i="12" s="1"/>
  <c r="BC260" i="12"/>
  <c r="BE260" i="12" s="1"/>
  <c r="BC264" i="12"/>
  <c r="BE264" i="12" s="1"/>
  <c r="BC262" i="12"/>
  <c r="BE262" i="12" s="1"/>
  <c r="BC259" i="12"/>
  <c r="BE259" i="12" s="1"/>
  <c r="BG259" i="12" s="1"/>
  <c r="BD174" i="12"/>
  <c r="BF174" i="12" s="1"/>
  <c r="BD169" i="12"/>
  <c r="BF169" i="12" s="1"/>
  <c r="BH169" i="12" s="1"/>
  <c r="BD171" i="12"/>
  <c r="BF171" i="12" s="1"/>
  <c r="BD172" i="12"/>
  <c r="BF172" i="12" s="1"/>
  <c r="BD170" i="12"/>
  <c r="BF170" i="12" s="1"/>
  <c r="BD173" i="12"/>
  <c r="BF173" i="12" s="1"/>
  <c r="BC172" i="12"/>
  <c r="BE172" i="12" s="1"/>
  <c r="BC169" i="12"/>
  <c r="BE169" i="12" s="1"/>
  <c r="BG169" i="12" s="1"/>
  <c r="BC173" i="12"/>
  <c r="BE173" i="12" s="1"/>
  <c r="BC170" i="12"/>
  <c r="BE170" i="12" s="1"/>
  <c r="BC171" i="12"/>
  <c r="BE171" i="12" s="1"/>
  <c r="BC174" i="12"/>
  <c r="BE174" i="12" s="1"/>
  <c r="BD81" i="12"/>
  <c r="BF81" i="12" s="1"/>
  <c r="BD82" i="12"/>
  <c r="BF82" i="12" s="1"/>
  <c r="BD84" i="12"/>
  <c r="BF84" i="12" s="1"/>
  <c r="BD79" i="12"/>
  <c r="BF79" i="12" s="1"/>
  <c r="BH79" i="12" s="1"/>
  <c r="BD80" i="12"/>
  <c r="BF80" i="12" s="1"/>
  <c r="BD83" i="12"/>
  <c r="BF83" i="12" s="1"/>
  <c r="BC83" i="12"/>
  <c r="BE83" i="12" s="1"/>
  <c r="BC79" i="12"/>
  <c r="BE79" i="12" s="1"/>
  <c r="BG79" i="12" s="1"/>
  <c r="BC82" i="12"/>
  <c r="BE82" i="12" s="1"/>
  <c r="BC81" i="12"/>
  <c r="BE81" i="12" s="1"/>
  <c r="BC84" i="12"/>
  <c r="BE84" i="12" s="1"/>
  <c r="BC80" i="12"/>
  <c r="BE80" i="12" s="1"/>
  <c r="BD244" i="12"/>
  <c r="BF244" i="12" s="1"/>
  <c r="BD242" i="12"/>
  <c r="BF242" i="12" s="1"/>
  <c r="BC241" i="12"/>
  <c r="BE241" i="12" s="1"/>
  <c r="BG241" i="12" s="1"/>
  <c r="BD243" i="12"/>
  <c r="BF243" i="12" s="1"/>
  <c r="BD241" i="12"/>
  <c r="BF241" i="12" s="1"/>
  <c r="BH241" i="12" s="1"/>
  <c r="BD245" i="12"/>
  <c r="BF245" i="12" s="1"/>
  <c r="BD246" i="12"/>
  <c r="BF246" i="12" s="1"/>
  <c r="BC245" i="12"/>
  <c r="BE245" i="12" s="1"/>
  <c r="BC246" i="12"/>
  <c r="BE246" i="12" s="1"/>
  <c r="BC243" i="12"/>
  <c r="BE243" i="12" s="1"/>
  <c r="BC244" i="12"/>
  <c r="BE244" i="12" s="1"/>
  <c r="BC242" i="12"/>
  <c r="BE242" i="12" s="1"/>
  <c r="BD195" i="12"/>
  <c r="BF195" i="12" s="1"/>
  <c r="BD194" i="12"/>
  <c r="BF194" i="12" s="1"/>
  <c r="BD197" i="12"/>
  <c r="BF197" i="12" s="1"/>
  <c r="BD193" i="12"/>
  <c r="BF193" i="12" s="1"/>
  <c r="BH193" i="12" s="1"/>
  <c r="BC196" i="12"/>
  <c r="BE196" i="12" s="1"/>
  <c r="BD196" i="12"/>
  <c r="BF196" i="12" s="1"/>
  <c r="BD198" i="12"/>
  <c r="BF198" i="12" s="1"/>
  <c r="BC195" i="12"/>
  <c r="BE195" i="12" s="1"/>
  <c r="BC193" i="12"/>
  <c r="BE193" i="12" s="1"/>
  <c r="BG193" i="12" s="1"/>
  <c r="BC197" i="12"/>
  <c r="BE197" i="12" s="1"/>
  <c r="BC194" i="12"/>
  <c r="BE194" i="12" s="1"/>
  <c r="BC198" i="12"/>
  <c r="BE198" i="12" s="1"/>
  <c r="BD154" i="12"/>
  <c r="BF154" i="12" s="1"/>
  <c r="BD152" i="12"/>
  <c r="BF152" i="12" s="1"/>
  <c r="BD151" i="12"/>
  <c r="BF151" i="12" s="1"/>
  <c r="BH151" i="12" s="1"/>
  <c r="BC153" i="12"/>
  <c r="BE153" i="12" s="1"/>
  <c r="BC155" i="12"/>
  <c r="BE155" i="12" s="1"/>
  <c r="BD156" i="12"/>
  <c r="BF156" i="12" s="1"/>
  <c r="BC151" i="12"/>
  <c r="BE151" i="12" s="1"/>
  <c r="BG151" i="12" s="1"/>
  <c r="BI151" i="12" s="1"/>
  <c r="BD153" i="12"/>
  <c r="BF153" i="12" s="1"/>
  <c r="BD155" i="12"/>
  <c r="BF155" i="12" s="1"/>
  <c r="BC154" i="12"/>
  <c r="BE154" i="12" s="1"/>
  <c r="BC156" i="12"/>
  <c r="BE156" i="12" s="1"/>
  <c r="BC152" i="12"/>
  <c r="BE152" i="12" s="1"/>
  <c r="BD290" i="12"/>
  <c r="BF290" i="12" s="1"/>
  <c r="BC291" i="12"/>
  <c r="BE291" i="12" s="1"/>
  <c r="BD292" i="12"/>
  <c r="BF292" i="12" s="1"/>
  <c r="BD294" i="12"/>
  <c r="BF294" i="12" s="1"/>
  <c r="BD289" i="12"/>
  <c r="BF289" i="12" s="1"/>
  <c r="BH289" i="12" s="1"/>
  <c r="BC292" i="12"/>
  <c r="BE292" i="12" s="1"/>
  <c r="BD293" i="12"/>
  <c r="BF293" i="12" s="1"/>
  <c r="BC290" i="12"/>
  <c r="BE290" i="12" s="1"/>
  <c r="BC289" i="12"/>
  <c r="BE289" i="12" s="1"/>
  <c r="BG289" i="12" s="1"/>
  <c r="BC293" i="12"/>
  <c r="BE293" i="12" s="1"/>
  <c r="BC294" i="12"/>
  <c r="BE294" i="12" s="1"/>
  <c r="BD291" i="12"/>
  <c r="BF291" i="12" s="1"/>
  <c r="BC157" i="12"/>
  <c r="BE157" i="12" s="1"/>
  <c r="BG157" i="12" s="1"/>
  <c r="BD159" i="12"/>
  <c r="BF159" i="12" s="1"/>
  <c r="BD162" i="12"/>
  <c r="BF162" i="12" s="1"/>
  <c r="BD158" i="12"/>
  <c r="BF158" i="12" s="1"/>
  <c r="BD160" i="12"/>
  <c r="BF160" i="12" s="1"/>
  <c r="BD157" i="12"/>
  <c r="BF157" i="12" s="1"/>
  <c r="BH157" i="12" s="1"/>
  <c r="BC161" i="12"/>
  <c r="BE161" i="12" s="1"/>
  <c r="BC159" i="12"/>
  <c r="BE159" i="12" s="1"/>
  <c r="BD161" i="12"/>
  <c r="BF161" i="12" s="1"/>
  <c r="BC162" i="12"/>
  <c r="BE162" i="12" s="1"/>
  <c r="BC160" i="12"/>
  <c r="BE160" i="12" s="1"/>
  <c r="BC158" i="12"/>
  <c r="BE158" i="12" s="1"/>
  <c r="BD148" i="12"/>
  <c r="BF148" i="12" s="1"/>
  <c r="BD147" i="12"/>
  <c r="BF147" i="12" s="1"/>
  <c r="BD149" i="12"/>
  <c r="BF149" i="12" s="1"/>
  <c r="BD150" i="12"/>
  <c r="BF150" i="12" s="1"/>
  <c r="BD145" i="12"/>
  <c r="BF145" i="12" s="1"/>
  <c r="BH145" i="12" s="1"/>
  <c r="BC147" i="12"/>
  <c r="BE147" i="12" s="1"/>
  <c r="BC150" i="12"/>
  <c r="BE150" i="12" s="1"/>
  <c r="BC146" i="12"/>
  <c r="BE146" i="12" s="1"/>
  <c r="BC145" i="12"/>
  <c r="BE145" i="12" s="1"/>
  <c r="BG145" i="12" s="1"/>
  <c r="BC149" i="12"/>
  <c r="BE149" i="12" s="1"/>
  <c r="BC148" i="12"/>
  <c r="BE148" i="12" s="1"/>
  <c r="BD146" i="12"/>
  <c r="BF146" i="12" s="1"/>
  <c r="BD107" i="12"/>
  <c r="BF107" i="12" s="1"/>
  <c r="BD105" i="12"/>
  <c r="BF105" i="12" s="1"/>
  <c r="BC107" i="12"/>
  <c r="BE107" i="12" s="1"/>
  <c r="BC103" i="12"/>
  <c r="BE103" i="12" s="1"/>
  <c r="BG103" i="12" s="1"/>
  <c r="BD106" i="12"/>
  <c r="BF106" i="12" s="1"/>
  <c r="BC105" i="12"/>
  <c r="BE105" i="12" s="1"/>
  <c r="BD104" i="12"/>
  <c r="BF104" i="12" s="1"/>
  <c r="BD108" i="12"/>
  <c r="BF108" i="12" s="1"/>
  <c r="BC104" i="12"/>
  <c r="BE104" i="12" s="1"/>
  <c r="BD103" i="12"/>
  <c r="BF103" i="12" s="1"/>
  <c r="BH103" i="12" s="1"/>
  <c r="BC108" i="12"/>
  <c r="BE108" i="12" s="1"/>
  <c r="BC106" i="12"/>
  <c r="BE106" i="12" s="1"/>
  <c r="BH7" i="12"/>
  <c r="BD359" i="12"/>
  <c r="BF359" i="12" s="1"/>
  <c r="BD358" i="12"/>
  <c r="BF358" i="12" s="1"/>
  <c r="BD357" i="12"/>
  <c r="BF357" i="12" s="1"/>
  <c r="BD360" i="12"/>
  <c r="BF360" i="12" s="1"/>
  <c r="BD356" i="12"/>
  <c r="BF356" i="12" s="1"/>
  <c r="BC359" i="12"/>
  <c r="BE359" i="12" s="1"/>
  <c r="BC355" i="12"/>
  <c r="BE355" i="12" s="1"/>
  <c r="BG355" i="12" s="1"/>
  <c r="BD355" i="12"/>
  <c r="BF355" i="12" s="1"/>
  <c r="BH355" i="12" s="1"/>
  <c r="BC357" i="12"/>
  <c r="BE357" i="12" s="1"/>
  <c r="BC358" i="12"/>
  <c r="BE358" i="12" s="1"/>
  <c r="BC356" i="12"/>
  <c r="BE356" i="12" s="1"/>
  <c r="BC360" i="12"/>
  <c r="BE360" i="12" s="1"/>
  <c r="BD77" i="12"/>
  <c r="BF77" i="12" s="1"/>
  <c r="BD74" i="12"/>
  <c r="BF74" i="12" s="1"/>
  <c r="BD76" i="12"/>
  <c r="BF76" i="12" s="1"/>
  <c r="BC78" i="12"/>
  <c r="BE78" i="12" s="1"/>
  <c r="BD78" i="12"/>
  <c r="BF78" i="12" s="1"/>
  <c r="BC73" i="12"/>
  <c r="BE73" i="12" s="1"/>
  <c r="BG73" i="12" s="1"/>
  <c r="BC75" i="12"/>
  <c r="BE75" i="12" s="1"/>
  <c r="BC76" i="12"/>
  <c r="BE76" i="12" s="1"/>
  <c r="BD73" i="12"/>
  <c r="BF73" i="12" s="1"/>
  <c r="BH73" i="12" s="1"/>
  <c r="BC74" i="12"/>
  <c r="BE74" i="12" s="1"/>
  <c r="BD75" i="12"/>
  <c r="BF75" i="12" s="1"/>
  <c r="BC77" i="12"/>
  <c r="BE77" i="12" s="1"/>
  <c r="BD176" i="12"/>
  <c r="BF176" i="12" s="1"/>
  <c r="BD180" i="12"/>
  <c r="BF180" i="12" s="1"/>
  <c r="BD179" i="12"/>
  <c r="BF179" i="12" s="1"/>
  <c r="BD178" i="12"/>
  <c r="BF178" i="12" s="1"/>
  <c r="BD175" i="12"/>
  <c r="BF175" i="12" s="1"/>
  <c r="BH175" i="12" s="1"/>
  <c r="BD177" i="12"/>
  <c r="BF177" i="12" s="1"/>
  <c r="BC180" i="12"/>
  <c r="BE180" i="12" s="1"/>
  <c r="BC175" i="12"/>
  <c r="BE175" i="12" s="1"/>
  <c r="BG175" i="12" s="1"/>
  <c r="BC177" i="12"/>
  <c r="BE177" i="12" s="1"/>
  <c r="BC179" i="12"/>
  <c r="BE179" i="12" s="1"/>
  <c r="BC178" i="12"/>
  <c r="BE178" i="12" s="1"/>
  <c r="BC176" i="12"/>
  <c r="BE176" i="12" s="1"/>
  <c r="BD95" i="12"/>
  <c r="BF95" i="12" s="1"/>
  <c r="BD93" i="12"/>
  <c r="BF93" i="12" s="1"/>
  <c r="BD96" i="12"/>
  <c r="BF96" i="12" s="1"/>
  <c r="BD91" i="12"/>
  <c r="BF91" i="12" s="1"/>
  <c r="BH91" i="12" s="1"/>
  <c r="BC96" i="12"/>
  <c r="BE96" i="12" s="1"/>
  <c r="BD94" i="12"/>
  <c r="BF94" i="12" s="1"/>
  <c r="BC94" i="12"/>
  <c r="BE94" i="12" s="1"/>
  <c r="BC91" i="12"/>
  <c r="BE91" i="12" s="1"/>
  <c r="BG91" i="12" s="1"/>
  <c r="BD92" i="12"/>
  <c r="BF92" i="12" s="1"/>
  <c r="BC93" i="12"/>
  <c r="BE93" i="12" s="1"/>
  <c r="BC92" i="12"/>
  <c r="BE92" i="12" s="1"/>
  <c r="BC95" i="12"/>
  <c r="BE95" i="12" s="1"/>
  <c r="BC70" i="12"/>
  <c r="BE70" i="12" s="1"/>
  <c r="BC67" i="12"/>
  <c r="BE67" i="12" s="1"/>
  <c r="BG67" i="12" s="1"/>
  <c r="BC72" i="12"/>
  <c r="BE72" i="12" s="1"/>
  <c r="BC71" i="12"/>
  <c r="BE71" i="12" s="1"/>
  <c r="BC69" i="12"/>
  <c r="BE69" i="12" s="1"/>
  <c r="BC68" i="12"/>
  <c r="BE68" i="12" s="1"/>
  <c r="BD68" i="12"/>
  <c r="BF68" i="12" s="1"/>
  <c r="BD67" i="12"/>
  <c r="BF67" i="12" s="1"/>
  <c r="BH67" i="12" s="1"/>
  <c r="BD69" i="12"/>
  <c r="BF69" i="12" s="1"/>
  <c r="BD71" i="12"/>
  <c r="BF71" i="12" s="1"/>
  <c r="BD72" i="12"/>
  <c r="BF72" i="12" s="1"/>
  <c r="BD70" i="12"/>
  <c r="BF70" i="12" s="1"/>
  <c r="BD352" i="12"/>
  <c r="BF352" i="12" s="1"/>
  <c r="BC352" i="12"/>
  <c r="BE352" i="12" s="1"/>
  <c r="BD354" i="12"/>
  <c r="BF354" i="12" s="1"/>
  <c r="BC351" i="12"/>
  <c r="BE351" i="12" s="1"/>
  <c r="BD353" i="12"/>
  <c r="BF353" i="12" s="1"/>
  <c r="BC353" i="12"/>
  <c r="BE353" i="12" s="1"/>
  <c r="BC354" i="12"/>
  <c r="BE354" i="12" s="1"/>
  <c r="BC350" i="12"/>
  <c r="BE350" i="12" s="1"/>
  <c r="BC349" i="12"/>
  <c r="BE349" i="12" s="1"/>
  <c r="BG349" i="12" s="1"/>
  <c r="BD349" i="12"/>
  <c r="BF349" i="12" s="1"/>
  <c r="BH349" i="12" s="1"/>
  <c r="BD351" i="12"/>
  <c r="BF351" i="12" s="1"/>
  <c r="BD350" i="12"/>
  <c r="BF350" i="12" s="1"/>
  <c r="BD215" i="12"/>
  <c r="BF215" i="12" s="1"/>
  <c r="BD212" i="12"/>
  <c r="BF212" i="12" s="1"/>
  <c r="BC214" i="12"/>
  <c r="BE214" i="12" s="1"/>
  <c r="BC215" i="12"/>
  <c r="BE215" i="12" s="1"/>
  <c r="BD211" i="12"/>
  <c r="BF211" i="12" s="1"/>
  <c r="BH211" i="12" s="1"/>
  <c r="BC211" i="12"/>
  <c r="BE211" i="12" s="1"/>
  <c r="BG211" i="12" s="1"/>
  <c r="BD214" i="12"/>
  <c r="BF214" i="12" s="1"/>
  <c r="BC213" i="12"/>
  <c r="BE213" i="12" s="1"/>
  <c r="BD216" i="12"/>
  <c r="BF216" i="12" s="1"/>
  <c r="BD213" i="12"/>
  <c r="BF213" i="12" s="1"/>
  <c r="BC216" i="12"/>
  <c r="BE216" i="12" s="1"/>
  <c r="BC212" i="12"/>
  <c r="BE212" i="12" s="1"/>
  <c r="BC271" i="12"/>
  <c r="BE271" i="12" s="1"/>
  <c r="BG271" i="12" s="1"/>
  <c r="BD271" i="12"/>
  <c r="BF271" i="12" s="1"/>
  <c r="BH271" i="12" s="1"/>
  <c r="BD272" i="12"/>
  <c r="BF272" i="12" s="1"/>
  <c r="BD273" i="12"/>
  <c r="BF273" i="12" s="1"/>
  <c r="BC275" i="12"/>
  <c r="BE275" i="12" s="1"/>
  <c r="BD276" i="12"/>
  <c r="BF276" i="12" s="1"/>
  <c r="BC274" i="12"/>
  <c r="BE274" i="12" s="1"/>
  <c r="BC273" i="12"/>
  <c r="BE273" i="12" s="1"/>
  <c r="BD275" i="12"/>
  <c r="BF275" i="12" s="1"/>
  <c r="BC272" i="12"/>
  <c r="BE272" i="12" s="1"/>
  <c r="BD274" i="12"/>
  <c r="BF274" i="12" s="1"/>
  <c r="BC276" i="12"/>
  <c r="BE276" i="12" s="1"/>
  <c r="AN257" i="10"/>
  <c r="AP257" i="10" s="1"/>
  <c r="AN258" i="10"/>
  <c r="AP258" i="10" s="1"/>
  <c r="AN253" i="10"/>
  <c r="AP253" i="10" s="1"/>
  <c r="AN254" i="10"/>
  <c r="AP254" i="10" s="1"/>
  <c r="AN256" i="10"/>
  <c r="AP256" i="10" s="1"/>
  <c r="AN255" i="10"/>
  <c r="AP255" i="10" s="1"/>
  <c r="BD116" i="12"/>
  <c r="BF116" i="12" s="1"/>
  <c r="BD117" i="12"/>
  <c r="BF117" i="12" s="1"/>
  <c r="BD119" i="12"/>
  <c r="BF119" i="12" s="1"/>
  <c r="BC116" i="12"/>
  <c r="BE116" i="12" s="1"/>
  <c r="BC119" i="12"/>
  <c r="BE119" i="12" s="1"/>
  <c r="BC115" i="12"/>
  <c r="BE115" i="12" s="1"/>
  <c r="BG115" i="12" s="1"/>
  <c r="BD118" i="12"/>
  <c r="BF118" i="12" s="1"/>
  <c r="BC117" i="12"/>
  <c r="BE117" i="12" s="1"/>
  <c r="BC120" i="12"/>
  <c r="BE120" i="12" s="1"/>
  <c r="BD120" i="12"/>
  <c r="BF120" i="12" s="1"/>
  <c r="BD115" i="12"/>
  <c r="BF115" i="12" s="1"/>
  <c r="BH115" i="12" s="1"/>
  <c r="BC118" i="12"/>
  <c r="BE118" i="12" s="1"/>
  <c r="BD133" i="12"/>
  <c r="BF133" i="12" s="1"/>
  <c r="BH133" i="12" s="1"/>
  <c r="BD136" i="12"/>
  <c r="BF136" i="12" s="1"/>
  <c r="BD134" i="12"/>
  <c r="BF134" i="12" s="1"/>
  <c r="BD135" i="12"/>
  <c r="BF135" i="12" s="1"/>
  <c r="BD138" i="12"/>
  <c r="BF138" i="12" s="1"/>
  <c r="BC133" i="12"/>
  <c r="BE133" i="12" s="1"/>
  <c r="BG133" i="12" s="1"/>
  <c r="BC135" i="12"/>
  <c r="BE135" i="12" s="1"/>
  <c r="BC138" i="12"/>
  <c r="BE138" i="12" s="1"/>
  <c r="BC137" i="12"/>
  <c r="BE137" i="12" s="1"/>
  <c r="BC136" i="12"/>
  <c r="BE136" i="12" s="1"/>
  <c r="BD137" i="12"/>
  <c r="BF137" i="12" s="1"/>
  <c r="BC134" i="12"/>
  <c r="BE134" i="12" s="1"/>
  <c r="BD229" i="12"/>
  <c r="BF229" i="12" s="1"/>
  <c r="BH229" i="12" s="1"/>
  <c r="BD233" i="12"/>
  <c r="BF233" i="12" s="1"/>
  <c r="BD231" i="12"/>
  <c r="BF231" i="12" s="1"/>
  <c r="BD232" i="12"/>
  <c r="BF232" i="12" s="1"/>
  <c r="BD234" i="12"/>
  <c r="BF234" i="12" s="1"/>
  <c r="BD230" i="12"/>
  <c r="BF230" i="12" s="1"/>
  <c r="BC231" i="12"/>
  <c r="BE231" i="12" s="1"/>
  <c r="BC233" i="12"/>
  <c r="BE233" i="12" s="1"/>
  <c r="BC230" i="12"/>
  <c r="BE230" i="12" s="1"/>
  <c r="BC232" i="12"/>
  <c r="BE232" i="12" s="1"/>
  <c r="BC234" i="12"/>
  <c r="BE234" i="12" s="1"/>
  <c r="BC229" i="12"/>
  <c r="BE229" i="12" s="1"/>
  <c r="BG229" i="12" s="1"/>
  <c r="BD126" i="12"/>
  <c r="BF126" i="12" s="1"/>
  <c r="BD121" i="12"/>
  <c r="BF121" i="12" s="1"/>
  <c r="BH121" i="12" s="1"/>
  <c r="BD123" i="12"/>
  <c r="BF123" i="12" s="1"/>
  <c r="BD125" i="12"/>
  <c r="BF125" i="12" s="1"/>
  <c r="BD122" i="12"/>
  <c r="BF122" i="12" s="1"/>
  <c r="BD124" i="12"/>
  <c r="BF124" i="12" s="1"/>
  <c r="BC124" i="12"/>
  <c r="BE124" i="12" s="1"/>
  <c r="BC126" i="12"/>
  <c r="BE126" i="12" s="1"/>
  <c r="BC123" i="12"/>
  <c r="BE123" i="12" s="1"/>
  <c r="BC122" i="12"/>
  <c r="BE122" i="12" s="1"/>
  <c r="BC125" i="12"/>
  <c r="BE125" i="12" s="1"/>
  <c r="BC121" i="12"/>
  <c r="BE121" i="12" s="1"/>
  <c r="BG121" i="12" s="1"/>
  <c r="BG7" i="12"/>
  <c r="BD110" i="12"/>
  <c r="BF110" i="12" s="1"/>
  <c r="BD112" i="12"/>
  <c r="BF112" i="12" s="1"/>
  <c r="BD109" i="12"/>
  <c r="BF109" i="12" s="1"/>
  <c r="BH109" i="12" s="1"/>
  <c r="BC110" i="12"/>
  <c r="BE110" i="12" s="1"/>
  <c r="BC111" i="12"/>
  <c r="BE111" i="12" s="1"/>
  <c r="BD111" i="12"/>
  <c r="BF111" i="12" s="1"/>
  <c r="BC109" i="12"/>
  <c r="BE109" i="12" s="1"/>
  <c r="BG109" i="12" s="1"/>
  <c r="BD114" i="12"/>
  <c r="BF114" i="12" s="1"/>
  <c r="BC114" i="12"/>
  <c r="BE114" i="12" s="1"/>
  <c r="BC113" i="12"/>
  <c r="BE113" i="12" s="1"/>
  <c r="BD113" i="12"/>
  <c r="BF113" i="12" s="1"/>
  <c r="BC112" i="12"/>
  <c r="BE112" i="12" s="1"/>
  <c r="BD323" i="12"/>
  <c r="BF323" i="12" s="1"/>
  <c r="BD319" i="12"/>
  <c r="BF319" i="12" s="1"/>
  <c r="BH319" i="12" s="1"/>
  <c r="BD324" i="12"/>
  <c r="BF324" i="12" s="1"/>
  <c r="BD322" i="12"/>
  <c r="BF322" i="12" s="1"/>
  <c r="BD320" i="12"/>
  <c r="BF320" i="12" s="1"/>
  <c r="BD321" i="12"/>
  <c r="BF321" i="12" s="1"/>
  <c r="BC322" i="12"/>
  <c r="BE322" i="12" s="1"/>
  <c r="BC320" i="12"/>
  <c r="BE320" i="12" s="1"/>
  <c r="BC321" i="12"/>
  <c r="BE321" i="12" s="1"/>
  <c r="BC324" i="12"/>
  <c r="BE324" i="12" s="1"/>
  <c r="BC323" i="12"/>
  <c r="BE323" i="12" s="1"/>
  <c r="BC319" i="12"/>
  <c r="BE319" i="12" s="1"/>
  <c r="BG319" i="12" s="1"/>
  <c r="BD268" i="12"/>
  <c r="BF268" i="12" s="1"/>
  <c r="BD270" i="12"/>
  <c r="BF270" i="12" s="1"/>
  <c r="BD267" i="12"/>
  <c r="BF267" i="12" s="1"/>
  <c r="BD269" i="12"/>
  <c r="BF269" i="12" s="1"/>
  <c r="BD266" i="12"/>
  <c r="BF266" i="12" s="1"/>
  <c r="BD265" i="12"/>
  <c r="BF265" i="12" s="1"/>
  <c r="BH265" i="12" s="1"/>
  <c r="BC269" i="12"/>
  <c r="BE269" i="12" s="1"/>
  <c r="BC268" i="12"/>
  <c r="BE268" i="12" s="1"/>
  <c r="BC265" i="12"/>
  <c r="BE265" i="12" s="1"/>
  <c r="BG265" i="12" s="1"/>
  <c r="BC267" i="12"/>
  <c r="BE267" i="12" s="1"/>
  <c r="BC270" i="12"/>
  <c r="BE270" i="12" s="1"/>
  <c r="BC266" i="12"/>
  <c r="BE266" i="12" s="1"/>
  <c r="BD362" i="12"/>
  <c r="BF362" i="12" s="1"/>
  <c r="BD364" i="12"/>
  <c r="BF364" i="12" s="1"/>
  <c r="BD366" i="12"/>
  <c r="BF366" i="12" s="1"/>
  <c r="BD361" i="12"/>
  <c r="BF361" i="12" s="1"/>
  <c r="BH361" i="12" s="1"/>
  <c r="BC364" i="12"/>
  <c r="BE364" i="12" s="1"/>
  <c r="BC365" i="12"/>
  <c r="BE365" i="12" s="1"/>
  <c r="BD365" i="12"/>
  <c r="BF365" i="12" s="1"/>
  <c r="BC362" i="12"/>
  <c r="BE362" i="12" s="1"/>
  <c r="BC363" i="12"/>
  <c r="BE363" i="12" s="1"/>
  <c r="BD363" i="12"/>
  <c r="BF363" i="12" s="1"/>
  <c r="BC366" i="12"/>
  <c r="BE366" i="12" s="1"/>
  <c r="BC361" i="12"/>
  <c r="BE361" i="12" s="1"/>
  <c r="BG361" i="12" s="1"/>
  <c r="BC45" i="12"/>
  <c r="BE45" i="12" s="1"/>
  <c r="BC47" i="12"/>
  <c r="BE47" i="12" s="1"/>
  <c r="BC48" i="12"/>
  <c r="BE48" i="12" s="1"/>
  <c r="BC43" i="12"/>
  <c r="BE43" i="12" s="1"/>
  <c r="BG43" i="12" s="1"/>
  <c r="BC46" i="12"/>
  <c r="BE46" i="12" s="1"/>
  <c r="BC44" i="12"/>
  <c r="BE44" i="12" s="1"/>
  <c r="BD45" i="12"/>
  <c r="BF45" i="12" s="1"/>
  <c r="BD46" i="12"/>
  <c r="BF46" i="12" s="1"/>
  <c r="BD48" i="12"/>
  <c r="BF48" i="12" s="1"/>
  <c r="BD47" i="12"/>
  <c r="BF47" i="12" s="1"/>
  <c r="BD44" i="12"/>
  <c r="BF44" i="12" s="1"/>
  <c r="BD43" i="12"/>
  <c r="BF43" i="12" s="1"/>
  <c r="BH43" i="12" s="1"/>
  <c r="BI43" i="12" s="1"/>
  <c r="BD191" i="12"/>
  <c r="BF191" i="12" s="1"/>
  <c r="BD192" i="12"/>
  <c r="BF192" i="12" s="1"/>
  <c r="BD190" i="12"/>
  <c r="BF190" i="12" s="1"/>
  <c r="BC192" i="12"/>
  <c r="BE192" i="12" s="1"/>
  <c r="BC189" i="12"/>
  <c r="BE189" i="12" s="1"/>
  <c r="BC187" i="12"/>
  <c r="BE187" i="12" s="1"/>
  <c r="BG187" i="12" s="1"/>
  <c r="BC191" i="12"/>
  <c r="BE191" i="12" s="1"/>
  <c r="BD188" i="12"/>
  <c r="BF188" i="12" s="1"/>
  <c r="BD189" i="12"/>
  <c r="BF189" i="12" s="1"/>
  <c r="BD187" i="12"/>
  <c r="BF187" i="12" s="1"/>
  <c r="BH187" i="12" s="1"/>
  <c r="BI187" i="12" s="1"/>
  <c r="BC188" i="12"/>
  <c r="BE188" i="12" s="1"/>
  <c r="BC190" i="12"/>
  <c r="BE190" i="12" s="1"/>
  <c r="BD314" i="12"/>
  <c r="BF314" i="12" s="1"/>
  <c r="BD313" i="12"/>
  <c r="BF313" i="12" s="1"/>
  <c r="BH313" i="12" s="1"/>
  <c r="BC316" i="12"/>
  <c r="BE316" i="12" s="1"/>
  <c r="BD316" i="12"/>
  <c r="BF316" i="12" s="1"/>
  <c r="BD317" i="12"/>
  <c r="BF317" i="12" s="1"/>
  <c r="BD315" i="12"/>
  <c r="BF315" i="12" s="1"/>
  <c r="BD318" i="12"/>
  <c r="BF318" i="12" s="1"/>
  <c r="BC313" i="12"/>
  <c r="BE313" i="12" s="1"/>
  <c r="BG313" i="12" s="1"/>
  <c r="BC314" i="12"/>
  <c r="BE314" i="12" s="1"/>
  <c r="BC315" i="12"/>
  <c r="BE315" i="12" s="1"/>
  <c r="BC317" i="12"/>
  <c r="BE317" i="12" s="1"/>
  <c r="BC318" i="12"/>
  <c r="BE318" i="12" s="1"/>
  <c r="BD144" i="12"/>
  <c r="BF144" i="12" s="1"/>
  <c r="BD142" i="12"/>
  <c r="BF142" i="12" s="1"/>
  <c r="BD143" i="12"/>
  <c r="BF143" i="12" s="1"/>
  <c r="BD141" i="12"/>
  <c r="BF141" i="12" s="1"/>
  <c r="BC141" i="12"/>
  <c r="BE141" i="12" s="1"/>
  <c r="BD139" i="12"/>
  <c r="BF139" i="12" s="1"/>
  <c r="BH139" i="12" s="1"/>
  <c r="BC142" i="12"/>
  <c r="BE142" i="12" s="1"/>
  <c r="BC140" i="12"/>
  <c r="BE140" i="12" s="1"/>
  <c r="BD140" i="12"/>
  <c r="BF140" i="12" s="1"/>
  <c r="BC143" i="12"/>
  <c r="BE143" i="12" s="1"/>
  <c r="BC144" i="12"/>
  <c r="BE144" i="12" s="1"/>
  <c r="BC139" i="12"/>
  <c r="BE139" i="12" s="1"/>
  <c r="BG139" i="12" s="1"/>
  <c r="BD219" i="12"/>
  <c r="BF219" i="12" s="1"/>
  <c r="BD222" i="12"/>
  <c r="BF222" i="12" s="1"/>
  <c r="BD217" i="12"/>
  <c r="BF217" i="12" s="1"/>
  <c r="BH217" i="12" s="1"/>
  <c r="BC217" i="12"/>
  <c r="BE217" i="12" s="1"/>
  <c r="BG217" i="12" s="1"/>
  <c r="BC219" i="12"/>
  <c r="BE219" i="12" s="1"/>
  <c r="BC220" i="12"/>
  <c r="BE220" i="12" s="1"/>
  <c r="BD220" i="12"/>
  <c r="BF220" i="12" s="1"/>
  <c r="BC221" i="12"/>
  <c r="BE221" i="12" s="1"/>
  <c r="BD218" i="12"/>
  <c r="BF218" i="12" s="1"/>
  <c r="BC218" i="12"/>
  <c r="BE218" i="12" s="1"/>
  <c r="BC222" i="12"/>
  <c r="BE222" i="12" s="1"/>
  <c r="BD221" i="12"/>
  <c r="BF221" i="12" s="1"/>
  <c r="BC29" i="12"/>
  <c r="BE29" i="12" s="1"/>
  <c r="BC25" i="12"/>
  <c r="BE25" i="12" s="1"/>
  <c r="BG25" i="12" s="1"/>
  <c r="BC30" i="12"/>
  <c r="BE30" i="12" s="1"/>
  <c r="BC28" i="12"/>
  <c r="BE28" i="12" s="1"/>
  <c r="BC26" i="12"/>
  <c r="BE26" i="12" s="1"/>
  <c r="BC27" i="12"/>
  <c r="BE27" i="12" s="1"/>
  <c r="BD27" i="12"/>
  <c r="BF27" i="12" s="1"/>
  <c r="BD29" i="12"/>
  <c r="BF29" i="12" s="1"/>
  <c r="BD30" i="12"/>
  <c r="BF30" i="12" s="1"/>
  <c r="BD25" i="12"/>
  <c r="BF25" i="12" s="1"/>
  <c r="BH25" i="12" s="1"/>
  <c r="BD26" i="12"/>
  <c r="BF26" i="12" s="1"/>
  <c r="BD28" i="12"/>
  <c r="BF28" i="12" s="1"/>
  <c r="BD87" i="12"/>
  <c r="BF87" i="12" s="1"/>
  <c r="BD89" i="12"/>
  <c r="BF89" i="12" s="1"/>
  <c r="BC85" i="12"/>
  <c r="BE85" i="12" s="1"/>
  <c r="BG85" i="12" s="1"/>
  <c r="BC86" i="12"/>
  <c r="BE86" i="12" s="1"/>
  <c r="BD90" i="12"/>
  <c r="BF90" i="12" s="1"/>
  <c r="BC89" i="12"/>
  <c r="BE89" i="12" s="1"/>
  <c r="BD85" i="12"/>
  <c r="BF85" i="12" s="1"/>
  <c r="BH85" i="12" s="1"/>
  <c r="BD86" i="12"/>
  <c r="BF86" i="12" s="1"/>
  <c r="BC87" i="12"/>
  <c r="BE87" i="12" s="1"/>
  <c r="BD88" i="12"/>
  <c r="BF88" i="12" s="1"/>
  <c r="BC88" i="12"/>
  <c r="BE88" i="12" s="1"/>
  <c r="BC90" i="12"/>
  <c r="BE90" i="12" s="1"/>
  <c r="BC63" i="12"/>
  <c r="BE63" i="12" s="1"/>
  <c r="BC65" i="12"/>
  <c r="BE65" i="12" s="1"/>
  <c r="BC61" i="12"/>
  <c r="BE61" i="12" s="1"/>
  <c r="BG61" i="12" s="1"/>
  <c r="BC66" i="12"/>
  <c r="BE66" i="12" s="1"/>
  <c r="BC64" i="12"/>
  <c r="BE64" i="12" s="1"/>
  <c r="BC62" i="12"/>
  <c r="BE62" i="12" s="1"/>
  <c r="BD61" i="12"/>
  <c r="BF61" i="12" s="1"/>
  <c r="BH61" i="12" s="1"/>
  <c r="BD66" i="12"/>
  <c r="BF66" i="12" s="1"/>
  <c r="BD64" i="12"/>
  <c r="BF64" i="12" s="1"/>
  <c r="BD63" i="12"/>
  <c r="BF63" i="12" s="1"/>
  <c r="BD65" i="12"/>
  <c r="BF65" i="12" s="1"/>
  <c r="BD62" i="12"/>
  <c r="BF62" i="12" s="1"/>
  <c r="BD250" i="12"/>
  <c r="BF250" i="12" s="1"/>
  <c r="BD249" i="12"/>
  <c r="BF249" i="12" s="1"/>
  <c r="BD251" i="12"/>
  <c r="BF251" i="12" s="1"/>
  <c r="BD252" i="12"/>
  <c r="BF252" i="12" s="1"/>
  <c r="BC252" i="12"/>
  <c r="BE252" i="12" s="1"/>
  <c r="BD247" i="12"/>
  <c r="BF247" i="12" s="1"/>
  <c r="BH247" i="12" s="1"/>
  <c r="BC251" i="12"/>
  <c r="BE251" i="12" s="1"/>
  <c r="BC247" i="12"/>
  <c r="BE247" i="12" s="1"/>
  <c r="BG247" i="12" s="1"/>
  <c r="BD248" i="12"/>
  <c r="BF248" i="12" s="1"/>
  <c r="BC248" i="12"/>
  <c r="BE248" i="12" s="1"/>
  <c r="BC249" i="12"/>
  <c r="BE249" i="12" s="1"/>
  <c r="BC250" i="12"/>
  <c r="BE250" i="12" s="1"/>
  <c r="BD239" i="12"/>
  <c r="BF239" i="12" s="1"/>
  <c r="BD237" i="12"/>
  <c r="BF237" i="12" s="1"/>
  <c r="BD240" i="12"/>
  <c r="BF240" i="12" s="1"/>
  <c r="BC240" i="12"/>
  <c r="BE240" i="12" s="1"/>
  <c r="BD236" i="12"/>
  <c r="BF236" i="12" s="1"/>
  <c r="BC236" i="12"/>
  <c r="BE236" i="12" s="1"/>
  <c r="BC237" i="12"/>
  <c r="BE237" i="12" s="1"/>
  <c r="BC239" i="12"/>
  <c r="BE239" i="12" s="1"/>
  <c r="BD235" i="12"/>
  <c r="BF235" i="12" s="1"/>
  <c r="BH235" i="12" s="1"/>
  <c r="BC238" i="12"/>
  <c r="BE238" i="12" s="1"/>
  <c r="BD238" i="12"/>
  <c r="BF238" i="12" s="1"/>
  <c r="BC235" i="12"/>
  <c r="BE235" i="12" s="1"/>
  <c r="BG235" i="12" s="1"/>
  <c r="BD338" i="12"/>
  <c r="BF338" i="12" s="1"/>
  <c r="BD339" i="12"/>
  <c r="BF339" i="12" s="1"/>
  <c r="BD341" i="12"/>
  <c r="BF341" i="12" s="1"/>
  <c r="BC341" i="12"/>
  <c r="BE341" i="12" s="1"/>
  <c r="BD342" i="12"/>
  <c r="BF342" i="12" s="1"/>
  <c r="BC337" i="12"/>
  <c r="BE337" i="12" s="1"/>
  <c r="BG337" i="12" s="1"/>
  <c r="BD340" i="12"/>
  <c r="BF340" i="12" s="1"/>
  <c r="BC340" i="12"/>
  <c r="BE340" i="12" s="1"/>
  <c r="BC339" i="12"/>
  <c r="BE339" i="12" s="1"/>
  <c r="BD337" i="12"/>
  <c r="BF337" i="12" s="1"/>
  <c r="BH337" i="12" s="1"/>
  <c r="BC338" i="12"/>
  <c r="BE338" i="12" s="1"/>
  <c r="BC342" i="12"/>
  <c r="BE342" i="12" s="1"/>
  <c r="BD280" i="12"/>
  <c r="BF280" i="12" s="1"/>
  <c r="BD278" i="12"/>
  <c r="BF278" i="12" s="1"/>
  <c r="BD279" i="12"/>
  <c r="BF279" i="12" s="1"/>
  <c r="BD277" i="12"/>
  <c r="BF277" i="12" s="1"/>
  <c r="BH277" i="12" s="1"/>
  <c r="BC280" i="12"/>
  <c r="BE280" i="12" s="1"/>
  <c r="BD282" i="12"/>
  <c r="BF282" i="12" s="1"/>
  <c r="BD281" i="12"/>
  <c r="BF281" i="12" s="1"/>
  <c r="BC281" i="12"/>
  <c r="BE281" i="12" s="1"/>
  <c r="BC277" i="12"/>
  <c r="BE277" i="12" s="1"/>
  <c r="BG277" i="12" s="1"/>
  <c r="BC278" i="12"/>
  <c r="BE278" i="12" s="1"/>
  <c r="BC282" i="12"/>
  <c r="BE282" i="12" s="1"/>
  <c r="BC279" i="12"/>
  <c r="BE279" i="12" s="1"/>
  <c r="BC42" i="12"/>
  <c r="BE42" i="12" s="1"/>
  <c r="BC39" i="12"/>
  <c r="BE39" i="12" s="1"/>
  <c r="BC37" i="12"/>
  <c r="BE37" i="12" s="1"/>
  <c r="BG37" i="12" s="1"/>
  <c r="BC41" i="12"/>
  <c r="BE41" i="12" s="1"/>
  <c r="BC38" i="12"/>
  <c r="BE38" i="12" s="1"/>
  <c r="BD40" i="12"/>
  <c r="BF40" i="12" s="1"/>
  <c r="BC40" i="12"/>
  <c r="BE40" i="12" s="1"/>
  <c r="BD42" i="12"/>
  <c r="BF42" i="12" s="1"/>
  <c r="BD41" i="12"/>
  <c r="BF41" i="12" s="1"/>
  <c r="BD39" i="12"/>
  <c r="BF39" i="12" s="1"/>
  <c r="BD37" i="12"/>
  <c r="BF37" i="12" s="1"/>
  <c r="BH37" i="12" s="1"/>
  <c r="BD38" i="12"/>
  <c r="BF38" i="12" s="1"/>
  <c r="BD284" i="12"/>
  <c r="BF284" i="12" s="1"/>
  <c r="BD286" i="12"/>
  <c r="BF286" i="12" s="1"/>
  <c r="BD283" i="12"/>
  <c r="BF283" i="12" s="1"/>
  <c r="BH283" i="12" s="1"/>
  <c r="BD287" i="12"/>
  <c r="BF287" i="12" s="1"/>
  <c r="BC284" i="12"/>
  <c r="BE284" i="12" s="1"/>
  <c r="BD285" i="12"/>
  <c r="BF285" i="12" s="1"/>
  <c r="BC285" i="12"/>
  <c r="BE285" i="12" s="1"/>
  <c r="BC286" i="12"/>
  <c r="BE286" i="12" s="1"/>
  <c r="BC283" i="12"/>
  <c r="BE283" i="12" s="1"/>
  <c r="BG283" i="12" s="1"/>
  <c r="BD288" i="12"/>
  <c r="BF288" i="12" s="1"/>
  <c r="BC287" i="12"/>
  <c r="BE287" i="12" s="1"/>
  <c r="BC288" i="12"/>
  <c r="BE288" i="12" s="1"/>
  <c r="BD343" i="12"/>
  <c r="BF343" i="12" s="1"/>
  <c r="BH343" i="12" s="1"/>
  <c r="BD348" i="12"/>
  <c r="BF348" i="12" s="1"/>
  <c r="BD346" i="12"/>
  <c r="BF346" i="12" s="1"/>
  <c r="BD344" i="12"/>
  <c r="BF344" i="12" s="1"/>
  <c r="BD345" i="12"/>
  <c r="BF345" i="12" s="1"/>
  <c r="BD347" i="12"/>
  <c r="BF347" i="12" s="1"/>
  <c r="BC344" i="12"/>
  <c r="BE344" i="12" s="1"/>
  <c r="BC347" i="12"/>
  <c r="BE347" i="12" s="1"/>
  <c r="BC345" i="12"/>
  <c r="BE345" i="12" s="1"/>
  <c r="BC343" i="12"/>
  <c r="BE343" i="12" s="1"/>
  <c r="BG343" i="12" s="1"/>
  <c r="BC348" i="12"/>
  <c r="BE348" i="12" s="1"/>
  <c r="BC346" i="12"/>
  <c r="BE346" i="12" s="1"/>
  <c r="BD254" i="12"/>
  <c r="BF254" i="12" s="1"/>
  <c r="BD255" i="12"/>
  <c r="BF255" i="12" s="1"/>
  <c r="BD257" i="12"/>
  <c r="BF257" i="12" s="1"/>
  <c r="BC257" i="12"/>
  <c r="BE257" i="12" s="1"/>
  <c r="BC256" i="12"/>
  <c r="BE256" i="12" s="1"/>
  <c r="BC254" i="12"/>
  <c r="BE254" i="12" s="1"/>
  <c r="BD256" i="12"/>
  <c r="BF256" i="12" s="1"/>
  <c r="BD253" i="12"/>
  <c r="BF253" i="12" s="1"/>
  <c r="BH253" i="12" s="1"/>
  <c r="BC258" i="12"/>
  <c r="BE258" i="12" s="1"/>
  <c r="BD258" i="12"/>
  <c r="BF258" i="12" s="1"/>
  <c r="BC255" i="12"/>
  <c r="BE255" i="12" s="1"/>
  <c r="BC253" i="12"/>
  <c r="BE253" i="12" s="1"/>
  <c r="BG253" i="12" s="1"/>
  <c r="BD336" i="12"/>
  <c r="BF336" i="12" s="1"/>
  <c r="BD334" i="12"/>
  <c r="BF334" i="12" s="1"/>
  <c r="BD332" i="12"/>
  <c r="BF332" i="12" s="1"/>
  <c r="BD333" i="12"/>
  <c r="BF333" i="12" s="1"/>
  <c r="BD335" i="12"/>
  <c r="BF335" i="12" s="1"/>
  <c r="BD331" i="12"/>
  <c r="BF331" i="12" s="1"/>
  <c r="BH331" i="12" s="1"/>
  <c r="BC334" i="12"/>
  <c r="BE334" i="12" s="1"/>
  <c r="BC331" i="12"/>
  <c r="BE331" i="12" s="1"/>
  <c r="BG331" i="12" s="1"/>
  <c r="BC336" i="12"/>
  <c r="BE336" i="12" s="1"/>
  <c r="BC332" i="12"/>
  <c r="BE332" i="12" s="1"/>
  <c r="BC333" i="12"/>
  <c r="BE333" i="12" s="1"/>
  <c r="BC335" i="12"/>
  <c r="BE335" i="12" s="1"/>
  <c r="BD300" i="12"/>
  <c r="BF300" i="12" s="1"/>
  <c r="BD298" i="12"/>
  <c r="BF298" i="12" s="1"/>
  <c r="BC298" i="12"/>
  <c r="BE298" i="12" s="1"/>
  <c r="BD299" i="12"/>
  <c r="BF299" i="12" s="1"/>
  <c r="BD297" i="12"/>
  <c r="BF297" i="12" s="1"/>
  <c r="BC295" i="12"/>
  <c r="BE295" i="12" s="1"/>
  <c r="BG295" i="12" s="1"/>
  <c r="BD296" i="12"/>
  <c r="BF296" i="12" s="1"/>
  <c r="BC300" i="12"/>
  <c r="BE300" i="12" s="1"/>
  <c r="BC296" i="12"/>
  <c r="BE296" i="12" s="1"/>
  <c r="BC299" i="12"/>
  <c r="BE299" i="12" s="1"/>
  <c r="BD295" i="12"/>
  <c r="BF295" i="12" s="1"/>
  <c r="BH295" i="12" s="1"/>
  <c r="BC297" i="12"/>
  <c r="BE297" i="12" s="1"/>
  <c r="AS19" i="10"/>
  <c r="BJ40" i="6"/>
  <c r="BK40" i="6" s="1"/>
  <c r="BJ43" i="6"/>
  <c r="BK43" i="6" s="1"/>
  <c r="BJ21" i="6"/>
  <c r="BK21" i="6" s="1"/>
  <c r="BJ18" i="6"/>
  <c r="BK18" i="6" s="1"/>
  <c r="BJ36" i="6"/>
  <c r="BK36" i="6" s="1"/>
  <c r="BJ15" i="6"/>
  <c r="BK15" i="6" s="1"/>
  <c r="BJ55" i="6"/>
  <c r="BK55" i="6" s="1"/>
  <c r="BJ23" i="6"/>
  <c r="BK23" i="6" s="1"/>
  <c r="BJ11" i="6"/>
  <c r="BK11" i="6" s="1"/>
  <c r="BJ27" i="6"/>
  <c r="BK27" i="6" s="1"/>
  <c r="AP139" i="10"/>
  <c r="AP163" i="10"/>
  <c r="AP187" i="10"/>
  <c r="AP223" i="10"/>
  <c r="AP247" i="10"/>
  <c r="AP31" i="10"/>
  <c r="AP85" i="10"/>
  <c r="AP109" i="10"/>
  <c r="AP157" i="10"/>
  <c r="AP217" i="10"/>
  <c r="AT337" i="10"/>
  <c r="AU337" i="10" s="1"/>
  <c r="AP361" i="10"/>
  <c r="AP271" i="10"/>
  <c r="AP295" i="10"/>
  <c r="AP319" i="10"/>
  <c r="AP343" i="10"/>
  <c r="AP43" i="10"/>
  <c r="AP13" i="10"/>
  <c r="AP151" i="10"/>
  <c r="AP175" i="10"/>
  <c r="AP235" i="10"/>
  <c r="AP355" i="10"/>
  <c r="AP25" i="10"/>
  <c r="AR25" i="10" s="1"/>
  <c r="AP19" i="10"/>
  <c r="AR19" i="10" s="1"/>
  <c r="AP73" i="10"/>
  <c r="AP97" i="10"/>
  <c r="AP121" i="10"/>
  <c r="AP169" i="10"/>
  <c r="AP193" i="10"/>
  <c r="AP205" i="10"/>
  <c r="AP277" i="10"/>
  <c r="BD7" i="6"/>
  <c r="BE7" i="6" s="1"/>
  <c r="BF7" i="6" s="1"/>
  <c r="BI163" i="12" l="1"/>
  <c r="AR211" i="10"/>
  <c r="AR259" i="10"/>
  <c r="BI37" i="12"/>
  <c r="AR313" i="10"/>
  <c r="BI127" i="12"/>
  <c r="BI181" i="12"/>
  <c r="BI97" i="12"/>
  <c r="BI85" i="12"/>
  <c r="BI307" i="12"/>
  <c r="AS13" i="10"/>
  <c r="AR325" i="10"/>
  <c r="BI61" i="12"/>
  <c r="AR181" i="10"/>
  <c r="AR13" i="10"/>
  <c r="AT13" i="10" s="1"/>
  <c r="AU13" i="10" s="1"/>
  <c r="BI31" i="12"/>
  <c r="AR229" i="10"/>
  <c r="BI313" i="12"/>
  <c r="BI103" i="12"/>
  <c r="AS43" i="10"/>
  <c r="BI235" i="12"/>
  <c r="BI121" i="12"/>
  <c r="BI271" i="12"/>
  <c r="BI349" i="12"/>
  <c r="BI73" i="12"/>
  <c r="AS325" i="10"/>
  <c r="AS61" i="10"/>
  <c r="AT61" i="10" s="1"/>
  <c r="AU61" i="10" s="1"/>
  <c r="AS319" i="10"/>
  <c r="AS271" i="10"/>
  <c r="AS133" i="10"/>
  <c r="AS169" i="10"/>
  <c r="AS211" i="10"/>
  <c r="AT211" i="10" s="1"/>
  <c r="AU211" i="10" s="1"/>
  <c r="AS253" i="10"/>
  <c r="AS115" i="10"/>
  <c r="AS85" i="10"/>
  <c r="AS175" i="10"/>
  <c r="AS139" i="10"/>
  <c r="AS103" i="10"/>
  <c r="AS49" i="10"/>
  <c r="AT49" i="10" s="1"/>
  <c r="AU49" i="10" s="1"/>
  <c r="AS163" i="10"/>
  <c r="AS67" i="10"/>
  <c r="AS283" i="10"/>
  <c r="AS187" i="10"/>
  <c r="AS301" i="10"/>
  <c r="AS181" i="10"/>
  <c r="AS79" i="10"/>
  <c r="AS109" i="10"/>
  <c r="AS157" i="10"/>
  <c r="AS121" i="10"/>
  <c r="AS91" i="10"/>
  <c r="AS223" i="10"/>
  <c r="AS73" i="10"/>
  <c r="AS151" i="10"/>
  <c r="AS55" i="10"/>
  <c r="AS313" i="10"/>
  <c r="AS247" i="10"/>
  <c r="AS307" i="10"/>
  <c r="AT307" i="10" s="1"/>
  <c r="AU307" i="10" s="1"/>
  <c r="AS193" i="10"/>
  <c r="AS97" i="10"/>
  <c r="AS217" i="10"/>
  <c r="AS145" i="10"/>
  <c r="AT145" i="10" s="1"/>
  <c r="AU145" i="10" s="1"/>
  <c r="AS127" i="10"/>
  <c r="AS37" i="10"/>
  <c r="AS295" i="10"/>
  <c r="AS199" i="10"/>
  <c r="AS241" i="10"/>
  <c r="AT241" i="10" s="1"/>
  <c r="AU241" i="10" s="1"/>
  <c r="AS7" i="10"/>
  <c r="AS289" i="10"/>
  <c r="AR7" i="10"/>
  <c r="AS277" i="10"/>
  <c r="AS205" i="10"/>
  <c r="AS235" i="10"/>
  <c r="AS259" i="10"/>
  <c r="AT259" i="10" s="1"/>
  <c r="AU259" i="10" s="1"/>
  <c r="AS229" i="10"/>
  <c r="AS265" i="10"/>
  <c r="AT265" i="10" s="1"/>
  <c r="AU265" i="10" s="1"/>
  <c r="BI295" i="12"/>
  <c r="BI247" i="12"/>
  <c r="BI133" i="12"/>
  <c r="BI169" i="12"/>
  <c r="AS31" i="10"/>
  <c r="BI13" i="12"/>
  <c r="BI343" i="12"/>
  <c r="BI217" i="12"/>
  <c r="BI241" i="12"/>
  <c r="BI49" i="12"/>
  <c r="BI7" i="12"/>
  <c r="BI145" i="12"/>
  <c r="BI289" i="12"/>
  <c r="BI331" i="12"/>
  <c r="BI253" i="12"/>
  <c r="BI277" i="12"/>
  <c r="BI139" i="12"/>
  <c r="BI265" i="12"/>
  <c r="BI319" i="12"/>
  <c r="BI211" i="12"/>
  <c r="BI175" i="12"/>
  <c r="BI193" i="12"/>
  <c r="BI79" i="12"/>
  <c r="BI109" i="12"/>
  <c r="BI283" i="12"/>
  <c r="BI115" i="12"/>
  <c r="BI67" i="12"/>
  <c r="BI91" i="12"/>
  <c r="BI355" i="12"/>
  <c r="BI259" i="12"/>
  <c r="BI55" i="12"/>
  <c r="BI337" i="12"/>
  <c r="BI25" i="12"/>
  <c r="BI361" i="12"/>
  <c r="BI229" i="12"/>
  <c r="BI157" i="12"/>
  <c r="BI19" i="12"/>
  <c r="AR355" i="10"/>
  <c r="AT355" i="10" s="1"/>
  <c r="AU355" i="10" s="1"/>
  <c r="AR127" i="10"/>
  <c r="AR295" i="10"/>
  <c r="AR85" i="10"/>
  <c r="AR277" i="10"/>
  <c r="AR193" i="10"/>
  <c r="AR97" i="10"/>
  <c r="AR37" i="10"/>
  <c r="AR103" i="10"/>
  <c r="AR43" i="10"/>
  <c r="AR271" i="10"/>
  <c r="AR67" i="10"/>
  <c r="AR289" i="10"/>
  <c r="AR157" i="10"/>
  <c r="AR31" i="10"/>
  <c r="AR163" i="10"/>
  <c r="AR151" i="10"/>
  <c r="AR301" i="10"/>
  <c r="AR205" i="10"/>
  <c r="AR55" i="10"/>
  <c r="AR91" i="10"/>
  <c r="AR217" i="10"/>
  <c r="AR253" i="10"/>
  <c r="AR169" i="10"/>
  <c r="AR73" i="10"/>
  <c r="AR283" i="10"/>
  <c r="AR175" i="10"/>
  <c r="AR79" i="10"/>
  <c r="AR343" i="10"/>
  <c r="AT343" i="10" s="1"/>
  <c r="AU343" i="10" s="1"/>
  <c r="AR199" i="10"/>
  <c r="AR361" i="10"/>
  <c r="AT361" i="10" s="1"/>
  <c r="AU361" i="10" s="1"/>
  <c r="AR133" i="10"/>
  <c r="AR247" i="10"/>
  <c r="AR139" i="10"/>
  <c r="AR319" i="10"/>
  <c r="AR115" i="10"/>
  <c r="AT115" i="10" s="1"/>
  <c r="AU115" i="10" s="1"/>
  <c r="AR109" i="10"/>
  <c r="AR223" i="10"/>
  <c r="AR121" i="10"/>
  <c r="AR235" i="10"/>
  <c r="AR187" i="10"/>
  <c r="AT19" i="10"/>
  <c r="AU19" i="10" s="1"/>
  <c r="AT25" i="10"/>
  <c r="AU25" i="10" s="1"/>
  <c r="BG7" i="6"/>
  <c r="BH7" i="6" s="1"/>
  <c r="AT67" i="10" l="1"/>
  <c r="AU67" i="10" s="1"/>
  <c r="AT313" i="10"/>
  <c r="AU313" i="10" s="1"/>
  <c r="AT229" i="10"/>
  <c r="AU229" i="10" s="1"/>
  <c r="AT109" i="10"/>
  <c r="AU109" i="10" s="1"/>
  <c r="AT169" i="10"/>
  <c r="AU169" i="10" s="1"/>
  <c r="AT325" i="10"/>
  <c r="AU325" i="10" s="1"/>
  <c r="AT319" i="10"/>
  <c r="AU319" i="10" s="1"/>
  <c r="AT55" i="10"/>
  <c r="AU55" i="10" s="1"/>
  <c r="AT181" i="10"/>
  <c r="AU181" i="10" s="1"/>
  <c r="AT79" i="10"/>
  <c r="AU79" i="10" s="1"/>
  <c r="AT133" i="10"/>
  <c r="AU133" i="10" s="1"/>
  <c r="AT187" i="10"/>
  <c r="AU187" i="10" s="1"/>
  <c r="AT85" i="10"/>
  <c r="AU85" i="10" s="1"/>
  <c r="AT121" i="10"/>
  <c r="AU121" i="10" s="1"/>
  <c r="AT253" i="10"/>
  <c r="AU253" i="10" s="1"/>
  <c r="AT271" i="10"/>
  <c r="AU271" i="10" s="1"/>
  <c r="AT217" i="10"/>
  <c r="AU217" i="10" s="1"/>
  <c r="AT301" i="10"/>
  <c r="AU301" i="10" s="1"/>
  <c r="AT157" i="10"/>
  <c r="AU157" i="10" s="1"/>
  <c r="AT43" i="10"/>
  <c r="AU43" i="10" s="1"/>
  <c r="AT31" i="10"/>
  <c r="AU31" i="10" s="1"/>
  <c r="AT283" i="10"/>
  <c r="AU283" i="10" s="1"/>
  <c r="AT91" i="10"/>
  <c r="AU91" i="10" s="1"/>
  <c r="AT103" i="10"/>
  <c r="AU103" i="10" s="1"/>
  <c r="AT139" i="10"/>
  <c r="AU139" i="10" s="1"/>
  <c r="AT151" i="10"/>
  <c r="AU151" i="10" s="1"/>
  <c r="AT7" i="10"/>
  <c r="AU7" i="10" s="1"/>
  <c r="AT175" i="10"/>
  <c r="AU175" i="10" s="1"/>
  <c r="AT295" i="10"/>
  <c r="AU295" i="10" s="1"/>
  <c r="AT199" i="10"/>
  <c r="AU199" i="10" s="1"/>
  <c r="AT277" i="10"/>
  <c r="AU277" i="10" s="1"/>
  <c r="AT247" i="10"/>
  <c r="AU247" i="10" s="1"/>
  <c r="AT73" i="10"/>
  <c r="AU73" i="10" s="1"/>
  <c r="AT289" i="10"/>
  <c r="AU289" i="10" s="1"/>
  <c r="AT235" i="10"/>
  <c r="AU235" i="10" s="1"/>
  <c r="AT163" i="10"/>
  <c r="AU163" i="10" s="1"/>
  <c r="AT37" i="10"/>
  <c r="AU37" i="10" s="1"/>
  <c r="AT205" i="10"/>
  <c r="AU205" i="10" s="1"/>
  <c r="AT97" i="10"/>
  <c r="AU97" i="10" s="1"/>
  <c r="AT223" i="10"/>
  <c r="AU223" i="10" s="1"/>
  <c r="AT193" i="10"/>
  <c r="AU193" i="10" s="1"/>
  <c r="AT127" i="10"/>
  <c r="AU127" i="10" s="1"/>
  <c r="BJ7" i="6"/>
  <c r="BK7" i="6"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DIGITAL EXITO</author>
  </authors>
  <commentList>
    <comment ref="O6" authorId="0" shapeId="0" xr:uid="{00000000-0006-0000-0100-000001000000}">
      <text>
        <r>
          <rPr>
            <b/>
            <sz val="9"/>
            <color indexed="81"/>
            <rFont val="Tahoma"/>
            <family val="2"/>
          </rPr>
          <t>MJD:</t>
        </r>
        <r>
          <rPr>
            <sz val="9"/>
            <color indexed="81"/>
            <rFont val="Tahoma"/>
            <family val="2"/>
          </rPr>
          <t xml:space="preserve">
Para una CORRECTA descripción del Control, remitirse a la Hoja CONTROLES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DIGITAL EXITO</author>
    <author>Usuario de Windows</author>
  </authors>
  <commentList>
    <comment ref="BJ4" authorId="0" shapeId="0" xr:uid="{00000000-0006-0000-0400-000001000000}">
      <text>
        <r>
          <rPr>
            <b/>
            <sz val="9"/>
            <color indexed="81"/>
            <rFont val="Tahoma"/>
            <family val="2"/>
          </rPr>
          <t>DIGITAL EXITO:</t>
        </r>
        <r>
          <rPr>
            <sz val="9"/>
            <color indexed="81"/>
            <rFont val="Tahoma"/>
            <family val="2"/>
          </rPr>
          <t xml:space="preserve">
Diligenciar cuando la medida de respuesta sea diferente a </t>
        </r>
        <r>
          <rPr>
            <b/>
            <i/>
            <sz val="14"/>
            <color indexed="81"/>
            <rFont val="Tahoma"/>
            <family val="2"/>
          </rPr>
          <t>Asumir el Riesgo</t>
        </r>
      </text>
    </comment>
    <comment ref="M6" authorId="1" shapeId="0" xr:uid="{00000000-0006-0000-0400-000002000000}">
      <text>
        <r>
          <rPr>
            <b/>
            <sz val="16"/>
            <color indexed="81"/>
            <rFont val="Tahoma"/>
            <family val="2"/>
          </rPr>
          <t xml:space="preserve">MJD:
</t>
        </r>
        <r>
          <rPr>
            <sz val="16"/>
            <color indexed="81"/>
            <rFont val="Tahoma"/>
            <family val="2"/>
          </rPr>
          <t>Remitirse a la pestaña Probabilidad Seguridad Informac</t>
        </r>
      </text>
    </comment>
    <comment ref="O6" authorId="1" shapeId="0" xr:uid="{00000000-0006-0000-0400-000003000000}">
      <text>
        <r>
          <rPr>
            <b/>
            <sz val="18"/>
            <color indexed="81"/>
            <rFont val="Tahoma"/>
            <family val="2"/>
          </rPr>
          <t>MJD:</t>
        </r>
        <r>
          <rPr>
            <sz val="18"/>
            <color indexed="81"/>
            <rFont val="Tahoma"/>
            <family val="2"/>
          </rPr>
          <t xml:space="preserve">
Remitirse a la Guía de Administración de Riesgos - G-MC-04 para la tabla de Impactos de Riesgos de Seguridad Digital</t>
        </r>
      </text>
    </comment>
    <comment ref="U6" authorId="0" shapeId="0" xr:uid="{00000000-0006-0000-0400-000004000000}">
      <text>
        <r>
          <rPr>
            <b/>
            <sz val="9"/>
            <color indexed="81"/>
            <rFont val="Tahoma"/>
            <family val="2"/>
          </rPr>
          <t>MJD:</t>
        </r>
        <r>
          <rPr>
            <sz val="9"/>
            <color indexed="81"/>
            <rFont val="Tahoma"/>
            <family val="2"/>
          </rPr>
          <t xml:space="preserve">
Para una CORRECTA descripción del Control, remitirse a la Hoja CONTROLES</t>
        </r>
      </text>
    </comment>
    <comment ref="BG6" authorId="1" shapeId="0" xr:uid="{00000000-0006-0000-0400-000005000000}">
      <text>
        <r>
          <rPr>
            <b/>
            <sz val="9"/>
            <color indexed="81"/>
            <rFont val="Tahoma"/>
            <family val="2"/>
          </rPr>
          <t xml:space="preserve">Ministerio de Justicia y del Derecho: </t>
        </r>
        <r>
          <rPr>
            <sz val="9"/>
            <color indexed="81"/>
            <rFont val="Tahoma"/>
            <family val="2"/>
          </rPr>
          <t>Revisar la pestaña de probabilidad de seg. De la información</t>
        </r>
        <r>
          <rPr>
            <sz val="9"/>
            <color indexed="81"/>
            <rFont val="Tahoma"/>
            <family val="2"/>
          </rPr>
          <t xml:space="preserve">
</t>
        </r>
      </text>
    </comment>
    <comment ref="BH6" authorId="1" shapeId="0" xr:uid="{00000000-0006-0000-0400-000006000000}">
      <text>
        <r>
          <rPr>
            <b/>
            <sz val="9"/>
            <color indexed="81"/>
            <rFont val="Tahoma"/>
            <family val="2"/>
          </rPr>
          <t>Ministerio de Justicia y del Derecho:</t>
        </r>
        <r>
          <rPr>
            <sz val="9"/>
            <color indexed="81"/>
            <rFont val="Tahoma"/>
            <family val="2"/>
          </rPr>
          <t xml:space="preserve">
Revisar Guía de  administración de riesgos del Ministerio de Justicia y del Derecho</t>
        </r>
      </text>
    </comment>
  </commentList>
</comments>
</file>

<file path=xl/sharedStrings.xml><?xml version="1.0" encoding="utf-8"?>
<sst xmlns="http://schemas.openxmlformats.org/spreadsheetml/2006/main" count="3940" uniqueCount="1429">
  <si>
    <t>Tipo de Proceso</t>
  </si>
  <si>
    <t>Procesos</t>
  </si>
  <si>
    <t>Objetivos</t>
  </si>
  <si>
    <t>Tipo_de_Riesgo</t>
  </si>
  <si>
    <t>Clase de Causa</t>
  </si>
  <si>
    <t>Probabilidad</t>
  </si>
  <si>
    <t>Impacto</t>
  </si>
  <si>
    <t>Opciones_de_Manejo</t>
  </si>
  <si>
    <t>Control_Existente</t>
  </si>
  <si>
    <t>Evaluación</t>
  </si>
  <si>
    <t>Medidas_de_Respuesta</t>
  </si>
  <si>
    <t>Solidez Controles</t>
  </si>
  <si>
    <t>Objetivos Estratégicos</t>
  </si>
  <si>
    <t>Estratégico</t>
  </si>
  <si>
    <t xml:space="preserve">Gestión del Conocimiento </t>
  </si>
  <si>
    <t>Riesgo Estratégico</t>
  </si>
  <si>
    <t>Interna</t>
  </si>
  <si>
    <t>Raro</t>
  </si>
  <si>
    <t>Insignificante</t>
  </si>
  <si>
    <t>Aceptar el Riesgo</t>
  </si>
  <si>
    <t>Preventivo</t>
  </si>
  <si>
    <t>Rara Vez</t>
  </si>
  <si>
    <t>Rara vezInsignificante</t>
  </si>
  <si>
    <t>Bajo</t>
  </si>
  <si>
    <t>Asumir el riesgo</t>
  </si>
  <si>
    <t>Fuerte</t>
  </si>
  <si>
    <r>
      <t>1. </t>
    </r>
    <r>
      <rPr>
        <sz val="11"/>
        <color rgb="FF212529"/>
        <rFont val="Arial"/>
        <family val="2"/>
      </rPr>
      <t>Fortalecer el sistema de justicia para que sea accesible, oportuno y cercano al ciudadano.</t>
    </r>
  </si>
  <si>
    <t>Gestión de la Información y las comunicaciones</t>
  </si>
  <si>
    <t>Proveer información oportuna, confiable, veraz y accesible a clientes internos y externos del Ministerio de Justicia y del Derecho.</t>
  </si>
  <si>
    <t>Riesgo Operativo</t>
  </si>
  <si>
    <t>Externa</t>
  </si>
  <si>
    <t>Improbable</t>
  </si>
  <si>
    <t>Menor</t>
  </si>
  <si>
    <t>Evitar el Riesgo</t>
  </si>
  <si>
    <t>Correctivo</t>
  </si>
  <si>
    <t>Rara vezMenor</t>
  </si>
  <si>
    <t>Moderado</t>
  </si>
  <si>
    <t xml:space="preserve"> Reducir el riesgo</t>
  </si>
  <si>
    <r>
      <t>2. </t>
    </r>
    <r>
      <rPr>
        <sz val="11"/>
        <color rgb="FF212529"/>
        <rFont val="Arial"/>
        <family val="2"/>
      </rPr>
      <t>Formular y coordinar la política pública en materia de justicia transicional, en el marco de la reconciliación nacional.</t>
    </r>
  </si>
  <si>
    <t>Gestión de la Relación con los Grupos de Interés</t>
  </si>
  <si>
    <t>Gestionar la relación con los grupos de interés del Ministerio de Justicia y del Derecho, mediante el diseño y desarrollo de instrumentos, actividades y estrategias de servicio y participación ciudadana, la atención de sus requerimientos y la promoción del gobierno abierto. Con el propósito de contribuir a la generación de valor público en la Entidad, en alineación con los objetivos institucionales y las buenas prácticas nacionales e internacionales</t>
  </si>
  <si>
    <t>Riesgo Financiero</t>
  </si>
  <si>
    <t>Moderada</t>
  </si>
  <si>
    <t>Compartir el Riesgo</t>
  </si>
  <si>
    <t>Posible</t>
  </si>
  <si>
    <t>Rara vezModerado</t>
  </si>
  <si>
    <t>Alto</t>
  </si>
  <si>
    <t>Reducir el riesgo</t>
  </si>
  <si>
    <t>Débil</t>
  </si>
  <si>
    <r>
      <t>3. </t>
    </r>
    <r>
      <rPr>
        <sz val="11"/>
        <color rgb="FF212529"/>
        <rFont val="Arial"/>
        <family val="2"/>
      </rPr>
      <t>Liderar la formulación, implementación y seguimiento de las políticas en materia criminal y penitenciaria</t>
    </r>
  </si>
  <si>
    <t>Mejora Integral de la Gestión Institucional</t>
  </si>
  <si>
    <t xml:space="preserve">Coordinar y administrar la implementación del Sistema Integrado de Gestión del Ministerio de Justicia y de Derecho, con el fin de 
asegurar su mejora contlnua, conveniencia, eficacia y eficiencia conforme con los estándares adoptados. </t>
  </si>
  <si>
    <t>Riesgo de Cumplimiento</t>
  </si>
  <si>
    <t>Probable</t>
  </si>
  <si>
    <t>Mayor</t>
  </si>
  <si>
    <t>Reducir el Riesgo</t>
  </si>
  <si>
    <t>Rara vezMayor</t>
  </si>
  <si>
    <t>Extremo</t>
  </si>
  <si>
    <t>Evitar el riesgo</t>
  </si>
  <si>
    <r>
      <t>4. </t>
    </r>
    <r>
      <rPr>
        <sz val="11"/>
        <color rgb="FF212529"/>
        <rFont val="Arial"/>
        <family val="2"/>
      </rPr>
      <t>Consolidar la política integral de drogas, su implementación y evaluación.</t>
    </r>
  </si>
  <si>
    <t>Direccionamiento y Planeación Institucional</t>
  </si>
  <si>
    <t xml:space="preserve">Orientar la gestion de la entidad y del sector para que las acciones se deriven de una planeación eficiente y articulada que optimice 
el uso de los recursos en el logro de los objetivos institucionales. </t>
  </si>
  <si>
    <t>Riesgo de Tecnología</t>
  </si>
  <si>
    <t>Casi seguro</t>
  </si>
  <si>
    <t>Catastrófico</t>
  </si>
  <si>
    <t>Rara vezCatastrófico</t>
  </si>
  <si>
    <r>
      <t>5. </t>
    </r>
    <r>
      <rPr>
        <sz val="11"/>
        <color rgb="FF212529"/>
        <rFont val="Arial"/>
        <family val="2"/>
      </rPr>
      <t>Afianzar una gestión institucional innovadora y ética, soportada en el desarrollo humano y la participación ciudadana.</t>
    </r>
  </si>
  <si>
    <t>Misional</t>
  </si>
  <si>
    <t>Gestión contra la Criminalidad y la Reincidencia</t>
  </si>
  <si>
    <t>Riesgo de Imagen</t>
  </si>
  <si>
    <t>ImprobableInsignificante</t>
  </si>
  <si>
    <t>Formulación y Seguimiento de las Políticas Públicas</t>
  </si>
  <si>
    <t>Formularlos criterios,parámetros o lineamientos generales elegidos para abordar las prioridades de la agenda pública en materia de justicia y del derecho y orientar las decisiones respecto a una necesidad o situación de interés público en las materias de competencia del sector de Justicia y del Derecho;hacer seguimiento a las acciones definidas para su implementación o desarrollo y efectuar los ajustes que se requieran.</t>
  </si>
  <si>
    <t>ImprobableMenor</t>
  </si>
  <si>
    <t>Formulación y Seguimiento de Proyectos Normativos</t>
  </si>
  <si>
    <t>Formular proyectos de actos normativos de acuerdo con las políticas que orientan el sector Justicia y del Derecho,que sirven de herramienta para cumplir con los objetivos del Ministerio en beneficio de la comunidad y partes interesadas de acuerdo con el ordenamiento jurídico vigente.</t>
  </si>
  <si>
    <t>ImprobableModerado</t>
  </si>
  <si>
    <t>Acceso a la Justicia</t>
  </si>
  <si>
    <t>ImprobableMayor</t>
  </si>
  <si>
    <t>Fortalecimiento del Principio de Seguridad Jurídica</t>
  </si>
  <si>
    <t>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t>
  </si>
  <si>
    <t>ImprobableCatastrófico</t>
  </si>
  <si>
    <t>Apoyo</t>
  </si>
  <si>
    <t>Gestión Administrativa</t>
  </si>
  <si>
    <t>Fijar los lineamientos, parámetros y actividades requeridas para garantizar la gestión de los servicios administrativos, logísticos y la administración de los bienes necesario para la operación del Ministerio de Justicia y del Derecho.</t>
  </si>
  <si>
    <t>PosibleInsignificante</t>
  </si>
  <si>
    <t>Gestión Financiera</t>
  </si>
  <si>
    <t>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t>
  </si>
  <si>
    <t>PosibleMenor</t>
  </si>
  <si>
    <t>Gestión de las Tecnologías y la Información</t>
  </si>
  <si>
    <t>Optimizar la operación de los procesos del MJD, mediante la gestión efectiva de los recursos tecnológicos, con el fin de brindar una adecuada disponibilidad de los servicios informáticos que soportan la operación del Ministerio, aplicando las iniciativas estratégicas definidas en las arquitecturas de la organización de TI, información, aplicaciones y tecnológicas. </t>
  </si>
  <si>
    <t>PosibleModerado</t>
  </si>
  <si>
    <t>Gestión Contractual</t>
  </si>
  <si>
    <t>Establecer los lineamientos para la selección, suscripción, ejecución y liquidación de contratos en el Ministerio de Justicia y del Derecho, con el fin de suplir las diferentes necesidades de adquisición de bienes y servicios que permitan el cumplimiento de las funciones y competencias que le asigna la Ley a la entidad.</t>
  </si>
  <si>
    <t>PosibleMayor</t>
  </si>
  <si>
    <t>Gestión Jurídica</t>
  </si>
  <si>
    <t>Apoyar a las diferentes dependencias de la Entidad y del Sector Justicia en el cumplimiento de su función administrativa, emitir conceptos jurídicos, defender y representar jurídicamente al Ministerio de Justicia y del Derecho</t>
  </si>
  <si>
    <t>PosibleCatastrófico</t>
  </si>
  <si>
    <t>Gestión Documental</t>
  </si>
  <si>
    <t>Orientar la realización de las actividades necesarias para garantizar el acceso, la administración y conservación de los documentos producidos y recibidos por la Entidad, en cumplimiento de las disposiciones emanadas por parte del Archivo General de la Nación “Jorge Palacios Preciado”.</t>
  </si>
  <si>
    <t>ProbableInsignificante</t>
  </si>
  <si>
    <t>Gestión del Talento Humano</t>
  </si>
  <si>
    <t>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t>
  </si>
  <si>
    <t>ProbableMenor</t>
  </si>
  <si>
    <t>Seguimiento y Evaluación</t>
  </si>
  <si>
    <t>Evaluar y/o hacer seguimiento a la planeación, ejecución y control en la gestión de los procesos (SIG), programas, planes y proyectos del Ministerio de Justicia y del Derecho para el mejoramiento continuo de la gestión de la Entidad.</t>
  </si>
  <si>
    <t>ProbableModerado</t>
  </si>
  <si>
    <t>ProbableMayor</t>
  </si>
  <si>
    <t>ProbableCatastrófico</t>
  </si>
  <si>
    <t>Casi seguroInsignificante</t>
  </si>
  <si>
    <t>Casi seguroMenor</t>
  </si>
  <si>
    <t>Calificación de Impacto</t>
  </si>
  <si>
    <t>Evidencia</t>
  </si>
  <si>
    <t>Ejecución del Control</t>
  </si>
  <si>
    <t>Control</t>
  </si>
  <si>
    <t>Casi seguroModerado</t>
  </si>
  <si>
    <t>Si</t>
  </si>
  <si>
    <t>Completa</t>
  </si>
  <si>
    <t>Siempre</t>
  </si>
  <si>
    <t>Casi seguroMayor</t>
  </si>
  <si>
    <t>No</t>
  </si>
  <si>
    <t>Incompleta</t>
  </si>
  <si>
    <t>Algunas Veces</t>
  </si>
  <si>
    <t>Detectivo</t>
  </si>
  <si>
    <t>Casi seguroCatastrófico</t>
  </si>
  <si>
    <t>No existe</t>
  </si>
  <si>
    <t>No se ejecuta</t>
  </si>
  <si>
    <t>Detectivo/Correctivo</t>
  </si>
  <si>
    <t>Código: F-MC-G04-01
Versión: 5</t>
  </si>
  <si>
    <t>Herramienta de Riesgos de Gestión</t>
  </si>
  <si>
    <t>Vigencia</t>
  </si>
  <si>
    <t>IDENTIFICACIÓN DEL RIESGO</t>
  </si>
  <si>
    <t>ÁNALISIS DEL RIESGO</t>
  </si>
  <si>
    <t>EVALUACIÓN DEL RIESGO</t>
  </si>
  <si>
    <t>MEDIDAS DE RESPUESTA</t>
  </si>
  <si>
    <t>Riesgo Inherente</t>
  </si>
  <si>
    <t>CONTROLES</t>
  </si>
  <si>
    <t>Diseño del Control</t>
  </si>
  <si>
    <t>Solidez Individual de cada Control</t>
  </si>
  <si>
    <t>Solidez del Conjunto de Controles</t>
  </si>
  <si>
    <t>Riesgo Residual</t>
  </si>
  <si>
    <t>Seguimiento 1</t>
  </si>
  <si>
    <t>Seguimiento 2</t>
  </si>
  <si>
    <t>Seguimiento 3</t>
  </si>
  <si>
    <t>N°</t>
  </si>
  <si>
    <t>PROCESO</t>
  </si>
  <si>
    <t>OBJETIVO DEL PROCESO</t>
  </si>
  <si>
    <t xml:space="preserve"> RIESGO</t>
  </si>
  <si>
    <t>Tipo de Riesgo</t>
  </si>
  <si>
    <t>OBJETIVOS ESTRATÉGICOS RELACIONADOS</t>
  </si>
  <si>
    <t>CAUSA</t>
  </si>
  <si>
    <t>Clasificación de la Causa</t>
  </si>
  <si>
    <t>CONSECUENCIAS</t>
  </si>
  <si>
    <t>PROBABILIDAD</t>
  </si>
  <si>
    <t>IMPACTO</t>
  </si>
  <si>
    <t xml:space="preserve">EVALUACIÓN </t>
  </si>
  <si>
    <t>DESCRIPCIÓN DEL CONTROL</t>
  </si>
  <si>
    <t>Causa que ataca</t>
  </si>
  <si>
    <t>CLASE DE CONTROL EXISTENTE</t>
  </si>
  <si>
    <t>1. ¿Existe un responsable asignado de la ejecución?</t>
  </si>
  <si>
    <t>2. ¿El responsable tiene la autoridad y adecuada segregación de funciones en la ejecución del control?</t>
  </si>
  <si>
    <t>3. ¿La oportunidad en que se ejecuta el control ayuda a prevenir la mitigación del riesgo o a detectar la materialización del riesgo en manera oportuna?</t>
  </si>
  <si>
    <t>4. ¿Las actividades que desarrollan en el control realmente buscan por si sola prevenir o detectar las causas que puedan dar origen al riesgo, ejemplo: Verificar, Validar, Cotejar, Comparar, Revisar?</t>
  </si>
  <si>
    <t>5. ¿La fuente de Información que se utiliza en el desarrollo del control es información confiable que permita mitigar el riesgo?</t>
  </si>
  <si>
    <t>6. ¿Las observaciones, desviaciones o diferencias identificadas como resultados de la ejecución del control son investigadas y resueltas de manera oportuna?</t>
  </si>
  <si>
    <t>7. ¿Se deja evidencia o rastro de la ejecución del control, que permita cualquier tercero con la evidencia, llegar a la misma conclusión?</t>
  </si>
  <si>
    <t>Total Diseño de Control</t>
  </si>
  <si>
    <t>RANGO DE CALIFICACIÓN DEL DISEÑO</t>
  </si>
  <si>
    <t>NIVEL DE EJECUCIÓN DEL CONTROL</t>
  </si>
  <si>
    <t>RANGO DE CALIFICACIÓN DE LA EJECUCIÓN</t>
  </si>
  <si>
    <t>SOLIDEZ INDIVIDUAL DE CADA CONTROL</t>
  </si>
  <si>
    <t>Total Solidez Individual</t>
  </si>
  <si>
    <t xml:space="preserve">Promedio de los Controles de  Riesgo </t>
  </si>
  <si>
    <t xml:space="preserve">CALIFICACIÓN DE LA SOLIDEZ DEL CONJUNTO DE CONTROLES </t>
  </si>
  <si>
    <t>Casillas que mueve en Probabilidad</t>
  </si>
  <si>
    <t>Casillas que mueve en Impacto</t>
  </si>
  <si>
    <t>OPCIONES DE MANEJO</t>
  </si>
  <si>
    <t>Inoportunidad en la realización del tramité Beneficio Jurídico de Indulto</t>
  </si>
  <si>
    <t>1. Fortalecer el sistema de justicia para que sea accesible, oportuno y cercano al ciudadano.</t>
  </si>
  <si>
    <t>Demora en el proceso de revisión del acto administrativo</t>
  </si>
  <si>
    <t>Acción de tutela</t>
  </si>
  <si>
    <t>El profesional designado para el tramité de la Dirección de Justicia Transicional, semanalmente luego de haber remitido para revisón el acto administrativo, a fin de evitar demoras que puedan entorpecer el tramité, realizará un seguimiento al proceso de revisión, para lo cual solicitará información al responsable del mismo sobre el avance del proceso. Si en el momento de realizar el seguimiento, se evidencia una demora superior a 5 días hábiles por parte del responsable de la revisión, se notificará de esta situación al líder de la Dirección de Justicia Transicional, el cual enviara un memorando reiterando la solicitud de revisión. Evidencia: Hoja de ruta del tramité
Estado de la solicitud en el sistema de Información Interinstitucional de Justicia Transicional 
Memorandos remitidos a las areas involucradas en el proceso de revisión
Reiteración de la solicitud en los casos a los que haya lugar</t>
  </si>
  <si>
    <t>Demora en la notificación del acto administrativo al interno por parte de la oficina jurídica del centro penintenciario</t>
  </si>
  <si>
    <t>Habeas Corpus</t>
  </si>
  <si>
    <t>El profesional designado para el tramité de la Dirección de Justicia Transicional, semanalmente luego de haber remitido a la oficinina jurídica del centro penintenciario para notificación del acto administrativo, a fin de evitar demoras que puedan entorpecer el tramité, realizará un seguimiento al proceso de notificación, para lo cual solicitará información a la oficina jurídica del centro penintenciario, Si en el momento de realizar el seguimiento, se evidencia una demora superior a 5 días hábiles por parte de la oficina jurídica del centro penintenciario, se notificará de esta situación al líder de la Dirección de Justicia Transicional, el cual enviara un oficio reiterando la solicitud de notificación. Evidencia: Hoja de ruta del tramité
Estado de la solicitud en el sistema de Información Interinstitucional de Justicia Transicional 
Oficios remitidos a la oficina jurídica del centro peninteciario 
Reiteración de la solicitud en los casos a los que haya lugar</t>
  </si>
  <si>
    <t>Requerimiento o intervención de un ente de control</t>
  </si>
  <si>
    <t>Realizar o líquidar pagos de forma inadecuada</t>
  </si>
  <si>
    <t xml:space="preserve">Errores por acción u omisión de la información en el registro en las cuentas de cobro
</t>
  </si>
  <si>
    <t xml:space="preserve">Requerimiento por partes de Emtes de Control.
</t>
  </si>
  <si>
    <t>El contador y la persona asignada de tesorería, cada vez que se liquida y se tramita para pago una cuenta de cobro, a fin de evitar errores en la liquidación de estas cuentas, verifica que la documentación este completa, que sea acorde a la forma de pago descrita en el contrato, verifica los requisitos de persona natural (planilla Seguidad Social y Deducciones) y que la obligación sea coherente con esta documentación. En caso de encontrar información faltante o inconsistente, devuelve de forma inmediata a la persona asignada a la revisión anterior para una posterior correción de ser necesaria Evidencia:  Firma y visto bueno del contador en la cuenta de cobro
Tramité en tesorería (Cuenta de cobro para pago)
Devolución de la cuenta de cobro en los casos en los que aplique</t>
  </si>
  <si>
    <t>Falta de actualización en materia tributaria.</t>
  </si>
  <si>
    <t xml:space="preserve">Investigación Disciplinaria
</t>
  </si>
  <si>
    <t>El funcionario asignado por el Grupo de Gestión Financiera, cada vez que se presente un cambio normativo que afecte el proceso de liquidación de cuentas de cobro,  a fin de evitar errores en la liquidación de estas cuentas y fortalecer las competencias del personal a cargo del proceso, realiza un proceso de socialización y sensibilización al equipo de trabajo, teniendo en cuenta estos cambios. En caso de que al momento de la ejecución de la actividad hayase un faltante de citados mayor o igual a la tercera parte , se deberá o re programar la actividad o realizarla una segunda vez, si aún después de esto se sigue presentando inasistencia se enviará por correo electrónico la información a los no asistentes para su consulta Evidencia:
Asistencia a la socialización y sensibilización
Programación de los eventos
Envío del material por correo electrónico</t>
  </si>
  <si>
    <t>Sobreacumulación de cuentas de cobro muy cerca del plazo final para su liquidación y pago</t>
  </si>
  <si>
    <t>Sanciones pecuniarias</t>
  </si>
  <si>
    <t>La persona responsable de tesorería, una vez se aprueba el PAC y luego de identificadas las solicitudes de este con recursos significativos dentro del PAC mensual, a fin de informar la aprobación del monto y las fechas máximas establecidas para la solicitud de pago, envía una comunicación al responsable de la solicitud con los plazos máximos establecidos para la solicitud de radicación de pago, con copia al jefe de area. Si luego de cinco (5) días hábiles, no se cuenta con la cuenta de cobro radicada por parte del solicitante del PAC, se reitarara la solicitud copiando esta a la secretaria general, informando así mismo la fecha de la primera solicitud o adjuntando esta. Evidencia:
Comunicación al solicitante informando montos y plazos
Respuesta del solicitante (Cuenta de cobro radicada)
Reiteración de la solicitud en los casos en que sea necesario</t>
  </si>
  <si>
    <t>Inexistencia de un sistema que permita automatizar algunas tareas relacionadas con la liquidación</t>
  </si>
  <si>
    <r>
      <t xml:space="preserve">El contador y la persona asignada de tesorería, cada vez que se liquida y se tramita para pago una cuenta de cobro, a fin de evitar errores en la liquidación de estas cuentas, verifica que la documentación este completa, que sea acorde a la forma de pago descrita en el contrato, verifica los requisitos de persona natural (planilla Seguidad Social y Deducciones) y que la obligación sea coherente con esta documentación. En caso de encontrar información faltante o inconsistente, devuelve de forma inmediata a la persona asignada a la revisión anterior para una posterior correción de ser necesaria Evidencia:  Firma y visto bueno del contador en la cuenta de cobro
Tramité en tesorería (Cuenta de cobro para pago)
Devolución de la cuenta de cobro en los casos en los que aplique
</t>
    </r>
    <r>
      <rPr>
        <b/>
        <sz val="11"/>
        <color theme="1"/>
        <rFont val="Abadi"/>
        <family val="2"/>
      </rPr>
      <t>El siguiente control NO mitiga la causa de Inexistencia de un sistema que permita automatizar algunas tareas relacionadas con la liquidación, pero permite realizar la labor de revisión manualmente. Así mismo el proces de Gestión Financiera viene realizando la gestión ante la DTGIJ de solicitud de implermntación de un aplicativo o software que mitigaría la causa identificada pero la respuesta ha sido negativa por parte de esta.</t>
    </r>
  </si>
  <si>
    <t>Presentar información inexacta o inoportuna en los Estados Financieros.</t>
  </si>
  <si>
    <t>Entrega tardía de la información por parte de las dependencias generadoras</t>
  </si>
  <si>
    <t xml:space="preserve">Requerimiento por parte de los entes de control
</t>
  </si>
  <si>
    <t>La persona responsable de la conciliación designada por el líder del grupo de gestión financiera, mensualmente a fin de evitar la entrega tardía de la informaicón por parte de las dependencias generadoras, requiere la información a las areás para los diferentes estados financieros, atendiendo los plazos establecidos en la circular interna. Si pasados los primeros días del mes siguiente, no se ha recibido información de las areás se reitera la solicitud adjuntando la circular. Si luego de la reiteración no se recibe información, se deja constancia del hecho en las revelaciones de los estados financieros y se comunicara a la secretaría general sobre el evento. Evidencia:
Solicitud de información inicial
Reiteración de la solicitud en los casos que sea necesaria
Comunicación a Secretaría General en los casos requeridos
Revelaciones de los estados financieros</t>
  </si>
  <si>
    <t>Entrega incompleta o inconsistente por parte de las dependencias generadoras</t>
  </si>
  <si>
    <t xml:space="preserve">Investigación disciplinaria
</t>
  </si>
  <si>
    <t>La persona responsable de la conciliación designada por el líder del grupo de gestión financiera, mensualmente a fin de detectar errores en la información remitida por las areás, realiza la conciliación e identifica posibles cifras con diferencias. Si al momento de realizar la conciliación detecta cifras con diferencias, se solicita aclaración o verificación de estas al areá responsable de forma inmediata, de no surtirse este proceso se deja la anotación en la respectiva conciliación, para ser subsanada en el mes siguiente. Evidencia:
Reporte de información recibida
Conciliación
Registros Contables
Anotaciones en las conciliaciones en los casos que se requiera</t>
  </si>
  <si>
    <t>Entrega de reportes o tableros de control de información de forma inconsistente o inoportuna</t>
  </si>
  <si>
    <t>La fuente no realiza la actualización periódica de los datos entregados para el reporte</t>
  </si>
  <si>
    <t>Pérdida de credibilidad</t>
  </si>
  <si>
    <t>La Subdirección de Gestión de la Información, trimestralmente, a fin de verificar el cumplimiento de las condiciones previamente pactadas, realiza seguimiento al convenio o acuerdo de intercambio de información. En caso de encontrar incumplimiento de las condiciones  pactadas en el convenio o acuerdo, el Ministerio debe generar la alerta a la fuente de información para que esta tome las medidas correspondientes. Evidencia: Informes de seguimiento
Alertas en el caso que así lo amerite
Respectiva respuesta de la fuente de información ante las alertas generadas</t>
  </si>
  <si>
    <t>5. Afianzar una gestión institucional innovadora y ética, soportada en el desarrollo humano y la participación ciudadana.</t>
  </si>
  <si>
    <t xml:space="preserve">Interpretación errónea de los datos entregados </t>
  </si>
  <si>
    <t>Quejas de los usuarios</t>
  </si>
  <si>
    <t>El profesional designado de la  Subdirección de Gestión de la Información, al menos una vez al año, para evitar interpretación errónea de los datos y fortalecer la consistencia de los mismos, socializara los lineamientos para análisis y calidad de los datos tanto para las áreas misionales como para la subdirección. La socialización se podrá realizar por estos medios: mailing, intranet, reuniones. En caso de que al momento de socializar los lineamientos haya una ausencia mayor o igual a la tercera parte, se enviará a los ausentes las memorias y el material utilizado en la reunión. Evidencia: Asistencia a la socialización, material utilizado en la reunión y memorias.</t>
  </si>
  <si>
    <t>Demora en la entrega de información por parte de la fuente</t>
  </si>
  <si>
    <t xml:space="preserve">Decisiones erróneas </t>
  </si>
  <si>
    <t>La fuente realiza la entrega con errores de calidad en los datos a la Subdirección de Gestión de Información</t>
  </si>
  <si>
    <t>La Dirección de Métodos Alternativos de Solución de Conflictos, al menos una vez al año, para actualizar el conocimiento de los grupos de interés del Sistema de Información de la Conciliación, el Arbitraje y la amigable composición SICAAC en temas normativos y del manejo de la operación estadística, realiza un programa de entrenamiento al equipo OECED o a una muestra de grupos de interés involucrados en la operación estadística de la concilación en derecho. En caso de que al momento de realizar el entrenamiento se presente una ausencia mayor o igual a la cuarta parte, se realizará el proceso de divulgación de la información a todos los invitados al programa de entrenamiento. Evidencia: Asistencia al programa de entrenamiento
Envío de la información base del programa de entrenamiento</t>
  </si>
  <si>
    <t>Indisponibilidad de un bien o servicio de tecnología</t>
  </si>
  <si>
    <t>Falencia en el proceso pre contractual de servicios y bienes tecnologicos</t>
  </si>
  <si>
    <t>Afectación de la imagen institucional</t>
  </si>
  <si>
    <r>
      <t xml:space="preserve">El profesional designado  cada vez que se va a realizar un contrato con un proveedor de bienes o servicios tecnologicos, a fin de evitar reprocesos  y/o declaratoria desierta en la fase contractual verifica que la documentación de la etapa pre contractual, cumpla con los requerimientos técnicos y financieros. Si en el momento de la revisión se detalla alguna inconsistencia o falla de información, se deberá replantear la documentación exigida de la etapa en cuestión, ya sea estudios previos, cotizaciones, entre otras, para luego volver a iniciar la fase. </t>
    </r>
    <r>
      <rPr>
        <b/>
        <sz val="11"/>
        <color theme="1"/>
        <rFont val="Abadi"/>
        <family val="2"/>
      </rPr>
      <t>Evidencia</t>
    </r>
    <r>
      <rPr>
        <sz val="11"/>
        <color theme="1"/>
        <rFont val="Abadi"/>
        <family val="2"/>
      </rPr>
      <t xml:space="preserve">: Documentación de la etapa pre- contractual en sus diferentes versionamientos, con el Visto bueno de parte del jefe inmediato. </t>
    </r>
  </si>
  <si>
    <t xml:space="preserve">Falta de mantenimento a los bienes y/o actualización de los servicios tecnologicos </t>
  </si>
  <si>
    <t>Multas y sanciones por incumplimiento a las normas vigentes</t>
  </si>
  <si>
    <r>
      <t>El profesional designado como supervisor  y los que hacen parte del equipo de trabajo encargados del control y seguimiento de los contratos de mantenimiento y/o actualización de los bienes o servicios tecnologicos, anualmente a fin de evitar fallas en la prestación del servicio, en el desempeño de los equipos y mantener la seguridad  informatica actualizada, programa y hace seguimiento a todos los mantenimientos de los bienes tecnologicos exceptuando los servicios e infraestructura contratados con terceros, asi como las condiciones en las cuales se deba surtir el proceso de actualización de los servicios. Si en el momento de hacer la programación se identifica un bien o servicio como infraestructura critica (interno), se debera estructurar un mantenimiento o actualizacion con mayor frecuencia a la establecida normalmente.</t>
    </r>
    <r>
      <rPr>
        <b/>
        <sz val="11"/>
        <color theme="1"/>
        <rFont val="Abadi"/>
        <family val="2"/>
      </rPr>
      <t xml:space="preserve"> Evidencia:</t>
    </r>
    <r>
      <rPr>
        <sz val="11"/>
        <color theme="1"/>
        <rFont val="Abadi"/>
        <family val="2"/>
      </rPr>
      <t xml:space="preserve"> Programación de los mantenimientos con las condiciones ( exceptuando servicios e infraestructura contratados con terceros)  e Informes de supervisión de los contratos relacionados. </t>
    </r>
  </si>
  <si>
    <t>Incumplimiento de las políticas de Uso de los Recursos Informáticos y de Seguridad de las Información</t>
  </si>
  <si>
    <t>Ataques ciberneticos  a los servicios tecnologicos del Ministerio</t>
  </si>
  <si>
    <t xml:space="preserve">Incumplimiento en los objetivos y/o misionalidad del Ministerio </t>
  </si>
  <si>
    <r>
      <t xml:space="preserve">La Dirección de Tecnologías cada vez que surja la necesidad de actualizar el plan de seguridad y privacidad de la información, a fin de evitar ataques ciberneticos a los servicios tecnologicos del Ministerio, ejecutara las actividades relacionadas con la actualización y seguira poniendo en práctica las vigentes (Ethical hacking e ingeniería social, Inteligencia de Amenazas, Seguridad Perimetral y Simulación de ataques cibernéticos). Cuando en el desarrollo del plan se encuentre alguna vulnerabilidad o amenaza, se procede a remediarla o a generar un control compensatorio. </t>
    </r>
    <r>
      <rPr>
        <b/>
        <sz val="11"/>
        <color theme="1"/>
        <rFont val="Abadi"/>
        <family val="2"/>
      </rPr>
      <t xml:space="preserve">Evidencia: </t>
    </r>
    <r>
      <rPr>
        <sz val="11"/>
        <color theme="1"/>
        <rFont val="Abadi"/>
        <family val="2"/>
      </rPr>
      <t xml:space="preserve">Resultado de los ejercicios de aplicación del plan
Versionamientos o actualizaciones del plan 
Instrumento de evaluación en MSPI (MINTIC) . </t>
    </r>
  </si>
  <si>
    <t>Pérdida de información contenida en medio electronico</t>
  </si>
  <si>
    <t>Fallas de los dispositivos</t>
  </si>
  <si>
    <r>
      <t>1.El profesional designado como supervisor  y los que hacen parte del equipo de trabajo encargados del control y seguimiento de los contratos de mantenimiento y/o actualización de los bienes o servicios tecnologicos, anualmente a fin de evitar fallas en la prestación del servicio, en el desempeño de los equipos y mantener la seguridad  informatica actualizada, programa y hace seguimiento a todos los mantenimientos de los bienes tecnologicos exceptuando los servicios e infraestructura contratados con terceros, asi como las condiciones en las cuales se deba surtir el proceso de actualización de los servicios. Si en el momento de hacer la programación se identifica un bien o servicio como infraestructura critica (interno), se debera estructurar un mantenimiento o actualizacion con mayor frecuencia a la establecida normalmente.</t>
    </r>
    <r>
      <rPr>
        <b/>
        <sz val="11"/>
        <color theme="1"/>
        <rFont val="Abadi"/>
        <family val="2"/>
      </rPr>
      <t xml:space="preserve"> Evidencia:</t>
    </r>
    <r>
      <rPr>
        <sz val="11"/>
        <color theme="1"/>
        <rFont val="Abadi"/>
        <family val="2"/>
      </rPr>
      <t xml:space="preserve"> Programación de los mantenimientos con las condiciones ( exceptuando servicios e infraestructura contratados con terceros)  e Informes de supervisión de los contratos relacionados. </t>
    </r>
  </si>
  <si>
    <t>Incumplimiento en los objetivos y/o misionalidad del Ministerio</t>
  </si>
  <si>
    <r>
      <t xml:space="preserve">2.La Dirección de Tecnologías cada vez que surja la necesidad de actualizar el plan de seguridad y privacidad de la información, a fin de evitar ataques ciberneticos a los servicios tecnologicos del Ministerio, ejecutara las actividades relacionadas con la actualización y seguira poniendo en práctica las vigentes (Ethical hacking e ingeniería social, Inteligencia de Amenazas, Seguridad Perimetral y Simulación de ataques cibernéticos). Cuando en el desarrollo del plan se encuentre alguna vulnerabilidad o amenaza, se procede a remediarla o a generar un control compensatorio. </t>
    </r>
    <r>
      <rPr>
        <b/>
        <sz val="11"/>
        <color theme="1"/>
        <rFont val="Abadi"/>
        <family val="2"/>
      </rPr>
      <t xml:space="preserve">Evidencia: </t>
    </r>
    <r>
      <rPr>
        <sz val="11"/>
        <color theme="1"/>
        <rFont val="Abadi"/>
        <family val="2"/>
      </rPr>
      <t xml:space="preserve">Resultado de los ejercicios de aplicación del plan
Versionamientos o actualizaciones del plan 
Instrumento de evaluación en MSPI (MINTIC) </t>
    </r>
  </si>
  <si>
    <t>Fallas en el software al momento de realizar las copias de respaldo</t>
  </si>
  <si>
    <r>
      <t>3.El profesional designado como supervisor  y los que hacen parte del equipo de trabajo encargados de hacer el seguimiento de los contratos de mantenimiento y/o actualización de los bienes o servicios tecnologicos, anualmente a fin de evitar fallas en la prestación del servicio, en el desempeño de los equipos y mantener la seguridad  informatica actualizada; programa y hace seguimiento a todos los mantenimientos de los bienes tecnologicos exceptuando los servicios e infraestructura contratados con terceros, asi como las condiciones en las cuales se deba surtir el proceso de actualización de los servicios. Si en el momento de hacer la programación se identifica un bien o servicio como infraestructura critica (interno), se debera estructurar un mantenimiento o actualizacion con mayor frecuencia a la establecida normalmente.</t>
    </r>
    <r>
      <rPr>
        <b/>
        <sz val="11"/>
        <color theme="1"/>
        <rFont val="Abadi"/>
        <family val="2"/>
      </rPr>
      <t xml:space="preserve"> Evidencia:</t>
    </r>
    <r>
      <rPr>
        <sz val="11"/>
        <color theme="1"/>
        <rFont val="Abadi"/>
        <family val="2"/>
      </rPr>
      <t xml:space="preserve"> Programación de los mantenimientos con las condiciones ( exceptuando servicios e infraestructura contratados con terceros)  e Informes de supervisión de los contratos relacionados. </t>
    </r>
  </si>
  <si>
    <t>Desconocimiento en el uso de las herramientas tecnológicas - Errores humanos</t>
  </si>
  <si>
    <t>Requerimientos por parte de entes de control</t>
  </si>
  <si>
    <r>
      <t>4.La persona designada por la Dirección de Tecnologías y Gestión de la Información en Justicia, anualmente a fin de reducir la posibilidad de errores humanos al momento de ejectutar actividades relacionadas con herramientas tecnologicas y fortalecer el conocimiento de las mismas, diseña el plan de uso y apropiación de TIC incluyendo temas de capacitación y fortalecimiento de habilidades en el uso de sistemas y software del MJD Al momento de construir el plan de uso y apropiación, este debera incluir a todo el personal del MJD sin importar la forma de vinculación, así mismo se deberá tener en cuenta los incidentes elevados en mesa de ayuda para la construcción del mismo y colocar especial énfasis en aquellos usuarios que han sido autores de las mismas. Así mismo cuando se realice la actualización o cambio de una herramienta tecnológica que sea de uso común a todo el Ministerio, se deberán programar una serie de capacitaciones que logre la mayor cobertura posible.</t>
    </r>
    <r>
      <rPr>
        <b/>
        <sz val="11"/>
        <color theme="1"/>
        <rFont val="Abadi"/>
        <family val="2"/>
      </rPr>
      <t xml:space="preserve">  Evidencia:</t>
    </r>
    <r>
      <rPr>
        <sz val="11"/>
        <color theme="1"/>
        <rFont val="Abadi"/>
        <family val="2"/>
      </rPr>
      <t xml:space="preserve"> Plan de uso y apropiación, Grabación de las capacitaciones, piezas.</t>
    </r>
  </si>
  <si>
    <t>Entrega incompleta o a destiempo de información oficial a partes interesadas</t>
  </si>
  <si>
    <r>
      <t xml:space="preserve">5. La Dirección de Tecnologías - Uso y apropiación minimo una vez al año, a fin de fortalecer el conocimiento y práctica de los lineamientos del MJD en lo referente a recursos informáticos, socializara y sensibilizara a las personas vinculadas al MJD en la políticas de Uso de los Recursos Informáticos y Seguridad de la Información. Cuando se presente la actualización de la política o ingreso de nuevo personal se requerirá realizar el proceso completo de socialización y sensibilización. </t>
    </r>
    <r>
      <rPr>
        <b/>
        <sz val="11"/>
        <color theme="1"/>
        <rFont val="Abadi"/>
        <family val="2"/>
      </rPr>
      <t xml:space="preserve"> Evidencia:</t>
    </r>
    <r>
      <rPr>
        <sz val="11"/>
        <color theme="1"/>
        <rFont val="Abadi"/>
        <family val="2"/>
      </rPr>
      <t xml:space="preserve"> Piezas o material utilizado para la socialización y divulgación
a las sensibilizaciones. </t>
    </r>
  </si>
  <si>
    <t>Pérdida  de información o archivos del MJD</t>
  </si>
  <si>
    <t xml:space="preserve">
Aplicación inadecuada o desconocimiento de la normatividad archivística 
</t>
  </si>
  <si>
    <t>Traumatismos en la prestación del servicio del GGD</t>
  </si>
  <si>
    <t xml:space="preserve">El Grupo de Gestión Documental realizará mínimo tres (3)  capacitación al año a los funcionarios, Para ampliar los conocimientos en archivo, aplicar los procesos de desarrollo de la función archivística y la gestión documental a través de las herramientas tecnológicas disponibles, Si a la segunda convocatoria el invitado no asiste el coordinador de GGD enviará un reporte al jefe directo con copia a la OCI, Si al final del año alguna dependencia no asistió se llevara como punto en la agenda en el comité de desempeño                                                              para el fortalecimiento de competencias en materia archivística.
Evidencia: Registro de asistencia  </t>
  </si>
  <si>
    <t>Inadecuados  controles de acceso  de documentos</t>
  </si>
  <si>
    <t xml:space="preserve">
Perdida del patrimonio documental 
</t>
  </si>
  <si>
    <t>El GGD, cada vez que exista cambio de personal que tuviese acceso al archivo de gestión remitirá un correo electrónico al Grupo de Gestión Administrativa al supervisor del contrato de vigilancia con los datos de las personas autorizadas para ingresar, adicional se realizará un registro en el formato establecido, que permita evidenciar quienes tuvieron acceso al archivo de gestión. cuando ocurra el ingreso de personal no autorizado, se debe reportar mediante correo electrónico de forma inmediata al GGA, SG y la OCI para tomar las medidas correspondientes. 
Evidencia: Correo electrónico  y Formato establecido.</t>
  </si>
  <si>
    <t>Falta de Implementación del sistema Integrado de Conservación Documental e Infraestructura inadecuada para la correcto almacenamiento de los soportes Documentales.</t>
  </si>
  <si>
    <t xml:space="preserve">Deterioro de los documentos </t>
  </si>
  <si>
    <t>El profesional del Grupo de Gestión Documental realizara actividades periódicas durante todo el año para garantizar la adecuada conservación de los soportes y medios, así como de los espacios de almacenamiento y custodia de los documentosverificando que la infraestructura cuente con espacios óptimos y  salvaguardar los documentos y  desarrollaando las actividades específicas, descritas en las planes de Conservación y Preservación Documental, La no implementación del SIC a largo plazo puede ocasionar perdida de la información contenida en los diferentes soportes de la entidad.
Evidencia: Formatos asistencia a las capacitaciones de temas del SIC. (F-THDE-02-04)
 Formato de inspección de sistemas de almacenamiento e instalaciones físicas. (F-GD-G01-13) y Formato Monitoreo y Control F-GD-G01-16
Formato Control Factores Biológicos F-GD-G01-15</t>
  </si>
  <si>
    <t xml:space="preserve">
No cumplimiento del cronograma de Transferencia Documental Primarias
</t>
  </si>
  <si>
    <t>Acumulación de archivo en las oficinas productoras</t>
  </si>
  <si>
    <t>El líder del Proceso de Transferencias Documentales Anualmente Con el fin de la liberar espacios en cada dependencia y ayudar en la correcta administración de los expedientes, 
Elabora y socializa el cronograma de trasferencias con las dependencias, La dependencia deberá elaborar un Memorando solicitando prórroga para la entrega de la transferencia la cual será aprobada por el GGD, en caso de que no se cumpla el GGD  debe remitir un memorando a la dependencia con copia a la OCI  para que se justifique la no realización de la Transferencia y el incumplimiento para reporte de Indicadores de Gestión., El líder del proceso de las transferencias documentales previo a la fecha de entrega se comunicará con la dependencia para brindar asistencia técnica si se requiere. 
Evidencias: formato único de inventario documental FUID y acta de entrega y memorando si se requiere, Listados de Asistencia</t>
  </si>
  <si>
    <t xml:space="preserve">Falta de oportunidad en la radicación y entrega de las comunicaciones oficiales </t>
  </si>
  <si>
    <t>Direccionamiento erroneo de las comunicaones por la falta de actualización en las tipoligias documentales por las dependencias del MJD</t>
  </si>
  <si>
    <t>Atraso en tiempos  de respuestas por las dependencias</t>
  </si>
  <si>
    <t>El Grupo de Gestión Documental Cada año, a fin de generar una adecuada distribución de correspondencia al interior de la entidad, Programara una serie de Capacitaciones con cada dependencia sobre las tipologías documentales de su competencia ,En caso de que las personas  citadas a la capacitación  no asistiesen a estas el Coordinador GGD debe realizar la solicitud a la dependencia en donde se presentó inasistencia mediante Memorando informando la fecha y hora  de la nueva capacitación  haciendo énfasis en una posible obligatoriedad. Evidencia: Evidencia: Registro de asistencia Memorando y programación de Capacitaciones</t>
  </si>
  <si>
    <t>Falta de seguimiento adecuado y control en la recepción y distribución de las comunicaciones.</t>
  </si>
  <si>
    <t>Las comunicaciones no llegan tiempo a su destinatario, y presentan falencias en la captura de información.</t>
  </si>
  <si>
    <t>El Grupo de Gestión Documental, diariamente genera un informe en 3 cortes 10:30, 14:30, 17:30 determina los puntos  frágiles del proceso,  de acuerdo a los distintos puntos de acción,detallando de manera cuantitativa la calidad del proceso , con el fin de conocer y diagnosticar la labor del personal del mesa de entrada, Por lo que  realiza un muestreo de  un 45% de la radicación diaria, automatizando la distribución y permitiendo la validación en tiempo real, logrando determinar alertas tempranas, mediante un sistema desarrollado en VBA y con gestor de bases de datos de ACCESS y Power bi,  para que de esta manera la coordinación GGD,  y demás actores del proceso, puedan ver datos estadisticos generales y especificos de la operación, se tiene acceso desde cualquier medio electrónico (Celular, PC) realizando alimentaciones en línea y acciones que mitigan las posibles falencias con las personas que presenten alguna devilidad  Evidencia: Informe Power bi</t>
  </si>
  <si>
    <t>Incumplimiento de los términos establecidos para responder PQRD a los grupos de interés del Ministerio</t>
  </si>
  <si>
    <t>A.  Falta de conocimiento por parte de servidores y contratistas para el correcto manejo del Sistema de Gestión Documental que soporta la gestión de las PQRSD</t>
  </si>
  <si>
    <t>Investigaciones Disciplinarias</t>
  </si>
  <si>
    <t>El Grupo de Gestión Documental al menos una vez al año a fin de fortalecer el conocimiento sobre el  manejo de la herramienta para el tramité de PQRSD, realizará una capacitación sobre el uso adecuado del Sistema de Gestión Documental, según los lineamientos del Manual de Archivo y Correspondencia de la Entidad, a servidores y contratistas de las diferentes dependencias, En caso de que las personas  citadas a la capacitación  no asistiesen a estas el Coordinador del GGD debe realizar la solicitud a la dependencia en donde se presentó inasistencia mediante Memorando informando la fecha y hora  de la nueva capacitación haciendo énfasis en una posible obligatoriedad. Evidencia: Registro de asistencia Memorando y programación de Capacitaciones</t>
  </si>
  <si>
    <t xml:space="preserve">B. Incorrecto reparto de las PQRSD a las dependencias a través del Sistema de Gestión Documental.
</t>
  </si>
  <si>
    <t>Demandas contra la entidad</t>
  </si>
  <si>
    <r>
      <t xml:space="preserve">El Grupo de Gestión Documental Cada año, a fin de generar una adecuada distribución de correspondencia al interior de la entidad, Programara una serie de Capacitaciones con cada dependencia sobre las tipologías documentales de su competencia ,En caso de que las personas  citadas a la capacitación  no asistiesen a estas el Coordinador GGD debe realizar la solicitud a la dependencia en donde se presentó inasistencia mediante Memorando informando la fecha y hora  de la nueva capacitación  haciendo énfasis en una posible obligatoriedad. </t>
    </r>
    <r>
      <rPr>
        <b/>
        <sz val="11"/>
        <color theme="1"/>
        <rFont val="Abadi"/>
        <family val="2"/>
      </rPr>
      <t>Evidencia</t>
    </r>
    <r>
      <rPr>
        <sz val="11"/>
        <color theme="1"/>
        <rFont val="Abadi"/>
        <family val="2"/>
      </rPr>
      <t>: Registro de asistencia Memorando y programación de Capacitaciones</t>
    </r>
  </si>
  <si>
    <t>C. Inadecuado seguimiento a la respuesta de las PQRSD dentro de las dependencias, en su rol de primera línea de defensa.</t>
  </si>
  <si>
    <t>Pérdida de credibilidad institucional.</t>
  </si>
  <si>
    <t>Los enlaces de PQRSD de las dependencias una vez al mes, para generar alertas tempranas respecto al cumplimiento de los términos de las PQRSD, realizarán seguimientos internos a la gestión de estas, de acuerdo con las directrices del Grupo de  Servicio al Ciudadano En caso de que el enlace de PQRSD no realice el seguimiento, el GSC procedera a hacer un requerimiento al líder de la dependencia para que este de cumplimiento a la tarea asignada. Si al momento de realizar el seguimiento, el enlace detalla PQRSD próximas a vencerse, de forma inmediata informará a la persona responsable en EPX de esta situación para evitar su vencimiento Evidencia: Correos electronicos de seguimiento de los enlaces, Requerimiento al líder de la dependencia y correo del enlace al responsable con las alertas de próximos vencimientos</t>
  </si>
  <si>
    <t>C. Inadecuado seguimiento a la respuesta de las PQRD dentro de las dependencias, en su rol de primera línea de defensa.</t>
  </si>
  <si>
    <t>D. Falta de autocontrol de los colaboradores (servidores y contratistas) del Ministerio  para dar respuesta a las PQRSD recibidas de manera oportuna</t>
  </si>
  <si>
    <t>Vulneración de los derechos fundamentales de petición y de acceso a la información que tienen los ciudadanos.</t>
  </si>
  <si>
    <t>El Grupo de Servicio al Ciudadano una vez publicado el informe trimestral de PQRD, para promover el autocontrol de los colaboradores en el tema, realizará el reconocimiento institucional de las tres (3) dependencias con los mejores desempeños en cada periodo de medición, a trávés de su divulgación vía mailing interno. En caso de que se presenten empates se incluirán en el reconocimiento y si una dependencia presenta una reducción significativa (más del 10%) en sus resultados se enviará un correo alertando sobre la situación para la revisión interna de esta. Evidencia: Mailing (correos electronicos) con socialización del reconocimiento y las alertas en el caso de ser requeridas.</t>
  </si>
  <si>
    <t>D. Falta de autocontrol de los colaboradores (servidores y contratistas) del Ministerio  para dar respuesta a las PQRD recibidas de manera oportuna</t>
  </si>
  <si>
    <t>E. Indebido seguimiento y control en la atención de PQRD por parte del GSC</t>
  </si>
  <si>
    <t>Incumplimiento de funciones del grupo establecidas en la Resolución 685 de 2017.</t>
  </si>
  <si>
    <t>El Grupo de Servicio al Ciudadano semanalmente, con el fin de generar alertas oportunas a las dependencias de la Entidad y en su rol de segunda línea de defensa, enviará correo electrónico a todas las dependencias que tengan PQRS asignadas, sobre próximos vencimientos de términos para responder. En caso de que el destinatario se encuentre en alguna situación administrativa que signifique su no lectura, se remitirá el reporte al personal asignado por el enlace. Evidencia:  Reporte de EPX enviados a los enlaces o al personal asignado según el caso Se encuentra contenido en Gestión de requerimientos de grupos de interés</t>
  </si>
  <si>
    <t>El Grupo de Servicio al Ciudadano trimestralmente para realizar control y seguimiento del estado  de PQRSD realizara un informe sobre estas, el cual publicará en la página WEB y se llevará al Comité Institucional de Gestión y Desempeño En caso de que se identifiquen Incumplimiento en términos de respuesta se realizará el envío de un reporte a la OCID y así mismo se realizará una divulgación con las diferentes dependencias sobre los resultados del informe.
 Evidencia:  Informe del estado de las PQRSD, correo electrónico enviado a la OCID, Acta de Comité, correo electrónico con el informe enviado a las diferentes dependencias objeto de análisis Se encuentra contenido en Gestión de requerimientos de grupos de interés</t>
  </si>
  <si>
    <t xml:space="preserve">Incumplimiento de los términos procesales establecidos en la Ley para presentar las intervenciones en los Procesos de control de constitucionalidad y legalidad a cargo de la DDDOJ ante la Corte Constitucional y el Consejo de Estado  </t>
  </si>
  <si>
    <t>Fallas en la supervisión de los términos</t>
  </si>
  <si>
    <t>Deterioro de la imagen institucional</t>
  </si>
  <si>
    <t xml:space="preserve">El funcionario designado luego de fijadas en lista las demandas de la Corte Constitucional o notificadas las demandas o actuaciones del Consejo de Estado, a fin de evitar el incumplimiento de los términos en aquellos procesos en los que la intervención es obligatoria o se ha decidido previamente,confirma mediante las páginas Web de la Corte Constitucional y el Consejo de Estado y la WEB de las secretarías generales de ambas instituciones los términos de los procesos,  excepto durante la vacancia judicial. En caso de encontrar diferencias entre los términos se procede a su correción en el formato del Ministerio. Evidencia: Formatos de control de vencimientos de términos procesales de Corte Constitucional y Consejo de Estado F-ANSJ-02-06(V1) F-ANSJ-02-07(V1) . Acta de validación de vencimientos F-THDE-02-04                                                                                                                                                                                                                                </t>
  </si>
  <si>
    <t>No justificar la no intervención oportunamente de un proceso por orden superior</t>
  </si>
  <si>
    <t xml:space="preserve">El abogado desgnado, cada vez posterior al ánalisis del proceso en donde se decida no intervenir, para dejar la trazabilidad de la gestión del mismo y justificar el proceder del Ministerio, proyecta un memorando de No Intervención para la firma de la dirección. Si la dirección determina que se debe intervenir, se procede a realizar la intervención. Evidencia: Memorando u respuesta al proceso asignado.                            </t>
  </si>
  <si>
    <t>Fallas en los sistemas de apoyo necesarios para el desarrollo de las actividades</t>
  </si>
  <si>
    <t>El abogado designado  cada vez posterior al ánalisis del proceso en donde se decida intervenir a fin de evitar posibles incumplimientos en los terminos por fallas en los sistemas de apoyo proyectara la respuesta para la firma de la dirección, con antelación suficiente a la fecha de vencimiento de términos  En caso de tener proyectada la respuesta pero esta no se firme dentro de un termino razonable, se procedera a generar una alerta para la revisión de la misma. Evidencia: Respuesta proyectada, firmada y radicada.</t>
  </si>
  <si>
    <t>Olvido por parte del funcionario designado</t>
  </si>
  <si>
    <t>Investigación de carácter disciplinarios para el funcionario</t>
  </si>
  <si>
    <t xml:space="preserve">Fallas en el seguimiento y verificación de los pronunciamientos judiciales de fondo de la Corte Constitucional y el Consejo de Estado, que incidan en el ordenamiento jurídico y sean proferidos en los procesos de control de constitucionalidad y legalidad en que interviene la DDDOJ. </t>
  </si>
  <si>
    <t>Que el seguimiento no se haga de forma oportuna</t>
  </si>
  <si>
    <t>El funcionario designado semanalmente a fin de evitar que el seguimiento no se realice de forma oportuna, actualiza  el Cuadro de control procesal de Corte Constitucional, excepto durante la vacancia judicial. Cuando al actualizar el cuadro encuentre una situación que merezca ser comunicada, se informara esta a la dirección Evidencia: Cuadro de control procesal de la Corte Constitucional F-SJ-02-01</t>
  </si>
  <si>
    <t>Que el seguimiento no refleje la realidad</t>
  </si>
  <si>
    <t>Afectación de la seguridad jurídica</t>
  </si>
  <si>
    <t>El funcionario designado quincenalmente a fin de evitar que el seguimiento no se realice de forma oportuna, actualiza  el Cuadro de control procesal del Consejo de Estado, excepto durante la vacancia judicial. Cuando al actualizar el cuadro encuentre una situación que merezca ser comunicada, se informara esta a la dirección. Evidencia: Cuadro de control procesal de Consejo de Estado F-SJ-02-02</t>
  </si>
  <si>
    <t xml:space="preserve">El funcionario designado revisa y reporta mensualmente al Director las novedades jurisprudenciales del Consejo de Estado en los procesos de nulidad de actos de carácter general expedidos por el Gobierno, a medida que éstos se publican en la página web del Consejo. El reporte se envía al director o directora de la DDDOJ por correo electrónico. El control no se hace durante la vacancia judicial. Evidencia: Registro-Correo electrónico.                                                                                                                                                </t>
  </si>
  <si>
    <t>Inexactitud en la información normativa que se carga en la base de datos del sistema SUIN - JURISCOL, frente a la información publicada por quienes las producen.</t>
  </si>
  <si>
    <t>Incorrecta aplicación de la guía  vigente para el cargue de la información, por parte del personal que alimenta el Sistema SUIN - JURISCOL</t>
  </si>
  <si>
    <t>No se fortalece el principio de seguridad jurídica del país</t>
  </si>
  <si>
    <t>El funcionario designado, al menos una vez al año, a fin de fortalecer el conocimiento de la guía vigente para el cargue de la información en el Sistema SUIN-JURISCOL, realiza capacitaciones o talleres al equipo y nuevo personal asignado. Si al momento de realizar la capacitación o taller se presenta una inasistencia mayor o igual a la tercera parte de los citados, se deberá realizar un segundo ejercicio para de esta manera poder dar cobertura a la totalidad del personal invitado, si aún despues de la segunda citación se sigue presentando inasistencia, se enviará a través de correo la guía para conocimiento de los no asistentes. Evidencia: Asistencia a la capacitación o taller 
Presentación - Material utilizado en la capacitación o taller
Programación de las capacitaciones
Envío de la guía a los no asistentes cuando así sea necesario</t>
  </si>
  <si>
    <t>Dificultad o imposibilidad de obtener y usar la información normativa publicada en el Diario Oficial por problemas con la suscripción con la Imprenta Nacional.</t>
  </si>
  <si>
    <t>Pérdida de imagen del SUIN y del Ministerio de Justicia y del Derecho</t>
  </si>
  <si>
    <t xml:space="preserve">El profesional designado de la DDDOJ, cada vez que se requiere la suscripción al Diario Oficial con la Imprenta Nacional, para evitar demoras en el proceso pre-contractual, establece un cronograma con tiempos y responsables donde se detallen todas las actividades que se deban realizar para llevar a buen término el proceso pre-contractual. Si se presenta una situación que impida el cumplimiento de alguna actividad en la fecha establecida se deberá modificar el cronograma para que este se ajuste a las nuevas fechas sin perder los plazos límites establecidos inicialmente. Evidencia: Cronograma interno de trabajo 
Seguimiento al cronograma interno de trabajo
Modificaciones del cronograma
Entrega de la documentación a gestión contractual                                                                                              </t>
  </si>
  <si>
    <t xml:space="preserve"> Fallas en la herramienta tecnológica que afecten el correcto funcionamiento del sistema</t>
  </si>
  <si>
    <t xml:space="preserve">El funcionario designado, cada que se presente un incidente, a fin de detectar posibles fallas en la herramienta tecnológica y corregir cuando sea posible,  informará a la DTGIJ y al proveedor sobre los mismos, para que estos sean tenidos en cuenta en los mantenimientos que esta Dirección realiza. Si al momento de detectar los incidentes, se puede resolver este por parte de la DDDOJ se procederá a remediarlo de forma inmediata y posteriormente se comunicará a la DTGIJ. Evidencia: Registro de incidentes en el sistema de mesa de ayuda ARANDA y sistema de mesa de ayuda del proveedor
Solución de ser posible del mismo por parte de la DDDOJ
</t>
  </si>
  <si>
    <t>Desactualización del contenido cargado en el Sistema SUIN Juríscol frente a la programación del cargue.</t>
  </si>
  <si>
    <t>Incumplimiento del cargue por parte del funcionario designado</t>
  </si>
  <si>
    <t xml:space="preserve">El funcionario designado, mensualmente a fin de llevar un control de las tareas asignadas y evitar un incumplimiento en el cargue por parte de los funcionarios asignados a las tareas, hara seguimiento a la programación donde se revisará el avance de esta. Si al momento de hacer el seguimiento se identifica una norma no cargada en el sistema, se hace el respectivo requerimiento al funcionario designado para que este realice el cargue, si por alguna razón el funcionario no puede realizar el cargue se designara a un nuevo funcionario quien debera realizar el cargue en el menor tiempo posible. Evidencia: Formato Control General
Correos electronicos 
Reasignación del cargue de ser necesario
</t>
  </si>
  <si>
    <t xml:space="preserve">Inconsistencia en los Informe de auditoría </t>
  </si>
  <si>
    <t>Los procesos auditados arrojan información errada o inoportuna.</t>
  </si>
  <si>
    <t>informes inconsistentes</t>
  </si>
  <si>
    <t xml:space="preserve">El Auditor Líder de la OCI cada vez que haya un proceso de auditoría,  genera una carta de representación a través de la herramienta EPX, en la cual el auditado pone de presente que la información que habrá de entregar es confiable, oportuna y completa. En caso de que el auditado hago caso omiso a la entrega del documento a través de correo electronico se le reitera la solicitud. Evidencia: Carta remitida por los responsable de los procesos </t>
  </si>
  <si>
    <t>si</t>
  </si>
  <si>
    <t>Desconocimiento de los procesos y procedimientos por parte de los auditores</t>
  </si>
  <si>
    <t>Toma de decisiones erradas</t>
  </si>
  <si>
    <t xml:space="preserve">El jefe de la OCI, anualmente realizará sesión de capacitación  a todos los integrantes del equipo auditor con el fin de reforzar los conocimientos de procesos y procedimiento. En caso de que uno de los integrantes del equipo no pueda asistir, la capacitacion sera reprogramada dentro del mismo mes de programación. Evidencia: Control de asistencia firmado por cada uno de los asistentes y los temas tratados y conclusion de la reunion.                                                                                                                                                              </t>
  </si>
  <si>
    <t>Análisis incompleto de la información realizada por parte del auditor</t>
  </si>
  <si>
    <t>Desviación en los resultados de la auditoria</t>
  </si>
  <si>
    <t>El Jefe de la OCI enfoca al auditor, previo al desarrollo de la auditoría, y a la vez, revisa el informe preliminar y sus papeles de trabajo, cada vez que se desarrolla una auditoria y antes de ser remitido a las partes interesadas con el  fin de evitar imprecisiones en el contenido del mismo. Lo lee, analiza y en caso de observar inconsistencias solicita. através de correo electrónico las justificaciones o correcciones al auditor para realizar los respectivos ajustes al informe. Evidencia: Correo electrónico con la revisan realizada al informe</t>
  </si>
  <si>
    <t>Análisis incompleto de la información realizado por parte del auditor</t>
  </si>
  <si>
    <t>Incumplimiento de la planeacion de auditorías</t>
  </si>
  <si>
    <t>Falta de colaboración por parte del proceso que se va auditar para la ejecución de la auditoría.</t>
  </si>
  <si>
    <t>Procesos sin un adecuado mejoramiento continuo</t>
  </si>
  <si>
    <t>El auditor líder de la OCI cada vez que haya un proceso auditor,  genera una carta de representación a través de la herramienta EPX, en la cual el auditado pone de presente que la información que habrá de entregar es confiable, oportuna y completa. En caso de que el auditado hago caso omiso a la entrega del documento a través de correo electrónico se le reitera la solicitud. Evidencia: Carta remitida por los responsable de los procesos</t>
  </si>
  <si>
    <t>Situaciones fortuitas o atención de situaciones no previstas</t>
  </si>
  <si>
    <t>Reprogramación de las auditorias ya programadas</t>
  </si>
  <si>
    <t>El jefe de la OCI presentará anualmente al CICCI - para su aprobación- el documento metodológico que contiene los lineamientos para el establecimiento del Plan Anual de Auditoría. Incorporando componentes como: introducción, objetivo, alcance, fuentes de criterios, conocimiento de la entidad, alienación con la planeación estratégica, determinación del universo de auditoría y del plan de auditoria, en caso de que algunos de los elementos que constituyen el documento metologico falte o se tenga que actualizar este será presentado nuevamente al CICCI para la aprobación del ajuste al plan anual Evidencia: Acta de aprobación del plan anual.</t>
  </si>
  <si>
    <t>Requerimientos internos no previstos</t>
  </si>
  <si>
    <t>Inadecuada planeación del trabajo de auditoría.</t>
  </si>
  <si>
    <t>El grupo de profesionales junto con el jefe de la Oficina realizan reuniones mensuales de seguimiento a la gestión de acuerdo con la programación anual, con el fin de revisar el avance de actividades a cargo de cada profesional y establecer tiempos para su cumplimiento. En caso de que uno de los integrantes del equipo no pueda asistir, la capacitación será reprogramada dentro del mismo mes de programación. Evidencia: Control de asistencia firmado por cada uno de los asistentes y los temas tratados y conclusión de la reunión.</t>
  </si>
  <si>
    <t>Incumplimiento de metodología del proceso de formulación de políticas públicas competencia del Ministerio de Justicia y el Derecho.</t>
  </si>
  <si>
    <t>Desconocimiento de la metodología de formulación de políticas públicas</t>
  </si>
  <si>
    <t>Hallazgo por parte de Entes de Control</t>
  </si>
  <si>
    <t>El funcionario o contratista designado por cada viceministerio, al menos dos veces al año, a fin de fortalecer el conocimiento en la metodología vigente para la formulación de política pública, realiza capacitación y divulgación de la misma a los funcionarios encargados de formular política pública. Si al momento de realizar la capacitación, el personal asistente es menor a la tercera parte, se deberá reprogramar la capacitación o realizar un proceso de divulgación de la metodología a los no asistentes para de esta forma lograr la cobertura total de las personas involucradas en este proceso Evidencia: 
Asistencia a capacitación
Metodología divulgada 
Diligenciamiento del plan de Formulación de Políticas Públicas</t>
  </si>
  <si>
    <t>Desconocimiento de la metodología</t>
  </si>
  <si>
    <t>2. Formular y coordinar la política pública en materia de justicia transicional, en el marco de la reconciliación nacional.</t>
  </si>
  <si>
    <t xml:space="preserve">Tiempos limitados o insuficientes </t>
  </si>
  <si>
    <t>Incumplimiento de la misionalidad de la entidad</t>
  </si>
  <si>
    <t>Los viceministros en coordinación con los directores, cada vez que se vaya a formular política pública, a fin de controlar los tiempos y poder actuar frente a situaciones que impidan el oportuno desarrollo de las actividades, establece un cronograma con fechas y responsables para cada una de las etapas del proceso de formulación de política. Si en el transcurso de las labores se presenta algún factor externo o interno que impida el oportuno cumplimiento de los tiempos previamente establecidos se procederá a modificar el cronograma a fin de poder adelantar las actividades en los tiempos requeridos y que impidan el incumplimiento de las actividades de la metodología de formulación. Evidencia: 
Cronograma de actividades
Modificaciones al cronograma con sus respectivas justificaciones</t>
  </si>
  <si>
    <t>3. Liderar la formulación, implementación y seguimiento de las políticas en materia criminal y penitenciaria</t>
  </si>
  <si>
    <t>Falta de competencias específicas en las temáticas para la formulación de política pública.</t>
  </si>
  <si>
    <t>Pérdida de imagen institucional</t>
  </si>
  <si>
    <t xml:space="preserve">Los viceministros en coordinación con los directores, cada vez que se vaya a formular política pública, a fin de seleccionar al personal más idóneo para las temáticas a tratar en la formulación de políticas públicas y teniendo en cuenta el manual de funciones del Ministerio, procederá a distribuir internamente ya sea el proceso completo de formulación o las actividades relacionadas en la metodología al personal a cargo. Si en el proceso de distribución de actividades o temáticas, se presenta una deficiencia en conocimientos o experiencia interna se podrá recurrir a una entidad externa o a expertos, para solicitar el apoyo requerido. Evidencia: 
Cronograma de actividades con responsables definidos según sus competencias
Solicitud de apoyo o colaboración para una actividad o temática específica </t>
  </si>
  <si>
    <t>4. Consolidar la política integral de drogas, su implementación y evaluación.</t>
  </si>
  <si>
    <t>Retrasos o incumplimientos en la suscripción y/o ejecución de los contratos</t>
  </si>
  <si>
    <t>Fallas en la entrega de la documentación para la suscripción del contrato</t>
  </si>
  <si>
    <t xml:space="preserve">No se puedan prestar a tiempo los servicios requeridos para la Entidad. </t>
  </si>
  <si>
    <t>El enlace de contratación de cada dependencia cada vez que se va a efectuar la suscripción de un contrato verifica que la información suministrada por el contratista corresponda con los requisitos establecidos,  a través de una lista de chequeo la cual debera consultar en el SIG,  donde están los documentos requeridos y la revisión con la información física suministrada por el contratista. En caso de encontrar documentación faltante, requiere al contratista a través de correo electronico el suministro de la documentación faltante o incompleta para poder continuar con el proceso de contratación, en un plazo prudente de tal forma que no se retrase el proceso de suscripción. Evidencia: la lista de chequeo diligenciada, la información de la carpeta del contraista y los correos a que hubo lugar en donde solicitó la información faltante o incompleta (en los casos que aplique).</t>
  </si>
  <si>
    <t>Incumplimientos técnicos , legales y/o financieros en la elaboración de estudios previos y documentos soporte.</t>
  </si>
  <si>
    <t>Requerimientos de los entes de control</t>
  </si>
  <si>
    <t>El profesional encargado de adelantar la contratación, cada vez que se va a efectuar la suscripción de un contrato, verifica que la información radicada por parte de cada dependencia corresponda con los requisitos establecidos,  a través de una lista de chequeo la cual debera consultar en el SIG,  donde están los documentos requeridos y la revisión con la información física suministrada por el contratista. En caso de encontrar documentación faltante, requiere al enlace a través de correo electronico el suministro de la documentación faltante o incompleta para poder continuar con el proceso de contratación, en un plazo prudente de tal forma que no se retrase el proceso de suscripción. Evidencia: la lista de chequeo diligenciada, la información de la carpeta del contratista y los correos a que hubo lugar en donde solicitó la información faltante o incompleta (en los casos que aplique).</t>
  </si>
  <si>
    <t>Debilidad en el proceso de seguimiento a la ejecución de los contratos</t>
  </si>
  <si>
    <t>Afectación presupuestal al Plan Anual Mensualizado de Caja - PAC</t>
  </si>
  <si>
    <t>El profesional en derecho del grupo de gestión contractual, cada vez que se va a efectuar la suscripción de un contrato, a fin de verificar que el proceso pre contractual cumpla con los requisitos técnicos, legales y financieros, revisa los estudios previos y los documentos soporte de la contratación. En caso de encontrar inconsistencias o información faltante y si el hecho es subsanable se solicita la modificación o complemento a la dependencia responsable en un plazo prudente de tal forma que no se retrase el proceso de suscripción. Si por otro lado la situación no es subsanable, se hace devolución de la documentación completa junto a un memorando donde se explican las razones de esta decisión y se solicita la modificación de la documentación existente. Evidencia: 
Ajustes solicitados a la dependencia (en los casos que aplique)
Correos electrónicos de las dependencias con los respectivos ajustes
Devolución de la documentación con el memorando (en los casos que aplique)</t>
  </si>
  <si>
    <t>Incumplimiento de la ejecución presupuestal del Ministerio</t>
  </si>
  <si>
    <t>Divulgar información confusa e inoportuna</t>
  </si>
  <si>
    <t>Uso de lenguaje técnico que impida su entendimiento por el público en general</t>
  </si>
  <si>
    <t>Pérdida de credibilidad de la entidad</t>
  </si>
  <si>
    <t>El periodista a cargo de la respectiva publicación, cada vez que se va a publicar un documento o información técnica, a fin de aclarar la temática, revisar la terminología utilizada y evitar imprecisiones en la información a divulgar, solicita asesoría con la fuente primaria de la información o documentación. En caso de evidenciar algún término de díficil comprensión, o que la lectura de la información o documentación es confusa se procederá a realizar una modificación sin perder el sentido lógico ni de fondo de la misma. Estas modificaciones serán aprobadas por la fuente primaria de la información previo a su publicación o divulgación. Evidencia: Documentación o información en sus diferentes versiones
Documentación o información publicada</t>
  </si>
  <si>
    <t xml:space="preserve">Se reciba de manera tardía la información oficial para publicación </t>
  </si>
  <si>
    <t>Quejas por parte de los usuarios</t>
  </si>
  <si>
    <t>El grupo de profesionales de la Oficina de Prensa y Comunicaciones, diariamente, para producir y difundir la información de manera oportuna deberá consultar sus fuentes asignadas. Las fuentes asignadas pueden remitirse en cualquier momento para producir y solicitar la divulgación de información al grupo de profesionales de la Oficina de Prensa y Comunicaciones, sin perjuicio de la consulta diaria por parte de este último. Evidencia: Consulta por parte del grupo profesionales de la Oficina de Prensa y Comunicaciones
Solicitud de produción o divulgación por parte de la fuente</t>
  </si>
  <si>
    <t>Desconocimiento del manual de comunicaciones por parte del personal de la Oficina de Prensa y Comunicaciones</t>
  </si>
  <si>
    <t>Aumento de Peticiones o solicitudes de información por falta de claridad en las publicaciones</t>
  </si>
  <si>
    <t xml:space="preserve">El profesional designado de la Oficina de Prensa y Comunicaciones, minimo dos veces al año, a fin de fortalecer el conocimiento sobre el Manual de comunicaciones y resolver dudas o evitar confusiones en su interpretación, socializará este al equipo de trabajo de la Oficina. Cuando en el proceso de socialización no asista una tercera parte del equipo de trabajo, se deberá programar una segunda fecha para los no asistentes, a fin de dar cobertura a la totalidad del equipo. Evidencia: Asistencia a la socialización
Programación de las capacitaciones según el caso </t>
  </si>
  <si>
    <t>Formular proyectos de actos normativos que no cumplan con el ordenamiento jurídico vigente.</t>
  </si>
  <si>
    <t>Desconocimiento del ordenamiento jurídico para la producción de los proyectos de actos normativos.</t>
  </si>
  <si>
    <t xml:space="preserve">Reproceso </t>
  </si>
  <si>
    <t>El funcionario o contratista designado por cada director, al menos una vez al año, a fin de fortalecer el conocimiento en el ordenamiento jurídico vigente para la producción de proyectos de actos normativos , realiza capacitación y divulgación de las mismas a los funcionarios encargados de llevar a cabo este proceso. Si al momento de realizar la capacitación, el personal asistente es menor a la tercera parte, se deberá reprogramar la capacitación o realizar un proceso de divulgación del ordenamiento jurídico vigente a los no asistentes para de esta forma lograr la cobertura total de las personas involucradas en este proceso. De ser posible, esta capacitación y divulgación se realizará en conjunto entre direcciones. Evidencia: 
Asistencia a capacitación
Ordenamiento Jurídico divulgado</t>
  </si>
  <si>
    <t>Deficiencias en el proceso de revisión previa de los proyectos de actos normativos.</t>
  </si>
  <si>
    <t>Suspensión, nulidad, incosntitucionalidad, constitucionalidad condicionada, contra los actos normativos</t>
  </si>
  <si>
    <t>El grupo de actuaciones administrativas, cada vez que reciba por parte de las Direcciones proyectos normativos que requieran la firma del despacho del ministro o de la presidencia de la República, verifica los requisitos previamente establecidos y revisa la viabilidad jurídica, y se registran en el formato de actuaciones administrativas, En caso de no cumplir con los requisitos o cuando se tenga alguna observación que deba ser subsanada, se devuelve el proyecto de acto normativo a la dependencia que lo proyecte para que esta realice las modificaciones del caso. Evidencia:Formato de Registro de actuaciones administrativas
Correos electronicos de la radicación, devolución del proyecto en el caso que sea necesario.
Memorandos remisorios</t>
  </si>
  <si>
    <t>Daño antijurídico</t>
  </si>
  <si>
    <t xml:space="preserve">La DDDOJ cada vez que se solicite concepto de constitucionalidad, a fin de evitar posibles vicios de inconstitucionalidad del proyecto normativo, revisa que el proyecto se ajuste a los parametros de la Constitución Política y emite el concepto de acuerdo a los resultados de esta revisión. En caso de encontrar algún vicio, se devuelve el proyecto normativo con su respectivo concepto desfavorable, donde se hace mención expresa a las situaciones observadas, para las correcciones del caso. Evidencia:Concepto de constitucionalidad
Memorandos remisorios </t>
  </si>
  <si>
    <t>Contestar los requerimientos jurídicos por fiuera de los términos legales o no contestarlos (Consultas al Consejo de Estado, Revisiones de Actos Administrativos, Conceptos)</t>
  </si>
  <si>
    <t>Dificultad de recopilación de la información y documentación necesaria para proyectar las respuestas</t>
  </si>
  <si>
    <t>Reclamaciones o quejas de los usuarios</t>
  </si>
  <si>
    <t>El profesional designado, diariamente, con el fin de verificar los términos de respuesta y generar las alertas de seguimiento y  asimismo, verificar la competencia del Grupo de Actuaciones Administrativas, para dar trámite a la solicitud y el término legal para hacerlo, cuando proceda, registra en las matrices diseñadas los requerimientos recibidos por parte de las diferentes dependencias. Si al momento de realizar la verificación determina que los requerimientos son competencia de otra dependencia interna, se realiza la respectiva reasignación de los requerimientos. Evidencia: 
Matriz de consultas del Consejo de Estado
Matriz de actuaciones administrativas
Matriz de solicitudes generales (Conceptos Jurídicos)
Reasignación de los requerimientos cuanda haya lugar</t>
  </si>
  <si>
    <t>C. Inadecuado seguimiento a la respuesta de los requerimientos jurídicos dentro de las dependencias, en su rol de primera línea de defensa.</t>
  </si>
  <si>
    <t xml:space="preserve">B. Incorrecto reparto de los requerimientos jurídicos a las dependencias a través del Sistema de Gestión Documental.
</t>
  </si>
  <si>
    <t xml:space="preserve">El Coordinador del Grupo de Actuaciones Administrativas  semanalmente, con el fin de verificar los términos de respuesta y generar las alertas de vencimiento, realiza seguimiento a las matrices diseñadas para tal fin. Si al momento de realizar el seguimiento identifica alguna inconsistencia o un requerimiento próximo a vencerse, genera las alertas inmediatas para que se priorice la respuesta de estos. Evidencia: 
Matriz de consultas del Consejo de Estado
Matriz de actuaciones administrativas
Matriz de solicitudes generales (Conceptos Jurídicos)
Alertas que genera el Coordinador de GAA a través de correo electronico
</t>
  </si>
  <si>
    <t>Investigaciones penales o disciplinarias</t>
  </si>
  <si>
    <t>El funcionario encargado cada que se presente un requerimiento, a fin de determinar si se necesita o no documentacion o informacion adicional, revisa el requerimiento jurídico cumpliendo con los procedimientos establecidos. Si al momento de realizar la revisión determina la necesidad de contar con documentación o información adicional, prioriza la obtención de estos elementos, si además luego de la revisión concluye que no es posible resolver la petición dentro del termino legal vigente se debe informar esta circunstancia al peticionario, antes del vencimiento de los términos expresando los motivos de la demora y señalando a la vez el plazo en que se dará respuesta. Evidencia: 
Solicitud de información o documentación a las dependencias o entidades 
Respuesta justificando las razones de demora al peticionario</t>
  </si>
  <si>
    <t>Demora en la entrega de información por parte de las áreas</t>
  </si>
  <si>
    <t>Los funcionarios designados del Grupo de Actuaciones administrativas cuando se requiera, a fin de fortalecer la adecuada distribución de correspondencia al interior del Ministerio, capacitarán al grupo de gestión Documental (mesa de entrada) y al Grupo de Servicio al Ciudadano sobre los temas de competencia del GAA. Si al momento de realizar la capacitación se presentase ausencia mayoritaria de algun grupo, se deberá emitir un lineamiento general sobre términos y competencias los cuales han sido tratados en el ejercicio de la capacitación, el cual se remitira a los no asistentes. Evidencia: 
Asistencia de capacitaciones
Lineamiento general remitido a traves de correo electronico a los no asistentes</t>
  </si>
  <si>
    <t>Inoportuna Gestión De Las Actividades De Cobro.</t>
  </si>
  <si>
    <t>Falta de envío oportuno y con calidad del título ejecutivo, por parte de las áreas generadoras</t>
  </si>
  <si>
    <t>Pérdida de oportunidad en el recaudo de los recursos a favor de la Nación</t>
  </si>
  <si>
    <t xml:space="preserve">El coordinador del Grupo de Actuaciones Administrativas al menos una vez al mes, para identificar las actuaciones e impulsos de la gestión de cobro de cada obligación, realiza seguimiento a las obligaciones recibidas y en gestión de cobro. Si al momento de la revisión, se identifica inactividad procesal, se remitirá solicitud o correo electrónico o memorando para la priorización de estos procesos al abogado encargado. Evidencia: 
Matriz de Cobro Coactivo donde se incluye la revisión
Actas de reuniones de seguimiento
Correos, comunicaciones o memorandos solicitando la priorización del proceso cuando haya lugar.
</t>
  </si>
  <si>
    <t>Inactividad procesal dentro de las actuaciones administrativas de gestión de cobro.</t>
  </si>
  <si>
    <t>Incumplimiento en las metas y objetivos de la Dirección Jurídica</t>
  </si>
  <si>
    <t xml:space="preserve">El coordinador del Grupo de Actuaciones Administrativas mensualmente, para identificar las actuaciones e impulsos desarrollados, frente a la gestión de cobro de cada obligación, realiza el cruce entre las obligaciones remitidas por las areas emisoras del título vs el reporte de obligaciones registrado en las matrices de seguimiento de los procesos. Si al momento del cruce, identifica alguna situación que pueda llevar a la prescripción de la acción de cobro o a la pérdida de ejecutoriedad del acto administrativo, identifica los títulos que no han sido enviados a gestión de cobro y los prioriza para adelantar el cobro correspondiente. Evidencia: 
Matriz de Cobro Coactivo
Correos de remisión de información
Devolución del título al abogado para la gestión correspondiente
</t>
  </si>
  <si>
    <t>Falta de seguimiento a los procesos de cobro coactivo</t>
  </si>
  <si>
    <t>Sanciones de los organos de control al Ministerio</t>
  </si>
  <si>
    <t>Efectuar calificaciones de los riesgos procesales inoportunamente o con errores.</t>
  </si>
  <si>
    <t>Fallas en el seguimiento al cargue y registro en el sistema E-kogui de la calificación de los riesgos procesales.</t>
  </si>
  <si>
    <t>Afectación de la ejecución presupuestal</t>
  </si>
  <si>
    <t xml:space="preserve">El coordinador del Grupo de Defensa Jurídica, al menos dos veces al semesre, a fin de confrontar la información del E-kogui vs la consignada en el formato de consolidación procesal, realiza seguimiento a las calificaciones de los riesgos procesales,  Si al momento del seguimiento identifica diferencias entre la información registrada en E-kogui vs la consignada en el registro de consolidación procesal, procederá a solicitar al abogado encargado la actualización y verificación de esta información, tanto en E-kogui como en el formato. Evidencia: 
Formato de consolidación procesal
Comunicación con la comparación realizada
Solicitud de actualización y verificación, cuando sea el caso
</t>
  </si>
  <si>
    <t>Desactualización del estado del proceso por parte de los apoderados en los formatos establecidos y en E-kogui.</t>
  </si>
  <si>
    <t>Requerimientos por parte de los entes de control</t>
  </si>
  <si>
    <t xml:space="preserve">El coordinador del Grupo de Defensa Jurídica, al menos dos veces al semesre, a fin de confrontar la información del E-kogui vs la consignada en el formato de consolidación procesal, realiza seguimiento a las calificaciones de los riesgos procesales,  Si al momento del seguimiento identifica diferencias entre la información registrada en E-kogui vs la consignada en el registro de consolidación procesal, procederá a solicitar al abogado encargado la actualización y verificación de esta información, tanto en E-kogui como en el formato. Evidencia: 
Formato de información consolidada procesal
Comunicación con la comparación realizada
Solicitud de actualización y verificación, cuando sea el caso
</t>
  </si>
  <si>
    <t>Fallas en E-kogui que elimina  registros ya incorporados.</t>
  </si>
  <si>
    <t>Investigación disciplinaria</t>
  </si>
  <si>
    <t>El abogado apoderado, semanalmente, a fin de verificar que los datos registrados se encuentren vigentes y actualizados,   realiza revisión del E-kogui y de los procesos a cargo, mediante la comparación del formato: Información consolidada procesal vs información del E-kogui, Si al momento de realizar la revisión encuentra información incosistente o no actualizada, realiza la solicitud a la Agencia Nacional de Defensa Jurídica del Estado para que esta realice las correcciones respectivas en el aplicativo Evidencia: 
Formato de información consolidada procesal
Formato de inclusión y exclusión enviado a la ANDJ en los casos que sea necesario
Respuesta de la ANDJ en los casos donde se solicite alguna modificación</t>
  </si>
  <si>
    <t>Errores al realizar el reporte de calificación del riesgo en Ekogui.</t>
  </si>
  <si>
    <t>Vencimiento de términos en los procesos contenciosos y conciliaciones en los que es parte el Ministerio de Justicia y del Derecho</t>
  </si>
  <si>
    <t>Falta de seguimiento a las notificaciones de los procesos contenciosos y a las conciliaciones</t>
  </si>
  <si>
    <t>Pérdida de oportunidad en la defensa de los intereses de la Nación</t>
  </si>
  <si>
    <t xml:space="preserve">El coordinador del Grupo de Defensa juridica, mensualmente  realiza un seguimiento a los términos de los procesos contenciosos y de las conciliaciones en los que es parte el Ministerio de Justicia y del Derecho en los registros realizados por los apoderados en los formatos preestablecidos en los procedimientos y en el eKOGUI. Si al momento de realizar el seguimiento, identifica procesos contenciosos o conciliatorios próximos a vencerse, prioriza estos procesos para adelantar los tramites correspondientes según el estado del proceso  Evidencia: 
Formatos establecidos en los procesos
Correos con alertas de vencimiento </t>
  </si>
  <si>
    <t>Falta de seguimiento de los apoderados y del coordinador al registro de información procesal y E-kogui</t>
  </si>
  <si>
    <t>Daño Jurídico</t>
  </si>
  <si>
    <t>Investigaciones disciplinarias contra los funcionarios</t>
  </si>
  <si>
    <t>Inoportunidad en el pago de sentencias y conciliaciones en contra de la entidad</t>
  </si>
  <si>
    <t>Falta de seguimiento al cargue de la información en el registro de información procesal y en E-kogui</t>
  </si>
  <si>
    <t>Deterioro de la imagen del Ministerio</t>
  </si>
  <si>
    <t xml:space="preserve">El coordinador del Grupo de Defensa Jurídica, al menos dos veces al semestre, a fin de priorizar los pagos de las sentencias y conciliaciones, realiza seguimiento a las calificaciones de los riesgos procesales contenidas en E-kogui y en los formatos de consolidación procesal.  Si al momento del seguimiento identifica la obligación de pago de una sentencia o conciliación próxima a realizarse, procederá a solicitar al abogado la información para la solicitud del PAC en financiera para el tramité correspondiente. Evidencia: 
Formato de consolidación procesal
Comunicación al abogado 
Solicitud de PAC
</t>
  </si>
  <si>
    <t>Demora en la entrega de información a financiera para el respectivo pago</t>
  </si>
  <si>
    <t>Detrimento patrimonial por la causación de intereses moratorios</t>
  </si>
  <si>
    <t>Los abogados del Grupo de Defensa Jurídica   mensualmente, para identificar los pagos de las sentencias  y conciliaciones en contra del MJD,  al momento de realizar la actualizacion de la información en el sistema  E-Kogui  y en los formatos preestablecidos en los procedimientos pueden detectar sentencias y conciliaciones con pagos próximos a realizarse. Si al momento de actualizar la información, identifica que existen pagos próximos a realizarse, debera informar al coordinador del Grupo, para que este realice las gestiones internas presupuestales a las que haya lugar  Evidencia: 
Matriz de contingencias procesales 
Informes E-Kogui 
Correo electronico al coordinador informando los pagos proximos a realizarse detectados</t>
  </si>
  <si>
    <t>No realizar el traslado de las solicitudes de visita al Sistema de Responsabilidad Penal para Adolescentes - SRPA y al Sistema Penintenciario y carcelario que no son competencia del Ministerio de Justicia y el Derecho.</t>
  </si>
  <si>
    <t xml:space="preserve">Olvido por parte del personal de la solicitud </t>
  </si>
  <si>
    <t>Afectación en las capacidades de atención de las entidades que conforman el sistema nacional penintenciario y carcelario</t>
  </si>
  <si>
    <t>El coordinador del grupo penitenciario y carcelario  diariamente, para llevar un control de las solicitudes que llegan a la dirección y el debido proceso de respuesta a las mismas cuando no son competencia del ministerio, realizara un seguimiento a través de un cuadro de control donde se consigna si son o no competencia del ministerio y el paso a seguir. Si en el momento de realizar el seguimiento, se identifican solicitudes recibidas el día anterior que no han sido trasladadas se debe realizar el traslado de forma inmediata, informando a las entidades que recibirán la solicitud para que la prioricen, así mismo se deberá informar de la situación al Director quien podrá realizar un requerimiento al funcionario que no ha realizado el traslado. Evidencia: Cuadro de Control debidamente diligenciado
Notificación del traslado
Traslado a traves de fuentes oficiales</t>
  </si>
  <si>
    <t>Falta de conocimiento de las obligaciones misionales por parte del personal asociado a la Dirección de Política Criminal y Penintenciaria</t>
  </si>
  <si>
    <t>Investigaciones disciplinarias</t>
  </si>
  <si>
    <t>El coordinador del grupo penitenciario y carcelario  semanalmente, para llevar un control de las solicitudes que llegan a la dirección y el debido proceso de respuesta a las mismas cuando no son competencia del ministerio, realizara un seguimiento a través de un cuadro de control donde se consigna si son o no competencia del ministerio y el paso a seguir. Si en el momento de realizar el seguimiento, se identifican solicitudes recibidas la semana anterior que no han sido trasladadas se debe realizar el traslado de forma inmediata, informando a las entidades que recibirán la solicitud para que la prioricen, así mismo se deberá informar de la situación al Director quien podrá realizar un requerimiento al funcionario que no ha realizado el traslado. Evidencia: Cuadro de Control debidamente diligenciado
Notificación del traslado
Traslado a traves de fuentes oficiales</t>
  </si>
  <si>
    <t>Desconocimiento de la normatividad asociada</t>
  </si>
  <si>
    <t>El funcionario designado por el líder de la Dirección de política Criminal y penintenciaria, al menos una vez cada semestre, a fin de fortalecer el conocimiento en las obligaciones misionales de la Dirección, especialmente en los temas relacionados con el Sistema Penintenciario y Carcelario y el SRPA y así mismo en la normatividad asociada al proceso, realizara un proceso de sensibilización y capacitación a todo el personal de la DPCP,  En caso de que al momento de la ejecución de la actividad hayase un faltante de citados mayor o igual a la tercera parte , se deberá o re programar la actividad o realizarla una segunda vez, si aún después de esto se sigue presentando inasistencia se enviará por correo electrónico la información a los no asistentes para su consulta. Evidencia: Asistencia a la capacitación y sensibilización
Envío del material por correo electrónico
Programación de los eventos 
Re programación en los casos que sea necesario</t>
  </si>
  <si>
    <t>No realizar el seguimiento a las visitas realizadas ni a los compromisos establecidos que son competencia del Ministerio</t>
  </si>
  <si>
    <t>Fallas en el seguimiento a las visitas y sus respectivos compromisos</t>
  </si>
  <si>
    <t xml:space="preserve">El coordinador del grupo penitenciario y carcelario, cuando se cuente con un reporte de al menos diez visitas realizadas,  a fin de llevar un control sobre los compromisos competencia del Ministerio y los cuales quedarón establecidos en las visitas realizadas a los centros penitenciarios y a los centros del SRPA y evitar el incumplimiento de los mismos, realizara un seguimiento de los compromisos establecidos competencia del Ministerio, en el formato de seguimiento del Sistema Penitenciario y Carcelario y en el formato de seguimiento del SRPA Si al momento de realizar el seguimiento, se identifican compromisos vencidos o próximos a vencerse, se deberá proceder a informar al director, se establezca un plan a seguir para la revisión de los mismos y la delegación a un profesional o grupo de apoyo para que este comience a realizar el seguimiento a estos de forma más estricta. Evidencia: Asistencia a mesas de trabajo
Informes de seguimiento
Planes de acción en los casos en que sean necesarios
Actas de reunión 
</t>
  </si>
  <si>
    <t>Afectación de los derechos de las personas implicadas en los compromisos adquiridos.</t>
  </si>
  <si>
    <t>Incumplimiento de los objetivos del proceso</t>
  </si>
  <si>
    <t>Errores en el proceso de expedición de licencia de cannabis con fines médicos y científicos</t>
  </si>
  <si>
    <t>Errónea interpretación jurídica o técnica de la documentación aportada en la solicitud.</t>
  </si>
  <si>
    <t>El personal designado por la Subdirección de Control y Fiscalización de Sustancias Químicas y Estupefacientes- Grupo Control de Cannabis con fines médicos y Científicos-, para el tema jurídico y para el tema técnico, al menos una vez al año, para minimizar la posibilidad de que se presenten errores de interpretación jurídica o técnica de la documentación aportada a la solicitud de licencias de semillas y cultivo de cannabis, capacitara y sensibilizara al equipo interno de trabajo encargado de evaluar las solicitudes y requisitos en aspectos técnicos y jurídicos Cada vez que se incorpore personal nuevo al proceso, se deberá realizar la capacitación y sensibilización, siempre teniendo en cuenta las cargas internas de trabajo y la programación de la vinculación. Si al momento de realizar la capacitación hay una ausencia de la tercera parte o más de los citados, esta deberá o reprogramarse o realizarse por segunda vez, hasta tanto todo el equipo la reciba, si aún después de un segundo intento de capacitación hay personal que no recibe la capacitación, se realizará una charla personal con los ausentes para solventar dudas y compartir la información de interés del proceso. Al finalizar el proceso de capacitación se deberá entregar el material utilizado a los asistentes para posteriores consultas. Evidencia: Asistencia a la capacitación
Documentación utilizada en la capacitación
Programación de las capacitaciones</t>
  </si>
  <si>
    <t>Errores humanos al momento de realizar el acto administrativo</t>
  </si>
  <si>
    <t>Pérdida de Imagen Institucional</t>
  </si>
  <si>
    <t>El personal designado por la Subdirección de Control y Fiscalización de Sustancias Químicas y Estupefacientes- Grupo Control de Cannabis con fines médicos y Científicos-, para la expedición del Acto Administrativo, cada vez que reciba una solicitud y previo a la elaboración del acto administrativo, para minimizar la posibilidad de que se presenten errores de digitación al momento de realizar el proceso, diligenciará los campos relacionados en un formato de Excel teniendo como única fuente la documentación aportada, la cual será contrastada previo a la expedición del acto administrativo. Si luego del proceso de diligenciamiento del formato y en el momento de la revisión previo a la expedición del acto administrativo, se identican errores o informaicón incongruente, se procede a su inmediata corrección o modificación en el formato, para posteriomente trasladar estos al Acto Administrativo. Evidencia: Formato en Excel con los datos necesarios para la solicitud y elaboración del Acto Administrativo
Revisión del Formato contra la documentación aportada (Versiones del Formato)</t>
  </si>
  <si>
    <t>Requerimientos por parte de Entes de Control</t>
  </si>
  <si>
    <t>Errores en el proceso de expedición del Certificado de Carencia de Informes por Tráfico de Estupefacientes</t>
  </si>
  <si>
    <t xml:space="preserve">Errores en el diligenciamiento de los datos solicitados en la plataforma SICOQ para la solicitud </t>
  </si>
  <si>
    <t>Producto no conforme</t>
  </si>
  <si>
    <t>Los funcionarios designados por la Subdirección de Control y Fiscalización de Sustancias Químicas y Estupefacientes- Grupo Control de Sustancias Químicas- cada vez que se presente una modificación o actualización normativa y/o de la plataforma, a fin de minimizar la posibilidad de errores al momento del diligenciamiento de la información en esta, actualizará el material necesario relacionado con el uso de la plataforma SICOQ y de las Sustancias Químicas (instructivos, manuales, circulares y guías). Dependiendo del impacto en el proceso se debe realizar la modificación o actualización en el menor tiempo posible. Se debe acompañar el proceso de actualización o modificación con capacitaciones a los usuarios, teniendo en cuenta la demanda y la cargas laborales internas. Evidencia: Material actualizado  
Asistencia a las capacitaciones</t>
  </si>
  <si>
    <t>Fallas en el proceso de revisión de los datos diligenciados en la plataforma SICOQ</t>
  </si>
  <si>
    <t>Incumplimiento de las actividades planificadas (Acompañamiento y asistencia tecnica a entes territoriales)</t>
  </si>
  <si>
    <t>Devolución de la documentación requerida para la contratación de personal.</t>
  </si>
  <si>
    <t>Inadecuada implementación de la política de drogas en los territorios</t>
  </si>
  <si>
    <t xml:space="preserve">El asesor jurídico designado para el proceso de contratación de la Dirección de Política de Drogas y Actividades Relacionadas, cada vez que se vaya a realizar el proceso de contratación a traves de la prestación de servicios y previo a la entrega de la documentación a la Secretaría General, a fin de que la documentación e información consignada en la etapa pre contractual este acorde a las necesidades y requerimientos de la dependencia a cargo, revisará y ajustara la información del mismo en los aspectos técnicos y jurídicos. Si al momento de la revisión, se identifica información inconsistente, faltante o que no es clara, procede a la correción de esta, dejando una copia con los cambios realizados. Así mismo puede recibir solicitudes de ajustes por parte del líder de la Dirección. Evidencia: Versionamientos de la documentación asociada a la etapa pre contractual de los contratos
Solicitudes de ajuste a traves de las fuentes de comunicación oficiales </t>
  </si>
  <si>
    <t>Sobredemanda de acompañamiento y asistencia técnica</t>
  </si>
  <si>
    <t>Afectación en la imagen institucional</t>
  </si>
  <si>
    <t>El observatorio de Drogas, cada vez que se genera una actualización de información de los datos públicos en materia de drogas, y a fin de permitirle a los solicitantes del acompañamiento y asistencia técnica contar con información de interés que les permita reducir el número de consultas y de solicitudes al Ministerio, realizará la revisión y cargue de las actualizaciones correspondientes o de nueva información de interés para estos entes. La actualización de la información irá acompañada de una difusión a través de la página web del ministerio y del portal del observatorio. Evidencia: Actualizaciones del observatorio de drogas
Campañas de difusión de las actualizaciones</t>
  </si>
  <si>
    <t>Incumplimiento de los objetivos y metas en el Plan de acción de la Política de drogas</t>
  </si>
  <si>
    <t>Incumplimiento en el desarrollo de los estudios e investigaciones del Observatorio de Drogas</t>
  </si>
  <si>
    <t>Devolución de la documentación requerida para la suscribición de convenios por parte del suscriptor.</t>
  </si>
  <si>
    <t>No contar con la informaicón actualizada para la fromulación adecuadada de la política de drogas</t>
  </si>
  <si>
    <t xml:space="preserve">El asesor jurídico de la Dirección de Política de Drogas y Actividades Relacionadas y/o el asesor de la Subdirección Estratégica y de ánalisis y/o el asesor de la Subdirección de Control y Fiscalización de Sustancias Químicas y Estupefacientes, según el campo de acción del convenio, cada vez que se vaya a suscribir un convenio y previo a la entrega de la documentación a la Secretaría General, a fin de que la documentación e información consignada en el convenio este acorde a las necesidades y requerimientos de la dependencia a cargo, revisa y realiza los ajustes correspondientes a la información del mismo en los aspectos jurídicos. Si al momento de la revisión, se identifica información incongruente, faltante o que no es clara, procede a la correción de esta, dejando una copia con los cambios realizados. Se pueden recibir ajustes por parte del cooperante que deben ser incluidos en esta revisión. Evidencia: Versionamientos de la documentación asociada a la etapa pre contractual de los convenios
Solicitudes de ajuste a traves de las fuentes de comunicación oficiales </t>
  </si>
  <si>
    <t xml:space="preserve">La persona designada experta en temas técnicos de la Dirección de Política de Drogas y Actividades Relacionadas y/o la persona experta designada de la Subdirección Estratégica y de ánalisis y/o la persona experta designada de la Subdirección de Control y Fiscalización de Sustancias Químicas y Estupefacientes, según el campo de acción del convenio, cada vez que se vaya a suscribir un convenio y previo a la entrega de la documentación a la Secretaría General, a fin de que la documentación e información consignada en el convenio este acorde a las necesidades y requerimientos de la dependencia a cargo, revisa la información y realiza los ajustes correspondientes del mismo en los aspectos técnicos. Si al momento de la revisión, se identifica información inconsistente, faltante o que no es clara, procede a la correción de esta, dejando una copia con los cambios realizados. Se pueden recibir ajustes por parte del cooperante que deben ser incluidos en esta revisión. Evidencia: Versionamientos de la documentación asociada a la etapa pre contractual de los convenios
Solicitudes de ajuste a traves de las fuentes de comunicación oficiales </t>
  </si>
  <si>
    <t xml:space="preserve">El asesor jurídico designado para el proceso de contratación de la Dirección de Política de Drogas y Actividades Relacionadas y/o asesor jurídico designado para el proceso de contratación de la Subdirección Estratégica y de ánalisis y/o el asesor jurídico designado para el proceso de contrataciónde la Subdirección de Control y Fiscalización de Sustancias Químicas y Estupefacientes, según el campo de acción del contrato de prestación de servicios, cada vez que se vaya a realizar el proceso de contratación a traves de la prestación de servicios y previo a la entrega de la documentación a la Secretaría General, a fin de que la documentación e información consignada en la documentación pre contractual este acorde a las necesidades y requerimientos de la dependencia a cargo, revisa y ajusta la información del mismo en los aspectos técnicos y jurídicos. Si al momento de la revisión, se identifica información inconsistente, faltante o que no es clara, procede a la correción de esta, dejando una copia con los cambios realizados. Así mismo puede recibir solicitudes de ajustes por parte del líder de la Dirección o las respectivas Subdirecciones. Evidencia: Versionamientos de la documentación asociada a la etapa pre contractual de los contratos
Solicitudes de ajuste a traves de las fuentes de comunicación oficiales </t>
  </si>
  <si>
    <t>Incumplimiento de la función de seguimiento a los compromisos establecidos en el Consejo Nacional de Estupefacientes</t>
  </si>
  <si>
    <t>No contar con la información que provea los insumos técnicos necesarios para la realización de los seguimientos.</t>
  </si>
  <si>
    <t>No dar al número de sesiones previstas en la ley 30 de 1986.
No contar con información para la adecuada toma de decisiones por parte del CNE.
Retraso en el cumplimiento de compromisos adquiridos.</t>
  </si>
  <si>
    <t>El secretario técnico del CNE, a la tercera vez de no recibir respuestas a las solicitudes de información para los seguimientos de los compromisos adquiridos en el marco de las sesiones del CNE, y a fin de poder dejar en evidencia el incumplimiento y a su vez solicitar apoyo para el cumplimiento de esta función como secretaría técnica, remitirá una nueva solicitud de información pero esta vez lo hará con copia al ente de control competente, pidiendo el acompañamiento de este último e informando del incumplimiento. Si luego de realizada la nueva solicitud se recibe respuesta por parte de las entidades, igual se dejará en evidencia el incumplimiento a las solicitudes previas, el cual servirá como prueba en caso que el ente de control decida abrir alguna investigación. Evidencia: Solicitudes anteriores
Solicitud por tercera vez con copia al ente de control correspondiente
Respuesta a la solicitud</t>
  </si>
  <si>
    <t>El contador y la persona asignada de tesorería, cada vez que se liquida y se tramita para pago una cuenta de cobro, a fin de evitar errores en la liquidación de estas cuentas, verifica que la documentación este completa, que sea acorde a la forma de pago descrita en el contrato, verifica los requisitos de persona natural (planilla Seguidad Social y Deducciones) y que la obligación sea coherente con esta documentación. En caso de encontrar información faltante o inconsistente, devuelve de forma inmediata a la persona asignada a la revisión anterior para una posterior correción de ser necesaria Evidencia:  Firma y visto bueno del contador en la cuenta de cobro
Tramité en tesorería (Cuenta de cobro para pago)
Devolución de la cuenta de cobro en los casos en los que aplique
El siguiente control NO mitiga la causa de Inexistencia de un sistema que permita automatizar algunas tareas relacionadas con la liquidación, pero permite realizar la labor de revisión manualmente. Así mismo el proces de Gestión Financiera viene realizando la gestión ante la DTGIJ de solicitud de implermntación de un aplicativo o software que mitigaría la causa identificada pero la respuesta ha sido negativa por parte de esta.</t>
  </si>
  <si>
    <t>Inconsistencias en la liquidación y cargue de la nómina</t>
  </si>
  <si>
    <t>Novedades registradas extemporáneamente</t>
  </si>
  <si>
    <t xml:space="preserve">El grupo interno de nómina de GTH, cada vez que se presenta una novedad que pueda ser incluida en la nómina del mes, a fin de que todas queden causadas en el mes que se reportaron, las revisa y las  ingresa en el sistema; posteriormente se realiza una revisión por parte del líder del proceso en conjunto con quienes realizarón el cargue de las mismas. Si al realizar esta última revisión se encuentran inconsistencias, se procede al ajuste en el sistema y se informa del mismo al líder del proceso. Evidencia: 
Soportes de novedades en formato digital
Soportes de liquidación y cargue de novedades (SIIF, RF, Reporte de Bancos, Libranzas, AFC y AFP, Embargos, entre otros) </t>
  </si>
  <si>
    <t>Fallas del sistema de liquidación de nómina.</t>
  </si>
  <si>
    <t>Afectación de los servicios a los cuales acceden los servidores</t>
  </si>
  <si>
    <t>El contratista cada vez que se presenten inconsistencias detectadas por el grupo de nómina de GTH, a fin de corregir estos fallos, realiza los cambios requeridos en el sistema de liquidación de nómina. Si al momento de realizar los procedimientos para la respectiva correción se encuentra una situación que no es posible enmendar de forma inmediata, el equipo de nómina lo corrige de forma manual, mientras el contratista realiza la corrección en el sistema. Evidencia: Reporte de inconsistencias a traves del sistema con un número de caso, cierre efectivo del caso (corrección), corrección manual cuando sea el caso.</t>
  </si>
  <si>
    <t>Inoportunidad en la entrega de las novedades</t>
  </si>
  <si>
    <t>Requerimientos por parte de los Entes de Control</t>
  </si>
  <si>
    <t>El grupo de nómina de GTH mensualmente, a fin de clasificar las novedades que se liquidaran en el mes y las que se liquidaran de forma posterior, siguiendo la circular establecida por Secretaría General procede a recibir todas las novedades entregadas por las areas, los servidores y terceros, teniendo en cuenta las fechas que se consignan en esta. Si al momento de recibir la novedad esta se encuentra fuera del plazo establecido en la circular puede o causarla en el mes siguiente o registrarla de forma tardía en una nómina adicional, esta última solamente de acuerdo a ciertas excepciones. Evidencia: Acuse de recibido de las novedades . Nómina adicional cuando la situación lo amerité.</t>
  </si>
  <si>
    <t>Errores al digitar la información en el sistema</t>
  </si>
  <si>
    <t>Incumplimiento del Plan Institucional de Capacitación</t>
  </si>
  <si>
    <t>Asignación presupuestal insuficiente.</t>
  </si>
  <si>
    <t>Afectación de los objetivos del Ministerio.</t>
  </si>
  <si>
    <t xml:space="preserve">El profesional designado de Gestión del Talento Humano mensualmente, a fin de lograr la mayor cobertura de tematicas por el PIC, revisa la oferta institucional de otras entidades públicas que capaciten a costo cero, estructura los PAE con personal del Ministerio en tematicas especificas, realiza la gestión con la OAP para la busqueda de recursos en otros rubros que permitan subsanar tematicas susceptibles de certificación. Si al momento de realizar alguna de las labores mencionadas, no se logra cubrir una tematica en especifico, se deja evidencia la gestión, la cual será utilizada como insumo para reportes e informes del area. Evidencia: Confrontación de la Oferta Institucional de otras Entidades Públicas vs el PIC 
Proyectos de Aprendizaje en Equipo
Asignación presupuestal adicional </t>
  </si>
  <si>
    <t>Demoras en el proceso contractual para la contratación de proveedores de servicio de capacitación</t>
  </si>
  <si>
    <t>Afectación presupuestal.</t>
  </si>
  <si>
    <t>El profesional designado de Gestión del Talento Humano, cada vez que se requiere la contratación de una tematica de capacitacion, para evitar demoras en el proceso pre-contractual, establece un cronograma con tiempos y responsables donde se detallen todas las actividades que se deban realizar para llevar a buen término el proceso pre-contractual. Si se presenta una situación que impida el cumplimiento de alguna actividad en la fecha establecida se deberá modificar el cronograma para que este se ajuste a las nuevas fechas sin perder los plazos límites establecidos inicialmente. Evidencia: Cronograma interno de trabajo 
Seguimiento al cronograma interno de trabajo
Modificaciones del cronograma
Entrega de la documentación a gestión contractual</t>
  </si>
  <si>
    <t>Desinterés en la participación de los servidores</t>
  </si>
  <si>
    <t xml:space="preserve">Incumplimiento de lineamiento normativo </t>
  </si>
  <si>
    <t>El coordinador del proceso de Gestión del Talento Humano, cada vez que un funcionario no asista a una capacitación que involucre recursos, a fin de dejar una trazabilidad de la inasistencia y buscar un cambio de cultura al interior del Ministerio sobre este tema, informara tanto al jefe inmediato como al servidor del evento dando a conocer el valor de la capacitación a la cual no se asistió.  Al momento de remitir la comunicación solicitar la confirmación de lectura a fin de dejar en evidencia el envío y recibido del mismo. Evidencia: Correos electrónicos o comunicaciones al jefe inmediato y al servidor
Respuesta por parte de los receptores</t>
  </si>
  <si>
    <t>El coordinador del proceso de Gestión del Talento Humano, previo a una capacitación que involucre recursos a fin de sensibilizar al servidor público sobre la importancia de asistir a la capacitación, envía una comunicación al funcionario inscrito detallando los beneficios de su asistencia y las implicaciones de su inasistencia. Al momento de remitir la comunicación solicitar la confirmación de lectura a fin de dejar en evidencia el envío y recibido del mismo. Evidencia: Correo electrónico o comunicaciones al servidor inscrito
Respuesta por parte del receptor</t>
  </si>
  <si>
    <t>Vinculación de personal sin el cumplimiento de los requisitos mínimos establecidos de formación y experiencia contenidos en el manual de funciones.</t>
  </si>
  <si>
    <t>Falencia en la revisión de requisitos mínimos.</t>
  </si>
  <si>
    <t>Investigaciones disciplianrias y/o fiscales y/o penales
Requerimientos por parte de Entes de Control</t>
  </si>
  <si>
    <t>El  Coordinador del proceso de Gestión del Talento Humano, cada vez  que se vaya a realizar una vinculación de un empleado público, a fin de corroborar la información diligenciada por el profesional encargado de la revisión de los requisitos de formación, experiencia y antecedentes, verificara la información contenida en los siguientes formatos: Cálculo de tiempo de experiencia laboral, certificado de Cumplimiento de requisitos y la información de los siguientes certificados: antecedentes fiscales, disciplinarios y judiciales. Si al momento de hacer la verificación, identifica información que no es clara, esta incorrecta o el aspirante no cumple con los requisitos, se hace el llamado a la revisión por parte del profesional para que este la subsane o la aclare con el aspirante, si luego de este proceso se concluye que el aspirante no cumple con los requisitos, se informará al aspirante y a secretaría general para que se proceda a tomar la decisión del caso. Evidencia: Formato cálculo de tiempo de experiencia laboral, 
Formato certificado de Cumplimiento de requisitos 
Certificados de antecedentes fiscales, disciplinarios y judiciales.
Visto bueno del coordinador.
Comunicaciones al profesional encargado para las correcciones o aclaraciones cuando proceda.
Comunicaciones al aspirante y a secretaría general cuando procedan</t>
  </si>
  <si>
    <t>Incumplimiento del plan de Bienestar y Estímulos</t>
  </si>
  <si>
    <t>El profesional de Gestión Humana cada vez  que se vaya a realizar una actividad que tengamos la mayor participación posible teniendo en cuenta el diagnostico de necesidades, a las actividades de mayor acogida en el año anterior y la propuesta del proveedor se deberá reprogramar la actividad o en su defecto buscar otra actividad que tenga mayor acogida Diagnóstico de necesidades, propuesta presentada por la contratación y las inscripciones realizadas</t>
  </si>
  <si>
    <t>Demoras en el proceso contractual para la contratación de proveedores de bienestar y estímulos.</t>
  </si>
  <si>
    <t>El profesional de Gestión Humana una vez al año contratación de las actividades de Bienestar solicitud de cotización para garantizar que las actividades que se van a contratar se ajuesten al presupuesto asignado si la propuesta no está ajustada al total del prespuesto se debe recotizar hasta que se tenga el valor correspondiente solictud de cotización y presentación de propuestas</t>
  </si>
  <si>
    <t>Inasistencia de los pre inscritos a las actividades de Bienestar</t>
  </si>
  <si>
    <t>El profesional de Gestión Humana por cada actividad garantizar que los inscritos asistan a la actividad se envía correos con todos los parámetros para el desarrollo de la actividad con fecha, hora y logística se malgasta el prespuesto estatal asignado para el desarrollo del Plan de Bienestar correos con indicaciones de la actividad, listas de asistencia y correo solicitando la justificación de no asistencia indicando que se invirtieron recursos del estado y no dio oportunidad a que otro funcionario pudiera participar</t>
  </si>
  <si>
    <t>El profesional de Gestión Humana por cada actividad que todos los funcionarios y sus familiar tengan igualdad de participación mediante correo se informa de la actividad y se lleva a cabo una inscripción  que no cumplirse el cupo o estar sobre pasado se debe hacer los ajustes correspondientes con el contratista correos de inscripción e información al contratista de los inscritos</t>
  </si>
  <si>
    <t>Retrasos en la revisión de la documentación asociada a las solicitudes de comisiones al exterior de servidores públicos.</t>
  </si>
  <si>
    <t>Demoras en la entrega de los documentos por parte del solicitante</t>
  </si>
  <si>
    <t>Que el funcionario no pueda viajar por no allegar la documentación a tiempo.</t>
  </si>
  <si>
    <t>El Técnico administrativo del area, cada vez que el funcionario vaya a realizar un viaje, estará atento a que entregue los docuemntos con suficiente tiempo, de acuerdo a los plazos maximos que exisaten para ello, si los documentos no son allegados a tiempo no será posible subir la información al aplicativo de presidencia. Evidencia: Guia Comisión de servicios al exterior G-THAD-01 G-THAD-01 Versión 3.</t>
  </si>
  <si>
    <t>Entrega incompleta de la documentación por parte del solicitante</t>
  </si>
  <si>
    <t>Que el funcionario no pueda viajar por no allegar la documentación completa.</t>
  </si>
  <si>
    <t>El Técnico administrativo del area, cada vez que el funcionario vaya a realizar un viaje, revisará que los docuemntos entregados esten completos, verificará los documentos de acuerdo a la Guia Comisión de servicios al exterior. Si en el momento de hacer la verificación los documentos estan imcompletos o la información no es clara, se hará el llamado al funcionario para que la subsane y se le recordará los limites de tiempo de entrega para subir la información al aplicativo de presidencia. G-THAD-01 G-THAD-01 Versión 3. (No. 4.1).</t>
  </si>
  <si>
    <t xml:space="preserve">Pérdida de recursos del Ministerio de Justicia y del Derecho por no reconocimiento de incapacidades superiores a dos días. </t>
  </si>
  <si>
    <t>No gestión de la incapacidad por parte del proceso a la EPS</t>
  </si>
  <si>
    <t>Detrimento patrimonial</t>
  </si>
  <si>
    <t>El Profesional del Grupo de Gestión Humana nómina Mensualmente con el propósito de evitar que hayan incapacidades sin radicar en las respectivas EPS. Inicialmente se recibe la incapacidad por correo electrónico o por EPX, se descarga el documento en pdf y se guarda en la carpeta escaner, luego se registra en el cuadro de control de incapacidades, posteriormente se radica en la pàgina web de la EPS y a fin de mes se ingresa en el aplicativo de nòmina. Se hace seguimiento semanalmente hasta que la EPS efectua el desembolso. Si se identifica una incapacidad que no ha sido radicada, se procede a buscar el documento en la historia laboral del funcionario y se empieza el proceso de radicaciòn. la entidad pierde el derecho a exigir el cobro despuès de tres (3) años. Evidencia archivo en excel "Cuadro de control incapacidades" Carpeta compartida Incapacidades.</t>
  </si>
  <si>
    <t>Desconocimiento y/o incumplimiento del procedimiento para la validación de incapacidades por parte de los servidores publicos.</t>
  </si>
  <si>
    <t>El coordinador del Grupo de Gestiòn Humana durante los 4 meses siguientes a su vinculación Con el fin de iniciar al empleado en la integraciòn a la cultura organizacional Ejecuta el proceso de inducción, con una formación y aprendizaje sobre todos los asuntos relacionados con sus dependencias, al igual que sus responsabilidades individuales, sus deberes y sus derechos. Se reorienta la integraciòn del funcionario en la cultura organizacional de acuerdo a los cambios en los asuntos que interfieran en el logro de los objetivos, con actualizaciones acerca de las normas que regulan los procesos. Evidencia: Formato evaluación de satisfacción de las actividades de capacitación F-HTDE-02-05 
Formato Listados de asistencia F-HTDE-02-04</t>
  </si>
  <si>
    <t>Información desactualizada en el Sistema Integrado de Gestión -SIG</t>
  </si>
  <si>
    <t>No tener la ultima versión del documento</t>
  </si>
  <si>
    <t>Uso inadeacuado de la documentación</t>
  </si>
  <si>
    <t>El coordinador del grupo de calidad y transformación organizacional al menos dos veces al año a fin de identificar posible documentación desactualizada o incompleta en el SIG,  realizará verificación de la documentación cargada en el sistema,  en caso de encontrar información incompleta o desactualizada, requerirá a través de correo electrónico al responsable y facilitador del proceso el envió de la información actualizada. Evidencia: correo electrónico solicitando la información, respuesta enviada por el responsable o facilitador del proceso</t>
  </si>
  <si>
    <t>Cargue erroneo de la información en el SIG</t>
  </si>
  <si>
    <t>Errores en los procesos</t>
  </si>
  <si>
    <t>La persona designada o el coordinador del grupo de calidad y transformación organizacional cada vez que se vaya a cargar información en el sistema a fin de evitar el cargue de información erronea o desactualizada,  realizará verificación de los elementos que conforman dicha documentación (versión, paginación, roles, entre otros.), la información contenida en reportes y seguimientos,  en caso de encontrar información  desactualizada o inconsiste  requerirá a través de correo electrónico al responsable y facilitador del proceso el envió de la información corregida o actualizada Evidencia: correo electrónico solicitando corrección de la información, respuesta enviada por el responsable o facilitador del proceso</t>
  </si>
  <si>
    <t>Desconocimiento del proceso a seguir para la actualización de la información.</t>
  </si>
  <si>
    <t>Hallazgos en los resultados de auditoría.</t>
  </si>
  <si>
    <t>La persona designada o el coordinador del grupo de calidad y transformación organizacional al menos una vez al año, a fin de reforzar el conocimiento sobre la forma correcta para la actualización de la documentación o información que conforman el SIG, realizará socialización a todos los facilitadores de los procesos sobre el procedimiento dispuesto para la actualización de la información, en caso de inasistencia de al menos la tercera parte de los citados se reprogramará la socialización o en su defecto a través de correo electrónico se enviará la información del procedimiento. Evidencia: citación a la socialización, asistencia a la socialización, correo</t>
  </si>
  <si>
    <t>Seguimiento inoportuno al sistema integrado de gestión.</t>
  </si>
  <si>
    <t>No reportar información a tiempo por parte de los responsable del proceso</t>
  </si>
  <si>
    <t>La persona designada o el coordinador del grupo de calidad y transformación organizacional trimestralmente a fin de identificar información o documentación desactualizada o incompleta en el SIG, realizará verificación de la información cargada en el sistema, en caso de encontrar información incompleta o desactualizada, requerirá a través de correo electrónico al responsable y facilitador del proceso el envió o cargue de la información actualizada. Evidencia: correo electrónico solicitando la información, respuesta enviada por el responsable o facilitador del proceso</t>
  </si>
  <si>
    <t>Debilidad en la planeación de los reportes o seguimiento</t>
  </si>
  <si>
    <t>Insuficiente información sobre el estado del SIG</t>
  </si>
  <si>
    <t>La persona designada o el coordinador del grupo de calidad y transformación organizacional trimestralmente con el fin de dar cumplimiento a las diferentes actividades relacionadas con el mantenimiento del sistema y permitir un mejor control de los reportes a realizar, hará seguimiento al cronograma establecido para los reportes del SIG, en caso de encontrar incumplimiento o retraso en el envio de la información, requerirá a través de correo electrónico al responsable y facilitador del proceso el envió o cargue de la misma. Evidencia: Cronograma de reporte,  correo electrónico solicitando la información, respuesta enviada por el responsable o facilitador del proceso</t>
  </si>
  <si>
    <t xml:space="preserve">No poder tomar decisiones frente al sistema </t>
  </si>
  <si>
    <t>Inadecuada formulación de los planes y proyectos de inversión  institucionales</t>
  </si>
  <si>
    <t>Definir actividades en los planes y proyectos que no son competencia en terminos de misionalidad de la entidad</t>
  </si>
  <si>
    <t>Incumplir las metas establecidas en el plan estratégico institucional</t>
  </si>
  <si>
    <t>El grupo de gestión de proyectos y presupuesto de la OAP cada vez que se va a formular un proyecto de inversión. verificara que la información reportada por los formuladores cumpla con los requirimientos solicitados por la metodología revisando su diligenciamiento a través del formato de formulación de proyectos de inversión En caso de encontrar información faltante o que no cumpla con los requerimientos, se devuelve al respectivo formulador para su corrección, con el acompañamiento del grupo de gestión de proyectos y presupuesto de la OAP. Evidencia: Formato de Formulación de proyectos de inversión. Correos solicitando la correción y Formato Corregido.</t>
  </si>
  <si>
    <t>Inadecuada aplicación de la metodología para la formulación de los  proyectos de inversión por parte de los formuladores</t>
  </si>
  <si>
    <t>Incorrecta aplicación de los lineamientos por parte de los responsables en el proceso de formulación de la planeación institucional.</t>
  </si>
  <si>
    <t>Incumplimiento del referente estratégico de la entidad.</t>
  </si>
  <si>
    <t>El profesional asignado del grupo de planeación estratégica de la OAP cada vez que se va a realizar la formulación de la planeación verificara que las acciones establecidas sean coherentes con: el PND, los objetivos estratégicos y  la misionalidad de la entidad. mediante mesas de trabajo con las dependencias En caso de encontrar información faltante o que no es coherente, se resuleve de forma inmediata en la mesa de trabajo o de ser necesario se devuelve al respectivo formulador para su corrección luego de su revisión con el líder de la dependencia. Evidencia: Formato del Plan de Acción y del Plan Estratégico. Listados de asistencia. Correo electrónico solicitando la correción y fornatos ajustados</t>
  </si>
  <si>
    <t>Retrasos en la ejecución del presupuesto de inversión por leyendas de previo concepto</t>
  </si>
  <si>
    <t>El profesional asignado del grupo de planeación estratégica de la OAP cada vez que se va a realizar la formulación de la planeación verificara que los lineamientos brindados por esta oficina hayan sido tenidos en cuenta de forma correcta mediante mesas de trabajo con las dependencias En caso de encontrar información faltante o que no cumple con los lineamientos, se resuelve de forma inmediata en la mesa de trabajo o de ser necesario se devuelve al respectivo formulador para su corrección luego de su revisión con el líder de la dependencia. Evidencia: Formato del Plan de Acción y del Plan Estratégico. Listados de asistencia. Correo electrónico solicitando la correción y formatos ajustados</t>
  </si>
  <si>
    <t>Incumplimiento de las metas establecidas en el plan institucional</t>
  </si>
  <si>
    <t>El líder de la OAP previo a la publicación en la página WEB del Ministerio de los diferentes planes y a fin de generar un compromiso con el ejercicio de planeación e informar sobre las actividades responsabilidad de los diferentes procesos llevará a aprobación del Comité Institucional de Gestión y Desempeño, la planeación estratégica e institucional En caso de presentarse comentarios o sugerencias por parte de algún miembro del Comité y de ser posible se resoloverán de forma inmediata en este espacio o de ser necesario, se devolverá al respectivo formulador para su corrección luego de la revisión con el líder de la dependencia. Evidencia: Formato del Plan de Acción y del Plan Estratégico. Actas de comité. Correo electrónicos solicitando la correciones y formatos ajustados</t>
  </si>
  <si>
    <t>Incumplimiento de las metas definidas en los planes y proyectos de inversión institucionales</t>
  </si>
  <si>
    <t>Inadecuada ejecución de recursos de Proyectos de Inversión</t>
  </si>
  <si>
    <t>El Grupo de Gestión de Proyectos y Presupuesto, mensualmente a fin de controlar la ejecución de los proyectos de inversión y generar alertas frente al tema, realizará la revisión de todos los proyectos de inversión, de acuerdo a los parámetros de calidad y oportunidad de la información a los que se hace mención en el Decreto 1082 de 2015, En caso de encontrar inconsistencias o información que no es clara, se debe remitir al responsable del seguimiento las observaciones y ajustes a las que haya lugar mediante correo electronico, a fin de que este las corrija en el Sistema de Seguimiento de Proyectos de Inversión antes del cierre estipulado. Si el ajuste no se realiza en los tiempos estipulados, se registra en un libro de Excel los ajustes solicitados para realizar una nueva solicitud a ser tenida en cuenta en el seguimiento del mes siguiente. Evidencia: Correos electronicos solicitando ajustes, Libro de Excel con ajustes solicitados pero no cumplidos, Correos electronicos con los ajustes.Se encuentra contenido en Formulación y Seguimiento de Proyectos de Inversión</t>
  </si>
  <si>
    <t>Retrasos en la contratación de la entidad</t>
  </si>
  <si>
    <t>Afectación de le ejecución presupuestal de la entidad</t>
  </si>
  <si>
    <t>El Grupo de Gestión de Proyectos y Presupuesto, trimestralmente a fin de informar sobre la ejecución presupuestal y generar recomendaciones o alertas sobre la misma a criterio propio, realiza un informe de seguimiento a la ejecución presupuestal de todas las dependencias del Ministerio de Justicia y el Derecho, incluyendo recursos de crédito externo De detallar algun aspecto sobre el que vale la pena hacer una recomendación o alerta a criterio propio, sera informado a la dependencia responsable y al Comité Institucional de Gestión y Desempeño Evidencia: Informe de seguimiento, Acta de Comité, Correos electronicos informando a las dependencias .Se encuentra contenido en Programación presupuestal y seguimiento a los ingresos y a laejecución de los recursos asignados</t>
  </si>
  <si>
    <t xml:space="preserve">Reprocesos en la gestión interna en la fase de planeación </t>
  </si>
  <si>
    <t>Incumplimiento de las metas asignadas a la entidad en el PND</t>
  </si>
  <si>
    <t>Retrasos en la gestión interna en la fase de ejecución</t>
  </si>
  <si>
    <t xml:space="preserve">Insatisfación de los grupos de valor </t>
  </si>
  <si>
    <t>La Oficina Asesora de Planeación durante la fase de planeación de la entidad asesorara metodologicamente a las dependencias en el diligenciamiento del formato del PAI y el PEI mediante mesas de trabajo  De ser necesario realizar varias mesas de trabajo estas se programaron en el transcurso de la fase de planeación, para resolver dudas sobre el dilingenciamiento del formato  Evidencia: Asistencia a mesas de trabajo, formato del PAI - PEI diligenciado .Se encuentra contenido en Formulación y seguimiento del PAI - Formulación y seguimiento del PES - PEI</t>
  </si>
  <si>
    <t>No atender las solicitudes válidas de repatriación de ciudadanos Colombianos detenidos en el exterior y de ciudadanos extranjeros detenidos en Colombia</t>
  </si>
  <si>
    <t>La solicitud no es enviada con el expediente completo</t>
  </si>
  <si>
    <t>Sobreacumulación de peticiones sobre un caso</t>
  </si>
  <si>
    <t>El coordinador del Grupo de traslado de personas condenadas, previo al estudio del caso por parte de la Comisión Intersectorial para el estudio de repatriación de presos y posterior a la revisión y gestión del profesional designado de este, a fin de verificar que la información y la documentación del expediente se encuentre completa, revisará que la información consignada en la hoja de vida del condenado corresponda con la documentación que conforma el expediente, En caso de que al momento de revisar la hoja de vida del condenado, se identifique que el expediente se encuentra incompleto o que la información este incorrecta, en el primer caso se solicita al profesional encargado del caso para que este gestione la documentación faltante, en el segundo caso se solicitara al profesional las correcciones a las que haya lugar. Evidencia: Estudio del caso por parte de la comisión.
Gestión de la documentación faltante a las autoridades correspondientes por parte del profesional encargado del caso, cuando haya lugar.
Recepción por segunda vez de la hoja de vida con las correcciones por parte del profesional encargado del caso.</t>
  </si>
  <si>
    <t>Revisión inadecuada de la documentación por parte del funcionario designado del caso</t>
  </si>
  <si>
    <t>Requerimientos de entes de control</t>
  </si>
  <si>
    <t>Descuido del funcionario encargado del caso para la atención de la solicitud</t>
  </si>
  <si>
    <t>El coordinador del Grupo de traslado de personas condenadas, cada dos meses, a fin de verificar que se este realizando la gestión a la solicitud y determinar en que fase se encuentra, revisará los casos en la base de datos de solicitudes de traslado. En caso de que al momento de realizar la verificación se identifique una solicitud que aparece en la base de datos en estado Recibida luego de dos meses, pero no aparece ninguna otra actuación se solicitará al profesional encargado del caso la debida justificación del tema y se procederá a informar a este la prioridad de la gestión de la misma. Evidencia: Observaciones por parte del coordinador en la base de datos sobre el caso
Requerimiento al profesional de la justificación, en el caso que se requiera</t>
  </si>
  <si>
    <t>Tramitar inadecuada y/o inoportunamente las solicitudes de asistencia mutua en materia penal</t>
  </si>
  <si>
    <t>La autoridad judicial remite la solicitud de asistencia judicial sin el lleno de los requisitos previstos en el convenio internacional aplicable</t>
  </si>
  <si>
    <t xml:space="preserve">Incidencia negativa en la decisión judicial </t>
  </si>
  <si>
    <t xml:space="preserve">El coordinador del Grupo de Asistencia Judicial de la Dirección de Asuntos Internacionales, cada vez que se reciba una solicitud de asistencia judicial en materia penal y previo al envío de esta a la autoridad central correspondiente, a fin de determinar la viabilidad de la solicitud y  evitar devoluciones o reprocesos por documentación incompleta o inconsistente por parte de la Autoridad Central,revisará el cumplimiento de los requisitos de fondo y forma, previstos en el instrumento internacional aplicable al caso concreto. En caso de que al momento de recibir la solicitud, esta se encuentre sin el lleno de los requisitos, se devuelve a la autoridad judicial requirente con las observaciones del caso. Evidencia: Oficio por parte del Ministerio con las respectivas observaciones en los casos que aplique a la solicitud de la autoridad judicial. 
</t>
  </si>
  <si>
    <t>Fallas en la revisión de la documentación soporte de la solicitud del servicio</t>
  </si>
  <si>
    <t xml:space="preserve">Afectación judicial en la cooperación entre gobiernos y autoridades judiciales </t>
  </si>
  <si>
    <t>Requerimiento por parte de un ente de control</t>
  </si>
  <si>
    <t>Tramitar inadecuada y/o inoportunamente las solicitudes formales de extradicción pasiva - activa que se alleguen al ministerio de justicia.</t>
  </si>
  <si>
    <t>Devolución de la documentación soporte de la solicitud de extradicción pasiva que se envía a la CSJ</t>
  </si>
  <si>
    <t>La persona designada por el coordinador del grupo de extradicciones, cada vez que se reciba una solicitud de extradicción pasiva y previo a su envío a la Corte Suprema de Justicia, verifica que la solicitud se encuentre completa y conforme a la norma o tratado aplicable, revisará la documentación allegada por el Ministerio de Relaciones Exteriores y realiza el oficio remisorio correspondiente. En caso de que al momento de realizar la verificación se identifique una solicitud incompleta, que no cumpla con la normatividad o el tratado o que no es clara, se solicita la respectiva complementación ante el Ministerio de Relaciones Exteriores. Evidencia: Oficio remisorio de la documentación al organo judicial
Oficio de solicitud de complementación ante el Ministerio de Relaciones Exteriores en los casos donde haya lugar</t>
  </si>
  <si>
    <t>Incumplimiento de los plazos internos para la proyección de los actos administrativos de extradicción pasiva</t>
  </si>
  <si>
    <t>El coordinador del grupo de extradicciones, cada vez que se reciba una solicitud de extradicción pasiva y previo a su envío a la Corte Suprema de Justicia, a fin de verificar que la revisión inicial y el oficio remisorio esten correctos, revisará la revisión inicial y el oficio, contrastando ambos contra la documentación recibida del Ministerio de Relaciones Exteriores. En caso de que al momento de realizar la revisión, identifique alguna información que no es clara o si se presentan errores en la revisión o en el oficio, devolverá estos a la persona que realizó la revisión inicial para las respectivas correcciones del caso. Evidencia: Oficio con visto bueno remisorio de la documentación al organo judicial
Devolución del oficio para correcciones a la persona designada de la primera revisión.</t>
  </si>
  <si>
    <t>Demoras en la notificación a las partes interesadas del acto administrativo de extradicción pasiva.</t>
  </si>
  <si>
    <t>Enviar a Cancillería de manera incompleta la documentación requerida para la extradicción activa al tratado aplicable al caso</t>
  </si>
  <si>
    <t>Devolución de Cancillería por errores en la documentación enviada para la solicitud de extradicción activa.</t>
  </si>
  <si>
    <t>Incumplimiento en la ejecución  de las actividades misionales relacionadas con los programas asociados a la Dirección de Métodos Alternativos de Solución de Conflictos</t>
  </si>
  <si>
    <t>Indebida aplicación de los lineamientos establecidos en los procedimientos internos para la implementación del programa nacional de casas de justicia y convivencia ciiudadana</t>
  </si>
  <si>
    <t>Congestión de la justicia</t>
  </si>
  <si>
    <t>Los integrantes designados por el coordinador o este, del grupo de casas de justicia cada vez que se recibe una  solicitud por un medio diferente al Formulario WEB del portal de casas de justicia, para implementar el programa nacional de casas de justicia y convivencia ciudadana, y a fin de que el solicitante conozca y aclare las dudas sobre los lineamientos establecidos en los procedimientos internos para la implementación de este, brindan las indicaciones necesarias para su implementación. En caso de recibir la solicitud por el formulario electronico se revisa que esta se encuentre completa, de no estarla se devuelve al solicitante y se le pide que envíe la documentación al correo electronico del programa de casas de justicia y convivencia ciudadana. Evidencia: Solicitud recibida registrada en el Banco de Solicitudes
Asesoría registrada en el Banco de Solicitudes
Devolución de la solicitud en el caso que sea necesario
Correos electrónicos con la documentación en el caso que se haya requerido</t>
  </si>
  <si>
    <t>Indebida aplicación de los lineamientos establecidos en los procedimientos internos para la implementación del programa de justicia en equidad</t>
  </si>
  <si>
    <t>Los integrantes designados por el coordinador o este, del grupo de justicia en equidad,  cada vez que se recibe una  solicitud por EPX, para implementar la conciliación en equidad, y a fin de que el solicitante conozca y aclare las dudas sobre los lineamientos establecidos en los procedimientos internos y en el marco para la implementación de la conciliación en equidad, brindan las indicaciones necesarias para su implementación. En caso de recibir la solicitud por un medio diferente al sistema EPX, se redirecciona a este sistema a fin de proceder con la asesoría luego de que esta solicitud reciba un número de radicado Evidencia: Solicitud recibida por EPX
Reenvío de las solicitudes por un canal diferente
Asesoría brindada por EPX</t>
  </si>
  <si>
    <t>Indebida aplicación de los lineamientos establecidos en los procedimientos internos para la implementación del programa de conciliación extrajudicial en derecho, arbitraje y amigable composición</t>
  </si>
  <si>
    <t>Afectación en temas de convivencia y solución de conflictos en el orden territorial</t>
  </si>
  <si>
    <t>Los integrantes designados por el coordinador o este, del grupo de conciliación extrajudicial en derecho, arbitraje y amigable composición, cada vez que se recibe una  solicitud por EPX, para llevar a cabo los tramités del programa, y a fin de que el solicitante conozca y aclare las dudas sobre los lineamientos establecidos en los procedimientos internos y en la normativa vigente, brindan la información sobre los requisitos legales para su desarrollo. En caso de recibir la solicitud por un medio diferente al sistema EPX, se redirecciona a este sistema a fin de proceder con la asesoría luego de que esta solicitud reciba un número de radicado Evidencia: Solicitud recibida por EPX
Reenvío de las solicitudes por un canal diferente
Asesoría brindada por EPX</t>
  </si>
  <si>
    <t>Incumplimiento de la realización de visitas  a los Centros de Conciliación y Entidades avaladas priorizados, según la función legal de inspección.</t>
  </si>
  <si>
    <t>Deficiencias en la planeación de las inspecciones a los Centros de Conciliación y Entidades Avaladas</t>
  </si>
  <si>
    <t>Afectación de la calidad del servicio que prestan los centros de conciliación y entidades avaladas</t>
  </si>
  <si>
    <t>El coordinador del grupo de conciliación extrajudicial en derecho, arbitraje y amigable composición o el servidor designado, una vez al año, a fin de evitar el incumplimiento de las visitas de inspección programadas, tomará en cuenta los datos históricos y los criterios de priorización para determinar aquellos centros que deberán ser visitados en la vigencia, atendiendo las  limitaciones en recursos humanos y financieros del proceso. En el caso donde el ejercicio de priorización arroje resultados que no se puedan atender por las limitaciones previamente descritas, se deberá justificar la no elección de estos ante el jefe directo y la OAP. Para la próxima vigencia los no sleccionados tendrán una prioridad mayor siempre y cuando las condiciones de los centros y entidades avaladas no mejoren  Evidencia: Matriz de planeación y priorización con el Listado de centros planeados, los Criterios de priorización y  la Elección de los centros priorizados
Justificación de no elección de los centros priorizados cuando haya lugar.</t>
  </si>
  <si>
    <t>Afectación en la imagen del Ministerio por incumplimiento a la normatividad vigente</t>
  </si>
  <si>
    <t xml:space="preserve">Ataques delincuenciales al interior del MJD </t>
  </si>
  <si>
    <t xml:space="preserve">Fallas en el sistema de circuito cerrado de TV </t>
  </si>
  <si>
    <t>Daños en las instalaciones del MJD</t>
  </si>
  <si>
    <t>La empresa de vigilancia cuando detecte una falla en el sistema de circuito cerrado de TV, para que entre las partes (MJD y Empresa de Vigilancia) se susbsane el fallo lo más pronto posible, informara inmediatamente al MJD a través de la coordinación administrativa el evento detectado. Si al momento de solucionar el fallo no es posible con los equipos actuales, la empresa de vigilancia realizara el cambio del equipo dañado con un equipo diferente mientras se repara el mismo. Evidencia: Minuta diaria de vigilancia
Reporte del fallo al MJD
Acta de visita en el momento de reparar el fallo</t>
  </si>
  <si>
    <t>Incumplimiento de la guía de servicios administrativos en el item Vigilancia y Seguridad</t>
  </si>
  <si>
    <t>Pérdida de elementos</t>
  </si>
  <si>
    <t>La coordinación del grupo de gestión administrativa  cada vez que haya cambio o renovación de la empresa de vigilancia a fin de fortalecer las actividades de vigilancia y seguridad contenidas en la Guía de Servicios Administrativos, socializará este documento con el supervisor de la empresa de vigilancia, colocando especial enfásis en las actividades que se deban realizar de forma permanente (revisión de bolsos, solicitud de identificación, registro de equipos, entre otras) En el momento de la socialización quedará el compromiso de que el supervisor debe replicar el ejercicio con todo el personal de vigilancia asignado al MJD, en un plazo no mayor a dos semanas. Evidencia: Listados de asistencia del proceso de socialización con  el supervisor y del supervisor con el personal de vigilancia</t>
  </si>
  <si>
    <t>Afectaciones a la integridad fisica y seguridad de las personas que se encuentren en el MJD en el momento del suceso</t>
  </si>
  <si>
    <t>Interrupción del servicio de ascensores, redes eléctricas e hidráulicas</t>
  </si>
  <si>
    <t>Falta de mantenimiento de los equipos, redes eléctricas e hidráulicas</t>
  </si>
  <si>
    <t>Retraso o suspensión en el normal desarrollo de las actividades del MJD</t>
  </si>
  <si>
    <t>La coordinación del grupo de gestión administrativa  anualmente a fin de evitar suspensión del servicio o daños en los equipos, contratara y realizara supervisión del mantenimiento preventivo y correctivo de estos últimos (ascensores, eléctricos e hidráulicos). Si el contrato tarda más de lo estimado en concretarse, se acudira al personal de mantenimiento interno para el cumplimiento de las obligaciones relacionadas mientras se suscribe el mismo, granatizando así la prestación efectiva del servicio y evitar daños a los equipos. Evidencia: Contrato de Mantenimiento
Informes de Supervisión
Actas-informes o minutas de Visita</t>
  </si>
  <si>
    <t>Falta de coordinación con las ESP para los mantenimientos que impliquen suspensión del servicio.</t>
  </si>
  <si>
    <t>Daño en los equipos</t>
  </si>
  <si>
    <t>El coordinador del grupo de gestión administrativa  cada vez que sea informado de un mantenimiento por parte de las ESP que implique suspensión del servicio, a fin de evitar suspensión de las labores del MJD o daños en los equipos, coordinara con la ESP la posibilidad de realizar el mantenimiento en la fecha estipulada o por el contrario solicitar su aplazamiento, teniendo en cuenta las necesidades del servicio. Si luego de analizada la fecha por parte del MJD y en el caso de que la suspensión por parte de la ESP no se deba llevar a cabo el coordinador del grupo de gestión administrativa se comunicará con la ESP, de forma telefonica e inmediata para reprogramar este, de no recibir respuesta debera recurrir a los demas canales de atención hasta tener una respuesta positiva.  Evidencia: Oficio - comunicación verbal del mantenimiento de la ESP 
Pronunciamiento del MJD de forma verbal o escrita con la ESP para reprogramar la fecha</t>
  </si>
  <si>
    <t xml:space="preserve">Fallas en los sistemas de tanques de agua y planta electrica </t>
  </si>
  <si>
    <t>Incremento de costos de mano de obra y operativos</t>
  </si>
  <si>
    <t>El equipo de mantenimiento interno del MJD trimestralmente a fin de evitar daños en los equipos, realizara mantenimiento a los tanques de agua y la planta electrica, revisando cualquier situación que sea necesaria corregir y detectando posibles fallas Si al momento de realizar el mantenimiento detecta alguna falla en los equipos deberá subsnar la misma lo más pronto posible e informar esta al coordinador del grupo de gestión administrativa. Evidencia: Registro fotografico del mantenimiento
Informes de supervisión</t>
  </si>
  <si>
    <t>Indisponibilidad del servicio de transporte para temas de seguridad</t>
  </si>
  <si>
    <t>Fallas de los automotores por incumplimiento de las obligaciones del contratista</t>
  </si>
  <si>
    <t>Retrasos en el cumplimiento de agenda de la alta dirección (Ministro, Viceministros y Directivos)</t>
  </si>
  <si>
    <t>El supervisor del contrato mensualmente verificará el cumplimiento de las obligaciones del contratista realizando una confrontación de los requerimientos técnicos contra los entregables Cuando el supervirsor observe inconsistencias o incumplimientos informara inmediatamente al contratista para que este realice las correciones del caso, en la situación que no se pueda subsanar, se deberá hacer el reporte a gestión contractual. En el caso que los incumplimientos sean reiterativos se podra dar por terminado el contrato siempre y cuando se evidencie que se le notificaron los reportes y no hubo acción correctiva sobre estos.  Evidencia: Informe de supervisión
Requerimientos al contratista
Reporte a Gestión Contractual</t>
  </si>
  <si>
    <t>Fallas mecánicas y electrónicas de los automotores</t>
  </si>
  <si>
    <t>Siniestros con terceros</t>
  </si>
  <si>
    <t>Fallas en la seguridad para personas y documentos a transportar</t>
  </si>
  <si>
    <t>El grupo de almacen, inventarios y transporte cada que suceda un siniestro a fin de evitar indisponibilidad en la planta vehicular  realizara una asignacion de un segundo vehiculo para cubrir las obligaciones del vehiculo siniestrado Siempre que se reporte un accidente se deberá de forma inmediata trasladar las obligaciones del vehículo siniestrado a un segundo vehículo. Evidencia: Registro de accidente en el formato designado
Reporte del accidente
Asignación de obligaciones en una matriz de control</t>
  </si>
  <si>
    <t>Mal uso del vehiculo por parte de los conductores</t>
  </si>
  <si>
    <t xml:space="preserve">Incumplimiento en tiempos de los términos legales </t>
  </si>
  <si>
    <t>El grupo de almacen, inventarios y transporte, mensualmente, a fin de fortalecer el conocimiento sobre normas de tránsito, seguridad vial entre otros temas, realiza capacitaciones o jornadas de sensibilización a los conductores del Ministerio. Si al momento de realizar la jornada de capacitación o sensibilización se presenta la inasistencia de una tercera parte o más de los conductores citados, se deberá reprogramar esta para dar la mayor cobertura posible. Para algunos casos y dependiendo de la temática se podra dar caracter de obligatorio a la jornada. Evidencia: Asistencia a las jornadas de capacitación o sensibilización
Programación de las jornadas
Material utilizado en las jornadas</t>
  </si>
  <si>
    <t>Vencimiento de términos en la presentacion de memoriales propios de los procesos de extincion de dominio en los que interviene el Ministerio de Justicia y del Derecho</t>
  </si>
  <si>
    <t xml:space="preserve">Falta de seguimiento a los estados, y/o notificaciones en  los  procesos de extincion de dominio </t>
  </si>
  <si>
    <t xml:space="preserve">El coordinador del Grupo de Extinción de Dominio  semanalmente realiza un seguimiento a los términos de los memoriales de los procesos de extinción de dominio en los que interviene el Ministerio de Justicia y del Derecho, en los registros realizados por los apoderados en los formatos preestablecidos en la Guía de Extinción de Dominio. Si al momento de realizar el seguimiento, identifica memoriales de los procesos de extinción de dominio próximos a vencerse, prioriza  estos procesos para adelantar los trámites correspondientes según el estado del proceso, Evidencia: 
Formatos establecidos en la Guía 
Correos con alertas de vencimiento 
</t>
  </si>
  <si>
    <t xml:space="preserve">Falta de envío oportuno y con calidad de las piezas procesales por parte de la Fiscalia y Juzgados de extincion de dominio </t>
  </si>
  <si>
    <t xml:space="preserve">Los abogados Grupo de Extinción de Dominio  semanalmente  para identificar de los proceso de Extinción de Dominio en los que interviene el Ministerio de Justicia y del Derecho , cuales no contienen piezas procesales completas  realiza verificación de la documentación aportada en  las carpetas físicas y digitales de los procesos de extinción de dominio de los que son apoderados   Si al momento de la verificación en las carpetas, se identifica que existen piezas procesales faltantes,  deberá solicitar al juzgado o fiscalía titular las piezas faltantes al proceso judicial Evidencia: 
Carpetas físicas - Digitales 
Correos o memoriales </t>
  </si>
  <si>
    <t>Inadecuada investigación a las posibles faltas disciplinarias</t>
  </si>
  <si>
    <t>No realizar las actuaciones procesales en los términos legales</t>
  </si>
  <si>
    <t xml:space="preserve">
Pérdida de la competencia legal y de oportunidad para tomar decisiones en cada una de las etapas del proceso disciplinario</t>
  </si>
  <si>
    <t>El Coordinador del Grupo de Control Disciplinario Interno cada vez que suscribe las actuaciones revisa las decisiones tomadas sobre los trámites o procesos de competencia del Grupo, a partir del conocimiento del mismo, lo establecido en el régimen disciplinario vigente y la reunión con el abogado que lleva el proceso para conocer los detalles y detrminar la pertinencia de la actuación. En caso de errores formales se ajusta la redacción del documento y en caso de inconsistencias en lo sustancial, se procede a subsanar la falla y se labora la nueva decisión. Carpetas compartidas, expdientes fisicos, sistema de gestión disciplinaria Gecodi, SIM y correos electronicos.</t>
  </si>
  <si>
    <t>Falta de control sobre los términos procesales</t>
  </si>
  <si>
    <t>Investigaciones disciplinarias
Pérdida de imagen del Grupo de Control Disciplinario Interno</t>
  </si>
  <si>
    <t>El Coordinador del Grupo de Control Disciplinario Interno mensualmente hace seguimiento a los expedientes disciplinarios a partir de la realización de reuniones con cada abogado para revisar material y formalmente cada uno de los expedientes disciplinarios activos y dar pautas para la gestión durante el mes siguiente En caso de errores formales se ajusta la redacción del documento y en caso de inconsistencias en lo sustancial, se procede a subsanar la falla y se labora la nueva decisión. Carpetas compartidas, expdientes fisicos, sistema de gestión disciplinaria Gecodi, SIM y correos electronicos.</t>
  </si>
  <si>
    <t>Para una correcta descripción del Control Remitase a la Hoja CONTROLES</t>
  </si>
  <si>
    <t>Código: F-MC-G04-01
Versión: 6</t>
  </si>
  <si>
    <t>Herramienta de Riesgos de Corrupción</t>
  </si>
  <si>
    <t>ANÁLISIS DEL RIESGO</t>
  </si>
  <si>
    <t>PLAN DE TRATAMIENTO</t>
  </si>
  <si>
    <t>MONITOREO
(líder del proceso)</t>
  </si>
  <si>
    <t>SEGUIMIENTO
Oficina de Control Interno</t>
  </si>
  <si>
    <t>Análisis de Impacto Riesgos de Corrupción</t>
  </si>
  <si>
    <t>1. ¿Afecta al grupo de funcionarios del proceso?</t>
  </si>
  <si>
    <t>2. ¿Afecta el cumplimiento de metas y objetivos de la dependencia?</t>
  </si>
  <si>
    <t>3. ¿Afecta el cumplimiento de misión de la Entidad?</t>
  </si>
  <si>
    <t>4. ¿Afecta el cumplimiento de la misión del sector al que pertenece la Entidad?</t>
  </si>
  <si>
    <t>5. ¿Genera pérdida de confianza de la entidad, afectando la reputación?</t>
  </si>
  <si>
    <t>6. ¿Genera pérdida de Recursos Económicos?</t>
  </si>
  <si>
    <t>7. ¿Afecta la generación de los productos o la prestación de servicios?</t>
  </si>
  <si>
    <t>8. ¿Da lugar al detrimento de calidad de vida de la comunidad por la pérdida del bien, servicios o recursos públicos?</t>
  </si>
  <si>
    <t>9. ¿Genera pérdida de información de la Entidad?</t>
  </si>
  <si>
    <t>10. ¿Genera intervención de los órganos de control, de la Fiscalía u otro ente?</t>
  </si>
  <si>
    <t>11. ¿Da lugar a procesos sancionatorios?</t>
  </si>
  <si>
    <t>12. ¿Da lugar a procesos disciplinarios?</t>
  </si>
  <si>
    <t>13. ¿Da lugar a procesos fiscales?</t>
  </si>
  <si>
    <t>14. ¿Da lugar a procesos penales</t>
  </si>
  <si>
    <t>15. ¿Genera pérdida de credibilidad del sector?</t>
  </si>
  <si>
    <t>16. ¿Ocasiona lesiones físicas o pérdida de vidas humanas?</t>
  </si>
  <si>
    <t>17. ¿Afecta la imagen regional?</t>
  </si>
  <si>
    <t>18. ¿Afecta la imagen nacional?</t>
  </si>
  <si>
    <t>19. ¿Genera daño ambiental?</t>
  </si>
  <si>
    <t>CONTADOR DE IMPACTO</t>
  </si>
  <si>
    <t>ACCIONES</t>
  </si>
  <si>
    <t>PERIODICIDAD</t>
  </si>
  <si>
    <t>FECHA INICIO</t>
  </si>
  <si>
    <t>FECHA FINAL</t>
  </si>
  <si>
    <t>RESPONSABLE</t>
  </si>
  <si>
    <t>REGISTRO O EVIDENCIA</t>
  </si>
  <si>
    <t>MONITOREO DEPENDENCIAS PRIMER CUATRIMESTRE</t>
  </si>
  <si>
    <t>MONITOREO DEPENDENCIAS SEGUNDO CUATRIMESTRE</t>
  </si>
  <si>
    <t>MONITOREO DEPENDENCIAS TERCER CUATRIMESTRE</t>
  </si>
  <si>
    <t>SEGUIMIENTO OCI PRIMER CUATRIMESTRE</t>
  </si>
  <si>
    <t>SEGUIMIENTO OCI SEGUNDO CUATRIMESTRE</t>
  </si>
  <si>
    <t>SEGUIMIENTO OCI TERCER CUATRIMESTRE</t>
  </si>
  <si>
    <t xml:space="preserve">Pérdida de credibilidad institucional al conceder el beneficio jurídico de indulto, sin el cumplimliento de los requisitos, al recibir presiones para su otorgamiento, con el fin de recibir benificios propios y/o beneficiar al solicitante  </t>
  </si>
  <si>
    <t>Verificación errónea de la documentación que hace parte del tramité</t>
  </si>
  <si>
    <t>Obtención de libertad de una persona que no cumple con los requisitos establecidos en la norma y sin la verificación de la documentación soporte del expediente
Investigación disciplinaria.
Sanción
Investigación penal.</t>
  </si>
  <si>
    <t>no</t>
  </si>
  <si>
    <t>El coordinador del grupo de accciones legales y constitucionales,  el (la) Director(a) de Justicia Transicional, El Viceministro de Política Crimminal y el Director Jurídico, en el marco de sus competencias y cada vez que se vaya a expedir el proyecto de resolución a través del cual se decide la solicitud de indulto, a fin de detectar posibles inconsistencias en la documentación que se allega para el trámite, revisará la información del expediente y el proyecto de resolución emitido por el profesional que realizó la verificación inicial. Si en el momento de la revisión se encuentra alguna inconsistencia en la documentación se procederá a devolver y solicitar ajustes adicionales en el marco de la ley al profesional que realizó el proyecto del Acto Administrativo. 
Evidencia: Hoja de ruta del trámite con el visto bueno del profesional, coordinador y director
Notificación al profesional que proyecto el Acto Administrativo exponiendo las razones por las cuales es necesario una nueva revisión del caso.</t>
  </si>
  <si>
    <t xml:space="preserve">Realizar una revisión al procedimiento de Indulto con las partes interesadas, con el fin de analizar su consistencia. </t>
  </si>
  <si>
    <t>Anual</t>
  </si>
  <si>
    <t>Director de Justicia Transicional</t>
  </si>
  <si>
    <t>Acta de revisión del procedimiento.</t>
  </si>
  <si>
    <t>Presión por terceros</t>
  </si>
  <si>
    <t>Pérdida de recursos económicos por el uso indebido del efectivo de la caja menor al realizar pagos  sin los debidos soportes o para uso personal, beneficiando a un tercero o para un beneficio propio</t>
  </si>
  <si>
    <t>Desconocimiento de los requisitos para el tramité de pagos</t>
  </si>
  <si>
    <t xml:space="preserve">Investigaciones Disciplinarias
Requerimientos por parte de entes de control
</t>
  </si>
  <si>
    <t>Incluir dentro de la circular de cierre de vigencia, los lineamientos para la legalización de las Caja Menores.</t>
  </si>
  <si>
    <t>Líder de Contabilidad</t>
  </si>
  <si>
    <t>1. Circular de Cierre de Vigencia</t>
  </si>
  <si>
    <t>Excesiva confianza en la persona a cargo de la caja menor</t>
  </si>
  <si>
    <t>La persona designada por el Coordinador del GGFC,  al menos cuatro veces al año, a fin de detectar posibles movimientos de efectivo sin los debidos soportes, verificará los soportes que dieron lugar al pago utilizando efectivo o transferencias de las cajas menores, así como la revisión del efectivo que se encuentra en estas. Si al momento de la verificación se identifica faltante de efectivo o pagos sin los debidos soportes, se procederá a comunicar esta situación a la persona encargada del manejo de la caja menor y al líder del proceso donde se encuentre ubicada la caja menor, para establecer las razones de la situación detectada y el debido proceso a seguir dependiendo del monto. Si no se aplica este control, la excesiva confianza en la persona a cargo de la caja menor, puede conducir a la materialización del riesgo. 
Evidencias:
1. Soportes de la verificación de las cajas menores - Formato de arqueo F-GF-19-05
2. Comunicación al responsable del manejo de la caja menor y al líder del proceso cuando la situación lo amerite</t>
  </si>
  <si>
    <t>Aprovechamiento indebido, pérdida o mal uso de la información reservada de la entidad para obtener beneficios en provecho de sí mismo o de un tercero a raíz de la utilización fraudulenta de información privilegiada o reservada, por la falta de controles para su acceso</t>
  </si>
  <si>
    <t>Fallas en la aplicación de las  políticas de seguridad de la información</t>
  </si>
  <si>
    <t>Pérdida de imagen institucional
Investigaciones disciplinarias,
Sanciones</t>
  </si>
  <si>
    <t>El Oficial de seguridad de la información designado para tal fin, al menos una vez al año, a fin de detectar posibles fallas en la política de seguridad de la información y proceder a la mejora de la misma, hace seguimiento a la aplicación de esta Política, realiza las actividades necesarias para fortalecer la gestión y su divulgación. En caso de que al momento de hacer seguimiento a la política, identifique posibles fallas o mejoras en la misma, procederá a realizar las actividades que permitan subsanar las situaciones presentadas, así mismo informará al jefe inmediato sobre estas, reportando lo encontrado. Si una situación no se pudiese subsanar de forma inmediata se deberá estructurar un plan de mejora o de fortalecimiento de la política  Evidencia: Seguimiento de la política a través de un reporte al jefe inmediato
Política actualizada
Mecanismos de divulgación de política
Plan de mejora o de fortalecimiento de ser necesario</t>
  </si>
  <si>
    <t>Aplicación de controles de acceso a los repositorios de información</t>
  </si>
  <si>
    <t>Semestral</t>
  </si>
  <si>
    <t>Subdirector de Tecnologías y Sistemas de Información</t>
  </si>
  <si>
    <t>Acta de verificación de accesos</t>
  </si>
  <si>
    <t>Controles desactualizados para el acceso a los sistemas de información</t>
  </si>
  <si>
    <t xml:space="preserve">El grupo de funcionarios designados por la Subdirección de Tecnologías y Sistemas de Información,  al menos una vez al año, a fin de detectar posibles fallas en los controles de acceso a los repositorios de información y sistemas de información, verificará que los permisos y accesos se encuentren actualizados, para ello informará al jefe inmediato y al líder de área, quien procederá a realizar una segunda revisión y enviará a la subdirección los cambios que sean requeridos. En caso de que al momento de hacer la verificación se encuentre algún dato inconsistente se reportará la situación al jefe inmediato e igualmente al líder de área, igualmente si después de una semana no se recibe respuesta por parte del área, se dejara evidencia de la información remitida y se aplicará el silencio administrativo positivo. Evidencia: Reporte de los datos inconsistentes cuando sea necesario
Correos electrónicos enviados a los líderes de área
Respuestas de los líderes de área
Listados de usuarios y controles de acceso actualizados
</t>
  </si>
  <si>
    <t>Manipulación o sustracción de información mediante el manejo inadecuado de los archivos de gestión y archivo central con el fin de favorecer a un tercero o a si mismo</t>
  </si>
  <si>
    <t xml:space="preserve">
1.Uso Indebido de la consulta                                 
</t>
  </si>
  <si>
    <t>1. Sanciones de entes de Control 
2. Investigaciones disciplinarias, penales y fiscales
3. Mala imagen institucional
4. Perdida de la memoria institucional</t>
  </si>
  <si>
    <t xml:space="preserve">
La persona encargada de atender los prestamos, recibe la solicitud en tiempo real por el formulario Forms desde la Intranet del MJD, para validar la información pertinente y así determinar si el documento se puede prestar, desde las bases de datos FUID del archivo, se busca el documento y se envia solo a la persona que envío el requerimiento en el caso en el que la persona no esté autorizado para su consulta ni prestamos se le informara a través del canal correspondiente la justificación del porqué. 
Evidencia: solicitud de consulta correo justificando o formato de préstamo</t>
  </si>
  <si>
    <t xml:space="preserve">.Uso Indebido de la consulta   </t>
  </si>
  <si>
    <t>Revisión de los accesos a la información en los archivos de gestión y archivo central</t>
  </si>
  <si>
    <t>semestral</t>
  </si>
  <si>
    <t>Coordinador del grupo de Gestión documental</t>
  </si>
  <si>
    <t>Reporte de Prestamos</t>
  </si>
  <si>
    <t>El riesgo a la fecha no se ha materializado, todos los controles se siguen realizando por la intranet,en la cual se recibe la solicitud en tiempo real por el formulario Forms y se valida la información pertinente y así determinar si el documento se puede prestar. Se realizaron trescientos veinte nueve (329) préstamos para el primer cuatrimestre del año 2024, sin novedad.</t>
  </si>
  <si>
    <t>2.Uso indebido de Préstamo de la Información Reservada.</t>
  </si>
  <si>
    <t xml:space="preserve"> </t>
  </si>
  <si>
    <t xml:space="preserve">Posibilidad de emitir resultados de auditoria no objetivos aprovechando la posición como auditor para beneficiar o afectar al auditado o a terceros favoreciendo intereses particulares. </t>
  </si>
  <si>
    <t>Solicitudes de terceros o partes interesadas</t>
  </si>
  <si>
    <t xml:space="preserve">1.Incumplimiento del principio de confidencialidad en el ejercicio de la actividad de auditoria. 
2.Pérdida de imagen institucional
3.Pérdida de confianza y credibilidad en el proceso.
4. Investigaciones Disciplinarias
Sanciones legales </t>
  </si>
  <si>
    <t>El Jefe o el auditor de la OCI  cada vez que se desarrolla una auditoria y antes de ser remitido a las partes interesadas, a fin de evitar imprecisiones en el contenido del mismo revisa el informe preliminar y sus papeles de trabajo. En caso de observar inconsistencias solicita las justificaciones o correcciones al auditor para realizar los respectivos ajustes al informe. 
Evidencia: Informe con sus respectivas modificaciones; Solicitudes de modificación a los informes; Comunicaciones de las modificaciones;
Informe final remitido a las partes interesadas</t>
  </si>
  <si>
    <t>Realizar reunión para dar lineamientos y directrices para abordar las auditorías bajo enfoque en riesgos y determinando la mejora institucional</t>
  </si>
  <si>
    <t>Mensualmente</t>
  </si>
  <si>
    <t>Jefe Oficina de Control Interno y equipo de trabajo</t>
  </si>
  <si>
    <t>Acta de reunión grupo primario y seguimiento de la planeación mensual</t>
  </si>
  <si>
    <t>En el primer cuatrimestre 2024,  se actualiza la descripción del riesgo.  Se implementaron a cabalidad los controles definidos y el plan de tratamiento para aportar a la ejecución de los controles. Se ejecutó el plan anual de auditorias 2024 teniendo en cuenta los linemiamientos para cada auditoria y las recomendaciones del jefe de la OCI. Los informes de auditoria se enviaron a cada líder del proceso auditado, de acuerdo con el procedimiento establecido y publicado en la página web de la entidad. Las evidencias se encuentran en el One Drive y publicadas en la pág web de la entidad. Se envían los soportes que evidencian la ejecución de la actividad del plan de tratamiento, adelantando las reuniones de grupo primario de la OCI donde se trabajó con todo el equipo los temas relacionados con la gestión del área y el seguimiento y control de la implementación del Plan Anual de Auditoria Interna 2024. Con respecto al último control, no se han detectado presión para la elaboración de los informes y, por tanto no se cuenta con denuncias al respecto.  
https://minjusticiagovco-my.sharepoint.com/:f:/r/personal/mauricio_ordonez_minjusticia_gov_co/Documents/Evidencias%20riesgos/OCI/2024/Primer%20cuatrimestre/Riesgos%20de%20corrupci%C3%B3n?csf=1&amp;web=1&amp;e=aDZaxy</t>
  </si>
  <si>
    <t>Presión de superiores para la modificación</t>
  </si>
  <si>
    <t>El Jefe o cualquier miembro de la OCI  cada vez que al revisar un informe se vea presionado por una parte interesada o un superior para la modificación del mismo, a fin de evitar presentar un informe que no sea fiel a la realidad, que omita información o que  vaya en contravía de la ley, realizará la denuncia respectiva siguiendo el conducto regular estipulado para ello. 
Evidencia: Denuncia, Informe con las modificaciones</t>
  </si>
  <si>
    <t>Falencias en la revisión de informes</t>
  </si>
  <si>
    <t>Generar acciones que contribuyan a la implementación de la política pública de drogas y criminal y penitenciaria, de los
mecanismos de cooperación juridica internacional y la justicia transicional con el fin de fortalecer la gestión publica entorno a lucha contra la criminalidad y
reincidencia</t>
  </si>
  <si>
    <t xml:space="preserve">Afectación económica y deterioro de la imagen institucional del Ministerio de Justicia y del Derecho al otorgar las licencias de cannabis mediante la manipulación, dilatación o entorpecimiento del proceso de licenciamiento por parte de los profesionales que evalúan las solicitudes de licencias y/o cupos a fin de obtener un beneficio propio o beneficiar  un tercero </t>
  </si>
  <si>
    <t>Prebendas a los ingenieros agrónomos o al personal jurídico en el marco de las visitas técnicas</t>
  </si>
  <si>
    <t>Otorgamiento de licencias sin cumplir con los requisitos
Investigaciones Disciplinarias
Sanciones 
Afectación de la imagen institucional</t>
  </si>
  <si>
    <t>El programador al momento de asignar los procesos a los diferentes evaluadores deberá verificar las visitas asignadas a cada ingeniero agrónomo, de modo que quien realice la visita sea un profesional diferente a quien revise la solicitud</t>
  </si>
  <si>
    <t>Permanente</t>
  </si>
  <si>
    <t>Subdirección de Control y Fiscalización de Sustancias Químicas y Estupefacientes</t>
  </si>
  <si>
    <t>Asignación de visitas - OneDrive
Traza en el MICC</t>
  </si>
  <si>
    <t>Durante el primer cuatrimestre, el riesgo no se ha materializado y el control ha sido efectivo. 
Control:
Para este período se desarrollaron 26 visitas previas,  la información de las actas de visita se carga en el repositorio de la Subdirección, dichas actas son verificadas por una persona del área técnica quien recepciona el acta, por la líder del grupo cuando se requiera y por el técnico que realiza el trámite. 
Acción del Plan de Tratamiento: 
La selección de las visitas a realizar son las que reporta el MICC y que hayan pasado por visto bueno por el área de licenciamiento, una vez se da el aval, la persona encargada de asignar las visitas, identifica la disponibilidad de los profesionales, en la trazabilidad de MICC en usuarios de consulta es posible verificar qué ingeniero revisó el expediente, y se asigna la visita a otro profesional, adicionalmente, se busca que se haga uso eficiente de los recursos en la programación.</t>
  </si>
  <si>
    <t>Manipulación indebida de la información,</t>
  </si>
  <si>
    <t>Manipulación indebida de la información</t>
  </si>
  <si>
    <t xml:space="preserve">Durante el primer cuatrimestre de la vigencia 2024, debido a la ejecución de los controles identifcados se reporta que no se ha materializado el riesgo.
Control: El líder jurídico del Grupo de Cannabis envió mediante correo electrónico (16) solicitudes de activación de usuarios a la plataforma MICC. De las cuales 15 solicitudes fueron de profesionales que durante la vigencia 2023 habían estado vinculados en la SCFSQE, por cuanto solo se realizó solamente la reactivación. Se recibió una (1) solicitud de activación de un contratista nuevo en la SCFSQE, quien adicionalmente diligenció el acuerdo de confidencialidad frente al manejo de la información.
Acción del Plan de Tratamiento: Durante el primer cuatrimestre, se realiza la validación de los usuarios activos e inactivos en el sistema de información MICC. Lo anterior, con el objetivo de verificar que solamente esten activos los profesiones (contratistas y/o de planta) que estén laborando para la SCFSQE durante el primer período del año. De esta validación se identificó un movimiento inusual de un contratista que no se encontraba </t>
  </si>
  <si>
    <t>Prebenda al personal del grupo de control cannabis, área financiera  y personal que intervenga en el proceso de otorgamiento de las licencias  y que pueda ocasionar falsedad en documentos</t>
  </si>
  <si>
    <t>Durante el primer cuatrimestre del 2024, el riesgo no se materializó y control fue efectivo, dado que se realizaron las siguientes acciones: 
Control: se lleva a cabo la revisión por parte de los abogados pares para la detección de posibles inconsistencias, en donde se realizaron las respectivas devoluciones para corrección por parte del abogado que proyectó. 
Acción del plan de tratamiento: se realiza por parte del Líder Juridico la verificación a cada unos de los trámites evidenciandose esta actividad en el aplicativo MICC, adicionalmente mediante el seguimiento realizado a traves de excel se evidencia el estado del trámite y los conceptos dados por el técnico y jurídico. 
Con lo anterior se logró vigilar que las solicitudes cargadas al MICC, fueran tramitadas conforme los parámetros normativos y que los actos administrativos fueran expedidos conforme a la normatividad vigente.</t>
  </si>
  <si>
    <t xml:space="preserve">Afectación económica y perdida reputacional al Ministerio de Justicia y del Derecho al otorgar el Certificado de Carencia de Informes por Tráfico de Estupefacientesin el cumplimiento de los requisitos mediante la manipulación del trámite de expedición por parte de los profesionales que evalúan las solicitudes a fin de obtener un beneficio propio </t>
  </si>
  <si>
    <t>Expedir el certificado de carencia a una persona con informes por tráfico de estupefacientes
Permitir el desvío de sustancias químicas controladas para la producción ilícita de drogas
libre circulación de la cadena de producción de estupefacientes con sujeción a un certificado de carencia de informes por tráfico de estupefacientes indebidamente expedido</t>
  </si>
  <si>
    <t xml:space="preserve">Durante el primer cuatrimestre de la vigencia 2024, el riesgo no se ha materializado, lo anterior teniendo en cuenta que se han ejecutado los controles dispuestos para mitigar el riesgo. 
Control: Durante el inicio de la vigencia 2024, se realizó la activación de los usuarios en SICOQ para los profesionales que se reincorporaron al grupo de Sustancias Químicas de la Subdirección conforme a la solicitud realizada por los mismos una vez celebrado cada contrato, lo anterior, teniendo en cuenta que al finalizar la vigencia del 2023, se realizó la desactivación de todos los usuarios de la plataforma SICOQ. 
Acción del plan de tratamiento: para mitigar el riesgo, durante el primer cuatrimestre, se realiza la validación de los usuarios activos e inactivos en el sistema de información SICOQ. Lo anterior, con el objetivo de verificar que solamente esten activos los profesiones (contratistas y/o de planta) que estén laborando para la SCFSQE durante el primer período del año. </t>
  </si>
  <si>
    <t xml:space="preserve">Prebendas a los ingenieros químicos, personal juridico y personal técnico. </t>
  </si>
  <si>
    <t xml:space="preserve">Prebendas a los ingenieros químicos,  personal juridico y/o técnico. </t>
  </si>
  <si>
    <t xml:space="preserve">Solicitudes externas e internas por los canales autorizados - SGDEA - correo de certificadosdecarencia@minjusticia.gov.co - línea de atención al cliente. 
</t>
  </si>
  <si>
    <t xml:space="preserve">Durante la vigencia del I Cuatrimestre de 2024, el riesgo no se ha materializado y el control ha sido efectivo. Se realizaron las siguientes actividades, con la finalidad de mitigar el riesgo.
Control: Los profesionales de la Subdirección de Control y Fiscalización de Sustancias Químicas y Estupefacientes- Grupo Control de Sustancias Químicas,  realizaron la validación juridica y tecnica de la solicitud, conforme al marco normativo vigente, se realizaron requerimientos por medio de SICOQ, a los solicitantes que no cumplieron con los requerimientos iniciales de la solicitud.
Luego de realizar el estudio integral de los tramites asignados para la expedición de Certificado de Carencia de Informes por Trafico de Estupefacientes - CCITE; al evidenciar que exiten errores dentro de la revisión inicial del trámite, se procede a devolver el mismo para que sea asignado al abogado encargado para que subsane mediante mesa de trabajo lo que haga falta y poder dar impulso a la solicitud, esto en virtud de actividades de mejoramiento de los procedimientos administrativos. 
Acción del plan de tratamiento: con el objetivo de mitigar la materialización del riesgo, se establece un único canal de atención institucional a fin de evitar posibles prebendas a los ingenieros químicos, personal juridico y técnico. </t>
  </si>
  <si>
    <t>Desconocimiento del procedimiento y/o de la normatividad asociada.</t>
  </si>
  <si>
    <t>Pérdida de la imagen institucional, afectación a los usuarios que acceden a los servicios del centro, investigaciones disciplinarias, sanciones.</t>
  </si>
  <si>
    <t>El coordinador del grupo de conciliación extrajudicial en derecho, arbitraje y amigable composición o el servidor designado por este, al menos una vez al año, a fin de fortalecer el conocimiento sobre el procedimiento y la normatividad asociada al proceso de inspección, control y vigilancia  y evitar interpretaciones erróneas en la aplicación, realizará una sensibilización o socialización a los miembros del grupo de conciliación extrajudicial en derecho, arbitraje y amigable composición. En caso de que al momento de realizar la sensibilización o socialización se presente una ausencia mayor o igual a la cuarta parte de los invitados, se deberá o reprogramar el mismo teniendo en cuenta la disponibilidad de los posibles asistentes o enviar a través de correo electrónico la presentación y material utilizado a fin de dar cobertura a la totalidad de las partes interesadas. Evidencia: Asistencia a la sensibilización/socialización.
Reprogramación de las sensibilizaciones/socializaciones cuando así se requiera
Envío de la presentación y material utilizado en la sensibilización/socialización</t>
  </si>
  <si>
    <t>1. Verificación con los soportes correspondientes, de los requisitos legales establecidos para el trámite de autorización de la creación de centros de conciliación, arbitraje y amigable composición, y demás servicios, así como de los procesos sancionatorios objeto de la materialización del riesgo, para corregir la situación y acatar lo establecido en la normativa vigente</t>
  </si>
  <si>
    <t>Por demanda</t>
  </si>
  <si>
    <t>Director(a) de MASC con el apoyo del coordinador(a) del grupo CEDAAC</t>
  </si>
  <si>
    <t>El riesgo no se ha materializado, el control ha sido efectivo
El 13 de marzo de 2024 se realizó capacitación para fortalecer los conocimientos de los integrantes del grupo de conciliación extrajudicial en derecho, arbitraje y amigable composición (CEDAAC), con el fin de garantizar la correcta aplicación del procedimiento vigente de visitas de inspección, control y vigilancia y de esta forma evitar la materialización de riesgos asociados al ejercicio de las funciones de inspección, control y vigilancia. Como resultado de la capacitación se compartió el acta, la presentación y un instructivo para fortalecer la aplicación de los instrumentos en las visitas de inspección.
Adicionalmente, el 20 de marzo de 2024 se realizó capacitación a los integrantes del grupo CEDAAC sobre las generalidades del aplicativo SICAAC y las funcionalidades relacionadas con las funciones de inspección, control y vigilancia, con el fin de reforzar la consulta y uso del sistema de información en el ejercicio de estas funciones. Se compartió el acta de la capacitación.
Evidencias suministradas: Soporte de las  capacitaciones realizadas e instructivo para diligenciar los instrumentos de visitas de inspección, control y vigilancia
Link de evidencias: https://minjusticiagovco-my.sharepoint.com/:f:/g/personal/mauricio_ordonez_minjusticia_gov_co/EkjfqgcdlqpBjESJ97DOuw0BK5E6svTFp60USWuCFaUQGw?e=GN7BZH</t>
  </si>
  <si>
    <t>Incorrecta interpretación de la normativa establecida</t>
  </si>
  <si>
    <t xml:space="preserve">El coordinador del grupo de conciliación extrajudicial en derecho, arbitraje y amigable composición o el servidor designado por este, al menos una vez al año,  con el fin de identificar situaciones que se hayan presentado o elementos que se deban fortalecer en el ejercicio de las funciones de inspección, control y vigilancia o en aplicación de los instrumentos establecidos, implementará una estrategia (sondeo, cuestionario, reunión, etc) con los profesionales que atienden estos procesos. Si no se tiene acogida o respuesta por  parte de los profesionales se reiterará la solicitud o se convocará a una reunión para cumplir con este propósito. Evidencias: soporte de la estrategia aplicada o de la reiteración o reunión realizada
</t>
  </si>
  <si>
    <t>2. Realizar los ajustes que se requieran para corregir las situaciones que se identifiquen en los trámites de autorización de creación de centros, sus servicios y los procesos sancionatorios objeto de la materialización del riesgo, acatando lo establecido en la normativa vigente y las demás consecuencias que de ello se derive</t>
  </si>
  <si>
    <t>El riesgo no se ha materializado, el control ha sido efectivo
En el mes de abril de 2024, se implementó una estrategia consistente en la realización de reuniones independientes con el grupo de conciliación extrajudicial en derecho, arbitraje y amigable composición (CEDAAC) con el fin de identificar situaciones de mejora en el instrumento de verificación que se aplica en las visitas de inspección, control y vigilancia que se llevan a cabo sobre los centros de conciliación, arbitraje y amigable composición, de la siguiente forma: 
Durante los días 9, 16 y 17 de abril de 2024 se realizaron diez (10) sesiones de trabajo con cada uno de los integrantes del grupo CEDAAC que realizan visitas de inspección a los centros de conciliación, arbitraje y amigable composición, donde se recopilaron las principales debilidades y sugerencias de mejora que se han evidenciado sobre el formato de verificación de obligaciones legales y reglamentarias de requisitos generales de prestación del servicio,  en cada una de las categorías, preguntas y puntajes establecidos. Asimismo, se recibieron propuestas de incorporación de nuevas elementos en el instumento.
Con estos insumos, se fortalecerá el formato de verificación y  los lineamientos del Programa Nacional de Conciliación Extrajudicial en Derecho, Arbitraje y Amigable considerando la experiencia que cada profesional ha tenido en el ejercicio de las funciones de inspección, control y vigilancia y acorde con la normativa vigente.
Evidencias: Acta de las reuniones, soporte de envío del instrumento de verificación  con las observaciones generadas por cada profesional del grupo CEDAAC
Link de evidencias: https://minjusticiagovco-my.sharepoint.com/:f:/g/personal/mauricio_ordonez_minjusticia_gov_co/EpytUB3aJbZBuUt3EojZ290B7qUH35IX_DVR_dEs92xzQA?e=sWRukd</t>
  </si>
  <si>
    <t>Deficiencias en el proceso de revisión de la decisión de la sanción,</t>
  </si>
  <si>
    <t xml:space="preserve">El riesgo no se ha materializado y el control ha sido efectivo
En el próximo reporte de la matriz de riesgos, se consolidarán los actos administrativos revisados y aprobados por la DMASC derivados de quejas y procesos administrativos de carácter sancionatorio, en ejercicio de las funciones de inspección, control y vigilancia que se ejerce sobre los centros de conciliación, arbitraje y amigable composición.
</t>
  </si>
  <si>
    <t>Pérdida de recursos por el uso de los vehículos asignados al Ministerio en actividades no permitidas por la normativa vigente por una actuación irregular del servidor público para beneficiar a un tercero o a sí mismos</t>
  </si>
  <si>
    <t>Inexistencia o fallas del control sobre los recorridos del vehículo</t>
  </si>
  <si>
    <t>Investigaciones Disciplinarias
Pérdida de Imagen Institucional
Sanciones</t>
  </si>
  <si>
    <t>El conductor, cada vez que se le asigna una tarea que implique la movilización del vehículo asignado, a fin de tener información actualizada de la ubicación del vehículo y la labor asignada al mismo, realizará el diligenciamiento de la Planilla Diaria Control de Recorridos. El día hábil siguiente al diligenciamiento se deberá entregar la planilla a la Coordinación del Grupo de Almacén, Inventarios y Transporte y en el caso que no suceda así se hará el respectivo requerimiento al conductor quien deberá justificar su incumplimiento. Evidencia: Planilla Diaria Control de Recorridos diligenciada
Requerimiento en caso de incumplimiento de entrega
Justificación del incumplimiento por parte del conductor.
Para el seguimiento del combustible y mantenimientos utilizados por el parque automotor se cuenta con la siguientes controles:
1. El conductor asignado reporta quincenalmente por medio de los formatos: F-GA-02-08 Formato De Verificación Chequeo Pre-Operacional, F-GA-02-02 Planilla Diaria Control Recorridos Vehículos junto con la entrega del copia de suministro de combustible, esto permite tener claridad en el estado inicial previo a operaciones junto con los trayectos diarios. El control de estos se realiza un seguimiento quincenal con la entrega de planillas , tiquetes y con en el tablero de control,  los cuales son comparados con la muestra de estos tres fuentes. En caso de presentar alguna novedad referentes en los tiempos establecidos  y las de entrega el conductor deberá justificar su incumplimiento a través de correo electronico al Coordinador GAIT. 
2. El Coordinador del GAIT realiza seguimiento de los mantenimientos preventivos y correctivos del parque automotor de forma mensual , esto por medio de  diferentes procesos y documentos que permiten evidenciar elcumplimiento, para ello se implementa la F-GA-02-09 Matriz De Seguimiento Plan De Mantenimientos siendo un documento que funciona como planificador de la operación correctiva  y a través de la matriz interna de seguimiento de mantenimientos preventivos y correctivos los cuales contienen historicos de servicios y facturación siendo el mecanismo que se utiliza para la comparación de generación de servicios y de valores obligados del presupuesto asignado y de anteriores.En caso de identificar alguna novedad referente a la prestación del servicio o sobrecosto en la facturación se comunicara al contratista para que genere las acciones correspondientes.
Evidencias
Planilla Diaria Control de Recorridos
Tiquetes de suministro de combustible
Consolidado del tablero de control(Registro pre-operacional)
Matriz De Seguimiento Plan De Mantenimientos
Matriz interna de seguimiento de mantenimientos preventivos y correctivos
Requerimiento en caso de incumplimiento (si aplica)</t>
  </si>
  <si>
    <t>Inexistencia o fallas del control sobre los recorridos del vehículo
Debilidadades en el control de los recorridos del vehículo.
Incumplimiento o sobrecostos en los mantenimientos del parque automotor.</t>
  </si>
  <si>
    <t>Seguimiento al diligenciamiento de las planillas de movimientos y traslados
Seguimiento al diligenciamiento de las planillas de movimientos y traslados, entrega de copia de suministro de combustible y revisión en el tablero de control.
Verificación del correcto registro de la  Matriz De Seguimiento Plan De Mantenimientos y matriz interna de histórico y facturación.</t>
  </si>
  <si>
    <t>Grupo de Almacén, inventarios y Transporte</t>
  </si>
  <si>
    <t xml:space="preserve">Planillas de movimientos y traslados-Registro de formulario de recorridos
*F-GA-02-02 Planilla Diaria Control Recorridos Vehículos
*Copia De Suministro de Combustible
*F-GA-02-08 Formato de Verificación Chequeo Pre-Operacional
*F-GA-02-09 matriz de seguimiento plan de mantenimientos
*Matriz interna de históricos de mantenimientos </t>
  </si>
  <si>
    <t>No se ha materializado el riesgo, los controles en referencia a combustible se ajusto a la operación del parque automotor, a partir de que la revisión de las planillas de recorridos, la información del chequeo pre-operacional y la copia del suministro de combustible coinciden en las necesidades y autorizaciones de movimientos de la entidad.
En referencia a los mantenimientos se continua con en el registro de las matrices en el cual se evidencia el estado de cada servicio y ha permitido contar con la trazabilidad y evidenciar que no se duplican intervenciones, que cumplen de acuerdo a los trayectos autorizados y que a su vez se encuentren en los rangos acordados de facturación y ejecución.
Por otra parte se precisa que la presente matriz fue actualizada en los siguientes campos: 1.Descripción del control  2. Causa que ataca 3. Acciones 4. Fecha inicial  5. Fecha final 6. Registro o evidencia. Estas actualizaciones hacen referencia a mejorar los controles y a mejorar la descripción de las acciones, los ajustes se encuentran en atención a las recomendaciones de la OCI.</t>
  </si>
  <si>
    <t>Sanciones e investigaciones por direccionamiento indebido de la gestión contractual favoreciendo intereses privados o particulares</t>
  </si>
  <si>
    <t>Documentación  previa soporte de la contratación manipulada</t>
  </si>
  <si>
    <t>_Investigaciones disciplinarias, fiscales y penales
- Pérdida de Credibilidad
- Posibles demandas
- Requerimientos de Entes de Control</t>
  </si>
  <si>
    <t>El directivo de cada dependencia, cada vez que realice un proceso de contratación, verificará la consistencia de los documentos precontractuales antes de que el enlace de contratación de cada dependencia remita la información al Grupo de Gestión Contractual, comparando el objeto, necesidad y montos contra el Plan Anual de compras, y los productos establecidos en el proyecto de inversión, el programan misional de funcionamiento o el objeto deseado. En caso de encontrar diferencias, devuelve el documento para ajustes. Evidencia: la lista de chequeo diligenciada, la información de la carpeta del contratista y los correos a que hubo lugar en donde solicitó la información faltante o incompleta (en los casos que aplique</t>
  </si>
  <si>
    <t xml:space="preserve">El funcionario o contratista del GGC realiza el acompañamiento a las dependencias de la Entidad en la revisión de la ficha tecnica técnica de necesidades del proceso y en la elaboración del análisis del sector previo a la radicación del proceso contractual </t>
  </si>
  <si>
    <t>Cuando aplique</t>
  </si>
  <si>
    <t>Profesionales del  GGC</t>
  </si>
  <si>
    <t xml:space="preserve"> Correos electrónicos remitidos a la dependencias con las observaciones y el apoyo solicitado.</t>
  </si>
  <si>
    <t>No se han materializado los riesgos. 
1. Se realiza por parte el GGC apoyo a las dependencias en la construcción de las fichas técnicas y analisis del sector de los procesos de contratación del MJD. Evidencias correos de los procesos en que se ha prestado apoyo y base de seguimiento a revisión de procesos.
2. Se realiza en debida forma las justificaciones de la causal de contratacion directa en aplicacion de la normatividad vigente. Evidencia Link de los procesos en el Secop II.
3. Se públicó el 26/01/2024 en el SIG la GUÍA G-GC-02 PARA EL USO MODULO PLAN DE PAGOS PLATAFORMA SECOP II. Evidencia  GUIA y correo socialización
3. Se realizaron recomendaciones generales a los supervisores, sobre la adecuada labor de la supervisión. Se adjunta correo del 11 de abril de 2024 Recomendaciones para la adecuada supervisión de contratos y convenios,  MJD-MEM24-0002152  Linemaientos liberacón de recursos, MJD-MEM24-0001882 Lineamientos cierre de contratos de prestación de servicios profesionales y/o de apoyo a la gestión en SECOP II.</t>
  </si>
  <si>
    <t>Pliego de condiciones manipulados para favorecer a un proveedor</t>
  </si>
  <si>
    <t>El profesional encargado de adelantar la contratación, cada vez que se va a efectuar la suscripción de un contrato, verifica que la información radicada por parte de cada dependencia corresponda con los requisitos establecidos,  a través de una lista de chequeo la cual deberá consultar en el SIG,  donde están los documentos requeridos y la revisión con la información física suministrada por el contratista. En caso de encontrar documentación faltante, requiere al enlace a través de correo electrónico el suministro de la documentación faltante o incompleta para poder continuar con el proceso de contratación, en un plazo prudente de tal forma que no se retrase el proceso de suscripción. Evidencia: la lista de chequeo diligenciada, la información de la carpeta del contratista y los correos a que hubo lugar en donde solicitó la información faltante o incompleta (en los casos que aplique).</t>
  </si>
  <si>
    <t xml:space="preserve">El funcionario o contratista debe solicitar en el estudio previo la justificación en debida forma de la causal de contratación directa en aplicación de la normatividad contractual </t>
  </si>
  <si>
    <t>Funcionario o contratista del GGC</t>
  </si>
  <si>
    <t xml:space="preserve"> Link de los procesos en el Secop II  como evidencia de los estudios Previos Justificados</t>
  </si>
  <si>
    <t>El Responsable del proceso de Gestión Contractual cada vez que se vaya a realizar la suscripción de un contrato a  fin de identificar posibles actos de manipulación de la documentación previa que soporta el proceso de contratación revisa esa  documentación, posterior a la revisión del profesional en derecho del grupo de gestión contractual si al momento de hacer la revisión se identifica documentación inconsistente o manipulación de la misma, se devolverá toda la documentación previa soporte a la dependencia que solicitó el proceso y además se requerirá la debida sustentación por escrito donde se detallen las causas de las modificaciones identificadas Evidencia: 
El VoBo del responsable del proceso de Gestión Contractual
Devolución a la dependencia mediante oficio
Respuesta de la dependencia al Oficio</t>
  </si>
  <si>
    <t>Remitir trimestralmente recomendaciones generales a los supervisores, sobre la adecuada labor de la supervisión</t>
  </si>
  <si>
    <t>trimestral</t>
  </si>
  <si>
    <t>Coordinador GGC</t>
  </si>
  <si>
    <t xml:space="preserve"> Correo electrónico</t>
  </si>
  <si>
    <t>Indebida utilización de las causales de contratación directa</t>
  </si>
  <si>
    <t>El profesional en derecho del grupo de gestión contractual, cada vez que se va a efectuar la liquidación de un contrato, a fin de verificar que el proceso contractual haya cumplido con los requisitos técnicos, legales y financieros, revisa la carpeta del contrato, identificando los informes periódicos, los pagos realizados, al igual que estado financiero del contrato; en el caso de anticipos verifica el cumplimiento normativo en este tema. Una vez se verifica el cumplimiento de los requisitos adelanta la liquidación, previa solicitud del supervisor del contrato. En caso de encontrar deficiencias e incumplimientos, solicita al supervisor la gestión para completar la carpeta y entregar la información requerida para adelantar la liquidación del contrato. Evidencia: Carpeta del contrato, informes de supervisión, estado financiero del contrato</t>
  </si>
  <si>
    <t>Deficiente seguimiento por parte del supervisor</t>
  </si>
  <si>
    <t>Documentación de la ejecución del contrato alterada</t>
  </si>
  <si>
    <t xml:space="preserve">
Deficiente seguimiento por parte del supervisor</t>
  </si>
  <si>
    <t>Mal manejo de los recursos</t>
  </si>
  <si>
    <t>Posibilidad de pérdida de recursos al seleccionar una iniciativa asociada a Justicia étnica que no cumpla con los requisitos aprovechando la concentración de la información a fin de que esta sea favorecida con recursos públicos permitiendo la recepción de un beneficio o beneficiando a un tercero</t>
  </si>
  <si>
    <t xml:space="preserve">Fallo en alguna de las etapas de revisión de requisitos </t>
  </si>
  <si>
    <t>_Investigaciones disciplinarias, fiscales 
- Pérdida de Credibilidad</t>
  </si>
  <si>
    <t>El equipo seleccionado del Grupo de Fortalecimiento a la Justicia étnica una vez el grupo culmina la revisión de los requisitos mínimos y  a fin de establecer si este análisis es correcto, realizará la revisión y validación aleatoria del 10% de las iniciativas, contrastando los requisitos vs la información diligenciada en una reunión grupal donde participan un numero impar de integrantes con voz y voto. Si en el momento de la revisión, se encuentra alguna inconsistencia en el diligenciamiento de la matriz se procede a realizar el ajuste y la decisión de mantener o no la iniciativa en el proceso. Evidencia: Grabación de la reunión si se realiza de forma virtual
Acta de reunión si esta se realiza de forma presencial. En ambas se concluirá sobre las iniciativas revisadas y validadas.</t>
  </si>
  <si>
    <t>La OCI encuentra que el proceso demuestra que ha atendido con las recomendaciones presentadas en informes anteriores en relación con la estructura de la definición del riesgo. Se revisan los controles y la acción definida en el plan de tratamiento del riesgo, validando con respecto a las evidencias entregadas por parte del líder del proceso la ejecución y efectividad de sus controles, los cuales son detectivos determinando muestras aleatorias con respecto a los controles establecidos. Considerando este ejercicio un ejemplo para los demás procesos para que lleven a cabo la verificación del control.</t>
  </si>
  <si>
    <t>Revisión posterior por parte del coordinador del grupo a los documentos asociados  a los requisitos de las iniciativas</t>
  </si>
  <si>
    <t xml:space="preserve">Coordinador del Grupo </t>
  </si>
  <si>
    <t>Iniciativa revisada</t>
  </si>
  <si>
    <t>Injerencia de terceros</t>
  </si>
  <si>
    <t>Posibles demandas o acciones judiciales</t>
  </si>
  <si>
    <t>El coordinador del Grupo de Fortalecimiento a la Justicia étnica después de la reunión con el equipo de validación de requisitos mínimos y antes de la publicación de la matriz de las propuestas, a fin de complementar el trabajo desarrollado por el equipo, realizará la revisión y validación aleatoria del 6% de las iniciativas adicionales a las ya revisadas, contrastando los requisitos vs la información diligenciada. Si en el momento de la revisión, se encuentra alguna inconsistencia en el diligenciamiento de la matriz se procede a realizar el ajuste y la decisión de mantener o no la iniciativa en el proceso. Evidencia: Campo diligenciado de la revisión por parte de la coordinación de aquellas iniciativas seleccionadas con la respectiva decisión</t>
  </si>
  <si>
    <t>Inadecuada verificación de los requisitos y documentos a las iniciativas priorizadas</t>
  </si>
  <si>
    <t>Requerimientos de Entes de Control</t>
  </si>
  <si>
    <t>El Grupo de Fortalecimiento a la Justicia étnica cada vez que se reciba una solicitud de aclaración, información, queja, reclamo o sugerencia de la matriz de iniciativas publicada, a fin de determinar la validez o no de la solicitud y dar respuesta a la misma, realizará la revisión de la solicitud contrastando los requisitos vs la información diligenciada. Si en el momento de la revisión, se encuentra alguna inconsistencia en el diligenciamiento de la matriz se procede a realizar el ajuste y la decisión de mantener o no la iniciativa en el proceso, allegando copia de la misma al solicitante. Evidencia: Solicitud recibida
Respuesta a la solicitud</t>
  </si>
  <si>
    <t>El Grupo de Fortalecimiento a la Justicia étnica una vez se determinen las iniciativas priorizadas, verificará la validez de los requisitos y documentos que demuestren la relación de representación legal vigente, para efectos de contratar con la persona que esté legalmente habilitada para este efecto. En el caso de no poder realizar la verificación con el Ministerio del Interior, se verificarán otros documentos como la inscripción de autoridad en la Alcaldía correspondiente.
Como evidencia queda la respuesta de las entidades correspondientes y su respectiva solicitud por parte de Minjusticia</t>
  </si>
  <si>
    <t>Falta de control en la instancia de verificación de perfiles y requisitos</t>
  </si>
  <si>
    <t>Pérdida de credibilidad en los funcionarios de la entidad al manipular la información laboral para favorecer el ingreso de personas a  la planta de personal o por el contrario manipularla para suscitar la salida de un funcionario</t>
  </si>
  <si>
    <t>Interno</t>
  </si>
  <si>
    <t>Pérdida de credibilidad institucional.
Investigaciones disciplinarias, penales y fiscales.</t>
  </si>
  <si>
    <t>probable</t>
  </si>
  <si>
    <t>El Coordinador del Grupo de Gestión Humana cada vez que se realiza la incorporación de un funcionario, con el fin de verificar la idoneidad de la persona, revisa las certificaciones laborales contra la información de la hoja de vida, verificando el cumplimiento de requisitos y la legalidad de dichos documentos. En el caso de encontrar inconsistencias, solicita completar la información y realizar las aclaraciones necesarias. Como evidencia queda el registro de verificación y el visto bueno del documento en la hoja de vida</t>
  </si>
  <si>
    <t>Modificación de los requisitos para favorecer a un tercero</t>
  </si>
  <si>
    <t xml:space="preserve">Realizar un muestreo aleatorio verificando con la entidad correspondiente la constatación de la veracidad del documento, </t>
  </si>
  <si>
    <t>Cada vez que ingresa un funcionario</t>
  </si>
  <si>
    <t>Coordinadora del Grupo de Gestión Humana</t>
  </si>
  <si>
    <t>Hojas de vida revisadas</t>
  </si>
  <si>
    <t>El auxiliar del GGH, cada vez que solicitan el préstamo de una hoja de vida, con el fin de salvaguardar la información contenida en ella y teniendo en cuenta que información reservada, registra el préstamo y devolución de las mismas en el formato destinado para este fin, verificando los folios y la integridad del documento. En caso de inconsistencias en el expediente, requiere al solicitante para que allegue la carpeta completa o informa el hecho ante el CGGH. Cómo evidencia queda el registro de préstamo debidamente firmado</t>
  </si>
  <si>
    <t>Presiones de un tercero</t>
  </si>
  <si>
    <t>El Coordinador del Grupo de Gestión Humana cada vez que solicitan una certificación laboral, y con el fin de garantizar la veracidad de la información, revisa las certificaciones laborales contra la información de la hoja de vida; en caso de encontrar inconsistencias solicita al profesional ajustar la certificación, de tal manera que esta cumpla con los requisitos solicitados o la información contenida en el expediente. Como evidencia queda el registro de verificación y el visto bueno del documento</t>
  </si>
  <si>
    <t>Pérdida de recursos por la posibilidad de que se beneficie a un funcionario o un tercero a partir de la ejecución indebida de los recursos públicos, debido a la deficiente planeación de las actividades, en el marco de la gestión del talento humano</t>
  </si>
  <si>
    <t>Baja asistencia de los funcionarios a las actividades de bienestar y capacitación</t>
  </si>
  <si>
    <t>El Coordinador del Grupo de Gestión Humana cada vez que se realiza un evento y con el fin de garantizar la adecuada ejecución de los planes de bienestar y capacitación, revisa y aprueba las actividades a realizar en el marco del fortalecimiento de la gestión humana de acuerdo con el plan de gestión de talento humano, En el caso de no ejecutar el plan de conformidad a lo establecido se actualiza el plan para el desarrollo efectivo de las actividades. En Como evidencia queda el registro de verificación y el visto bueno del documento. Si no revisa y aprueba el coordinador, puede ser aprobado por la Secretaria General</t>
  </si>
  <si>
    <t>Programación de actividades que no cumplen con las necesidades de la entidad</t>
  </si>
  <si>
    <t>Socialización y campañas infomativas sobre actividads de bienestar y capacitación</t>
  </si>
  <si>
    <t>Cada vez que se requiera</t>
  </si>
  <si>
    <t>Los profesionales del Grupo de Gestión Humana cada vez que se realice una actividad de fortalecimiento, con el fin de asegurar la participación, llevarán registro de las actividades realizadas, adjuntando los soportes y evidencias cuando se requieran. En caso de no contar con un registro, en el momento, se levantará un acta de la actividad. Como evidencia quedan los listados de asistencia a las actividades y los soportes fílmicos y fotográficos.</t>
  </si>
  <si>
    <t>Falta de credibilidad en el control disciplinario al tomar decisiones en materia disciplinaria ajustadas a intereses particulares, favoreciendo a un funcionario o a si mismo, por el desconocimiento de la normatividad que aplica al derecho disciplinario</t>
  </si>
  <si>
    <t>Presiones indebidas</t>
  </si>
  <si>
    <t>Investigaciones disciplinarias y penales
Pérdida de imagen del grupo de Control Disciplinario Interno
Revocatoria de las decisiones
Sentencias contenciosas en contra de la entidad</t>
  </si>
  <si>
    <t>El Jefe de la Oficina de Control Disciplinario Interno cada vez que suscribe las actuaciones revisa las decisiones tomadas sobre los trámites o procesos de competencia de la Oficina, a partir del conocimiento del mismo, lo establecido en el régimen disciplinario vigente y la reunión con el abogado que lleva el proceso para conocer los detalles y determinar la pertinencia de la actuación. En caso de errores formales se ajusta la redacción del documento y en caso de inconsistencias en lo sustancial, se procede a subsanar la falla y se labora la nueva decisión. Carpetas compartidas, expedientes físicos, sistema de gestión disciplinaria Gecodi, SIM y correos electrónicos.</t>
  </si>
  <si>
    <t>Deficiente seguimiento a las actuaciones asociadas a la gestión disciplinaria</t>
  </si>
  <si>
    <t>Al interior de la Oficina de Contol Disciplinario Interno se realizarán jornadas de socializaión y/o debate respecto de las temáticas que se estén manejando en los expedientes activos.</t>
  </si>
  <si>
    <t>El Jefe de la Oficina de Control Disciplinario Interno mensualmente hace seguimiento a los expedientes disciplinarios a partir de la realización de reuniones con cada abogado para revisar material y formalmente cada uno de los expedientes disciplinarios activos y dar pautas para la gestión durante el mes siguiente En caso de errores formales se ajusta la redacción del documento y en caso de inconsistencias en lo sustancial, se procede a subsanar la falla y se labora la nueva decisión. Carpetas compartidas, expedientes físicos, sistema de gestión disciplinaria Gecodi, SIM y correos electrónicos.</t>
  </si>
  <si>
    <t xml:space="preserve">Pérdida o indebida utilización de recursos públicos al aprobar y/o realizar los pagos sin el cumplimiento de requisitos, al no realizar una revisión de los soportes, con el fin de favorecer a un tercero u obtener un beneficio propio, por acciones  u omisiones. </t>
  </si>
  <si>
    <t>Cuentas de cobro sin los soportes necesarios</t>
  </si>
  <si>
    <t>Realizar capacitaciones o mesas de trabajo con las dependencias generadoras de la información contable, con el fin de fortalecer el reporte de la información.</t>
  </si>
  <si>
    <t>Favorecimiento con Bancos para apertura de cuentas bancarias</t>
  </si>
  <si>
    <t>Favorecimiento o preferencias en la asignación de PAC</t>
  </si>
  <si>
    <t>No respetar el turno de llegada de las cuentas para generar la obligación de pago</t>
  </si>
  <si>
    <t>Suplantación de representante legal para retiro de dinero de cuentas Bancarias del MJD</t>
  </si>
  <si>
    <t>Falencias en la información contable reportada por las dependencias generadoras</t>
  </si>
  <si>
    <t>Realizar evaluaciones financieras inadecuadas con el fin de favorecer a un tercero</t>
  </si>
  <si>
    <t>Pérdida de recursos a la entidad por la alteración de la información relacionada con la nómina, al no llevar un control sobre las novedades presentadas en el período, para favorecer un funcionario o a si mismo</t>
  </si>
  <si>
    <t xml:space="preserve">Inadecuada notificación de la liquidación </t>
  </si>
  <si>
    <t>Investigaciones disciplinarias, ficales, penales, 
Detrimento patrimonial
Mala imagen institucional</t>
  </si>
  <si>
    <t>El equipo de nómina, cada vez que se presenta una novedad de retiro, emite una liquidación definitiva con el fin de notificarla, informando al exfuncionario mediante correo electrónico los valores liquidados. En el caso que rebote el correo, se notificará publicando en cartelera. Como evidencia queda el correo enviado y  la fotografía de la publicación cuando aplique.</t>
  </si>
  <si>
    <t>Revisión de la prenómina para detectar desviaciones en el proceso de retiro antes de generar la nómina definitiva</t>
  </si>
  <si>
    <t>Mensual</t>
  </si>
  <si>
    <t>Coordinador del GGH</t>
  </si>
  <si>
    <t>Prenómina revisada
Correos electrónicos de notificación de la liquidación.</t>
  </si>
  <si>
    <t xml:space="preserve">Inadecuado registro de la información referente a la liquidación de la nómina
</t>
  </si>
  <si>
    <t>El equipo de nómina mensualmente y  con el fin de verificar la veracidad de los datos incluidos en el sistema SIGEP, revisa la información registrada en el aplicativo de nómina  contra el acto administrativo y /o las novedades del mes. En caso de presentar inconsistencias se corrige, o se remite a la fuente de la falla para su ajuste. Registro en excel de las validaciones, reporte de incidencias.</t>
  </si>
  <si>
    <t xml:space="preserve">Falta de controles en la expedición de Actos administrativos </t>
  </si>
  <si>
    <t>El Coordinador del Grupo de gestión Humana, cada vez que se requiera generar un acto administrativo y con el fin de certificar que cumpla con los parámetros normativos vigentes, revisa y aprueba el proyecto de resolución, verificando la totalidad de la información que conforma dicho documento En caso de no poder realizar la revisión del acto administrativo, dan visto bueno el elaborador del documento para firma del Ordenador del gasto. Como evidencia queda el Acto administrativo con visto bueno</t>
  </si>
  <si>
    <t>No reflejar la realidad económica en los estados financieros de la entidad, subestimando los registros contables al  manipular los valores reales de los hechos económicos  para beneficio de los funcionarios que intervienen en el proceso o licenciatarios  al momento de registrar las cuentas por cobrar de licencias de cannabis otorgadas en la modalidad de cuotas.</t>
  </si>
  <si>
    <t xml:space="preserve">Suministrar  o registrar información errada </t>
  </si>
  <si>
    <t>SI</t>
  </si>
  <si>
    <t>NO</t>
  </si>
  <si>
    <t xml:space="preserve">El encargado del grupo financiero asignado por la Subdirección, mensualmente envia al GGFC el informe de cuentas por cobrar de los licenciatarios a los cuales se les ha otorgado licencias de cannabis por la modalidad de cuotas con el objetivo de validar que se registre la totalidad de los hechos económicos, en el evento de que se generen diferencias en la conciliación se registrará la situación en campo de observaciones y se hará seguimiento en la siguiente conciliación para solucionar la observación presentada. El GGFC, envia a la SCFSQyE la conciliación de cuentas por cobrar donde se verifica que todo lo reportado se encuentra registrado en SIIF Nación. 
Como evidencia queda:  
Informes y conciliaciones  mensuales de cuentas por cobrar. </t>
  </si>
  <si>
    <t xml:space="preserve">Suministrar o registrar información errada </t>
  </si>
  <si>
    <t xml:space="preserve">El líder del grupo financiero de la Subdirección, elabora trimestralmente un informe de seguimiento con la gestión adelantada respecto a los movimientos de cartera relacionados con las licencias de cannabis. </t>
  </si>
  <si>
    <t>La no liquidación de los intereses moratorios con la tasa correcta</t>
  </si>
  <si>
    <t xml:space="preserve">En los casos en que aplique y como resultado del análisis realizado por el grupo financiero de la SCFSQyE, se comunicará al grupo de Sistemas sobre las inconsistencias identificadas y que estén relacionadas con el módulo de novedades de la plataforma MICC para que se realicen las correcciones necesarias. </t>
  </si>
  <si>
    <t>En proceso</t>
  </si>
  <si>
    <t xml:space="preserve">Correos o trazabilidad en el MICC. </t>
  </si>
  <si>
    <t xml:space="preserve">No adelantar las actuaciones administrativas necesarias para recuperar las cuentas por cobrar identificadas de las licencias de cannabis. </t>
  </si>
  <si>
    <t xml:space="preserve">El grupo financiero de la Subdirección, debe verificar la información registrada en el MICC, cuando se evidencie que los licenciatarios no han cumplido con lo pactado respecto a los pagos determinados en el acto administrativo, se proyecta un oficio mediante SGDEA requiriendo el pago de las cuotas o  allegando los comprobantes de pago realizados. En caso de presentar inconsistencias relacionados con la información que reposa dentro del oficio, se devuelve al funcionarios que lo proyectó para su modificación y ajuste. Como evidencia se cuenta con la trazabilidad en el SGDEA. Teniendo en cuenta lo estipulado en la normatividad vigente, los pagos correspondientes a las cuotas deben realizarse en Enero de cada anualidad, por lo anterior, los oficios de requerimiento se emitirán como mínimo (2) veces en el año. 
</t>
  </si>
  <si>
    <t>No adelantar las actuaciones administrativas necesarias para recuperar las cuentas por cobrar identificadas de las licencias de cannabis.</t>
  </si>
  <si>
    <t>Conforme a lo establecido en el procedimiento P-CR-18 "Seguimiento pagos y cuentas por cobrar - Licencias de Cannabis", el grupo financiero conformará el expediente para dar traslado al equipo jurídico del grupo cannabis para liquidación de deuda e iniciar del proceso sancionatorio. (Para los casos en que no se logre el recaudo por medio de las comunicaciones preventivas)</t>
  </si>
  <si>
    <t>Correo electrónico de traslado emitido por el Grupo Financiero al grupo jurídico de la Subdirección con el expediente digital conformado para iniciar la liquidación de deuda.</t>
  </si>
  <si>
    <t>pobreza en colombia</t>
  </si>
  <si>
    <t>hora pico</t>
  </si>
  <si>
    <t>afan</t>
  </si>
  <si>
    <t>Lleves joyas</t>
  </si>
  <si>
    <t>hable por el celular</t>
  </si>
  <si>
    <t>atraco en trasmilenio</t>
  </si>
  <si>
    <t>perdida $$</t>
  </si>
  <si>
    <t>susto</t>
  </si>
  <si>
    <t>perdida de contactos</t>
  </si>
  <si>
    <t>hacer daño fisio, psiclógico</t>
  </si>
  <si>
    <t>incomunidada</t>
  </si>
  <si>
    <t>perder la vida</t>
  </si>
  <si>
    <t>Herramienta de Riesgos de Seguridad Digital</t>
  </si>
  <si>
    <t>ACTIVO</t>
  </si>
  <si>
    <t>PRINCIPIO DE SEGURIDAD DEL ACTIVO</t>
  </si>
  <si>
    <t>PRINCIPIO DE SEGURIDAD PARA EL RIESGO</t>
  </si>
  <si>
    <t>RIESGO</t>
  </si>
  <si>
    <t>AMENAZA</t>
  </si>
  <si>
    <t>PRINCIPIO DE SEGURIDAD DE LA VULNERABILIDAD</t>
  </si>
  <si>
    <t>VULNERABILIDAD / CAUSA</t>
  </si>
  <si>
    <t>CLASIFICACIÓN DE LA VULNERABILIDAD</t>
  </si>
  <si>
    <t>DOMINIO DEL CONTROL</t>
  </si>
  <si>
    <t>Vulnerabilidad a reducir</t>
  </si>
  <si>
    <t>¿Cuál es la naturaleza del control?</t>
  </si>
  <si>
    <t xml:space="preserve"> ¿Qué nivel de oficialidad tiene el control?</t>
  </si>
  <si>
    <t>¿El control es medible?</t>
  </si>
  <si>
    <t>¿Al momento de realizar las pruebas de recorrido el control ha demostrado ser?</t>
  </si>
  <si>
    <t>Total Ejecución de Control</t>
  </si>
  <si>
    <t>Meta</t>
  </si>
  <si>
    <t>Inicio</t>
  </si>
  <si>
    <t>Duración</t>
  </si>
  <si>
    <t>Acción si se materializa</t>
  </si>
  <si>
    <t>INCOMPLETA</t>
  </si>
  <si>
    <t>Principios de Seguridad</t>
  </si>
  <si>
    <t>AMENAZAS</t>
  </si>
  <si>
    <t>Confidencialidad</t>
  </si>
  <si>
    <t>Confidencialidad y disponibilidad</t>
  </si>
  <si>
    <t>Confidencialidad e integridad</t>
  </si>
  <si>
    <t>Confidencialidad, Integridad y Disponibilidad</t>
  </si>
  <si>
    <t>Disponibilidad</t>
  </si>
  <si>
    <t>Integridad y Disponibilidad</t>
  </si>
  <si>
    <t>Integridad</t>
  </si>
  <si>
    <t>Divulgación no autorizada</t>
  </si>
  <si>
    <t>Ataque malicioso (explosivos, químicos, vandalismo, hurto, radiación electromagnética, entre otros).</t>
  </si>
  <si>
    <t>Uso no autorizado de recursos (equipos de comunicación, medios de almacenamiento, sistemas de información, computadores)</t>
  </si>
  <si>
    <t xml:space="preserve">Acceso no autorizado (a oficinas, edificio, sala, centro de cómputo, sistema de información, documentación, información, entre otros). </t>
  </si>
  <si>
    <t>Cierre de operación de un proveedor o contratista crítico para la Entidad</t>
  </si>
  <si>
    <t>Ataques contra  el sistema (negación del servicio, manipulación de software, manipulación  de equipo informático entre otros)</t>
  </si>
  <si>
    <t>Daño físico (Daño por agua, polvo o corrosión)</t>
  </si>
  <si>
    <t>Falla o corrupción del software.</t>
  </si>
  <si>
    <t>Abuso de derechos (de usuario, administrador)</t>
  </si>
  <si>
    <t>Código malicioso (troyanos, gusanos, bomba lógica, entre otros)</t>
  </si>
  <si>
    <t xml:space="preserve">Contaminación, Pandemias, virus </t>
  </si>
  <si>
    <t>Destrucción de equipos o medios</t>
  </si>
  <si>
    <t>Falla técnica (Mal funcionamiento del equipo, Mal funcionamiento del software )</t>
  </si>
  <si>
    <t>Confidencialidad_integridad</t>
  </si>
  <si>
    <t>Hurto o robo (información, documentos, medios o equipos)</t>
  </si>
  <si>
    <t>Actos fraudulentos (suplantación, fraude,  venta de información, soborno, extorsión, falsificación de derechos, entre otros)</t>
  </si>
  <si>
    <t>Funcionarios (Acciones involuntarias y/o deliberadas)</t>
  </si>
  <si>
    <t>Daño físico (fuego, agua, humedad, contaminación química, construcción, entre otros)</t>
  </si>
  <si>
    <t>Deterioro del sistema o medio de almacenaje</t>
  </si>
  <si>
    <t>Acciones no autorizadas (Uso no autorizado del equipo, Corrupción de los datos, Abuso de derechos, Falsificación de derechos)</t>
  </si>
  <si>
    <t>Confidencialidad_disponibilidad</t>
  </si>
  <si>
    <t>Incumplimiento  de leyes o regulaciones (propiedad intelectual, entre otros)</t>
  </si>
  <si>
    <t>Espionaje (interceptación, ingeniería social)</t>
  </si>
  <si>
    <t>Déficit de personal</t>
  </si>
  <si>
    <t>Error en el uso (de equipos, medios, información, sistemas o servicios de información)</t>
  </si>
  <si>
    <t>Error en el uso</t>
  </si>
  <si>
    <t>Integridad_Disponibilidad</t>
  </si>
  <si>
    <t>Piratería</t>
  </si>
  <si>
    <t>Incumplimiento de políticas o procedimientos internos.</t>
  </si>
  <si>
    <t>Desastre natural (temblor, terremoto,  inundación, incendio, rayos, contaminación química entre otros)</t>
  </si>
  <si>
    <t>Errores de transmisión o almacenamiento</t>
  </si>
  <si>
    <t>Confidencialidad_Integridad_Disponibilidad</t>
  </si>
  <si>
    <t>Recuperación de medios reciclados o desechados</t>
  </si>
  <si>
    <t>Intrusión o acceso forzado (instalaciones, sistemas de información, información)</t>
  </si>
  <si>
    <t>Falla de la red interna</t>
  </si>
  <si>
    <t>Falla / degradación o mal funcionamiento del software o hardware</t>
  </si>
  <si>
    <t>Uso de software no licenciado o no autorizado</t>
  </si>
  <si>
    <t>Intruso externo (Ejemplo: Exempleados, delincuente informático,  competidores)</t>
  </si>
  <si>
    <t>Falla de suministro de servicios esenciales (agua, gas, aire acondicionado)</t>
  </si>
  <si>
    <t>Proveedor o contratista</t>
  </si>
  <si>
    <t>Falla en el suministro de energía  (pérdida suministro de energia,planta eléctrica, UPS, banco de baterías)</t>
  </si>
  <si>
    <t>Falla para respaldar la información.</t>
  </si>
  <si>
    <t>RIESGOS</t>
  </si>
  <si>
    <t>Falla sistema de comunicaciones (Internet, canales, Radio, entre otros).</t>
  </si>
  <si>
    <t>CONFIDENCIALIDAD_</t>
  </si>
  <si>
    <t>INTEGRIDAD_</t>
  </si>
  <si>
    <t>DISPONIBILIDAD_</t>
  </si>
  <si>
    <t>CONFIDENCIALIDAD_INTEGRIDAD_</t>
  </si>
  <si>
    <t>CONFIDENCIALIDAD_DISPONIBILIDAD_</t>
  </si>
  <si>
    <t>INTEGRIDAD_DISPONIBILIDAD_</t>
  </si>
  <si>
    <t>CONFIDENCIALIDAD_INTEGRIDAD_DISPONIBILIDAD_</t>
  </si>
  <si>
    <t>Fuego, agua, humedad, variaciones de temperatura/voltaje, radioactividad, polvo, gases, oxidación, campos electromagnéticos, entre otros.</t>
  </si>
  <si>
    <t>Fuga, revelación o divulgación de información sensible y/o confidencial</t>
  </si>
  <si>
    <t>Alteración, daño total o parcial de la información procesada y/o almacenada en… Información inexacta e incompleta.</t>
  </si>
  <si>
    <t>Interrupción total o parcial de los procesos del negocio por falla/daño/degradación de los equipos informáticos, equipos de comunicaciones (dispositivos de red, planta telefónica, servidores, UPS, entre otros), debido a cualquier evento o incidente</t>
  </si>
  <si>
    <t>Pérdida, alteración, acceso no autorizado, divulgación no autorizada y/o fuga de información  confidencial/sensible procesada y/o almacenada en…</t>
  </si>
  <si>
    <t>Destrucción, pérdida, extravío, robo, daño o alteración de información en medio físico o lógico.</t>
  </si>
  <si>
    <t>Pérdida de información debido a errores en la ejecución del procedimiento de backup, fallas en el software de backup.</t>
  </si>
  <si>
    <t>Incumplimiento contractual y/o sanciones.</t>
  </si>
  <si>
    <t xml:space="preserve">Incumplimiento en el mantenimiento </t>
  </si>
  <si>
    <t>Divulgación no autorizada o fuga de información por la pérdida/robo de equipos de cómputo o medios removibles en los que se almacena información confidencial/sensible en texto claro.</t>
  </si>
  <si>
    <t>Problemas, fallas o no disponibilidad de los servicios esenciales (internet, teléfonos, aire acondicionado, energía, agua, etc.)</t>
  </si>
  <si>
    <t>Actos vandálicos y/o terrorismo</t>
  </si>
  <si>
    <t>Incumplimiento en el servicio de mantenimiento</t>
  </si>
  <si>
    <t>Pérdida, robo, daño, alteración, divulgación no autorizada y/o fuga de información como consecuencia del acceso físico a las oficinas.</t>
  </si>
  <si>
    <t>Degradación del rendimiento de las aplicaciones o la red,  Retraso o interrupción de los sistemas de información y/o la información</t>
  </si>
  <si>
    <t>Hurto, fraude  o sabotaje de equipos, medios, información o documentos.</t>
  </si>
  <si>
    <t>Incumplimiento en los SLA´s</t>
  </si>
  <si>
    <t>Acción Industrial / Espionaje (infiltración canales de comunicación, servicios de información, servicios informáticos)</t>
  </si>
  <si>
    <t>Pérdida de información (contenida en documentación física o digital)</t>
  </si>
  <si>
    <t>VULNERABILIDADES</t>
  </si>
  <si>
    <t>Saturación del sistema de información</t>
  </si>
  <si>
    <t>CONFIDENCIALIDAD.</t>
  </si>
  <si>
    <t>INTEGRIDAD.</t>
  </si>
  <si>
    <t>DISPONIBILIDAD.</t>
  </si>
  <si>
    <t>CONFIDENCIALIDAD_INTEGRIDAD.</t>
  </si>
  <si>
    <t>CONFIDENCIALIDAD_DISPONIBILIDAD.</t>
  </si>
  <si>
    <t>INTEGRIDAD_DISPONIBILIDAD.</t>
  </si>
  <si>
    <t>CONFIDENCIALIDAD_INTEGRIDAD_DISPONIBILIDAD.</t>
  </si>
  <si>
    <t>Ausencia de procedimiento formal para la autorización de la información disponible al público.</t>
  </si>
  <si>
    <t>Ausencia o insuficiencia de actualizaciones.</t>
  </si>
  <si>
    <t>Ausencia de esquemas de respaldo.</t>
  </si>
  <si>
    <t>Acceso no controlado a información sensible / confidencial.</t>
  </si>
  <si>
    <t>Hurto, fraude o sabotaje de equipos, medios, información o documentos.</t>
  </si>
  <si>
    <t>Ausencia de procedimiento de control de cambios.</t>
  </si>
  <si>
    <t>Almacenamiento de equipos sin protección.</t>
  </si>
  <si>
    <t>Ausencia o insuficiencia de cláusulas contractuales y/o acuerdos de confidencialidad.</t>
  </si>
  <si>
    <t>Documentación insuficiente o desactualizada.</t>
  </si>
  <si>
    <t>Ausencia de planes de continuidad.</t>
  </si>
  <si>
    <t>Acceso o uso no controlado del sistema de información (software, aplicativo).</t>
  </si>
  <si>
    <t>Ausencia o insuficiencia de control de cambios en la configuración.</t>
  </si>
  <si>
    <t>Almacenamiento de información sin protección</t>
  </si>
  <si>
    <t>Ausencia o insuficiencia de disposiciones (con respecto a la seguridad) en los contratos con los empleados y/o terceras partes.</t>
  </si>
  <si>
    <t>Especificaciones o requerimientos incompletos, inadecuados o no claros.</t>
  </si>
  <si>
    <t>Ausencia de responsables sobre la gestión en seguridad de la información y/o continuidad de negocio.</t>
  </si>
  <si>
    <t>Acceso o uso no controlado.</t>
  </si>
  <si>
    <t>Ausencia o insuficiencia de procedimientos de monitoreo de los recursos de procesamiento de información.</t>
  </si>
  <si>
    <t>Arquitectura insegura de la red.</t>
  </si>
  <si>
    <t>Relojes no sincronizados.</t>
  </si>
  <si>
    <t>Ausencia o insuficiencia de controles de monitoreo de las instalaciones (por ej. detección o extinción de incendios, líquidos inflamables, CCTV, entre otros).</t>
  </si>
  <si>
    <t>Ausencia de logs o registros de auditoría.</t>
  </si>
  <si>
    <t>Dependencia de personal clave, ausentismo y/o personal insuficiente.</t>
  </si>
  <si>
    <t>Ausencia de "terminación/bloqueo de la sesión" cuando se abandona la estación de trabajo.</t>
  </si>
  <si>
    <t>Ausencia o insuficiencia de procedimientos para el manejo información clasificada.</t>
  </si>
  <si>
    <t>Testeo inadecuado o insuficiente</t>
  </si>
  <si>
    <t>Ausencia o insuficiencia de copias de respaldo.</t>
  </si>
  <si>
    <t>Ausencia de mecanismos de monitoreo a la actividad de los empleados y/o terceros.</t>
  </si>
  <si>
    <t>Incumplimiento de las condiciones técnicas y/o ambientales provistas por el fabricante.</t>
  </si>
  <si>
    <t>Ausencia de control de los activos que se encuentran fuera de la instalaciones.</t>
  </si>
  <si>
    <t>Ausencia o insuficiencia de un procedimiento para el manejo de comunicaciones externas.</t>
  </si>
  <si>
    <t>Ausencia o insuficiencia de mantenimiento.</t>
  </si>
  <si>
    <t>Ausencia de segmentación de la red.</t>
  </si>
  <si>
    <t>Insuficiente entrenamiento, capacitación o sensibilización.</t>
  </si>
  <si>
    <t>Ausencia de controles y verificaciones en los procesos de selección y contratación de personal.</t>
  </si>
  <si>
    <t>Ausencia o insuficiencia de un proceso para clasificar y etiquetar la información.</t>
  </si>
  <si>
    <t>Ausencia o insuficiencia de mecanismos de monitoreo de Red, gestión de la capacidad y disponibilidad.</t>
  </si>
  <si>
    <t>Ausencia o insuficiencia de contratos, acuerdos de nivel de servicio y/o confidencialidad con empleados o terceros.</t>
  </si>
  <si>
    <t>Ausencia de sistemas y/o procedimientos de monitoreo de los recursos de procesamiento de información.</t>
  </si>
  <si>
    <t>Ausencia o insuficiencia en el control de los activos que se encuentran fuera de la instalaciones.</t>
  </si>
  <si>
    <t>Ausencia o insuficiencia de planes de emergencia y simulacros de evacuación.</t>
  </si>
  <si>
    <t>Ausencia o insuficiencia de contratos, acuerdos de niveles de servicio y/o confidencialidad.</t>
  </si>
  <si>
    <t>Ausencia o insuficiencia de controles de acceso a las instalaciones.</t>
  </si>
  <si>
    <t>Canales de comunicación sin encripción.</t>
  </si>
  <si>
    <t>Capacidad inadecuada.</t>
  </si>
  <si>
    <t>Ausencia o insuficiencia de mecanismos de identificación y autenticación.</t>
  </si>
  <si>
    <t>Ausencia o insuficiencia de documentación de uso y/o administración.</t>
  </si>
  <si>
    <t>Desconocimiento, malinterpretación o no cumplimiento de las disposiciones legales, contractuales y/o regulatorias aplicables.</t>
  </si>
  <si>
    <t>Conexión deficiente y/o desorganización del cableado estructurado / eléctrico.</t>
  </si>
  <si>
    <t>Ausencia o insuficiencia de perfiles de acceso o falta de gestión de privilegios de acceso.</t>
  </si>
  <si>
    <t>Ausencia o insuficiencia de políticas, procedimientos y directrices de seguridad.</t>
  </si>
  <si>
    <t>Disposición / Eliminación /reutilización de equipos sin borrado seguro.</t>
  </si>
  <si>
    <t>Falla en los servicios esenciales (internet, teléfonos, aire acondicionado, energía, agua, etc.).</t>
  </si>
  <si>
    <t>Ausencia o insuficiencia en la gestión de usuarios y contraseñas.</t>
  </si>
  <si>
    <t>Ausencia o insuficiencia de procesos disciplinarios definidos en el caso de incidente de seguridad de la información.</t>
  </si>
  <si>
    <t>Disposición/reutilización de medios de almacenamiento sin borrado seguro.</t>
  </si>
  <si>
    <t>Falla, daño o degradación de equipos.</t>
  </si>
  <si>
    <t>Configuración incorrecta de parámetros o configuraciones por defecto.</t>
  </si>
  <si>
    <t>Ausencia o insuficiencia de un proceso de análisis y tratamiento de riesgos.</t>
  </si>
  <si>
    <t>Transferencia y/o almacenamiento de información en texto claro.</t>
  </si>
  <si>
    <t>Proveedor o contratista único en el mercado.</t>
  </si>
  <si>
    <t>Falta de segregación de funciones o incorrecta aplicación de las mismas.</t>
  </si>
  <si>
    <t>Ausencia o insuficiencia de un proceso de gestión de incidentes de seguridad.</t>
  </si>
  <si>
    <t>Ubicación geográfica de las instalaciones en una zona de alto impacto por eventos externos (desastres naturales, orden público, entre otros).</t>
  </si>
  <si>
    <t>Ausencia o insuficiencia en la definición y formalización de roles, funciones y responsabilidades en la seguridad de la información.</t>
  </si>
  <si>
    <t>Dependencia de proveedores.</t>
  </si>
  <si>
    <t>Descarga y/o uso no controlado de software.</t>
  </si>
  <si>
    <t>Fallas conocidas o defectos del software.</t>
  </si>
  <si>
    <t>Falta de protección contra virus y/o código malicioso</t>
  </si>
  <si>
    <t>Personal inconforme o molesto.</t>
  </si>
  <si>
    <t>Puertos o servicios activos no requeridos.</t>
  </si>
  <si>
    <t>Uso de Software ilegal / No autorizado / Software Malicioso.</t>
  </si>
  <si>
    <t>_5._POLÍTICAS_DE_SEGURIDAD.</t>
  </si>
  <si>
    <t>_6._ASPECTOS_ORGANIZATIVOS_DE_LA_SEGURIDAD_DE_LA_INFORMAC.</t>
  </si>
  <si>
    <t>_7._SEGURIDAD_LIGADA_A_LOS_RECURSOS_HUMANOS.</t>
  </si>
  <si>
    <t>_8._GESTIÓN_DE_ACTIVOS.</t>
  </si>
  <si>
    <t>_9._CONTROL_DE_ACCESOS.</t>
  </si>
  <si>
    <t>_10._CIFRADO.</t>
  </si>
  <si>
    <t>_11._SEGURIDAD_FÍSICA_Y_AMBIENTAL.</t>
  </si>
  <si>
    <t>_12._SEGURIDAD_EN_LA_OPERATIVA.</t>
  </si>
  <si>
    <t>_13._SEGURIDAD_EN_LAS_TELECOMUNICACIONES.</t>
  </si>
  <si>
    <t>_14._ADQUISICIÓN__DESARROLLO_Y_MANTENIMIENTO_DE_LOS_SISTEMAS_DE_INFORMACIÓN.</t>
  </si>
  <si>
    <t>_15._RELACIONES_CON_SUMINISTRADORES.</t>
  </si>
  <si>
    <t>_16._GESTIÓN_DE_INCIDENTES_EN_LA_SEGURIDAD_DE_LA_INFORMACIÓN.</t>
  </si>
  <si>
    <t>_17._ASPECTOS_DE_SEGURIDAD_DE_LA_INFORMACION_EN_LA_GESTIÓN_DE_LA_CONTINUIDAD_DEL_NEGOCIO.</t>
  </si>
  <si>
    <t>_18._CUMPLIMIENTO.</t>
  </si>
  <si>
    <t xml:space="preserve">5.1.1 Conjunto de políticas para la seguridad de la información. </t>
  </si>
  <si>
    <t xml:space="preserve">6.1.1 Asignación de responsabilidades para la segur. de la información. </t>
  </si>
  <si>
    <t xml:space="preserve">7.1.1 Investigación de antecedentes. </t>
  </si>
  <si>
    <t xml:space="preserve">8.1.1 Inventario de activos. </t>
  </si>
  <si>
    <t xml:space="preserve">9.1.1 Política de control de accesos. </t>
  </si>
  <si>
    <t xml:space="preserve">10.1.1 Política de uso de los controles criptográficos. </t>
  </si>
  <si>
    <t xml:space="preserve">11.1.1 Perímetro de seguridad física. </t>
  </si>
  <si>
    <t xml:space="preserve">12.1.1 Documentación de procedimientos de operación. </t>
  </si>
  <si>
    <t xml:space="preserve">13.1.1 Controles de red. </t>
  </si>
  <si>
    <t xml:space="preserve">14.1.1 Análisis y especificación de los requisitos de seguridad. </t>
  </si>
  <si>
    <t xml:space="preserve">15.1.1 Política de seguridad de la información para suministradores. </t>
  </si>
  <si>
    <t xml:space="preserve">16.1.1 Responsabilidades y procedimientos. </t>
  </si>
  <si>
    <t xml:space="preserve">17.1.1 Planificación de la continuidad de la seguridad de la información. </t>
  </si>
  <si>
    <t xml:space="preserve">18.1.1 Identificación de la legislación aplicable. </t>
  </si>
  <si>
    <t xml:space="preserve">5.1.2 Revisión de las políticas para la seguridad de la información. </t>
  </si>
  <si>
    <t xml:space="preserve">6.1.2 Segregación de tareas. </t>
  </si>
  <si>
    <t xml:space="preserve">7.1.2 Términos y condiciones de contratación. </t>
  </si>
  <si>
    <t xml:space="preserve">8.1.2 Propiedad de los activos. </t>
  </si>
  <si>
    <t xml:space="preserve">9.1.2 Control de acceso a las redes y servicios asociados. </t>
  </si>
  <si>
    <t xml:space="preserve">10.1.2 Gestión de claves. </t>
  </si>
  <si>
    <t xml:space="preserve">11.1.2 Controles físicos de entrada. </t>
  </si>
  <si>
    <t xml:space="preserve">12.1.2 Gestión de cambios. </t>
  </si>
  <si>
    <t xml:space="preserve">13.1.2 Mecanismos de seguridad asociados a servicios en red. </t>
  </si>
  <si>
    <t xml:space="preserve">14.1.2 Seguridad de las comunicaciones en servicios accesibles por redes públicas. </t>
  </si>
  <si>
    <t xml:space="preserve">15.1.2 Tratamiento del riesgo dentro de acuerdos de suministradores. </t>
  </si>
  <si>
    <t xml:space="preserve">16.1.2 Notificación de los eventos de seguridad de la información. </t>
  </si>
  <si>
    <t xml:space="preserve">17.1.2 Implantación de la continuidad de la seguridad de la información. </t>
  </si>
  <si>
    <t xml:space="preserve">18.1.2 Derechos de propiedad intelectual (DPI). </t>
  </si>
  <si>
    <t xml:space="preserve">6.1.3 Contacto con las autoridades. </t>
  </si>
  <si>
    <t xml:space="preserve">7.2.1 Responsabilidades de gestión. </t>
  </si>
  <si>
    <t xml:space="preserve">8.1.3 Uso aceptable de los activos. </t>
  </si>
  <si>
    <t>9.2.1 Gestión de altas/bajas en el registro de usuarios.</t>
  </si>
  <si>
    <t xml:space="preserve">11.1.3 Seguridad de oficinas, despachos y recursos. </t>
  </si>
  <si>
    <t xml:space="preserve">12.1.3 Gestión de capacidades. </t>
  </si>
  <si>
    <t xml:space="preserve">13.1.3 Segregación de redes. </t>
  </si>
  <si>
    <t xml:space="preserve">14.1.3 Protección de las transacciones por redes telemáticas. </t>
  </si>
  <si>
    <t xml:space="preserve">15.1.3 Cadena de suministro en tecnologías de la información y comunicaciones. </t>
  </si>
  <si>
    <t xml:space="preserve">16.1.3 Notificación de puntos débiles de la seguridad. </t>
  </si>
  <si>
    <t>17.1.3 Verificación, revisión y evaluación de la continuidad de la seguridad de la información.</t>
  </si>
  <si>
    <t xml:space="preserve">18.1.3 Protección de los registros de la organización. </t>
  </si>
  <si>
    <t xml:space="preserve">6.1.4 Contacto con grupos de interés especial. </t>
  </si>
  <si>
    <t xml:space="preserve">7.2.2 Concienciación, educación y capacitación en segur. de la informac. </t>
  </si>
  <si>
    <t xml:space="preserve">8.2.1 Directrices de clasificación. </t>
  </si>
  <si>
    <t xml:space="preserve"> 9.2.2 Gestión de los derechos de acceso asignados a usuarios. </t>
  </si>
  <si>
    <t xml:space="preserve">11.1.4 Protección contra las amenazas externas y ambientales. </t>
  </si>
  <si>
    <t xml:space="preserve">12.1.4 Separación de entornos de desarrollo, prueba y producción. </t>
  </si>
  <si>
    <t xml:space="preserve">13.2.1 Políticas y procedimientos de intercambio de información. </t>
  </si>
  <si>
    <t xml:space="preserve">14.2.1 Política de desarrollo seguro de software. </t>
  </si>
  <si>
    <t xml:space="preserve">15.2.1 Supervisión y revisión de los servicios prestados por terceros. </t>
  </si>
  <si>
    <t xml:space="preserve">16.1.4 Valoración de eventos de seguridad de la información y toma de decisiones. </t>
  </si>
  <si>
    <t xml:space="preserve">17.2.1 Disponibilidad de instalaciones para el procesamiento de la información. </t>
  </si>
  <si>
    <t xml:space="preserve">18.1.4 Protección de datos y privacidad de la información personal. </t>
  </si>
  <si>
    <t xml:space="preserve">6.1.5 Seguridad de la información en la gestión de proyectos. </t>
  </si>
  <si>
    <t xml:space="preserve">7.2.3 Proceso disciplinario. </t>
  </si>
  <si>
    <t xml:space="preserve">8.2.2 Etiquetado y manipulado de la información. </t>
  </si>
  <si>
    <t xml:space="preserve">9.2.3 Gestión de los derechos de acceso con privilegios especiales. </t>
  </si>
  <si>
    <t xml:space="preserve">11.1.5 El trabajo en áreas seguras. </t>
  </si>
  <si>
    <t xml:space="preserve">12.2.1 Controles contra el código malicioso. </t>
  </si>
  <si>
    <t xml:space="preserve">13.2.2 Acuerdos de intercambio. </t>
  </si>
  <si>
    <t xml:space="preserve">14.2.2 Procedimientos de control de cambios en los sistemas. </t>
  </si>
  <si>
    <t xml:space="preserve">15.2.2 Gestión de cambios en los servicios prestados por terceros. </t>
  </si>
  <si>
    <t xml:space="preserve">16.1.5 Respuesta a los incidentes de seguridad. </t>
  </si>
  <si>
    <t xml:space="preserve">18.1.5 Regulación de los controles criptográficos. </t>
  </si>
  <si>
    <t xml:space="preserve">6.2.1 Política de uso de dispositivos para movilidad. </t>
  </si>
  <si>
    <t xml:space="preserve">7.3.1 Cese o cambio de puesto de trabajo. </t>
  </si>
  <si>
    <t xml:space="preserve">8.2.3 Manipulación de activos. </t>
  </si>
  <si>
    <t xml:space="preserve">9.2.4 Gestión de información confidencial de autenticación de usuarios.   </t>
  </si>
  <si>
    <t xml:space="preserve">11.1.6 Áreas de acceso público, carga y descarga. </t>
  </si>
  <si>
    <t xml:space="preserve">12.3.1 Copias de seguridad de la información. </t>
  </si>
  <si>
    <t xml:space="preserve">13.2.3 Mensajería electrónica. </t>
  </si>
  <si>
    <t xml:space="preserve">14.2.3 Revisión técnica de las aplicaciones tras efectuar cambios en el sistema operativo. </t>
  </si>
  <si>
    <t xml:space="preserve">16.1.6 Aprendizaje de los incidentes de seguridad de la información. </t>
  </si>
  <si>
    <t xml:space="preserve">18.2.1 Revisión independiente de la seguridad de la información. </t>
  </si>
  <si>
    <t xml:space="preserve">6.2.2 Teletrabajo. </t>
  </si>
  <si>
    <t xml:space="preserve">8.3.1 Gestión de soportes extraíbles. </t>
  </si>
  <si>
    <t xml:space="preserve">9.2.5 Revisión de los derechos de acceso de los usuarios. </t>
  </si>
  <si>
    <t xml:space="preserve">11.2.1 Emplazamiento y protección de equipos. </t>
  </si>
  <si>
    <t xml:space="preserve">12.4.1 Registro y gestión de eventos de actividad. </t>
  </si>
  <si>
    <t xml:space="preserve">13.2.4 Acuerdos de confidencialidad y secreto. </t>
  </si>
  <si>
    <t xml:space="preserve">14.2.4 Restricciones a los cambios en los paquetes de software. </t>
  </si>
  <si>
    <t xml:space="preserve">16.1.7 Recopilación de evidencias. </t>
  </si>
  <si>
    <t xml:space="preserve">18.2.2 Cumplimiento de las políticas y normas de seguridad. </t>
  </si>
  <si>
    <t xml:space="preserve">8.3.2 Eliminación de soportes. </t>
  </si>
  <si>
    <t xml:space="preserve">9.2.6 Retirada o adaptación de los derechos de acceso </t>
  </si>
  <si>
    <t xml:space="preserve">11.2.2 Instalaciones de suministro. </t>
  </si>
  <si>
    <t xml:space="preserve">12.4.2 Protección de los registros de información. </t>
  </si>
  <si>
    <t xml:space="preserve">14.2.5 Uso de principios de ingeniería en protección de sistemas. </t>
  </si>
  <si>
    <t>18.2.3 Comprobación del cumplimiento.</t>
  </si>
  <si>
    <t xml:space="preserve">8.3.3 Soportes físicos en tránsito. </t>
  </si>
  <si>
    <t xml:space="preserve">9.3.1 Uso de información confidencial para la autenticación. </t>
  </si>
  <si>
    <t xml:space="preserve">11.2.3 Seguridad del cableado. </t>
  </si>
  <si>
    <t xml:space="preserve">12.4.3 Registros de actividad del administrador y operador del sistema. </t>
  </si>
  <si>
    <t xml:space="preserve">14.2.6 Seguridad en entornos de desarrollo. </t>
  </si>
  <si>
    <t xml:space="preserve">9.4.1 Restricción del acceso a la información. </t>
  </si>
  <si>
    <t xml:space="preserve">11.2.4 Mantenimiento de los equipos. </t>
  </si>
  <si>
    <t xml:space="preserve">12.4.4 Sincronización de relojes. </t>
  </si>
  <si>
    <t xml:space="preserve">14.2.7 Externalización del desarrollo de software. </t>
  </si>
  <si>
    <t xml:space="preserve">9.4.2 Procedimientos seguros de inicio de sesión. </t>
  </si>
  <si>
    <t xml:space="preserve">11.2.5 Salida de activos fuera de las dependencias de la empresa. </t>
  </si>
  <si>
    <t xml:space="preserve">12.5.1 Instalación del software en sistemas en producción. </t>
  </si>
  <si>
    <t xml:space="preserve">14.2.8 Pruebas de funcionalidad durante el desarrollo de los sistemas. </t>
  </si>
  <si>
    <t xml:space="preserve">9.4.3 Gestión de contraseñas de usuario. </t>
  </si>
  <si>
    <t xml:space="preserve">11.2.6 Seguridad de los equipos y activos fuera de las instalaciones. </t>
  </si>
  <si>
    <t xml:space="preserve">12.6.1 Gestión de las vulnerabilidades técnicas. </t>
  </si>
  <si>
    <t>14.2.9 Pruebas de aceptación.</t>
  </si>
  <si>
    <t xml:space="preserve">9.4.4 Uso de herramientas de administración de sistemas.   </t>
  </si>
  <si>
    <t xml:space="preserve">11.2.7 Reutilización o retirada segura de dispositivos de almacenamiento. </t>
  </si>
  <si>
    <t xml:space="preserve">12.6.2 Restricciones en la instalación de software. </t>
  </si>
  <si>
    <t xml:space="preserve">14.3.1 Protección de los datos utilizados en pruebas. </t>
  </si>
  <si>
    <t xml:space="preserve">9.4.5 Control de acceso al código fuente de los programas. </t>
  </si>
  <si>
    <t xml:space="preserve">11.2.8 Equipo informático de usuario desatendido. </t>
  </si>
  <si>
    <t xml:space="preserve">12.7.1 Controles de auditoría de los sistemas de información. </t>
  </si>
  <si>
    <t xml:space="preserve">11.2.9 Política de puesto de trabajo despejado y bloqueo de pantalla. </t>
  </si>
  <si>
    <t>Naturaleza del control</t>
  </si>
  <si>
    <t>Oficialidad</t>
  </si>
  <si>
    <t>Medible</t>
  </si>
  <si>
    <t>Pruebas de recorrido</t>
  </si>
  <si>
    <t>Automático</t>
  </si>
  <si>
    <t>Aprobado y divulgado</t>
  </si>
  <si>
    <t>Si y las métricas se tienen en cuenta en los indicadores</t>
  </si>
  <si>
    <t>Altamente efectivo</t>
  </si>
  <si>
    <t>Semiautomático</t>
  </si>
  <si>
    <t>Aprobado no divulgado</t>
  </si>
  <si>
    <t>Se mide periódicamente o por demanda y se lleva un registro</t>
  </si>
  <si>
    <t>Medianamente efectivo</t>
  </si>
  <si>
    <t>Manual</t>
  </si>
  <si>
    <t>Documentado</t>
  </si>
  <si>
    <t>Se mide periódicamente o por demandapero no se lleva un registro</t>
  </si>
  <si>
    <t>Poco efectivo</t>
  </si>
  <si>
    <t>No documentado</t>
  </si>
  <si>
    <t>No se mide</t>
  </si>
  <si>
    <t>No se realizaron pruebas</t>
  </si>
  <si>
    <t>No Aplica</t>
  </si>
  <si>
    <t>NA</t>
  </si>
  <si>
    <t>Criterios para calificar la probabilidad</t>
  </si>
  <si>
    <t>Nivel</t>
  </si>
  <si>
    <t>Descripción</t>
  </si>
  <si>
    <t>Frecuencia</t>
  </si>
  <si>
    <t>El evento se presenta en la mayoria de circunstancias</t>
  </si>
  <si>
    <t>Se ha presentado al menos una vez en el último mes</t>
  </si>
  <si>
    <t>Se presentan eventos de manera frecuente</t>
  </si>
  <si>
    <t>Se ha presentado al menos una vez  en los últimos dos meses</t>
  </si>
  <si>
    <t>Se presentan eventos ocasionalmente</t>
  </si>
  <si>
    <t>Se ha presentado al menos dos veces en el último año</t>
  </si>
  <si>
    <t>El evento no es probable que ocurra</t>
  </si>
  <si>
    <t>Se ha presentado al menos una vez  una vez en el último año</t>
  </si>
  <si>
    <t>Rara vez</t>
  </si>
  <si>
    <t>El evento solo puede ocurrir en circunstancias excepcionales</t>
  </si>
  <si>
    <t>No se ha presentado en el ultimo año</t>
  </si>
  <si>
    <t>Recuerde que el Riesgo de CORRUPCIÓN debe contar con los cuatro elementos descritos a continuación, para cada riesgo que ud describa, identifique claramente si esta presente cada elemento colocando una X</t>
  </si>
  <si>
    <t>Acción u omisión</t>
  </si>
  <si>
    <t>Uso del poder</t>
  </si>
  <si>
    <t>Desviar la gestión de lo público</t>
  </si>
  <si>
    <t>Beneficio privado</t>
  </si>
  <si>
    <t>Seleccionar una inciativa que no cumpla con los requisitos</t>
  </si>
  <si>
    <t xml:space="preserve">aprovechando la concentración de la información </t>
  </si>
  <si>
    <t>a fin de que esta sea favorecida con recursos públicos</t>
  </si>
  <si>
    <t>y recibiendo un beneficio o beneficiando a un tercero</t>
  </si>
  <si>
    <t>Seleccionar una inciativa que no cumpla con los requisitos aprovechando la concentración de la información a fin de que esta sea favorecida con recursos públicos permitiendo la recepción de un beneficio o beneficiando a un tercero</t>
  </si>
  <si>
    <t>Registro</t>
  </si>
  <si>
    <t>Articulación Interinstitucional</t>
  </si>
  <si>
    <t>Riesgo de Corrupción</t>
  </si>
  <si>
    <t>Baja</t>
  </si>
  <si>
    <t>Estapa Judicial (Gestión de Restitución Ley 1448)</t>
  </si>
  <si>
    <t>Articulación para el Cumplimiento de las Órdenes</t>
  </si>
  <si>
    <t>Medidas de Prevención</t>
  </si>
  <si>
    <t>Atención al Ciudadano</t>
  </si>
  <si>
    <t>Caracterizaciones y Registro</t>
  </si>
  <si>
    <t>Estapa Judicial (Gestión de Restitución de Derechos Étnicos Territoriales)</t>
  </si>
  <si>
    <t>Cumplimiento Órdenes URT</t>
  </si>
  <si>
    <t>Planeación Estratégica</t>
  </si>
  <si>
    <t>Evaluación Sistema de Control Interno</t>
  </si>
  <si>
    <t>Gestión de Comunicaciones</t>
  </si>
  <si>
    <t>Prevención y Gestión de Seguridad</t>
  </si>
  <si>
    <t>Gestión del Conocimiento e Información</t>
  </si>
  <si>
    <t>Mejoramiento Continuo</t>
  </si>
  <si>
    <t>Gestión Logística y de Rec. Físicos</t>
  </si>
  <si>
    <t>Gestión Talento Humano</t>
  </si>
  <si>
    <t>Gestión TIC</t>
  </si>
  <si>
    <t>PASOS</t>
  </si>
  <si>
    <t>Componente</t>
  </si>
  <si>
    <t>Ejemplo</t>
  </si>
  <si>
    <t>Paso 1</t>
  </si>
  <si>
    <t>Responsable de llevar a cabo el Control</t>
  </si>
  <si>
    <t>El tesorero, el secretario general y/o el cordinador del grupo de gestión financiera,</t>
  </si>
  <si>
    <t>Paso 2</t>
  </si>
  <si>
    <t>Periodicidad definida para su
ejecución.</t>
  </si>
  <si>
    <t>cada vez que se requiera realizar un movimiento bancario y</t>
  </si>
  <si>
    <t>Paso 3</t>
  </si>
  <si>
    <t>Indicar cuál es el propósito del control</t>
  </si>
  <si>
    <t>con el fin de prevenir que los movimientos que se den por ventanilla sean suplantados,</t>
  </si>
  <si>
    <t>Suplantación de representante legal para retiro de dinero de cuentas Bancarias de Minjusticia</t>
  </si>
  <si>
    <t>Paso 4</t>
  </si>
  <si>
    <t>Establecer el cómo se realiza la actividad de control.</t>
  </si>
  <si>
    <t>todas las solicitudes de débitos o traslados se realizarán mediante oficio con dos firmas de aprobación que se encuentren autorizadas ante la entidad bancaria.</t>
  </si>
  <si>
    <t>Paso 5</t>
  </si>
  <si>
    <t>Indicar qué pasa con las observaciones o desviaciones resultantes de ejecutar el control</t>
  </si>
  <si>
    <t>Si no se cuenta con las dos firmas de aprobación, no se podrá realizar el débito o traslado bancario.</t>
  </si>
  <si>
    <t>Paso 6</t>
  </si>
  <si>
    <t>Evidencia de la ejecución del control</t>
  </si>
  <si>
    <t>Como evidencia queda el oficio radicado ante entidad bancaria con las dos firmas.</t>
  </si>
  <si>
    <t>Paso 7</t>
  </si>
  <si>
    <t>Está en el procedimiento</t>
  </si>
  <si>
    <t>Paso 8</t>
  </si>
  <si>
    <t>Si su respuesta es afirmativa, ¿en cuál procedimiento?</t>
  </si>
  <si>
    <t>Manejo de Bienes y Servicios</t>
  </si>
  <si>
    <t>Paso 9</t>
  </si>
  <si>
    <t>Si su respuesta es negativa, ¿en dónde esta documentado el control? Política - Manual - Guía</t>
  </si>
  <si>
    <t>-</t>
  </si>
  <si>
    <t>Control completo</t>
  </si>
  <si>
    <t>El equipo seleccionado del Grupo de Fortalecimiento a la Justicia étnica una vez el grupo culmina la revisión de los requisitos mínimos y  a fin de establecer si este ánalisis es correcto, realizará la revisión y validación aleatoria del 10% de las iniciativas, contrastando los requisitos vs la información diligenciada en una reunión grupal donde participan un numero impar de integrantes con voz y voto. Si en el momento de la revisión, se encuentra alguna inconsistencia en el diligenciamiento de la matriz se procede a realizar el ajuste y la decisión de mantener o no la iniciativa en el proceso. Evidencia: Grabación de la reunión si se realiza de forma virtual
Acta de reunión si esta se realiza de forma presencial. En ambas se concluirá sobre las iniciativas revisadas y validadas.</t>
  </si>
  <si>
    <t>El coordinador del Grupo de Fortalecimiento a la Justicia étnica después de la reunión con el equipo de validación de requisitos mínimos y antes de la publicación de la matriz de las propuestas, a fin de complementar el trabajo desarrollado por el equipo, realizará la revisión y validación aleatoria del 6% de las iniciativas adicionales a las ya reviasadas, contrastando los requisitos vs la información diligenciada. Si en el momento de la revisión, se encuentra alguna inconsistencia en el diligenciamiento de la matriz se procede a realizar el ajuste y la decisión de mantener o no la iniciativa en el proceso. Evidencia: Campo diligenciado de la revisión por parte de la coordinación de aquellas iniciativas seleccionadas con la respectiva decisión</t>
  </si>
  <si>
    <t>El tesorero, el secretario general y/o el cordinador del grupo de gestión financiera, cada vez que se requiera realizar un movimiento bancario y con el fin de prevenir que los movimientos que se den por ventanilla sean suplantados, todas las solicitudes de débitos o traslados se realizarán mediante oficio con dos firmas de aprobación que se encuentren autorizadas ante la entidad bancaria. Si no se cuenta con las dos firmas de aprobación, no se podrá realizar el débito o traslado bancario. Como evidencia queda el oficio radicado ante entidad bancaria con las dos firmas.</t>
  </si>
  <si>
    <t>PROBABILIDAD DE OCURRENCIA</t>
  </si>
  <si>
    <t>CASI SEGURO
(5)</t>
  </si>
  <si>
    <t>PROBABLE
(4)</t>
  </si>
  <si>
    <t>POSIBLE
(3)</t>
  </si>
  <si>
    <t>IMPROBABLE
(2)</t>
  </si>
  <si>
    <t>RARO VEZ
(1)</t>
  </si>
  <si>
    <t>INSIGNIFICANTE (1)</t>
  </si>
  <si>
    <t>MENOR
(2)</t>
  </si>
  <si>
    <t>MODERADO 
(3)</t>
  </si>
  <si>
    <t>MAYOR 
(4)</t>
  </si>
  <si>
    <t>CATASTRÓFICO
(5)</t>
  </si>
  <si>
    <t>Extrema</t>
  </si>
  <si>
    <t>E</t>
  </si>
  <si>
    <t>EXTREMA</t>
  </si>
  <si>
    <t>A</t>
  </si>
  <si>
    <t>ALTA</t>
  </si>
  <si>
    <t>M</t>
  </si>
  <si>
    <t>MODERADA</t>
  </si>
  <si>
    <t>B</t>
  </si>
  <si>
    <t>BAJA</t>
  </si>
  <si>
    <t>B: Zona de riesgo Baja: Asumir el riesgo   -   M: Zona de riesgo Moderada: Asumir el riesgo, Reducir el riesgo
A: Zona de riesgo Alta: Reducir el riesgo, Evitar, Compartir o Transferir    -     E: Zona de riesgo Extrema: Reducir el riesgo, Evitar, Compartir o Transferir</t>
  </si>
  <si>
    <t xml:space="preserve">Tomado de la “Guía para la administración del riesgo y el diseño de controles en entidades públicas” Versión 04 de Oct de 2018 </t>
  </si>
  <si>
    <t>Se Presenta Politica actualizada al mes de Diciembre de 2023. La politica se encuentra en producción y siendo aplicable, para el periodo reportado no se ha presentado la necesidad de una nueva actualización.</t>
  </si>
  <si>
    <t>1. Los profesionales de Central de Cuentas, cada vez que se tramita una cuenta de cobro de proveedores o terceros, aplican en debida forma las deducciones de Ley mediante la revisión de los documentos soporte de las cuentas, contra lo establecido en el contrato, en la normatividad vigente, las planillas de liquidación, pago de aportes, entre otros. En caso de inconsistencias en los soportes se devuelve la cuenta al supervisor del contrato y se solicita subsanar las falencias encontradas. Si no se aplica el control, se puede presentar el riesgo de realizar pagos sin los soportes necesarios. 
Evidencias:
1.Planilla Control de Radicación de Cuentas - Formato Radicación de Cuentas F-GF-24-01.
2.Registro de pago en el SIIF
3.Soportes de la cuenta de cobro en el One Drive</t>
  </si>
  <si>
    <t>2. Los profesionales de área de Tesorería, cada vez que llega una solicitud de pago y con el fin realizar el pago con el cumplimiento de los requisitos administrativos y normativos, revisan cada obligación con los soportes  correspondientes según lo establecido en el contrato, verificando que las deducciones estén conformes a lo solicitado por el contratista o proveedor. Si se encuentran inconsistencias se devuelve al Profesional de Central de Cuentas, solicitando los ajustes necesarios, para su respectiva corrección. Si no se aplica el control, se puede presentar el riesgo de realizar pagos sin los soportes necesarios. 
Evidencia:
1.Correo electrónico de devolución.
2.Aprobación del pago en SIIF.</t>
  </si>
  <si>
    <t>5. Los profesionales del área de contabilidad asignados al proceso de las conciliaciones, cada vez que detecten falencias en la información proveniente de las dependencias generadoras, realiza las conciliaciones necesarias que soporten o expliquen el registro contable. Si no se aplica el control, se puede presentar el riesgo de inconsistencias en los registros contables.  
Evidencia: Conciliaciones según procedimiento P-GP-10</t>
  </si>
  <si>
    <t>6. El Coordinador del Grupo de Gestión Financiera, cada vez que se radica una solicitud de evaluación y con el fin de emitir concepto sobre el cumplimiento de los requisitos habilitantes en temas financieros, revisa que la evaluación financiera cumpla con los requisitos  establecidos en el pliego de condiciones. En caso de no cumplir con los requisitos mínimos, se emite concepto desfavorable y en el caso de ser una observación subsanable, se solicita la documentación requerida. Si no se aplica el control, se puede presentar el riesgo de favorecer a un tercero sin que cumpla los requisitos.
Evidencia: Concepto emitido y/o correo electrónico con las observaciones o solicitudes adicionales.</t>
  </si>
  <si>
    <t>3. El profesional de Tesorería responsable, cada vez que se recibe una cuenta y con el propósito de no tramitar cuentas sin asignación de recursos, valida en la planilla "Consolidado de PAC" que la solicitud de pago tenga asignación de PAC en estado aprobado.
En caso de no radicarse las cuentas dentro de los 15 primeros días hábiles, se reasignarán los recursos a aquellas cuentas que no tengan PAC aprobado. Si no se aplica el control, se puede presentar el riesgo de favorecer a alguien en la asignación del PAC.
Evidencia: Correo electrónico de solicitud de PAC y planilla de asignación de PAC.</t>
  </si>
  <si>
    <t xml:space="preserve">4. El Profesional del Central de Cuentas, responsable de la radicación de cuentas, cada vez que es radicada una cuenta ante el GGFC y con el fin de asignar las cuentas en el orden de llegada, registrará en el Formato F-GF-24-01 Radicación de Cuentas, las solicitudes de pago por orden de llegada según fecha de radicación. Cuando se presentan inconsistencias en la cuenta de cobro y/o Fra., se efectúa la devolución al Supervisor del Contrato y/o al Enlace de la dependencia, solicitando los ajustes requeridos, posteriromente la cuenta vuelve a iniciar el turno. Si no se aplica el control, se puede presentar el riesgo de no respetar el turno de llegada de las cuentas de cobro y/o fras. para generar la obligación de pago. 
Evidencias: Formato F-GF-24-01 Radicación de Cuentas. </t>
  </si>
  <si>
    <t>Realizar el levantamiento correspondiente al Procedimiento de Central de Cuentas, con el fin de establecer y formalizar los requisitos para el trámite y pago de cuentas (PN/PJ).</t>
  </si>
  <si>
    <t>Enviar circular a las dependencias generadoras de información contable y financiera, con el fin de reiterar el cumplimiento de los requisitos acorde al procedimiento establecido para el trámite y pago de cuentas.</t>
  </si>
  <si>
    <t xml:space="preserve">Líder Central de Cuentas </t>
  </si>
  <si>
    <t>Líder Tesoreria
/
Líder Central de Cuentas</t>
  </si>
  <si>
    <t>1) Procedimiento correspondiente al Trámite de Cuentas y Facturas.
2) Formato Radicación de Cuentas F-GF-24-01</t>
  </si>
  <si>
    <t>1. Circular reiterando el cumplimiento del procedimiento para el trámite y pago de cuentas
2.Correo electrónico de devolución (cuando aplique).
3.Aprobación del pago en SIIF</t>
  </si>
  <si>
    <t xml:space="preserve">1.Planilla de Asignación de PAC.  </t>
  </si>
  <si>
    <t>1. Formato F-GF-24-01 Radicación de Cuentas</t>
  </si>
  <si>
    <t>1. Concepto emitido - Evaluación Financiera y/o correo electrónico con las observaciones o solicitudes adicionales.</t>
  </si>
  <si>
    <t>1. Listado de Asistencia y/o Presentación de la capacitación.
2.Conciliaciones</t>
  </si>
  <si>
    <r>
      <t xml:space="preserve">
</t>
    </r>
    <r>
      <rPr>
        <sz val="10"/>
        <rFont val="Arial"/>
        <family val="2"/>
      </rPr>
      <t xml:space="preserve">Cuando el soporte es recibido por SGDEA: El grupo financiero cuando recibe los soportes de pago correspondientes al trámite a través del SGDEA por parte de los licenciatarios, deben validar que el monto se refleje en la cuenta bancaría del Ministerio, se realiza el análisis financiero pertinente observando que el valor abonado corresponda a lo estipulado en el acto administrativo y a los intereses moratorios generados (según aplique). Una vez realizado el análisis, seguidamente se cargará y actualizará la información al MICC y se procede a proyectar el oficio que contempla el estado de cuenta donde se informa si está al día o adeuda algún monto, este oficio pasará a revisión del encargado para corroborar si la información es correcta, en caso de presentar inconsistencias devolverá el oficio al profesional que proyectó para su corrección y ajuste. 
Cuando el soporte es recibido por el MICC: Se inicia la etapa de registro de la novedad financiera a cargo profesional asignado se deberá validar que el monto se refleje en la cuenta bancaría del Ministerio y realizará el análisis financiero para aplicar el pago a la novedad que corresponda. A partir de ese momento, pasará a etapa de revisión por parte del profesional encargado quien deberá corroborar que la información este correcta, en caso de no encontrar inconsistencias, procederá a etapa de aprobación. En caso contrario, se devuelve al profesional que generó la novedad para corrección. 
Teniendo en cuenta lo estipulado en la normatividad vigente, los pagos correspondientes a las cuotas deben realizarse en Enero de cada anualidad.
</t>
    </r>
  </si>
  <si>
    <t xml:space="preserve">
Posterior a la revisión por pares, se generará un filtro de revisión final por parte del líder jurídico quien realiza la validación de fondo del expediente y forma del acto administrativo.</t>
  </si>
  <si>
    <t xml:space="preserve">Durante el primer cuatrimestre de 2024 no se ha materializado el riesgo, lo anterior, considerando que para el periodo evaluado la Dirección de Justicia Formal  se encuentra adelantando el proceso precontractual necesario para ejecutar el Banco de Iniciativas y Proyectos, así como la etapa de aprestamiento para la campaña de expectativa de esta actividad. De igual manera, no se han implementado los controles, teniendo en cuenta que están diseñados para ejecutarse en las etapas de evaluación y selección de iniciativas priorizadas, las cuales están previstas para surtirse durante el segundo cuatrimestre de la actual vigencia. </t>
  </si>
  <si>
    <t xml:space="preserve">En virtud de las observaciones realizadas por la OCI, para el último seguimiento de 2023, se hizo la revisión de los controles y su relación con la medición del riesgo en los siguientes términos: La Dirección de Justicia transicional se reunió en mesa técnica con la Oficina de Control Interno, para atender a  los ajustes solicitados, así:
1. Se ajusta la descripción del riesgo conforme la guía del DAFP.
2. Se hace la revisión de los controles y se determina que estos esten ajustados a la metodología de riesgos, concluyendo en la formulación presentada.
Por otra parte, para el primer cuatrimestre de 2024, no se han presentado solicitudes de indulto nuevas para tramitar en la DJT. Sin embargo, se ha seguido adelantando un plan de tratamiento por parte de la primera línea de defensa desde la DJT, compuesto por las siguientes acciones:
1. El día 15 de febrero se realiza una capacitación a los involucrados en el procedimiento de indulto de la DJT y el GALC, con el fin de garantizar el conocimiento de los requisitos y el paso a paso del procedimiento actual.
2. Se crea una matriz de seguimiento que da cuenta de todo el procedimiento, desde el ingreso de la petición, su asignacion al profesional de la DJT, anotaciones y el respectivo seguimiento. En este sentido, se evidencian peticiones de indulto, pero que por falta de requisitos no inician el trámite. Sin embargo, se les hace seguimiento y registro. 
Frente al procedimiento actual, de acuerdo con las acciones de tratamiento descritas, se han logrado identificar gestiones y acciones valiosas, que pueden llegar a nutrir el procedimiento vigente. Por lo cual, se plantea una mesa técnica para evaluar el procedimiento y darle revisión a lo registrado. Dicha mesa de trabajo se llevará a cabo en el mes de mayo.
Adicionalmente, se mantienen los controles manejados previamente, como lo es el formato F-CR-16-01 “Hoja de Ruta del expediente”.
</t>
  </si>
  <si>
    <t>No se materializa el riesgo, toda vez que se cumple con, la revisión  de requisitos establecidos en el manual de funciones con los soportes entregados por los aspirantes en el formato F-THAD-01-09 denominado Calculo Tiempo de Experiencia Laboral. Si el aspirante cumple requisitos se expide con firma del Secretario General el certificado de cumplimiento de requisitos en el formato F-THAD-01-05 versión 1.
De igual forma se valida los siguientes documentos: Certificados de antecedentes fiscales, disciplinarios y judiciales y si es el caso el certificado de antecedente de la profesión.  Si se presenta alguna duda frente a los soportes o títulos entregados, se remite correo electrónico a la entidad respectiva para validar su autenticidad. Se verifica continuamente las normas que rigen en la materia por si existen actualizaciones que se deben tener en cuenta al momento de validar el cumplimiento de requisitos.
De igual forma se valida los siguientes documentos: Certificados de antecedentes fiscales, disciplinarios y judiciales y si es el caso el certificado de antecedente de la profesión.  Si se presenta alguna duda frente a los soportes o títulos entregados, se remite correo electrónico a la entidad respectiva para validar su autenticidad. Se verifica continuamente las normas que rigen en la materia por si existen actualizaciones que se deben tener en cuenta al momento de validar el cumplimiento de requisitos.
EVIDENCIAS ADJUNTAS: Formato F-THAD-01-05 version1 certificado de cumplimiento de requisitos para cada vinculación, Formato F-THAD-01-09 -Calculo Tiempo de Experiencia Laboral, Hoja de vida SIGEP firmadas por la Coordinadora de Gestión tramitados durante el enero, febrero, marzo y abril de 2024. </t>
  </si>
  <si>
    <t>No se materializa el riesgo, El GGH realiza un diagnóstico anual de necesidades de la población vinculada a planta para generar la planeación de sus actividades de los planes Binestar y capacitación, se realizan campañaas de difusión de las actividades,  procesos de preinscripción e inscripción a las mismas.
Solo cuando se tiene un número necesario de participantes se avlan y sacan adelante las actividades.
EVIDENCIAS:
CORREO ELECTRÓNICO INSTITUCIONAL
PLAN DE CAPÁCITACIÓN Y PLAN DE BIENESTAR
PLAN  ESTRATÉGICO  DE TALENTO HUMANO</t>
  </si>
  <si>
    <t>CORREO ELECTRÓNICO INSTITUCIONAL
PLAN DE CAPÁCITACIÓN Y PLAN DE BIENESTAR
PLAN  ESTRATÉGICO  DE TALENTO HUMANO</t>
  </si>
  <si>
    <t>No se ha materializado el riesgo, toda vez que al presentarse un retiro se realiza su liquidación definitiva, efectuado una prenomina con su respectiva verificación en archivo excel, lo cual permite tener un mayor control y seguimiento en cuanto a cada uno de los conceptos a reconocer, una vez estas liquidaciones queden en firme en el aplicativo se procede a reconocerlas mediante acto administrativo, el cual es notificado mediante correo electrónico al ex funcionario, así mismo nos comunicamos mediante llamada telefónica y le confirmarnos el correo para garantizar el recibo y le informarnos lo establecido en la resolución. El ex servidor  responde por correo conforme a lo establecido en el acto administrativo donde manifiesta que está de acuerdo con su liquidación, o si tiene cualuier inquitud tambien la realiza por el mismo medio; en caso dado de que no haya respuesta alguna damos tramite de conformidad con lo señalado en la Ley 1437 de 2011, posteriormente se radica memorando al Grupo de Gestión Financiera y Contable con sus respectivos soportes para el pago correspondiente.  EVIDENCIAS ADJUNTAS:  Liquidaciones definitivas:
1. Mes de Enero: (Resoluciones: 0104 y 0105 de 2024,). 
2. Mes de Febrero: (Resoluciones:0149, 0239, 0289 de 2024).
3. Mes de Marzo: (Resoluciones: 0288, 0290, 0291, 0497 de 2024). 
4. Mes de abril: Se realizaron las liquidaciones definitivas con archivo Excel, confrontadas con prenomina, y posteriormente se están tramitando los actos administrativos, para su respectiva notificación a cada uno de los ex funcionarios.
Lo anterior dando cumplimiento al seguimiento del primer cuatrimestre de 2024 - riesgos de gestión y corrupción.</t>
  </si>
  <si>
    <t>Jefe  y Abogados de la Oficina de Control  Disciplinario Interno</t>
  </si>
  <si>
    <t xml:space="preserve">
Desde la Oficina de Control Disciplinario Interno, se realizaron en el primer período, sesiones de retroalimentación acerca de las acciones disciplinarias a seguir en las quejas recepcionadas y/o procedimientos activos. Esta retroalimentación se registró mediante correos electrónicos. Además, se llevó a cabo una reunión presencial para evaluar y establecer las acciones disciplinarias a seguir en varios procedimientos.</t>
  </si>
  <si>
    <t>Carpetas compartidas, expedientes físicos, lista de asistencia y correos electrónicos.</t>
  </si>
  <si>
    <t xml:space="preserve">Para 2024, el Ministerio dio apertura a la VII fase del Banco de Iniciativas y Proyectos (BIP), el cual tiene como objetivo para esta versión apoyar proyectos formulados por los pueblos indígenas y/o sus Organizaciones representativas destinados a, primero, mejorar la administración de la justicia propia, segundo, consolidar la coordinación entre la Jurisdicción Especial Indígena (JEI) y la justicia ordinaria, y tercero, proteger los derechos de la mujer, la juventud, la niñez y los mayores dentro de los sistemas de justicia propia indígena. 
En este sentido, el Ministerio dio inicio al cronograma de ejecución del BIP en el mes de mayo (etapa de expectativa) y cerró la etapa de recepción de iniciativas el 10 de julio con la presentación de 275 postulaciones. Así mismo, en total respeto a la normativa y lineamientos establecidos para esta versión del BIP, en julio se adelantaron los procesos de evaluación y priorización  iniciativas y el 09 de agosto se comunicaron los proyectos que recibirán apoyo financiero y técnico para su ejecución. 
Durante el proceso, se desarrollaron los controles así:
1. Se conformó un comité para la revisión plena de las iniciativas priorizadas y el establecimiento de lineamientos generales para la etapa de revisión de requisitos mínimos, habilitantes y de evaluación de iniciativas. Así mismo, se conformaron, en concordancia de lo establecido en la "G-AJ-03 Guía banco de iniciativas pueblos indígenas", dos subcomités donde participaron miembros evaluadores del GFJÉ, veedores de la Dirección de Justicia Formal y profesionales de la Universidad Nacional como aliado implementador para 2024. Para ello, se revisó el 100 % de la matriz y se publicaron los resultados.
2. La Coordinación realizó revisión adicional de la etapa de valoración de las iniciativas, prestando especial atención en aquellas que no cumplieron, inicialmente, con los requisitos mínimos y habilitantes establecidos en los términos de referencia para 2024.
3.  La Coordinación del GFJÉ ha asignado a una integrante del Grupo Interno de Trabajo para realizar el análisis y estudio de cada solicitud recibida por los proponentes no seleccionados, realizando una respuesta oportuna y de fondo a cada una de ellas. Así mismo, la Coordinación realiza la revisión de cada respuesta, garantizando que se realice acorde con los resultados de la evaluación.
4. Para 2024, la contratación de los proponentes seleccionados en el marco del BIP se realizará por parte del aliado implementador, el cual de acuerdo con el contrato 694 de 2024 es la Universidad Nacional de Colombia. Siendo así, se trasladó dicho riesgo a un tercero. Ahora bien, en función de la supervisión del contrato, el GFJÉ realiza una reunión semanal de monitoreo desde donde se han establecido controles que permitan la verificación de la identidad de las autoridades, esto, incluye el contacto directo y la valoración de la documentación aportada. </t>
  </si>
  <si>
    <t>No se han materializado los riesgos. 
1. Se realiza por parte el GGC apoyo a las dependencias en la construcción de las fichas técnicas y analisis del sector de los procesos de contratación del MJD. Evidencias correos de los procesos en que se ha prestado apoyo y base de seguimiento a revisión de procesos 2024.
2. Se realiza en debida forma las justificaciones de la causal de contratacion directa en aplicacion de la normatividad vigente. Evidencia Link de los procesos en el Secop II.
3. Se realizaron recomendaciones generales a los supervisores, sobre la adecuada labor de la supervisión. Se adjunta: 
1. correo del 21 de mayo de 2024 - Recomendaciones para los supervisores de contratos. 
2.  MJD- MEM24-0003206-GGC-40200 Recomendaciones para los supervisores de contratos en el cumplimiento de la obligación de publicación de documentos en el Secop ii, Tienda Virtual y Sicfr. 
3. Correo socializacion memorando MJD-MEM24-0004536 
4. MJD-MEM24-0004536 Lieneamientos para el Cumplimiento solicitud y cierre de contratos de prestación de servicios profesionales y/o de apoyo a la gestión en Secop II.</t>
  </si>
  <si>
    <t>Para el año 2024 no se han iniciado nuevos trámites de beneficio jurídico de indulto. En particular, para el mes de Mayo se recibió petición mediante MJD-EXT24-0028478, en la cual se solicita amnistía e indulto en general, por su condición de Gestor de Paz. Se le responde oficio explicando los requisitos para acceder al beneficio jurídico de indulto, y se le solicita completar su petición en términos del CPACA. A su vez, se traslada a la JEP para lo de su competencia mediante MJD-OFI24-0022575. Sin embargo, no se recibe respuesta y se configura desistimiento tácito.
Adicionalmente, el día 15 de mayo se realiza reunión interna del Grupo de Acciones Legales y Constitucionales, con los enlaces de calidad, con el fin de revisar el procedimiento y socializar propuestas para la mejora de los indicadores frente al reporte de los trámites de indulto ejecutados desde la DJT. Sigue vigente el formato F-CR-16-01 Ruta de seguimiento al expediente.
En complemento, el día 21 de mayo se realiza otra reunión para determinar acciones concretas para mejorar el procedimiento, de lo cual se establecen diversos compromisos de GALC y los enlaces de calidad:
1. Agregar la definición de Desistimiento Tácito.
2. Ajustar nueva actividad en la cual se describen las condiciones para que se configure el desistimiento tácito.
3. Formato de solicitud indulto. Se determina la elaboración de un formato de solicitud de indulto, el cual permitirá guiar al solicitante previo a la radicación ante el Ministerio, y permitirle entregar la información completa al momento de su radicación conforme a los requisitos de ley.
4. Crear un "Abc" del indulto para previa consulta de los interesados.
5. Reunión con el Grupo de Servicio al ciudadano: Una vez se tengan estos elementos listos (Abc del indulto y formato del indulto) se solicitará reunión para revisar la publicación del trámite de Indulto en la pag web del Ministerio, así como en los puntos de atención y se incorporen estos elementos en dichos lugares. Así mismo Se propone que se incluya este ABC en el micrositio del OJTC.  
Finalmente, se concluye que no se han materializado riesgos para este periodo.</t>
  </si>
  <si>
    <t xml:space="preserve">El riesgo no se ha materializado y el control ha sido efectivo durante lo corrido del segundo cuatrimestre. 
Control: El líder del equipo financiero de la Subdirección de Control y Fiscalización de Sustancias Químicas y Estupefacientes, los primeros diez (10) días de cada mes, realiza el informe de cuentas por cobrar del mes inmediatamente anterior, los cuales se remiten al Grupo de Gestión Financiera y Contable de la SCFSQyE para la elaboración de los cierres contables.
Por otro lado, en cumplimiento de la acción del plan de tratamiento el líder del grupo financiero de la Subdirección, elabora los informes de seguimiento con la gestión adelantada respecto a los movimientos de cartera relacionados con las licencias de cannabis. 
Para el período objeto del reporte, se remitieron los informes correspondientes a los meses mayo, junio y julio. </t>
  </si>
  <si>
    <t xml:space="preserve">Durantel el período objeto del reporte, el riesgo no se ha materializado y el control ha sido efectivo, toda vez que se sigue dando cumpliento al control y la acción establecidos para la mitigación del riesgo. 
Control: Para el período objeto del reporte, se desarrollaron 7 visitas previas, de las cuales se generó el acta de visita para posteriormente ser cargadas en el repositorio de la Subdirección previo a la revisión del líder del área técnica. 
Acción plan de tratamiento: Se cuenta con tres puntos de control al momento de realizar la asignación de las visitas previas para el otorgamiento de una licencia:
Primer control: Es llevado a cabo por el profesional encargado de la centralización de las visitas, recibe las visitas por asignar desde dos fuentes de información: i. a través del MICC y ii. lo reportado por el grupo de licenciamiento. 
Segundo control: Se envia la programación al líder del grupo técnico quien es el encargado de validar la información en relación a la revisión técnica. Una vez revisado por el líder, es enviado el plan de visitas al coordinador. 
Tercer control: Revisión y aprobación por parte del coordinador del grupo. 
Se entrega como evidencia una muestra de las visitas realizadas y la trazabilidad en el sistema MICC que refleja que el técnico que realiza la visita es diferente al que realiza la validación técnica del trámite. </t>
  </si>
  <si>
    <t xml:space="preserve">
Trazabilidad dentro de la plataforma MICC </t>
  </si>
  <si>
    <t xml:space="preserve">Para el período objeto del reporte, el control ha sido efectivo y el riesgo no se ha materializado. 
Control:  El 02 de agosto, se realizó la implementación en el Sistema de Integrado de Gestión del MJD de los formatos F-CR-11-10 denominado "Acuerdo de confidencialidad para contratistas del MJD para el uso del MICC" y F-CR-11-11 denominado "Acuerdo de confidencialidad para acceso al Mecanismo De Información Para El Control Del Cannabis – MICC otras entidades" asociados al procedimiento P-CR-11. Estos formatos tienen por objetivo salvaguardar la información que reposa en el MICC y como requisito deberán ser diligenciados cada vez que se va a otorgar acceso al MICC a un usuario nuevo. 
Lo anterior, nos permite reforzar los controles, disminuyendo las probabilidades de materialización del riesgo. 
Para el período objeto del reporte, se activaron los siguientes usuarios: 
*Usuarios internos (contratistas del MJD): se otorgaron 8 accesos al MICC previo la realización de la solicitud vía correo electrónico adjuntando la copía del contrato. 
*Usuarios externos: Se activaron 25 usuarios pertenecientes a funcionarios del FNE y 3 del INVIMA.
Acción del plan de tratamiento: 
Durante el segundo cuatrimestre, se realiza la validación de los usuarios activos e inactivos en el MICC. Lo anterior, con el proposito de confirmar que solo las personas autorizadas o que cuentan con un contrato de prestación de servicios se encuentren activos y con los roles de acuerdo al perfil profesional. </t>
  </si>
  <si>
    <t xml:space="preserve">
Correos electrónicos del revisor solicitando las correcciones a realizar antes de la expedición del CCITE</t>
  </si>
  <si>
    <t>Durante el segundo cuatrimestre de la vigencia 2024, el riesgo no se ha materializado y su control fue efectivo.
Control: Se realizó la activación de dos (2) usuarios en SICOQ que se incorporaron al grupo de Sustancias Químicas de la Subdirección conforme a la solicitud realizada por los mismos una vez celebraron el contrato, lo anterior, con el objetivo que tengan acceso al aplicativo y poder gestionar cada uno de los tràmite que son asignado a cada profesional.
Acción del plan de tratamiento: Durante el segundo cuatrimestre, se lleva a cabo la validación de los usuarios activos e inactivos en el sistema de información SICOQ. El objetivo de este proceso es verificar que únicamente los profesionales (contratistas y/o de planta) que estén laborando para la SCFSQE durante la vigencia del periodo estén activos en el sistema. Esta medida busca mitigar el riesgo asociado a la gestión de usuarios en el sistema.</t>
  </si>
  <si>
    <t xml:space="preserve">Durante la vigencia del II Cuatrimestre de 2024, el riesgo no se ha materializado y el control ha sido efectivo mitigando el riesgo.
Control: 
Los profesionales de la Subdirección de Control y Fiscalización de Sustancias Químicas y Estupefacientes, del Grupo Control de Sustancias Químicas, llevaron a cabo la validación jurídica y técnica de la solicitud conforme al marco normativo vigente. Se realizaron requerimientos a través de SICOQ a los solicitantes que no cumplieron con los requisitos iniciales.
Tras un estudio integral de los trámites asignados para la expedición del Certificado de Carencia de Informes por Tráfico de Estupefacientes (CCITE), se identificaron errores en la revisión inicial del trámite. En consecuencia, se procedió a devolver el trámite para que sea asignado al abogado encargado. Este abogado deberá subsanar las deficiencias, con el fin de impulsar la solicitud y mejorar los procedimientos administrativos.
Acción del plan de tratamiento:
Con la finalidad de mitigar la materialización del riesgo, se establece un único canal de atención institucional. Esta medida busca evitar posibles prebendas hacia los ingenieros químicos, así como al personal jurídico y técnico, garantizando así la equidad y la transparencia en el proceso.
</t>
  </si>
  <si>
    <t>Informe mensual de movimientos financiero SCFSQyE</t>
  </si>
  <si>
    <t xml:space="preserve">Control: El riesgo no se ha materializado y el control ha sido efectivo. Actualmente, el módulo financiero se encuentra en fase de estabilización. Las actualizaciones de los soportes de pago, proporcionados por las sociedades licenciatarias a través del SGDEA o del aplicativo MICC, son verificadas y corroboradas con los movimientos bancarios reflejados en el extracto de la cuenta de cannabis. Posteriormente, la información actualizada se carga en el aplicativo MICC en el modulo de novedades financieras.
Acción del plan de tratamiento: Durante el periodo de reporte, el Grupo Financiero de la SCFSQyE envió al Grupo de Sistemas las inconsistencias detectadas en el módulo de novedades financieras del aplicativo MICC.
</t>
  </si>
  <si>
    <t>El riesgo no se ha materializado y el control ha sido efectivo. El Grupo Financiero, verificó el estado de cuenta de las sociedades licenciatarias pendientes del pago de sus obligaciones por concepto de las cuotas de seguimiento y control, así mismo, se realizaron los respectivos requerimientos de cobro preventivo, a través del aplicativo SGDEA.
Control: Para el segundo cuatrimestre, el Grupo Financiero realizó, verificó y envió 100 requerimientos de cobro a las sociedades licenciatarias pendientes por el pago de sus obligaciones y posteriormente ser firmados por la Subdirectora.
Se adjunta muestra aleatoria y excel con la relación de los radicados. 
Acción: Durante el período objeto del reporte, el grupo financiero realizó el traslado de 282 expedientes al equipo jurídico del grupo cannabis para dar inicio al proceso sancionatorio.</t>
  </si>
  <si>
    <t>1. La persona designada por el Coordinador del GGFC socializará al menos una vez al año o cuando cambie el responsable del manejo de alguna de las cajas menores, los requisitos que se deben tener en cuenta para el manejo de las cajas menores, lo que incluye el procedimiento P-GF-19. Si no se aplica este control, el desconocimiento de los requisitos para el trámite de pagos, puede conducir a errores en el manejo de las cajas menores.
Evidencia:
1. Soportes de la socialización.</t>
  </si>
  <si>
    <t>Realizar arqueo de caja menor, identificando los recursos con manejo indebido, realizando seguimiento a los informes de arqueo de caja menor, con el fin de adoptar correctivos en caso de identificarse inconsistencias por el inadecuado manejo y control de las cajas menores.
Evidencia informes de arqueo de cajas menores.</t>
  </si>
  <si>
    <t>Cuatrimestral</t>
  </si>
  <si>
    <t>Lider contabiilidad</t>
  </si>
  <si>
    <t>Informes de arqueo de caja menor</t>
  </si>
  <si>
    <t>*Desde el GGFC, se realizaron dos arqueos de Caja menor, en el mes de junio y agosto de 2024.
Por lo anterior, para el 2do. cuatrimestre 2024, no se evidencia la materialización de este riesgo. Se adjuntan las evidencias correspondientes.</t>
  </si>
  <si>
    <t>*Se realiza arqueo de Caja menor en el mes de marzo de 2024.</t>
  </si>
  <si>
    <t>Se continua con la respectiva aplicación de los controles establecidos para el proceso, a través de la revisión, registro, radicación y seguimiento de las cuentas de cobro (PN / PJ), en la planilla-control F-GF-24-01, evidenciando la trazabilidad de cada una de las cuentas radicadas ante el GGFC - Central de Cuentas, de igual forma, en los casos que aplica, se realizan las respectivas devoluciones a las dependencias, debido al incumplimento de los lineamientos establecidos.
Con respecto al procedimiento "P-GF-25 v1. Tramite de Cuentas y Facturas, y del Formato F-GF-25-02 v.1 Anexo 1. Requisitos y Documentos Soporte para el Trámite y Pago de Obligaciones", el pasado 16 de agosto de 2024, se remitió la versión final de los documentos, para la última revisión por parte de la Secretaría General. Una vez se cuente con el procedimiento aprobado, se procederá con el envío de la circular a todas las dependencias, reiterando el cumplimiento de los requisitos para el trámite y pago de cuentas.
De igual forma, se continua con la revisión de las cuentas por parte del área de Tesorería, así como la devolución a Central de Cuentas, de aquellas liquidaciones y/o obligaciones que presentaron inconsistencias y/o errores.
Por lo anterior, para el 2do. cuatrimestre 2024, no se evidencia la materialización de este riesgo. Se adjuntan las evidencias correspondientes.</t>
  </si>
  <si>
    <t>Para el 2do. cuatrimestre de 2024 no se materializó el riesgo, teniendo en cuenta que, se realizó el respectivo seguimiento y control al PAC solicitado por parte de las dependencias, efectuando la respectiva asignacion a las mismas. Se adjunta consolidado de PAC.</t>
  </si>
  <si>
    <t>Desde el GGFC - Central de Cuentas, se continua con la respectiva aplicación de los controles establecidos, realizando el adecuado registro y radicación de las cuentas de cobro en la planilla - control F-GF-24-01, en la cual se lleva la trazabilidad de las cuentas, en el orden de llegada; de igual forma se registran las devoluciones realizadas por incumplimento a los lineamientos establecidos (en el caso de no dar cumplimiento a los requisitos mínimos requeridos, producto de la revisión de las cuentas); por lo anterior, para el 2do. trimestre 2024, no se evidencia la materialización de este riesgo.
Se adjuntan las evidencias correspondientes.</t>
  </si>
  <si>
    <t>Para el 2do. cuatrimestre, se continúa con el registro de las respectivas conciliaciones contables, aplicando los controles establecidos y validando los respectivos documentos soporte de acuerdo con la información suministrada por parte de las dependencias generadoras de la misma, por lo anterior, este riesgo no se materializa.
Se adjuntan las evidencias correspondientes.</t>
  </si>
  <si>
    <t>Se efectuaron las respectivas validaciones de los documentos soporte, y se emitieron los correspondientes conceptos (evaluaciones financieras), de conformidad con las solicitudes realizadas por parte del Grupo de Gestión Contractual, por lo anterior, este riesgo no se materializa.
Adicionalmente, desde el GGFC se inicia con el proceso de actualización y ajuste de la "Guía  G-GF-02 Evaluaciones Financieras para Procesos Contractuales", el cual se espera culminar en el segundo semestre de 2024.
Se adjuntan las evidencias correspondientes.</t>
  </si>
  <si>
    <t xml:space="preserve">El Grupo de Gestión Humana se encuentra en proceso de ajuste de los riesgos, para lo cual, solicitará mesas técnicas con la OAP y la Secretaria General para revisión y posterior aprobación. El presente reporte se genera a partir de los riesgos formalizados a la fecha.
Los controles y actividades del trátamiento al riesgo son efectivos, por lo tanto no se ha materializado el riesgo. Durante el segundo cuatrimestre del año se continuo con la implementación del formato F-TH-01-08 en el cual se registra el cumplimiento de los requisitos mínimos de las personas que se van a vincular en la entidad. Dentro de los documentos validados se encuentra: Certificados de antecedentes fiscales, disciplinarios y judiciales y si es el caso el certificado de antecedente de la profesión. 
Por otra parte para las vinculaciones de LNR se diligencia el formato "Cálculo de tiempo de experiencia laboral"  y se genera certificación de cumplimiento de reqisitos por parte de la coordinación del Grupo de Gestión Humana. 
Evidencias: 
Se incluye diligenciamiento de formatos cumplimiento de requisitos y certificados de algunas personas vinculadas en el segundo cuatrimestre (escogencia aleatorea) </t>
  </si>
  <si>
    <t xml:space="preserve">El Grupo de Gestión Humana se encuentra en proceso de ajuste de los riesgos, para lo cual, solicitará mesas técnicas con la OAP y la Secretaria General para revisión y posterior aprobación. El presente reporte se genera a partir de los riesgos formalizados a la fecha.
Los controles y actividades del trátamiento al riesgo son efectivos, por lo tanto no se ha materializado el riesgo. Durante el segundo cuatrimestre del año se realizaron las siguientes actividades con el fin de evitar la materialización del riesgo:
1. Suscripción del contrato 718 de 2024, el cual inició 18 de julio y cuya fecha de terminación es el 30 de noviembre de 2024. Teniendo en cuenta el PIC 2024 y la encuesta necesidades de la entidad se dio inició a la realización de 1 curso y 5 diplomados el 23 de agosto de 2024, los cuales se desarrollaran por la Agencia Internacional consultora. Se generó correo de inscripción a los diplomados y curso, con el fin de cumplir con los cupos por curso o diplomado. 
2. Suscripción del contrato 627 de 2024 el cual inició el 29 de abril y cuya fecha de terminación es el 31 de diciembre de 2024. Teniendo en cuenta el Plan de Bienestar de Bienestar Social 2024 y la encuesta necesidades de la entidad  se están ejecutando las actividades previstas.
</t>
  </si>
  <si>
    <t>El Grupo de Gestión Humana se encuentra en proceso de ajuste de los riesgos, para lo cual, solicitará mesas técnicas con la OAP y la Secretaria General para revisión y posterior aprobación. El presente reporte se genera a partir de los riesgos formalizados a la fecha.
Los controles y actividades del trátamiento al riesgo son efectivos, por lo tanto no se ha materializado el riesgo. Durante el segundo cuatrimestre del año se continuo con la generación de la prenomina, la cual es validada antes de la emisión de la liquidación final de la nómina. Los datos ingresados al Kactus, son registrados en matriz de control, los datos son cargados en carpeta compartida para el equipo de nómina.Teniendo acceso a la revisión de la información. 
Así mismo, para el caso de las liquidaciones definitivas de los exfuncionarios, se  reconoce mediante acto administrativo, el cual es notificado mediante correo electrónico al ex funcionario, comunicado mediante correo para garantizar el recibo, posteriormente se remite la relación al GGFC.
Evidencias:
- Base de datos con la información insumo para liquidación de la nómina.
- Prenomina
- Liquidación definitiva. 
- Actos administrativos reconocimiento liquidación y notificación</t>
  </si>
  <si>
    <t>El riesgo no se ha materializado, y los controles relacionados con el combustible se han ajustado eficazmente a las operaciones del parque automotor. La revisión de las planillas de recorridos, la información del chequeo preoperacional de acuerdo a los campos diligenciados con su debido registro y las copias de los suministros de combustible coinciden con las necesidades y autorizaciones de los movimientos de la entidad.
En cuanto a los mantenimientos, se continúa registrando en las matrices correspondientes, lo que ha permitido mantener la trazabilidad y asegurar que no se dupliquen intervenciones. Los mantenimientos se realizan conforme a los trayectos autorizados y dentro de los rangos acordados de facturación y ejecución.</t>
  </si>
  <si>
    <t>Para el segundo cuatrimestre no se evidencia materialización del riesgo, por lo cual se presenta la politica en su versión actual, la cual sera proyectada su actualización para el periodo 2024. de igual forma se adjuntan las piezas informativas las cuales hacen un llamado a la aplicación de la politica de seguridad.</t>
  </si>
  <si>
    <t>En el segundo cuatrimestre de 2024,  se implementaron a cabalidad los controles definidos y el plan de tratamiento para aportar a la ejecución de los controles. Se ejecutó el plan anual de auditorías 2024 teniendo en cuenta los linemiamientos para cada auditoria y las recomendaciones del jefe de la OCI. Los informes de auditoría se enviaron a cada líder del proceso auditado, de acuerdo con el procedimiento establecido y publicado en la página web de la entidad. Las evidencias se encuentran en el One Drive y publicadas en la pág web de la entidad. Se envían los soportes que evidencian la ejecución de la actividad del plan de tratamiento, adelantando las reuniones de grupo primario de la OCI donde se trabajó con todo el equipo los temas relacionados con la gestión del área y el seguimiento y control de la implementación del Plan Anual de Auditoria Interna 2024. Con respecto al último control, no se ha detectado presión para la elaboración de los informes y, por tanto no se cuentan con denuncias al respecto.  
https://minjusticiagovco-my.sharepoint.com/:f:/r/personal/mauricio_ordonez_minjusticia_gov_co/Documents/Evidencias%20riesgos/OCI/2024/Segundo%20Cuatrimestre/Riesgos%20de%20corrupci%C3%B3n?csf=1&amp;web=1&amp;e=UGVQaS</t>
  </si>
  <si>
    <t>SEGUIMIENTO II CUATRIMESTRE DE 2024
El riesgo no se ha materializado, el control ha sido efectivo
En el primer cuatrimestre de 2024 se aplicó el control establecido para evitar o prevenir la materialización del riesgo. Así las cosas, se realizaron  dos (2) capacitaciones  o socializaciones donde se fortalecieron a los integrantes del grupo de conciliación extrajudicial en derecho, arbitraje y amigable composición (CEDAAC) en el procedimiento vigente de visitas de inspección, control y vigilancia y sobre las generalidades del aplicativo SICAAC y las funcionalidades relacionadas con las funciones de inspección, control y vigilancia, con el fin de reforzar la consulta y uso del sistema de información en el ejercicio de estas funciones. Con los asistentes, se compartieron las actas, la presentación y adicionalmente un instructivo para fortalecer la aplicación de los instrumentos en las visitas de inspección.
Evidencias suministradas: Soporte de las  capacitaciones realizadas e instructivo para diligenciar los instrumentos de visitas de inspección, control y vigilancia
Link de evidencias: https://minjusticiagovco-my.sharepoint.com/:f:/g/personal/mauricio_ordonez_minjusticia_gov_co/Et5HU01NzdZJsDhZqXRIQCQBAqfqYn6lTSQH9PCs2nq3PA?e=fiRAwr</t>
  </si>
  <si>
    <t>SEGUIMIENTO II CUATRIMESTRE DE 2024
El riesgo no se ha materializado, el control ha sido efectivo
En el primer cuatrimestre de 2024 se aplicó el control establecido para evitar o prevenir la materialización del riesgo. Así las cosas, se implementó una estrategia consistente en la realización de reuniones independientes con el grupo de conciliación extrajudicial en derecho, arbitraje y amigable composición (CEDAAC) con el fin de identificar situaciones de mejora en el instrumento de verificación que se aplica en las visitas de inspección, control y vigilancia que se llevan a cabo sobre los centros de conciliación, arbitraje y amigable composición. En total, se realizaron  diez (10) sesiones de trabajo con los integrantes del grupo CEDAAC que realizan visitas de inspección a los centros de conciliación, arbitraje y amigable composición, donde se recopilaron las principales debilidades y sugerencias de mejora que se han evidenciado sobre el formato de verificación de obligaciones legales y reglamentarias de requisitos generales de prestación del servicio,  en cada una de las categorías, preguntas y puntajes establecidos. Asimismo, se recibieron propuestas de incorporación de nuevas elementos en el instumento.
Con estos insumos, se fortalecerá el formato de verificación y  los lineamientos del Programa Nacional de Conciliación Extrajudicial en Derecho, Arbitraje y Amigable considerando la experiencia que cada profesional ha tenido en el ejercicio de las funciones de inspección, control y vigilancia y acorde con la normativa vigente.
Evidencias: Acta de las reuniones, soporte de envío del instrumento de verificación  con las observaciones generadas por cada profesional del grupo CEDAAC
Link de evidencias: https://minjusticiagovco-my.sharepoint.com/:f:/g/personal/mauricio_ordonez_minjusticia_gov_co/Ekjiugpv8RlCg6z4gwfnx4EByrbbV6aKugJXxrMpuVh1cg?e=vLbwI9</t>
  </si>
  <si>
    <t xml:space="preserve">1. Verificación realizada
2. Corrección efectuada
3. Corrección efectuada
</t>
  </si>
  <si>
    <t>Pérdida de credibilidad en la gestión del Programa Nacional de conciliación extrajudicial en derecho, arbitraje y amigable composición  al autorizar la creación de los centros de conciliación, arbitraje y amigable composición, las actuaciones propias de los mismos fuera de los preceptos normativos, no realizar los procesos sancionatorios pertinentes y aplicar los procesos en forma contraria a la normativa vigente, con el fin de obtener un beneficio, favorecer a un tercero o a un centro</t>
  </si>
  <si>
    <t>interna</t>
  </si>
  <si>
    <t>El coordinador del grupo de conciliación extrajudicial en derecho, arbitraje y amigable composición, cada vez que se produzca una investigación con sanción, a fin de evitar una decisión errónea o que favorezca a alguna parte interesada incluyendo a quien proyecta la resolución, revisará y/o aprobará el proyecto de resolución donde se encuentra consignada la decisión de la investigación con sanción. Si al momento de la revisión de la resolución, identifica alguna situación o información inconsistente que pueda suponer un favorecimiento, se procederá a la revisión haciendo una consulta exhaustiva del expediente. Evidencia: Resolución con el visto bueno por parte del coordinador
Matriz de seguimiento a las resoluciones de investigación con sanción donde se incluya de elaboración, revisión y aprobación.</t>
  </si>
  <si>
    <t>Deficiencias en el proceso de revisión de la decisión de la sanción</t>
  </si>
  <si>
    <t xml:space="preserve">3. Realizar los ajustes que se requieran en las decisiones de sanción objeto de la materialización del riesgo, acatando lo establecido en la normativa vigente </t>
  </si>
  <si>
    <t>El riesgo a la fecha no se ha materializado, el control y acción de tratamiento se ejecutaron conforme a lo planificado:
Control: se recibieron las solicitudes de préstamo de documentos en tiempo real por el formulario Forms y se verificó su viabilidad. Se realizaron 274 préstamos para el segundo cuatrimestre del año 2024, sin novedad.
Acción de tratamiento: Se adjuntan las planillas de entrega de documentos físicos en los casos en los que se confirmó el acceso a la información.</t>
  </si>
  <si>
    <t>SEGUIMIENTO II CUATRIMESTRE DE 2024
El riesgo no se ha materializado y el control ha sido efectivo
En el segundo cuatrimestre de 2024, no se emitieron por parte de la DMASC actos administrativos derivados de quejas y procesos administrativos de carácter sancionatorio, en ejercicio de las funciones de inspección, control y vigilancia que se ejerce sobre los centros de conciliación, arbitraje y amigable composición.</t>
  </si>
  <si>
    <t>La dependencia posee una definición de riesgo clara y precisa, lo que facilita la elaboración e implementación de los controles correspondientes.
Sin embargo, persiste la deficiencia en la definición del plan de tratamiento, en línea con la opción de manejo establecida. Es importante recordar que el objetivo del plan de tratamiento es fortalecer los controles existentes para prevenir la materialización del riesgo.
Se ha registrado la solicitud de traslado del riesgo actual del GGFC al GGA, responsables de la gestión de la caja menor. Se espera que en el próximo seguimiento se complete el traslado del riesgo al GGA y se implementen los controles necesarios para mitigar su materialización.</t>
  </si>
  <si>
    <t>Se insiste en la necesidad de definir el impacto del riesgo, entendido como las consecuencias que la materialización del mismo podría acarrear para la organización. Además, se recomienda mejorar la redacción del riesgo. Es importante destacar que contar con una definición clara del riesgo permite establecer controles efectivos.
La OCI reitera la importancia de incluir un control "que esté orientado a la verificación de la actualización y manejo de la información clasificada o reservada, para detectar posibles amenazas para la entidad".
Para el próximo seguimiento, se insta a la dependencia a incluir evidencias de las acciones requeridas según los controles establecidos, ya que existen evidencias de la vigencia anterior.
Asimismo, se sugiere que la dependencia revise la pertinencia de este riesgo, puesto que no cumple con las especificaciones de los riesgos de corrupción. Además, no se evidencia en la descripción del riesgo ninguna desviación de recursos públicos de la entidad, lo cual es característico de un riesgo de corrupción.</t>
  </si>
  <si>
    <t>Se observa que la dependencia no ha seguido las recomendaciones de la OCI respecto a ampliar la descripción del avance. Sería conveniente incluir detalles sobre la cantidad de solicitudes recibidas y señalar si se han registrado novedades durante el período de seguimiento.
Por otra parte, se sugiere que la dependencia revise la pertinencia de este riesgo, puesto que no cumple con las especificaciones de los riesgos de corrupción. Además, no se evidencia en la descripción del riesgo ninguna desviación de recursos públicos de la entidad, lo cual es característico de un riesgo de corrupción.</t>
  </si>
  <si>
    <t>Se observa que la dependencia ha actualizado la definición del riesgo. Además, se nota que continúan implementando los controles y las acciones del plan de tratamiento.</t>
  </si>
  <si>
    <t>La dependencia ha desarrollado una definición y estructura de riesgo adecuadas. Se ha observado una actualización adecuada en la definición de las causas, lo que permite establecer controles efectivos para mitigar el riesgo.
Se sugiere revisar la tipología del control No. 3, ya que su descripción parece referirse a un control de tipo detectivo, dado que se lleva a cabo durante la ejecución de la actividad. Además, se recomienda validar el diligenciamiento de la columna AP.
En cuanto a las acciones del plan de tratamiento, se ha observado que la dependencia ha atendido las recomendaciones de la OCI, ya que estas acciones han sido reformuladas para cumplir con su objetivo de fortalecer los controles y ayudar a mitigar el riesgo.
Respecto a la acción de tratamiento No. 1, se sugiere incluir una columna en la matriz de visitas previas por programación para evidenciar qué ingeniero revisó el expediente. Esto permitirá verificar que se asigna una persona diferente para realizar la visita en cada ocasión.
La dependencia ha elaborado una descripción de monitoreo adecuada, donde se evidencia la ejecución de los controles y las acciones del plan de tratamiento de manera idónea.</t>
  </si>
  <si>
    <r>
      <rPr>
        <sz val="10"/>
        <rFont val="Arial"/>
        <family val="2"/>
      </rPr>
      <t xml:space="preserve">
Se realizará una revisión por parte del grupo de sistemas para validar la desactivación de permisos y roles de los funcionarios o contratistas que se desvinculen.</t>
    </r>
    <r>
      <rPr>
        <strike/>
        <sz val="10"/>
        <rFont val="Arial"/>
        <family val="2"/>
      </rPr>
      <t xml:space="preserve">
</t>
    </r>
  </si>
  <si>
    <r>
      <t xml:space="preserve">
</t>
    </r>
    <r>
      <rPr>
        <sz val="10"/>
        <color theme="1"/>
        <rFont val="Arial"/>
        <family val="2"/>
      </rPr>
      <t xml:space="preserve">
Los ingenieros agronomos y/o abogados cada vez que realicen una visita técnica a un predio en el proceso de la solicitud del tramite de licenciamiento cargaran el acta en el drive dispuesto para este fin y es revisada por un profesional del equipo técnico quien valida e incluye en la base de datos la información relacionada y genera las observaciones a que haya lugar. Adicionalmente, las actas de visitas previas son un soporte que se carga en el MICC y el abogado al cual se le asigna el tramite tiene acceso al acta, cuando va a emitir el acto administrativo. En el caso de encontrar inconsistencias en la información de las visitas se informará al Subdirector(a).  
Como evidencias queda: 
Acta de Visita.
Base de datos de las visitas.</t>
    </r>
    <r>
      <rPr>
        <strike/>
        <sz val="10"/>
        <color theme="1"/>
        <rFont val="Arial"/>
        <family val="2"/>
      </rPr>
      <t xml:space="preserve">
</t>
    </r>
  </si>
  <si>
    <r>
      <t xml:space="preserve">
</t>
    </r>
    <r>
      <rPr>
        <sz val="10"/>
        <rFont val="Arial"/>
        <family val="2"/>
      </rPr>
      <t xml:space="preserve">Las personas designadas por el Grupo de Control de Cannabis para llevar a cabo los trámites de Licencias de Cannabis, obtendrán el acceso al MICC a través de la asignación de un perfil acorde a las funciones a realizar y al rol establecido con el objetivo de controlar el acceso a la información de las solicitudes. En el caso que una o más personas soliciten acceso a información que no corresponde a las funciones asignadas, las personas encargadas al interior de la Subdirección informarán del hecho al coordinador del grupo Control de Cannabis.
Como evidencia quda: 
Trazabilidad en el MICC donde se evidencian los roles. 
Correo de solicitud al profesional de sistemas de Subdirección encargado de la asignación de roles. </t>
    </r>
  </si>
  <si>
    <r>
      <t xml:space="preserve">
</t>
    </r>
    <r>
      <rPr>
        <sz val="10"/>
        <color theme="1"/>
        <rFont val="Arial"/>
        <family val="2"/>
      </rPr>
      <t xml:space="preserve">El abogado a cargo del trámite proyecta el acto administrativo y lo carga en la plataforma MICC, lo debe remitir al abogado par asignado quien será el encargado de verificar el cumplimiento de los requisitos generales y especificos del trámite contemplados en la normatividad vigente y a la vez, corrobora que la información que reposa en el acto administrativo este de manera correcta. En caso de que el revisor par observe alguna inconsistencia devuelve el expediente al abogado inicial junto con las observaciones pertinentes. Una vez, el abogado inicial realiza los ajustes señalados (si se requiere) se obtiene el visto bueno por parte del abogado par.
Como evidencia queda:
 Pantallazo de trazabilidad en MICC donde se realiza la validación por parte del abogado par y se otorga o se niega el visto bueno. </t>
    </r>
  </si>
  <si>
    <t>La dependencia ha establecido una definición y estructura de riesgo adecuadas. Se ha actualizado de manera apropiada la definición de las causas, lo que facilita la implementación de controles efectivos para mitigar el riesgo.
Se sugiere revisar la tipología del control No. 2, ya que su descripción parece indicar que se trata de un control de tipo detectivo al realizarse durante la ejecución de la actividad. Además, se recomienda validar el diligenciamiento de la columna AP.
La dependencia ha seguido las recomendaciones de la OCI con respecto a las acciones del plan de tratamiento, las cuales han sido reformuladas para cumplir su objetivo de fortalecer los controles y contribuir a la mitigación del riesgo.
La OCI recomienda revisar el diligenciamiento de la columna BQ de la primera acción del plan de tratamiento.
El monitoreo realizado por la dependencia presenta una descripción adecuada y proporciona evidencia de la ejecución de los controles y acciones del plan de tratamiento de manera apropiada.</t>
  </si>
  <si>
    <r>
      <t xml:space="preserve">
</t>
    </r>
    <r>
      <rPr>
        <sz val="10"/>
        <rFont val="Arial"/>
        <family val="2"/>
      </rPr>
      <t xml:space="preserve">
Se realizará una revisión por parte del grupo de sistemas para validar la desactivación de permisos y roles de los funcionarios o contratistas que se desvinculen.</t>
    </r>
  </si>
  <si>
    <r>
      <t xml:space="preserve">
</t>
    </r>
    <r>
      <rPr>
        <sz val="10"/>
        <rFont val="Arial"/>
        <family val="2"/>
      </rPr>
      <t>En caso de que se reciba una solicitud de datos personales del profesional que este llevando a cabo un trámite interés del usuario, Los miembros del Grupo de Control de Sustancias Químicas informarán que los canales autorizados son el correo electronico hábilitado por la entidad para tramitar PQRS (gestion.documental@minjusticia.gov.co) y la página del Ministerio a través de la Ventanilla Virtual. También se indicará que puede remitirse al micrositio en donde se encuentra información relevante acerca del trámite como lo son capacitaciones, instructivos, normativa vigente entre otros. En el caso que el solicitante del trámite reitere el requerimiento, se pondrá en conocimiento del Subdirector(a).</t>
    </r>
  </si>
  <si>
    <r>
      <t xml:space="preserve">
</t>
    </r>
    <r>
      <rPr>
        <sz val="10"/>
        <rFont val="Arial"/>
        <family val="2"/>
      </rPr>
      <t xml:space="preserve">
Las personas designadas por el Grupo de Control de Sustancias Químicas para llevar a cabo los trámites de Certificado de Carencia de Informes por Tráfico de Estupefacientes, a fin de controlar el acceso a la información de las solicitudes, obtendrán el acceso al SICOQ a través de la asignación de un perfil acorde a las funciones a realizar y al rol establecido. En el caso que una o más personas soliciten acceso a información que no corresponde al proceso asignado, las personas encargadas al interior de la subdirección informarán del hecho al coordinador del grupo Control de Sustancias Químicas.
Como evidencia queda: 
Trazabilidad en el SICOQ donde se evidencian los roles. 
Correo de solicitud al profesional de sistemas de Subdirección encargado de la asignación de roles. </t>
    </r>
  </si>
  <si>
    <r>
      <t xml:space="preserve">
</t>
    </r>
    <r>
      <rPr>
        <sz val="10"/>
        <rFont val="Arial"/>
        <family val="2"/>
      </rPr>
      <t xml:space="preserve">
Los funcionarios y/o contratistas asignados por la Subdirección de Control y Fiscalización de Sustancias Químicas y Estupefacientes- Grupo Control de Sustancias Químicas cada vez que llegue una solicitud para el trámite de expedición de CCITE realizaran validación juridica y tecnica conforme al marco normativo vigente, esta actividad se llevará a cabo por medio del SICOQ; en caso de no cumplir con los requisitos estipulados en el marco normativo, se deberá realizar el requerimiento al usuario solicitante. 
Posterior a la revisión inicial, el revisor final de la solicitud para el trámite de expedición de CCITE validara el cumplimiento de los requisitos juridicos, tecnicos, antecedentes por el delito de la ley 30 verificación y corroboración del pago generado. En caso de incumplir con alguno de los requisitos anteriormente mencionados, se deberá realizar la devolución al profesional que proyectó para su corrección antes de ser expedido el CCITE.</t>
    </r>
    <r>
      <rPr>
        <strike/>
        <sz val="10"/>
        <rFont val="Arial"/>
        <family val="2"/>
      </rPr>
      <t xml:space="preserve">
</t>
    </r>
  </si>
  <si>
    <t>La dependencia ha mantenido una implementación y fortalecimiento apropiados de los controles y del plan de tratamiento. Asimismo, han desarrollado un monitoreo detallado que permite evidenciar la efectividad con la que se están llevando a cabo los controles.</t>
  </si>
  <si>
    <t>La gestión del riesgo por parte de la dependencia ha sido destacable, mostrando una implementación adecuada de los controles.
Se observa que la entidad responsable de la revisión de los registros ha estado actualizando los formatos para mejorar la efectividad de los controles.
La OCI recomienda que el GGA solicite a la OAP la reasignación de este riesgo al GAIT, ya que este último es responsable del mantenimiento, vigilancia y administración de los vehículos del Ministerio. Se espera que para el próximo seguimiento, el GGA pueda realizar esta gestión de reasignación del riesgo.</t>
  </si>
  <si>
    <t>La dependencia ha seguido las recomendaciones de la OCI; no obstante, se sugiere verificar el diligenciamiento de la columna AH, ya que las causas no están relacionadas con las indicadas en la columna E. Cada control debe estar asociado a una causa previamente identificada. Además, se recomienda revisar la posibilidad de racionalizar las causas.
Para el próximo seguimiento, se sugiere al GGC proporcionar evidencias de los controles, como listas de chequeo, correos de devolución, etc., para corroborar su implementación. Estas evidencias pueden ser una muestra de todos los procesos de contratación llevados a cabo durante el periodo.</t>
  </si>
  <si>
    <t>La dependencia ha gestionado su riesgo de manera apropiada.
La OCI sugiere que la dependencia revise el diligenciamiento de la columna E, ya que hay una duplicación de causas y, además, valide la relevancia de dichas causas. Asimismo, se recomienda verificar el diligenciamiento de la columna AH, pues no concuerda con lo que se debería registrar y tampoco coincide con lo indicado en la columna E.</t>
  </si>
  <si>
    <t>Se observa que el GGH continúa implementando los controles de manera efectiva para prevenir la materialización del riesgo.
No obstante, se destaca nuevamente la deficiencia en la formulación de las acciones de tratamiento, ya que estas consisten en actividades que forman parte de la implementación del control.</t>
  </si>
  <si>
    <t xml:space="preserve">Para la evaluación actual, la OCI reitera la necesidad de definir claramente el riesgo para tener una comprensión precisa de su impacto y establecer controles que contribuyan a mitigar su materialización, tal como se mencionó en el seguimiento anterior.
De igual manera, la OCI reitera las mismas observaciones del seguimiento anterior, ya que no se evidencian cambios ni mejoras en relación con las observaciones realizadas el cuatrimestre pasado.
Además, se recomienda a la dependencia mejorar la descripción del monitoreo para que se pueda evidenciar la implementación de los controles y cómo estos contribuyen a la efectividad y prevención de la materialización del riesgo.
</t>
  </si>
  <si>
    <t>Con base en las evidencias proporcionadas por la dependencia, se confirma que se ha llevado a cabo la implementación de los controles y el plan de tratamiento. Por lo tanto, se puede concluir que los controles han sido efectivos para prevenir la materialización del riesgo.</t>
  </si>
  <si>
    <t xml:space="preserve">En la evaluación del segundo cuatrimestre, se evidencia que la dependencia continúa cumpliendo con la implementación de los controles. Las evidencias aportadas confirman lo descrito en el monitoreo.
Se recomienda que la dependencia revise las observaciones realizadas por la OCI en el seguimiento anterior para corregirlas y garantizar que todo esté en orden en el próximo seguimiento.
</t>
  </si>
  <si>
    <r>
      <rPr>
        <sz val="10"/>
        <rFont val="Arial"/>
        <family val="2"/>
      </rPr>
      <t>Se puede evidenciar que la dependencia ha continuado implementando sus controles de manera adecuada para evitar la materialización del riesgo; además, se destaca la descripción del monitoreo y las evidencias aportadas, lo cual coincide con lo definido en el control.
Por otro lado, se sugiere a la dependencia que, en caso de necesitar la implementación del plan de tratamiento, proporcione las evidencias correspondientes para la verificación de su ejecución.
Por último, se recomienda que la dependencia valide la duplicidad de los controles, ya que en este seguimiento se encontró una duplicidad en el control correspondiente a la causa N°. 3.</t>
    </r>
    <r>
      <rPr>
        <sz val="10"/>
        <color rgb="FFFF0000"/>
        <rFont val="Arial"/>
        <family val="2"/>
      </rPr>
      <t xml:space="preserve">
</t>
    </r>
  </si>
  <si>
    <t xml:space="preserve">En el presente seguimiento, sigue destacándose la implementación de los controles que realiza la dependencia para mitigar la materialización del riesgo.
La OCI recomienda revisar el diligenciamiento de la matriz para el próximo seguimiento, ya que en la columna AG se identifican 3 causas, mientras que en la columna E solo se menciona 1. Ambas columnas deberían coincidir. Se sugiere revisar estas columnas y, en caso de que las causas identificadas sean 3, la dependencia deberá diseñar un control para cada una de ellas que contribuya a la mitigación del riesgo.
</t>
  </si>
  <si>
    <t xml:space="preserve">Para la OCI, es esencial que la dependencia proporcione las evidencias descritas en los controles para poder verificar su implementación. Se recomienda que estas evidencias incluyan una muestra de todas las actividades realizadas durante el cuatrimestre, con el fin de evaluar la efectividad de los controles y confirmar si realmente contribuyen a la mitigación del riesgo o no.
Asimismo, se reitera la recomendación del seguimiento anterior respecto al diligenciamiento de la matriz, para asegurar que los controles definidos aborden efectivamente las causas identificadas.
</t>
  </si>
  <si>
    <t xml:space="preserve">El presente seguimiento, se basa en las evidencias proporcionadas. Se espera que, para el próximo seguimiento, la dependencia actualice el riesgo y considere las mejoras sugeridas por la OCI en sus evaluaciones anteriores.
Por otra parte, se evidencia que la dependencia está implementando los controles; sin embargo, se sugiere que los documentos presentados como evidencia estén completamente diligenciados, ya que se encontraron algunos formatos (F-TH-01-08) incompletos, como el de la señora Lorena Barreto y el de la señora Elvia Daza, que no se encuentra totalmente diligenciados.
</t>
  </si>
  <si>
    <t>Se nota que el GGH no ha tomado en cuenta las recomendaciones de la OCI que se han estado dando desde la vigencia anterior con respecto a la definición del riesgo, la identificación de las causas y el plan de tratamiento. Esto resulta en una ineficiencia en el diseño e implementación de controles. La OCI sugiere que el GGH revise y valide la relevancia del riesgo para proceder a reestructurarlo, asegurando que cumpla con las características de un riesgo de corrupción.</t>
  </si>
  <si>
    <t>Se detecta una deficiencia en la definición y estructuración del riesgo, lo que resulta en controles poco efectivos. Además, no se ha identificado adecuadamente las causas que podrían llevar a la materialización del riesgo.
La OCI recomienda que el GGH solicite a la OAP la reasignación de este riesgo a la OCDI, ya que esta dependencia es responsable del control disciplinario y la aplicación de la normativa disciplinaria del personal del Ministerio. Se espera que en el próximo seguimiento el GGH pueda realizar esta gestión de reasignación.</t>
  </si>
  <si>
    <t>Se observa que la dependencia ha realizado una labor meticulosa en la implementación de controles para prevenir la materialización del riesgo.
Se sugiere que la dependencia revise la definición del riesgo, especialmente en lo que concierne al impacto, es decir, las posibles consecuencias que la materialización del riesgo podría acarrear para la organización.</t>
  </si>
  <si>
    <r>
      <t xml:space="preserve">Se continua con la respectiva aplicación de los controles establecidos para el proceso, a través de la revisión, registro, radicación y seguimiento de las cuentas de cobro (PN / PJ), en la planilla-control F-GF-24-01, evidenciando la trazabilidad de cada una de las cuentas radicadas ante el GGFC - Central de Cuentas; de igual forma, en los casos que aplica, se realizan las respectivas devoluciones a las dependencias, debido al incumplimento de los lineamientos establecidos.
</t>
    </r>
    <r>
      <rPr>
        <i/>
        <sz val="10"/>
        <rFont val="Arial"/>
        <family val="2"/>
      </rPr>
      <t xml:space="preserve">*Se realizó el levantamiento correspondiente al procedimiento "P-GF-25 v1. Tramite de Cuentas y Facturas, y del Formato F-GF-25-02 v.1 Anexo 1. Requisitos y Documentos Soporte para el Trámite y Pago de Obligaciones", los cuales se encuentran en proceso de revisión por parte de la Secretaría General. Una vez se cuente con el procedimiento aprobado, se procederá con el envío de la circular a todas las dependencias, reiterando el cumplimiento de los requisitos para el trámite y pago de cuentas. 
</t>
    </r>
    <r>
      <rPr>
        <sz val="10"/>
        <rFont val="Arial"/>
        <family val="2"/>
      </rPr>
      <t xml:space="preserve">Por lo anterior, para el 1er. cuatrimestre 2024, no se evidencia la materialización de este riesgo. Se adjuntan las evidencias correspondientes.
</t>
    </r>
    <r>
      <rPr>
        <i/>
        <sz val="10"/>
        <rFont val="Arial"/>
        <family val="2"/>
      </rPr>
      <t>*En el mes de septiembre de 2023, se realiza revisión y ajuste al mapa de riesgos, en mesa de trabajo conjunta con la OAP y los líderes de proceso del GGFC, en atención a las observaciones realizadas por parte de la OCI, de igual forma para este seguimiento se realiza revisión y ajuste.</t>
    </r>
  </si>
  <si>
    <r>
      <t xml:space="preserve">Se continua con la respectiva aplicación de los controles establecidos para el proceso, mediante la revisión de las cuentas por parte del área de Tesorería, antes de proceder con el pago, así como la devolución a Central de Cuentas, de aquellas liquidaciones y/o obligaciones que presentaron inconsistencias y/o errores, para el respectivo ajuste.
</t>
    </r>
    <r>
      <rPr>
        <i/>
        <sz val="10"/>
        <rFont val="Arial"/>
        <family val="2"/>
      </rPr>
      <t>*Una vez se cuente con el procedimiento "P-GF-25 v1. Trámite de Cuentas y Facturas, y el Formato F-GF-25-02 v.1 Anexo 1. Requisitos y Documentos Soporte para el Trámite y Pago de Obligaciones", debidamente aprobado, se procederá con el envío de la circular a todas las dependencias, reiterando el cumplimiento de los requisitos para el trámite y pago de cuentas.</t>
    </r>
    <r>
      <rPr>
        <sz val="10"/>
        <rFont val="Arial"/>
        <family val="2"/>
      </rPr>
      <t xml:space="preserve"> 
Por lo anterior, para el 1er. cuatrimestre 2024, no se evidencia la materialización de este riesgo. Se adjuntan las evidencias correspondientes.
</t>
    </r>
    <r>
      <rPr>
        <i/>
        <sz val="10"/>
        <rFont val="Arial"/>
        <family val="2"/>
      </rPr>
      <t>*En el mes de septiembre de 2023, se realiza revisión y ajuste al mapa de riesgos, en mesa de trabajo conjunta con la OAP y los líderes de proceso del GGFC, en atención a las observaciones realizadas por parte de la OCI, de igual forma para este seguimiento se realiza revisión y ajuste.</t>
    </r>
  </si>
  <si>
    <r>
      <t xml:space="preserve">Para el 1er. cuatrimestre de 2024 no se materializó el riesgo, teniendo en cuenta que, se realizó el respectivo seguimiento y control al PAC solicitado por parte de las dependencias, efectuando la respectiva asignacion a las mismas. Se adjunta consolidado de PAC.
</t>
    </r>
    <r>
      <rPr>
        <i/>
        <sz val="10"/>
        <rFont val="Arial"/>
        <family val="2"/>
      </rPr>
      <t>*En el mes de septiembre de 2023, se realiza revisión y ajuste al mapa de riesgos, en mesa de trabajo conjunta con la OAP y los líderes de proceso del GGFC, en atención a las observaciones realizadas por parte de la OCI, de igual forma para este seguimiento se realiza revisión y ajuste.</t>
    </r>
  </si>
  <si>
    <r>
      <t xml:space="preserve">Dede el GGFC - Central de Cuentas, se continua con la respectiva aplicación de los controles establecidos, realizando el adecuado registro y radicación de las cuentas de cobro en la planilla - control F-GF-24-01, en la cual se lleva la trazabilidad de las cuentas, en el orden de llegada; de igual forma se registran las devoluciones realizadas por incumplimento a los lineamientos establecidos (en el caso de no dar cumplimiento a los requisitos mínimos requeridos, producto de la revisión de las cuentas); por lo anterior, para el 1er. trimestre 2024, no se evidencia la materialización de este riesgo. Se adjuntan las evidencias correspondientes.
</t>
    </r>
    <r>
      <rPr>
        <i/>
        <sz val="10"/>
        <rFont val="Arial"/>
        <family val="2"/>
      </rPr>
      <t>*En el mes de septiembre de 2023, se realiza revisión y ajuste al mapa de riesgos, en mesa de trabajo conjunta con la OAP y los líderes de proceso del GGFC, en atención a las observaciones realizadas por parte de la OCI, de igual forma para este seguimiento se realiza revisión y ajuste.</t>
    </r>
  </si>
  <si>
    <r>
      <t xml:space="preserve">Para el 1er. cuatrimestre, se continúa con el registro de las respectivas conciliaciones contables, aplicando los controles establecidos y validando los respectivos documentos soporte de acuerdo con la información suministrada por parte de las dependencias generadoras de la misma, por lo anterior, este riesgo no se materializa.
Se adjuntan las evidencias correspondientes.
</t>
    </r>
    <r>
      <rPr>
        <i/>
        <sz val="10"/>
        <rFont val="Arial"/>
        <family val="2"/>
      </rPr>
      <t>*En el mes de septiembre de 2023, se realiza revisión y ajuste al mapa de riesgos, en mesa de trabajo conjunta con la OAP y los líderes de proceso del GGFC, en atención a las observaciones realizadas por parte de la OCI, de igual forma para este seguimiento se realiza revisión y ajuste.</t>
    </r>
  </si>
  <si>
    <r>
      <t xml:space="preserve">Realizar actualización y ajuste a la </t>
    </r>
    <r>
      <rPr>
        <i/>
        <sz val="10"/>
        <rFont val="Arial"/>
        <family val="2"/>
      </rPr>
      <t xml:space="preserve">"Guía  G-GF-02 Evaluaciones Financieras para Procesos Contractuales", </t>
    </r>
    <r>
      <rPr>
        <sz val="10"/>
        <rFont val="Arial"/>
        <family val="2"/>
      </rPr>
      <t xml:space="preserve">con el fin de documentar el proceso acorde con las actividades ejecutadas actualmente. </t>
    </r>
  </si>
  <si>
    <r>
      <t>Se efectuaron las respectivas validaciones de los documentos soporte, y se emitieron los correspondientes conceptos (evaluaciones financieras), de conformidad con las solicitudes realizadas por parte del Grupo de Gestión Contractual, por lo anterior, este riesgo no se materializa.
Adicionalmente, desde el GGFC se inicia con el proceso de actualización y ajuste de la</t>
    </r>
    <r>
      <rPr>
        <i/>
        <sz val="10"/>
        <rFont val="Arial"/>
        <family val="2"/>
      </rPr>
      <t xml:space="preserve"> "Guía  G-GF-02 Evaluaciones Financieras para Procesos Contractuales".</t>
    </r>
    <r>
      <rPr>
        <sz val="10"/>
        <rFont val="Arial"/>
        <family val="2"/>
      </rPr>
      <t xml:space="preserve">
Se adjuntan las evidencias correspondientes.
</t>
    </r>
    <r>
      <rPr>
        <i/>
        <sz val="10"/>
        <rFont val="Arial"/>
        <family val="2"/>
      </rPr>
      <t>*En el mes de septiembre de 2023, se realiza revisión y ajuste al mapa de riesgos, en mesa de trabajo conjunta con la OAP y los líderes de proceso del GGFC, en atención a las observaciones realizadas por parte de la OCI</t>
    </r>
    <r>
      <rPr>
        <sz val="10"/>
        <rFont val="Arial"/>
        <family val="2"/>
      </rPr>
      <t>.</t>
    </r>
  </si>
  <si>
    <t>Se observa que la dependencia ha seguido las recomendaciones de la OCI y ha implementado los controles. No obstante, es crucial completar el diligenciamiento de la matriz para garantizar una lectura coherente de la misma.</t>
  </si>
  <si>
    <t>La dependencia exhibe una sólida gestión del riesgo, respondiendo de manera efectiva a las recomendaciones de la OCI en los últimos períodos de evaluación. Se sugiere continuar desarrollando y evaluando de forma constante el entorno del proceso para identificar posibles nuevas causas de riesgo. Además, las acciones en el plan de tratamiento han sido tan efectivas que podrían convertirse en controles.
La OCI recomienda revisar la descripción del impacto en la definición del riesgo, considerando que el impacto se refiere a las consecuencias que la materialización del riesgo podría ocasionar a la organización.</t>
  </si>
  <si>
    <r>
      <t>El riesgo no se ha materializado y el control ha sido efectivo. Lo anterior, teniendo en cuenta que como</t>
    </r>
    <r>
      <rPr>
        <b/>
        <sz val="10"/>
        <color rgb="FF000000"/>
        <rFont val="Arial"/>
        <family val="2"/>
      </rPr>
      <t xml:space="preserve"> control</t>
    </r>
    <r>
      <rPr>
        <sz val="10"/>
        <color rgb="FF000000"/>
        <rFont val="Arial"/>
        <family val="2"/>
      </rPr>
      <t xml:space="preserve"> establecido, los primeros diez (10) días de cada mes, se realiza el informe de cuentas por cobrar y movimiento de los ingresos de la cartera de Cannabis del mes inmediatamente anterior, los cuales se remiten al Grupo de Gestión Financiera y Contable de la SCFSQyE para la elaboración de los cierres contables. Se adjunta informes de cuentas por cobrar y movimientos de la cartera de las licencias otorgadas por la Subdirección, teniendo como base, las actuaciones realizadas desde el año 2017 con corte al 31 de enero, 29 de febrero y 31 de marzo del 2024.
Adicionalmente, como parte de la </t>
    </r>
    <r>
      <rPr>
        <b/>
        <sz val="10"/>
        <color rgb="FF000000"/>
        <rFont val="Arial"/>
        <family val="2"/>
      </rPr>
      <t>acción del plan de tratamiento</t>
    </r>
    <r>
      <rPr>
        <sz val="10"/>
        <color rgb="FF000000"/>
        <rFont val="Arial"/>
        <family val="2"/>
      </rPr>
      <t xml:space="preserve">, se realizó el informe correspondiente al primer trimestre 2024 con el seguimiento con la gestión adelantada respecto a los movimientos de cartera relacionados con las licencias de cannabis. 
</t>
    </r>
  </si>
  <si>
    <r>
      <t xml:space="preserve">Durante el primer cuatrimestre de 2024, el riesgo no se ha materializado y el control ha sido efectivo.
</t>
    </r>
    <r>
      <rPr>
        <b/>
        <sz val="10"/>
        <color rgb="FF000000"/>
        <rFont val="Arial"/>
        <family val="2"/>
      </rPr>
      <t xml:space="preserve">Control: </t>
    </r>
    <r>
      <rPr>
        <sz val="10"/>
        <color rgb="FF000000"/>
        <rFont val="Arial"/>
        <family val="2"/>
      </rPr>
      <t xml:space="preserve">Posterior a la entrega del modulo de novedades financieras por parte del proveedor Pensemos SI en abril de la vigencia 2023 se realizó la puesta en producción del módulo financiero. Seguidamente, se dió inicio a la etapa de estabilización en la cual a la fecha nos encontramos. Así las cosas, hoy en día la actualización de los soportes de pago allegados por las sociedades licenciatarias a través del SGDEA o por el aplicativo MICC, una vez verificados y corroborados con los movimientos bancarios que refleja el extracto bancario de la cuenta de cannabis, se actualiza y carga la información en el aplicativo MICC, adicionalmente se cuenta con una base de datos de seguimiento: https://minjusticiagovco-my.sharepoint.com/:x:/r/personal/luisa_gomez_minjusticia_gov_co/Documents/SUBDIRECCION%20SCFSQyE/00.%20G%20CANNABIS/06.%20EQUIPO%20FINANCIERO/07.%20BASES%20DE%20DATOS/01.%20Seguimiento%20Cuentas%20por%20Cobrar.xlsx?d=w5fe0aae0d0fd437f83440222490e4101&amp;e=4%3a616d11dcd60c4aef833929be7cb69ddb&amp;sharingv2=true&amp;fromShare=true&amp;at=9&amp;CT=1714440319182&amp;OR=OWA-NT-Mail&amp;CID=980ce229-5c8e-7562-d228-07b1e08741e7
Como parte de la </t>
    </r>
    <r>
      <rPr>
        <b/>
        <sz val="10"/>
        <color rgb="FF000000"/>
        <rFont val="Arial"/>
        <family val="2"/>
      </rPr>
      <t>acción del plan de tratamiento,</t>
    </r>
    <r>
      <rPr>
        <sz val="10"/>
        <color rgb="FF000000"/>
        <rFont val="Arial"/>
        <family val="2"/>
      </rPr>
      <t xml:space="preserve"> en el primer cuatrimestre se envió al Grupo de Sistemas de las inconsistencias presentendas en el modulo de novedades financieras en el aplicativo MICC, los cuales fueron corregidos todos. </t>
    </r>
  </si>
  <si>
    <r>
      <t xml:space="preserve">Durante la vigencia del I Cuatrimestre 2024, el riesgo no se ha materializado y el control ha sido efectivo.
</t>
    </r>
    <r>
      <rPr>
        <b/>
        <sz val="10"/>
        <color rgb="FF000000"/>
        <rFont val="Arial"/>
        <family val="2"/>
      </rPr>
      <t>Control:</t>
    </r>
    <r>
      <rPr>
        <sz val="10"/>
        <color rgb="FF000000"/>
        <rFont val="Arial"/>
        <family val="2"/>
      </rPr>
      <t xml:space="preserve"> El Grupo Financiero, verificó el estado de cuenta de las sociedades licenciatarias pendientes del pago de sus obligaciones por concepto de las cuotas de seguimiento y control, así mismo, se realizaron los respectivos requerimientos de cobro preventivo,  incorporando en estas comunicaciones la liquidación de los intereses moratorios correspondientes  a través del aplicativo SGDEA. Se presenta una muestra aleatoria de 26 oficios con requerimientos a los licenciatarios.
Durante el periodo objeto de reporte, se realizaron cincuenta (50) requerimientos de cobro.
</t>
    </r>
    <r>
      <rPr>
        <b/>
        <sz val="10"/>
        <color rgb="FF000000"/>
        <rFont val="Arial"/>
        <family val="2"/>
      </rPr>
      <t>Acción:</t>
    </r>
    <r>
      <rPr>
        <sz val="10"/>
        <color rgb="FF000000"/>
        <rFont val="Arial"/>
        <family val="2"/>
      </rPr>
      <t xml:space="preserve"> el grupo financiero realizó el traslado de 4 expedientes al equipo jurídico del grupo cannabis para dar inicio al proceso sancionatorio.</t>
    </r>
  </si>
  <si>
    <t xml:space="preserve">Este seguimiento se fundamenta en las evidencias proporcionadas. Se espera que, en el próximo seguimiento, la dependencia actualice el riesgo y tenga en cuenta las mejoras sugeridas por la OCI en evaluaciones anteriores.
Además, la evidencia presentada confirma que la dependencia continúa implementando el PIC y el Plan de Bienestar de la entidad.
</t>
  </si>
  <si>
    <r>
      <rPr>
        <sz val="10"/>
        <rFont val="Arial"/>
        <family val="2"/>
      </rPr>
      <t>En el presente seguimiento, no se dispone de un monitoreo realizado por el responsable del proceso. No obstante, el auditor pudo verificar las evidencias de los controles en la carpeta compartida de evidencias de riesgos de la OCDI.
Adicionalmente, se observa que el responsable del proceso aún no ha realizado una correcta definición del riesgo ni una adecuada identificación de las causas. Por esta razón, la OCI insiste en que se consideren las recomendaciones de las evaluaciones anteriores para llevar a cabo una gestión adecuada del riesgo.
Asimismo, se espera que, para el próximo seguimiento, el riesgo sea transferido al responsable de gestionarlo.</t>
    </r>
    <r>
      <rPr>
        <sz val="10"/>
        <color rgb="FFFF0000"/>
        <rFont val="Arial"/>
        <family val="2"/>
      </rPr>
      <t xml:space="preserve">
</t>
    </r>
  </si>
  <si>
    <t xml:space="preserve">Durante el segundo cuatrimestre, la dependencia ha continuado implementando los controles de manera adecuada y se ha avanzado en la actualización de los procedimientos y guías del proceso, lo cual se espera que aporte mejoras significativas. Dado lo anterior, una vez se formalicen dichas actualizaciones, será importante validar y/o actualizar el riesgo y sus causas, ya que podría haber cambios en el entorno.
Por último, la OCI reitera la importancia de que la dependencia revise la definición del riesgo.
</t>
  </si>
  <si>
    <t>Con las evidencias proporcionadas por la dependencia se confirma la implementación de los controles. No obstante, se reitera la observación que la OCI hizo en el seguimiento anterior.
Además, se espera que en el próximo seguimiento se reflejen las mejoras que la dependencia afirma estar implementando, con el objetivo de avanzar en la mejora de la administración del riesgo de la entidad.</t>
  </si>
  <si>
    <t>En el presente seguimiento, se evidencia que el proceso continúa implementando los controles y acciones de tratamiento según lo descrito en cada uno de ellos.
Asimismo, se sugiere a la dependencia que evalúe constantemente los cambios que pueda tener el entorno para determinar si es necesario actualizar las causas y/o controles definidos. Además, una vez que el módulo financiero esté completamente funcional, se deberán realizar las actualizaciones pertinentes al riesgo.
Además, la OCI reitera la recomendación hecha en el seguimiento anterior respecto a la descripción del impacto en la definición del riesgo.</t>
  </si>
  <si>
    <t>La dependencia ha atendido las recomendaciones de la OCI respecto a la definición del riesgo, aunque persisten deficiencias en su estructura. Se sugiere que se considere la siguiente definición para el riesgo: "Pérdida de credibilidad institucional debido al otorgamiento indebido de indultos influenciado por presiones externas o internas, con el fin de obtener beneficios personales o favorecer al solicitante".
En cuanto al plan de tratamiento, se recomienda extender la fecha final (columna BO) ya que, según el monitoreo de la dependencia, se llevará a cabo una mesa de trabajo en mayo para validar la actualización del procedimiento. También, se sugiere que, se incluya en la matriz de seguimiento de la implementación del procedimiento una descripción del control para fortalecer su efectividad.
Además, se insta a la dependencia a continuar fortaleciendo las capacidades de sus funcionarios en el procedimiento del beneficio jurídico de indulto, sugiriendo que estas capacitaciones se integren como acciones dentro del plan de tratamiento.</t>
  </si>
  <si>
    <t>En el seguimiento actual se observa que el riesgo aún no ha sido administrado por el GGA, quien es el responsable del proceso. Hasta que este cambio no se formalice, el GGFC deberá continuar reportando la implementación de los controles para prevenir la materialización del riesgo. Asimismo, se insta al GGFC a realizar las gestiones necesarias para que el riesgo y el procedimiento sean administrados por el responsable.
Además, se observa que la dependencia ha generado una nueva acción de tratamiento que podría contribuir al fortalecimiento del control; sin embargo, se sugiere revisar si existen otras acciones que puedan aportar más a la mitigación del riesgo, y que no formen parte de los controles ya establecidos.
Asimismo, se recuerda a la dependencia la importancia de reportar las evidencias correspondientes al plan de tratamiento, a fin de poder verificar su implementación. Finalmente, se debe mejorar la descripción del monitoreo.</t>
  </si>
  <si>
    <t xml:space="preserve">En el presente seguimiento, se recomienda que la dependencia revise las observaciones realizadas por la OCI en los seguimientos anteriores para lograr la efectividad en el cumplimiento del proceso. Además, se reitera la necesidad de revisar la pertinencia del riesgo, ya que no cumple con las especificaciones de los riesgos de corrupción, para lo cual sugerimos que se tenga en cuenta el análisis que ha realizado la OCI -en diferentes ocasiones- con destino a la OAP en el marco de la entrega de este informe de seguimiento. 
Por otra parte, se observó en las evidencias que el formato F-GD-06-02 no incluye la fecha de vigencia, lo cual es importante para los procesos de calidad de la entidad.
</t>
  </si>
  <si>
    <t xml:space="preserve">Para el presente seguimiento, se constató que la dependencia no adoptó la recomendación de la OCI sobre mejorar la definición del riesgo para facilitar su interpretación. No obstante, se observó que se realizó el ajuste en las acciones del plan de tratramiento del riesgo dando una fecha final de terminación a dichas acciones.
La dependencia presenta como evidencia las reuniones realizadas en el marco del cumplimiento del plan de tratamiento del riesgo. La OCI espera que en el próximo seguimiento el líder del proceso comience a implementar los cambios sugeridos para mejorar el procedimiento, que se dieron en el marco de las reuniones que sostuvieron con todos los colaboradores del Grupo de Acciones Legales y Constitucionales y los enlaces de calidad de la Dirección de Justicia Transicional, esto con el fin de avanzar en la mejora continua de los procesos y prevenir la materialización del riesgo.
Asimismo, la OCI insiste en que se incluya en las evidencias una muestra de la implementación de la matriz de seguimiento, con el objetivo de contribuir al fortalecimiento del control, su efectividad y; además, evidenciar el adecuado diligenciamiento cuando sea necesario.
</t>
  </si>
  <si>
    <r>
      <t xml:space="preserve">Según lo descrito por la dependencia en el monitoreo, el riesgo fue transferido al aliado implementador, que de acuerdo con el contrato 694 de 2024 es la Universidad Nacional de Colombia. Sin embargo, cuando una actuación misional es tercerizada por el responsable del proceso y se encuentra asociada a un riesgo de corrupción, este riesgo no se transfiere, sino que se comparte la probabilidad o el impacto de su materialización. En cuanto a la </t>
    </r>
    <r>
      <rPr>
        <b/>
        <sz val="10"/>
        <rFont val="Arial"/>
        <family val="2"/>
      </rPr>
      <t>responsabilidad</t>
    </r>
    <r>
      <rPr>
        <sz val="10"/>
        <rFont val="Arial"/>
        <family val="2"/>
      </rPr>
      <t xml:space="preserve"> de la administración, monitoreo e implementación de los controles de dicho riesgo, sigue siendo de la Dirección de Justicia Formal, ya que este riesgo constituye una actuación misional del MJD. La DJF, junto con el Grupo de Fortalecimiento a la Justicia Étnica, debe garantizar el papel del Estado y el cumplimiento de los propósitos institucionales.
Desde la perspectiva de la OCI, si bien es cierto que la Guía de Administración del Riesgo permite compartir un riesgo, es importante aclarar que en casos de riesgos de corrupción -como en este caso- no se puede transferir la responsabilidad. En este caso, el contratista actúa como un colaborador del Estado quien debe cumplir con sus propósitos institucionales y, mucho más aun, si se trata de un riesgo asociado a la “pérdida de recursos al seleccionar una iniciativa asociada a Justicia étnica que no cumpla con los requisitos aprovechando la concentración de la información a fin de que esta sea favorecida con recursos públicos permitiendo la recepción de un beneficio o beneficiando a un tercero”, que constituyen actuaciones propias del MJD que no pueden ser administradas por un tercero.
Por otra parte, es recomendable que la dependencia estudiara las causas y controles asociadas al riesgo, ya que el entorno ha cambiado y la responsabilidad del riesgo sigue siendo de la DJF. Cabe destacar que los riesgos asociados al contrato son distintos de los riesgos relacionados con el proceso y la DJF debe garantiza la supervisión del contrato.
Por otro lado, aunque la dependencia ha gestionado el riesgo de manera efectiva, es necesario que proporcione las evidencias que respalden lo descrito en el monitoreo para que la OCI pueda verificar la implementación de las acciones mencionadas. También, deberá aportar las evidencias de las reuniones que adelante con el aliado implementador para constatar la efectividad de los controles.
Por último, se recomienda validar el diligenciamiento de la matriz, ya que las columnas AX, AY y BB no están completadas, lo que impide realizar una evaluación adecuada del riesgo.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</si>
</sst>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yy;@"/>
  </numFmts>
  <fonts count="61" x14ac:knownFonts="1">
    <font>
      <sz val="11"/>
      <color theme="1"/>
      <name val="Calibri"/>
      <family val="2"/>
      <scheme val="minor"/>
    </font>
    <font>
      <sz val="10"/>
      <name val="Arial"/>
      <family val="2"/>
    </font>
    <font>
      <b/>
      <sz val="11"/>
      <color theme="1"/>
      <name val="Calibri"/>
      <family val="2"/>
      <scheme val="minor"/>
    </font>
    <font>
      <sz val="11"/>
      <color indexed="8"/>
      <name val="Calibri"/>
      <family val="2"/>
    </font>
    <font>
      <b/>
      <sz val="11"/>
      <color indexed="8"/>
      <name val="Calibri"/>
      <family val="2"/>
    </font>
    <font>
      <sz val="11"/>
      <name val="Calibri"/>
      <family val="2"/>
    </font>
    <font>
      <b/>
      <sz val="10"/>
      <color indexed="8"/>
      <name val="Calibri"/>
      <family val="2"/>
    </font>
    <font>
      <sz val="11"/>
      <color indexed="9"/>
      <name val="Calibri"/>
      <family val="2"/>
    </font>
    <font>
      <sz val="10"/>
      <color indexed="8"/>
      <name val="Calibri"/>
      <family val="2"/>
    </font>
    <font>
      <sz val="8"/>
      <color indexed="8"/>
      <name val="Calibri"/>
      <family val="2"/>
    </font>
    <font>
      <sz val="10"/>
      <color theme="1"/>
      <name val="Arial"/>
      <family val="2"/>
    </font>
    <font>
      <sz val="11"/>
      <color rgb="FF000000"/>
      <name val="Calibri"/>
      <family val="2"/>
    </font>
    <font>
      <b/>
      <sz val="10"/>
      <color theme="0"/>
      <name val="Arial"/>
      <family val="2"/>
    </font>
    <font>
      <b/>
      <sz val="10"/>
      <name val="Arial"/>
      <family val="2"/>
    </font>
    <font>
      <sz val="10"/>
      <color rgb="FF003300"/>
      <name val="Arial"/>
      <family val="2"/>
    </font>
    <font>
      <sz val="12"/>
      <color theme="1"/>
      <name val="Arial"/>
      <family val="2"/>
    </font>
    <font>
      <b/>
      <sz val="12"/>
      <color theme="1"/>
      <name val="Arial"/>
      <family val="2"/>
    </font>
    <font>
      <b/>
      <sz val="9"/>
      <color indexed="81"/>
      <name val="Tahoma"/>
      <family val="2"/>
    </font>
    <font>
      <sz val="9"/>
      <color indexed="81"/>
      <name val="Tahoma"/>
      <family val="2"/>
    </font>
    <font>
      <sz val="12"/>
      <name val="Arial"/>
      <family val="2"/>
    </font>
    <font>
      <sz val="16"/>
      <color theme="1"/>
      <name val="Calibri"/>
      <family val="2"/>
      <scheme val="minor"/>
    </font>
    <font>
      <b/>
      <sz val="11"/>
      <color theme="4" tint="-0.499984740745262"/>
      <name val="Calibri"/>
      <family val="2"/>
      <scheme val="minor"/>
    </font>
    <font>
      <b/>
      <sz val="11"/>
      <color theme="7" tint="-0.499984740745262"/>
      <name val="Calibri"/>
      <family val="2"/>
      <scheme val="minor"/>
    </font>
    <font>
      <b/>
      <sz val="11"/>
      <color rgb="FF00B050"/>
      <name val="Calibri"/>
      <family val="2"/>
      <scheme val="minor"/>
    </font>
    <font>
      <b/>
      <sz val="11"/>
      <color rgb="FF7030A0"/>
      <name val="Calibri"/>
      <family val="2"/>
      <scheme val="minor"/>
    </font>
    <font>
      <b/>
      <sz val="11"/>
      <color theme="4" tint="-0.249977111117893"/>
      <name val="Calibri"/>
      <family val="2"/>
      <scheme val="minor"/>
    </font>
    <font>
      <b/>
      <sz val="11"/>
      <color theme="5" tint="-0.249977111117893"/>
      <name val="Calibri"/>
      <family val="2"/>
      <scheme val="minor"/>
    </font>
    <font>
      <i/>
      <sz val="11"/>
      <name val="Gadugi"/>
      <family val="2"/>
    </font>
    <font>
      <sz val="11"/>
      <color rgb="FF212529"/>
      <name val="Arial"/>
      <family val="2"/>
    </font>
    <font>
      <b/>
      <sz val="11"/>
      <color rgb="FF333333"/>
      <name val="Arial"/>
      <family val="2"/>
    </font>
    <font>
      <sz val="72"/>
      <color theme="1"/>
      <name val="Arial"/>
      <family val="2"/>
    </font>
    <font>
      <sz val="22"/>
      <color theme="1"/>
      <name val="Arial"/>
      <family val="2"/>
    </font>
    <font>
      <sz val="24"/>
      <color theme="1"/>
      <name val="Arial"/>
      <family val="2"/>
    </font>
    <font>
      <sz val="11"/>
      <color theme="1"/>
      <name val="Calibri"/>
      <family val="2"/>
      <scheme val="minor"/>
    </font>
    <font>
      <sz val="11"/>
      <color rgb="FFFF0000"/>
      <name val="Calibri"/>
      <family val="2"/>
      <scheme val="minor"/>
    </font>
    <font>
      <sz val="11"/>
      <color rgb="FF222222"/>
      <name val="Calibri"/>
      <family val="2"/>
      <scheme val="minor"/>
    </font>
    <font>
      <b/>
      <sz val="11"/>
      <color theme="0"/>
      <name val="Calibri"/>
      <family val="2"/>
      <scheme val="minor"/>
    </font>
    <font>
      <b/>
      <i/>
      <sz val="14"/>
      <color indexed="81"/>
      <name val="Tahoma"/>
      <family val="2"/>
    </font>
    <font>
      <b/>
      <sz val="10"/>
      <color theme="0"/>
      <name val="Verdana"/>
      <family val="2"/>
    </font>
    <font>
      <b/>
      <sz val="10"/>
      <color theme="1"/>
      <name val="Verdana"/>
      <family val="2"/>
    </font>
    <font>
      <sz val="10"/>
      <color theme="1"/>
      <name val="Verdana"/>
      <family val="2"/>
    </font>
    <font>
      <b/>
      <sz val="16"/>
      <color indexed="81"/>
      <name val="Tahoma"/>
      <family val="2"/>
    </font>
    <font>
      <sz val="16"/>
      <color indexed="81"/>
      <name val="Tahoma"/>
      <family val="2"/>
    </font>
    <font>
      <b/>
      <sz val="18"/>
      <color indexed="81"/>
      <name val="Tahoma"/>
      <family val="2"/>
    </font>
    <font>
      <sz val="18"/>
      <color indexed="81"/>
      <name val="Tahoma"/>
      <family val="2"/>
    </font>
    <font>
      <sz val="11"/>
      <color theme="1"/>
      <name val="Abadi"/>
      <family val="2"/>
    </font>
    <font>
      <sz val="11"/>
      <color rgb="FF003300"/>
      <name val="Abadi"/>
      <family val="2"/>
    </font>
    <font>
      <sz val="11"/>
      <name val="Abadi"/>
      <family val="2"/>
    </font>
    <font>
      <b/>
      <sz val="11"/>
      <color theme="1"/>
      <name val="Abadi"/>
      <family val="2"/>
    </font>
    <font>
      <sz val="11"/>
      <color theme="0"/>
      <name val="Abadi"/>
      <family val="2"/>
    </font>
    <font>
      <sz val="20"/>
      <color theme="1"/>
      <name val="Arial"/>
      <family val="2"/>
    </font>
    <font>
      <sz val="26"/>
      <color theme="1"/>
      <name val="Calibri"/>
      <family val="2"/>
      <scheme val="minor"/>
    </font>
    <font>
      <sz val="72"/>
      <color theme="1"/>
      <name val="Calibri"/>
      <family val="2"/>
      <scheme val="minor"/>
    </font>
    <font>
      <sz val="11"/>
      <name val="Calibri"/>
      <family val="2"/>
      <scheme val="minor"/>
    </font>
    <font>
      <sz val="10"/>
      <color rgb="FF000000"/>
      <name val="Arial"/>
      <family val="2"/>
    </font>
    <font>
      <sz val="11"/>
      <color rgb="FF000000"/>
      <name val="Arial"/>
      <family val="2"/>
    </font>
    <font>
      <strike/>
      <sz val="10"/>
      <name val="Arial"/>
      <family val="2"/>
    </font>
    <font>
      <sz val="10"/>
      <color rgb="FFFF0000"/>
      <name val="Arial"/>
      <family val="2"/>
    </font>
    <font>
      <strike/>
      <sz val="10"/>
      <color theme="1"/>
      <name val="Arial"/>
      <family val="2"/>
    </font>
    <font>
      <i/>
      <sz val="10"/>
      <name val="Arial"/>
      <family val="2"/>
    </font>
    <font>
      <b/>
      <sz val="10"/>
      <color rgb="FF000000"/>
      <name val="Arial"/>
      <family val="2"/>
    </font>
  </fonts>
  <fills count="27">
    <fill>
      <patternFill patternType="none"/>
    </fill>
    <fill>
      <patternFill patternType="gray125"/>
    </fill>
    <fill>
      <patternFill patternType="solid">
        <fgColor theme="9" tint="0.59999389629810485"/>
        <bgColor indexed="31"/>
      </patternFill>
    </fill>
    <fill>
      <patternFill patternType="solid">
        <fgColor indexed="57"/>
        <bgColor indexed="21"/>
      </patternFill>
    </fill>
    <fill>
      <patternFill patternType="solid">
        <fgColor indexed="13"/>
        <bgColor indexed="34"/>
      </patternFill>
    </fill>
    <fill>
      <patternFill patternType="solid">
        <fgColor indexed="52"/>
        <bgColor indexed="51"/>
      </patternFill>
    </fill>
    <fill>
      <patternFill patternType="solid">
        <fgColor indexed="10"/>
        <bgColor indexed="16"/>
      </patternFill>
    </fill>
    <fill>
      <patternFill patternType="solid">
        <fgColor indexed="53"/>
        <bgColor indexed="52"/>
      </patternFill>
    </fill>
    <fill>
      <patternFill patternType="solid">
        <fgColor theme="6" tint="0.79998168889431442"/>
        <bgColor indexed="64"/>
      </patternFill>
    </fill>
    <fill>
      <patternFill patternType="solid">
        <fgColor theme="0"/>
        <bgColor theme="0"/>
      </patternFill>
    </fill>
    <fill>
      <patternFill patternType="solid">
        <fgColor theme="0"/>
        <bgColor indexed="64"/>
      </patternFill>
    </fill>
    <fill>
      <patternFill patternType="solid">
        <fgColor theme="9" tint="0.59999389629810485"/>
        <bgColor indexed="64"/>
      </patternFill>
    </fill>
    <fill>
      <patternFill patternType="solid">
        <fgColor theme="0"/>
        <bgColor indexed="31"/>
      </patternFill>
    </fill>
    <fill>
      <patternFill patternType="solid">
        <fgColor rgb="FF3366CC"/>
        <bgColor indexed="64"/>
      </patternFill>
    </fill>
    <fill>
      <patternFill patternType="solid">
        <fgColor rgb="FFE2ECFD"/>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3" tint="0.39997558519241921"/>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rgb="FFFFFFFF"/>
        <bgColor indexed="64"/>
      </patternFill>
    </fill>
    <fill>
      <patternFill patternType="solid">
        <fgColor rgb="FFFFFF00"/>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rgb="FF0070C0"/>
        <bgColor indexed="64"/>
      </patternFill>
    </fill>
    <fill>
      <patternFill patternType="solid">
        <fgColor rgb="FF92D050"/>
        <bgColor indexed="64"/>
      </patternFill>
    </fill>
    <fill>
      <patternFill patternType="solid">
        <fgColor rgb="FFFFFFFF"/>
        <bgColor rgb="FF000000"/>
      </patternFill>
    </fill>
  </fills>
  <borders count="83">
    <border>
      <left/>
      <right/>
      <top/>
      <bottom/>
      <diagonal/>
    </border>
    <border>
      <left style="thin">
        <color indexed="9"/>
      </left>
      <right style="thin">
        <color indexed="9"/>
      </right>
      <top/>
      <bottom style="thin">
        <color indexed="9"/>
      </bottom>
      <diagonal/>
    </border>
    <border>
      <left style="thin">
        <color indexed="9"/>
      </left>
      <right style="thin">
        <color indexed="9"/>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ck">
        <color theme="0" tint="-0.499984740745262"/>
      </left>
      <right/>
      <top style="thick">
        <color theme="0" tint="-0.499984740745262"/>
      </top>
      <bottom/>
      <diagonal/>
    </border>
    <border>
      <left/>
      <right/>
      <top style="thick">
        <color theme="0" tint="-0.499984740745262"/>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ck">
        <color theme="0" tint="-0.499984740745262"/>
      </left>
      <right/>
      <top/>
      <bottom/>
      <diagonal/>
    </border>
    <border>
      <left style="thick">
        <color theme="0" tint="-0.499984740745262"/>
      </left>
      <right/>
      <top/>
      <bottom style="thin">
        <color theme="0" tint="-0.499984740745262"/>
      </bottom>
      <diagonal/>
    </border>
    <border>
      <left/>
      <right/>
      <top/>
      <bottom style="thin">
        <color theme="0" tint="-0.499984740745262"/>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medium">
        <color indexed="64"/>
      </top>
      <bottom/>
      <diagonal/>
    </border>
    <border>
      <left/>
      <right/>
      <top/>
      <bottom style="thin">
        <color rgb="FF7F7F7F"/>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style="medium">
        <color rgb="FFDEE2E6"/>
      </top>
      <bottom/>
      <diagonal/>
    </border>
    <border>
      <left style="thick">
        <color theme="0" tint="-0.499984740745262"/>
      </left>
      <right/>
      <top/>
      <bottom style="medium">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rgb="FF7F7F7F"/>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rgb="FF7F7F7F"/>
      </top>
      <bottom style="thin">
        <color rgb="FF7F7F7F"/>
      </bottom>
      <diagonal/>
    </border>
    <border>
      <left style="thin">
        <color indexed="64"/>
      </left>
      <right style="thin">
        <color indexed="64"/>
      </right>
      <top style="thin">
        <color rgb="FF7F7F7F"/>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indexed="9"/>
      </left>
      <right/>
      <top style="thin">
        <color indexed="9"/>
      </top>
      <bottom style="thin">
        <color indexed="9"/>
      </bottom>
      <diagonal/>
    </border>
    <border>
      <left style="thin">
        <color indexed="8"/>
      </left>
      <right style="thin">
        <color indexed="8"/>
      </right>
      <top style="thin">
        <color indexed="8"/>
      </top>
      <bottom style="thin">
        <color indexed="8"/>
      </bottom>
      <diagonal/>
    </border>
    <border>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auto="1"/>
      </left>
      <right style="thin">
        <color auto="1"/>
      </right>
      <top style="thin">
        <color auto="1"/>
      </top>
      <bottom/>
      <diagonal/>
    </border>
    <border>
      <left style="thin">
        <color auto="1"/>
      </left>
      <right style="thin">
        <color auto="1"/>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auto="1"/>
      </left>
      <right style="thin">
        <color indexed="64"/>
      </right>
      <top/>
      <bottom style="thin">
        <color rgb="FF7F7F7F"/>
      </bottom>
      <diagonal/>
    </border>
  </borders>
  <cellStyleXfs count="7">
    <xf numFmtId="0" fontId="0" fillId="0" borderId="0"/>
    <xf numFmtId="0" fontId="1" fillId="0" borderId="0"/>
    <xf numFmtId="0" fontId="1" fillId="0" borderId="0"/>
    <xf numFmtId="0" fontId="3" fillId="0" borderId="0"/>
    <xf numFmtId="0" fontId="11" fillId="0" borderId="0"/>
    <xf numFmtId="9" fontId="33" fillId="0" borderId="0" applyFont="0" applyFill="0" applyBorder="0" applyAlignment="0" applyProtection="0"/>
    <xf numFmtId="0" fontId="1" fillId="0" borderId="0"/>
  </cellStyleXfs>
  <cellXfs count="568">
    <xf numFmtId="0" fontId="0" fillId="0" borderId="0" xfId="0"/>
    <xf numFmtId="0" fontId="3" fillId="0" borderId="0" xfId="3"/>
    <xf numFmtId="0" fontId="5" fillId="0" borderId="0" xfId="3" applyFont="1"/>
    <xf numFmtId="0" fontId="7" fillId="0" borderId="0" xfId="3" applyFont="1"/>
    <xf numFmtId="0" fontId="3" fillId="0" borderId="1" xfId="3" applyBorder="1" applyAlignment="1">
      <alignment horizontal="center" vertical="center"/>
    </xf>
    <xf numFmtId="0" fontId="3" fillId="0" borderId="2" xfId="3" applyBorder="1" applyAlignment="1">
      <alignment horizontal="center" vertical="center"/>
    </xf>
    <xf numFmtId="0" fontId="3" fillId="0" borderId="2" xfId="3" applyBorder="1"/>
    <xf numFmtId="0" fontId="3" fillId="0" borderId="1" xfId="3" applyBorder="1"/>
    <xf numFmtId="0" fontId="8" fillId="0" borderId="0" xfId="3" applyFont="1"/>
    <xf numFmtId="0" fontId="3" fillId="0" borderId="0" xfId="3" applyAlignment="1">
      <alignment horizontal="center" vertical="center"/>
    </xf>
    <xf numFmtId="0" fontId="2" fillId="0" borderId="0" xfId="0" applyFont="1"/>
    <xf numFmtId="0" fontId="3" fillId="0" borderId="0" xfId="3" applyAlignment="1">
      <alignment vertical="center"/>
    </xf>
    <xf numFmtId="0" fontId="6" fillId="0" borderId="0" xfId="3" applyFont="1" applyAlignment="1">
      <alignment horizontal="center" vertical="center" wrapText="1"/>
    </xf>
    <xf numFmtId="0" fontId="4" fillId="12" borderId="0" xfId="3" applyFont="1" applyFill="1" applyAlignment="1">
      <alignment horizontal="center" vertical="center"/>
    </xf>
    <xf numFmtId="0" fontId="10" fillId="16" borderId="0" xfId="0" applyFont="1" applyFill="1" applyAlignment="1">
      <alignment vertical="center" wrapText="1"/>
    </xf>
    <xf numFmtId="0" fontId="1" fillId="0" borderId="0" xfId="0" applyFont="1"/>
    <xf numFmtId="0" fontId="13" fillId="14" borderId="10" xfId="0" applyFont="1" applyFill="1" applyBorder="1" applyAlignment="1">
      <alignment horizontal="center" vertical="center" wrapText="1"/>
    </xf>
    <xf numFmtId="0" fontId="1" fillId="9" borderId="4" xfId="0" applyFont="1" applyFill="1" applyBorder="1" applyAlignment="1" applyProtection="1">
      <alignment vertical="center" wrapText="1"/>
      <protection locked="0"/>
    </xf>
    <xf numFmtId="0" fontId="1" fillId="0" borderId="0" xfId="0" applyFont="1" applyAlignment="1">
      <alignment horizontal="center" vertical="center"/>
    </xf>
    <xf numFmtId="0" fontId="1" fillId="0" borderId="0" xfId="0" applyFont="1" applyAlignment="1">
      <alignment horizontal="center"/>
    </xf>
    <xf numFmtId="0" fontId="1" fillId="0" borderId="0" xfId="0" applyFont="1" applyAlignment="1">
      <alignment wrapText="1"/>
    </xf>
    <xf numFmtId="0" fontId="13" fillId="10" borderId="12" xfId="0" applyFont="1" applyFill="1" applyBorder="1" applyAlignment="1">
      <alignment horizontal="center" vertical="center" wrapText="1"/>
    </xf>
    <xf numFmtId="0" fontId="15" fillId="16" borderId="0" xfId="0" applyFont="1" applyFill="1" applyAlignment="1">
      <alignment vertical="center" wrapText="1"/>
    </xf>
    <xf numFmtId="0" fontId="0" fillId="0" borderId="0" xfId="0" applyAlignment="1">
      <alignment wrapText="1"/>
    </xf>
    <xf numFmtId="0" fontId="0" fillId="0" borderId="0" xfId="0" applyAlignment="1">
      <alignment horizontal="center" wrapText="1"/>
    </xf>
    <xf numFmtId="0" fontId="20" fillId="0" borderId="0" xfId="0" applyFont="1"/>
    <xf numFmtId="0" fontId="20" fillId="0" borderId="0" xfId="0" applyFont="1" applyAlignment="1">
      <alignment wrapText="1"/>
    </xf>
    <xf numFmtId="0" fontId="1" fillId="0" borderId="18" xfId="0" applyFont="1" applyBorder="1" applyAlignment="1">
      <alignment horizontal="center" vertical="center" wrapText="1"/>
    </xf>
    <xf numFmtId="0" fontId="1" fillId="10" borderId="16" xfId="0" applyFont="1" applyFill="1" applyBorder="1" applyAlignment="1" applyProtection="1">
      <alignment vertical="center" wrapText="1"/>
      <protection locked="0"/>
    </xf>
    <xf numFmtId="0" fontId="19" fillId="9" borderId="16" xfId="0" applyFont="1" applyFill="1" applyBorder="1" applyAlignment="1" applyProtection="1">
      <alignment vertical="center" wrapText="1"/>
      <protection locked="0"/>
    </xf>
    <xf numFmtId="0" fontId="1" fillId="10" borderId="8" xfId="0" applyFont="1" applyFill="1" applyBorder="1" applyAlignment="1" applyProtection="1">
      <alignment vertical="center" wrapText="1"/>
      <protection locked="0"/>
    </xf>
    <xf numFmtId="0" fontId="19" fillId="9" borderId="8" xfId="0" applyFont="1" applyFill="1" applyBorder="1" applyAlignment="1" applyProtection="1">
      <alignment vertical="center" wrapText="1"/>
      <protection locked="0"/>
    </xf>
    <xf numFmtId="0" fontId="2" fillId="0" borderId="5" xfId="0" applyFont="1" applyBorder="1"/>
    <xf numFmtId="0" fontId="2" fillId="0" borderId="4" xfId="0" applyFont="1" applyBorder="1"/>
    <xf numFmtId="0" fontId="2" fillId="0" borderId="6" xfId="0" applyFont="1" applyBorder="1"/>
    <xf numFmtId="0" fontId="21" fillId="0" borderId="33" xfId="0" applyFont="1" applyBorder="1"/>
    <xf numFmtId="0" fontId="22" fillId="0" borderId="33" xfId="0" applyFont="1" applyBorder="1" applyAlignment="1">
      <alignment wrapText="1"/>
    </xf>
    <xf numFmtId="0" fontId="23" fillId="0" borderId="33" xfId="0" applyFont="1" applyBorder="1"/>
    <xf numFmtId="0" fontId="24" fillId="0" borderId="33" xfId="0" applyFont="1" applyBorder="1" applyAlignment="1">
      <alignment wrapText="1"/>
    </xf>
    <xf numFmtId="0" fontId="25" fillId="0" borderId="33" xfId="0" applyFont="1" applyBorder="1" applyAlignment="1">
      <alignment wrapText="1"/>
    </xf>
    <xf numFmtId="0" fontId="26" fillId="0" borderId="33" xfId="0" applyFont="1" applyBorder="1" applyAlignment="1">
      <alignment wrapText="1"/>
    </xf>
    <xf numFmtId="0" fontId="0" fillId="0" borderId="33" xfId="0" applyBorder="1" applyAlignment="1">
      <alignment wrapText="1"/>
    </xf>
    <xf numFmtId="0" fontId="0" fillId="0" borderId="7" xfId="0" applyBorder="1" applyAlignment="1">
      <alignment wrapText="1"/>
    </xf>
    <xf numFmtId="0" fontId="0" fillId="0" borderId="8" xfId="0" applyBorder="1" applyAlignment="1">
      <alignment wrapText="1"/>
    </xf>
    <xf numFmtId="0" fontId="0" fillId="0" borderId="9" xfId="0" applyBorder="1"/>
    <xf numFmtId="0" fontId="0" fillId="20" borderId="0" xfId="0" applyFill="1"/>
    <xf numFmtId="0" fontId="29" fillId="20" borderId="39" xfId="0" applyFont="1" applyFill="1" applyBorder="1" applyAlignment="1">
      <alignment vertical="center" wrapText="1"/>
    </xf>
    <xf numFmtId="0" fontId="14" fillId="0" borderId="32" xfId="0" applyFont="1" applyBorder="1" applyAlignment="1" applyProtection="1">
      <alignment horizontal="justify" vertical="center" wrapText="1"/>
      <protection locked="0"/>
    </xf>
    <xf numFmtId="0" fontId="13" fillId="8" borderId="12" xfId="0" applyFont="1" applyFill="1" applyBorder="1" applyAlignment="1">
      <alignment horizontal="center" vertical="center" wrapText="1"/>
    </xf>
    <xf numFmtId="0" fontId="13" fillId="14" borderId="16" xfId="0" applyFont="1" applyFill="1" applyBorder="1" applyAlignment="1">
      <alignment horizontal="center" vertical="center" wrapText="1"/>
    </xf>
    <xf numFmtId="0" fontId="34" fillId="21" borderId="0" xfId="0" applyFont="1" applyFill="1"/>
    <xf numFmtId="0" fontId="0" fillId="14" borderId="0" xfId="0" applyFill="1"/>
    <xf numFmtId="0" fontId="10" fillId="0" borderId="12" xfId="0" applyFont="1" applyBorder="1" applyAlignment="1" applyProtection="1">
      <alignment vertical="center" wrapText="1"/>
      <protection locked="0"/>
    </xf>
    <xf numFmtId="0" fontId="10" fillId="0" borderId="8" xfId="0" applyFont="1" applyBorder="1" applyAlignment="1" applyProtection="1">
      <alignment vertical="center" wrapText="1"/>
      <protection locked="0"/>
    </xf>
    <xf numFmtId="0" fontId="13" fillId="14" borderId="30" xfId="0" applyFont="1" applyFill="1" applyBorder="1" applyAlignment="1">
      <alignment horizontal="center" vertical="center" wrapText="1"/>
    </xf>
    <xf numFmtId="0" fontId="19" fillId="9" borderId="12" xfId="0" applyFont="1" applyFill="1" applyBorder="1" applyAlignment="1" applyProtection="1">
      <alignment vertical="center" wrapText="1"/>
      <protection locked="0"/>
    </xf>
    <xf numFmtId="0" fontId="1" fillId="9" borderId="12" xfId="0" applyFont="1" applyFill="1" applyBorder="1" applyAlignment="1" applyProtection="1">
      <alignment vertical="center" wrapText="1"/>
      <protection locked="0"/>
    </xf>
    <xf numFmtId="0" fontId="1" fillId="0" borderId="12" xfId="0" applyFont="1" applyBorder="1" applyProtection="1">
      <protection locked="0"/>
    </xf>
    <xf numFmtId="0" fontId="13" fillId="8" borderId="16" xfId="0" applyFont="1" applyFill="1" applyBorder="1" applyAlignment="1">
      <alignment vertical="center" wrapText="1"/>
    </xf>
    <xf numFmtId="0" fontId="14" fillId="0" borderId="43" xfId="0" applyFont="1" applyBorder="1" applyAlignment="1" applyProtection="1">
      <alignment horizontal="justify" vertical="center" wrapText="1"/>
      <protection locked="0"/>
    </xf>
    <xf numFmtId="0" fontId="14" fillId="0" borderId="4" xfId="0" applyFont="1" applyBorder="1" applyAlignment="1" applyProtection="1">
      <alignment horizontal="justify" vertical="center" wrapText="1"/>
      <protection locked="0"/>
    </xf>
    <xf numFmtId="0" fontId="1" fillId="0" borderId="4" xfId="0" applyFont="1" applyBorder="1" applyAlignment="1" applyProtection="1">
      <alignment vertical="center" wrapText="1"/>
      <protection locked="0"/>
    </xf>
    <xf numFmtId="0" fontId="1" fillId="0" borderId="4" xfId="0" applyFont="1" applyBorder="1" applyAlignment="1" applyProtection="1">
      <alignment horizontal="center" vertical="center" wrapText="1"/>
      <protection locked="0"/>
    </xf>
    <xf numFmtId="0" fontId="1" fillId="0" borderId="44" xfId="0" applyFont="1" applyBorder="1" applyAlignment="1">
      <alignment horizontal="center" vertical="center" wrapText="1"/>
    </xf>
    <xf numFmtId="0" fontId="13" fillId="8" borderId="25" xfId="0" applyFont="1" applyFill="1" applyBorder="1" applyAlignment="1">
      <alignment vertical="center" wrapText="1"/>
    </xf>
    <xf numFmtId="0" fontId="10" fillId="0" borderId="47" xfId="0" applyFont="1" applyBorder="1" applyAlignment="1" applyProtection="1">
      <alignment vertical="center" wrapText="1"/>
      <protection locked="0"/>
    </xf>
    <xf numFmtId="0" fontId="1" fillId="9" borderId="8" xfId="0" applyFont="1" applyFill="1" applyBorder="1" applyAlignment="1" applyProtection="1">
      <alignment vertical="center" wrapText="1"/>
      <protection locked="0"/>
    </xf>
    <xf numFmtId="0" fontId="14" fillId="0" borderId="8" xfId="0" applyFont="1" applyBorder="1" applyAlignment="1" applyProtection="1">
      <alignment horizontal="justify" vertical="center" wrapText="1"/>
      <protection locked="0"/>
    </xf>
    <xf numFmtId="0" fontId="1" fillId="0" borderId="8" xfId="0" applyFont="1" applyBorder="1" applyAlignment="1" applyProtection="1">
      <alignment vertical="center" wrapText="1"/>
      <protection locked="0"/>
    </xf>
    <xf numFmtId="0" fontId="1" fillId="0" borderId="8" xfId="0" applyFont="1" applyBorder="1" applyAlignment="1" applyProtection="1">
      <alignment horizontal="center" vertical="center" wrapText="1"/>
      <protection locked="0"/>
    </xf>
    <xf numFmtId="0" fontId="1" fillId="0" borderId="24" xfId="0" applyFont="1" applyBorder="1" applyAlignment="1">
      <alignment horizontal="center" vertical="center" wrapText="1"/>
    </xf>
    <xf numFmtId="0" fontId="13" fillId="8" borderId="8" xfId="0" applyFont="1" applyFill="1" applyBorder="1" applyAlignment="1">
      <alignment vertical="center" wrapText="1"/>
    </xf>
    <xf numFmtId="0" fontId="14" fillId="0" borderId="50" xfId="0" applyFont="1" applyBorder="1" applyAlignment="1" applyProtection="1">
      <alignment horizontal="justify" vertical="center" wrapText="1"/>
      <protection locked="0"/>
    </xf>
    <xf numFmtId="0" fontId="14" fillId="0" borderId="51" xfId="0" applyFont="1" applyBorder="1" applyAlignment="1" applyProtection="1">
      <alignment horizontal="justify" vertical="center" wrapText="1"/>
      <protection locked="0"/>
    </xf>
    <xf numFmtId="0" fontId="0" fillId="0" borderId="0" xfId="0" applyAlignment="1">
      <alignment vertical="center"/>
    </xf>
    <xf numFmtId="0" fontId="2" fillId="0" borderId="0" xfId="0" applyFont="1" applyAlignment="1">
      <alignment vertical="center"/>
    </xf>
    <xf numFmtId="0" fontId="35" fillId="0" borderId="0" xfId="0" applyFont="1"/>
    <xf numFmtId="0" fontId="13" fillId="8" borderId="49" xfId="0" applyFont="1" applyFill="1" applyBorder="1" applyAlignment="1">
      <alignment horizontal="center" vertical="center" wrapText="1"/>
    </xf>
    <xf numFmtId="0" fontId="13" fillId="10" borderId="54" xfId="0" applyFont="1" applyFill="1" applyBorder="1" applyAlignment="1">
      <alignment horizontal="center" vertical="center" wrapText="1"/>
    </xf>
    <xf numFmtId="0" fontId="0" fillId="0" borderId="52" xfId="0" applyBorder="1"/>
    <xf numFmtId="1" fontId="0" fillId="0" borderId="0" xfId="0" applyNumberFormat="1"/>
    <xf numFmtId="0" fontId="0" fillId="0" borderId="0" xfId="5" applyNumberFormat="1" applyFont="1"/>
    <xf numFmtId="0" fontId="39" fillId="23" borderId="9" xfId="0" applyFont="1" applyFill="1" applyBorder="1" applyAlignment="1" applyProtection="1">
      <alignment horizontal="center"/>
      <protection hidden="1"/>
    </xf>
    <xf numFmtId="0" fontId="40" fillId="0" borderId="59" xfId="0" applyFont="1" applyBorder="1" applyAlignment="1" applyProtection="1">
      <alignment horizontal="center" vertical="center"/>
      <protection hidden="1"/>
    </xf>
    <xf numFmtId="0" fontId="40" fillId="0" borderId="0" xfId="0" applyFont="1" applyAlignment="1" applyProtection="1">
      <alignment horizontal="center" vertical="center"/>
      <protection hidden="1"/>
    </xf>
    <xf numFmtId="0" fontId="40" fillId="0" borderId="12" xfId="0" applyFont="1" applyBorder="1" applyAlignment="1" applyProtection="1">
      <alignment horizontal="center" vertical="center" wrapText="1"/>
      <protection hidden="1"/>
    </xf>
    <xf numFmtId="0" fontId="40" fillId="0" borderId="60" xfId="0" applyFont="1" applyBorder="1" applyAlignment="1" applyProtection="1">
      <alignment horizontal="center" vertical="center" wrapText="1"/>
      <protection hidden="1"/>
    </xf>
    <xf numFmtId="0" fontId="40" fillId="0" borderId="33" xfId="0" applyFont="1" applyBorder="1" applyAlignment="1" applyProtection="1">
      <alignment horizontal="center" vertical="center"/>
      <protection hidden="1"/>
    </xf>
    <xf numFmtId="0" fontId="40" fillId="0" borderId="3" xfId="0" applyFont="1" applyBorder="1" applyAlignment="1" applyProtection="1">
      <alignment horizontal="center" vertical="center" wrapText="1"/>
      <protection hidden="1"/>
    </xf>
    <xf numFmtId="0" fontId="40" fillId="0" borderId="7" xfId="0" applyFont="1" applyBorder="1" applyAlignment="1" applyProtection="1">
      <alignment horizontal="center" vertical="center"/>
      <protection hidden="1"/>
    </xf>
    <xf numFmtId="0" fontId="40" fillId="0" borderId="8" xfId="0" applyFont="1" applyBorder="1" applyAlignment="1" applyProtection="1">
      <alignment horizontal="center" vertical="center"/>
      <protection hidden="1"/>
    </xf>
    <xf numFmtId="0" fontId="40" fillId="0" borderId="8" xfId="0" applyFont="1" applyBorder="1" applyAlignment="1" applyProtection="1">
      <alignment horizontal="center" vertical="center" wrapText="1"/>
      <protection hidden="1"/>
    </xf>
    <xf numFmtId="0" fontId="40" fillId="0" borderId="9" xfId="0" applyFont="1" applyBorder="1" applyAlignment="1" applyProtection="1">
      <alignment horizontal="center" vertical="center" wrapText="1"/>
      <protection hidden="1"/>
    </xf>
    <xf numFmtId="0" fontId="1" fillId="0" borderId="42" xfId="0" applyFont="1" applyBorder="1" applyAlignment="1" applyProtection="1">
      <alignment horizontal="center" vertical="center" wrapText="1"/>
      <protection locked="0"/>
    </xf>
    <xf numFmtId="0" fontId="1" fillId="0" borderId="44" xfId="0" applyFont="1" applyBorder="1" applyAlignment="1" applyProtection="1">
      <alignment horizontal="center" vertical="center" wrapText="1"/>
      <protection locked="0"/>
    </xf>
    <xf numFmtId="0" fontId="1" fillId="0" borderId="18" xfId="0" applyFont="1" applyBorder="1" applyAlignment="1" applyProtection="1">
      <alignment horizontal="center" vertical="center" wrapText="1"/>
      <protection locked="0"/>
    </xf>
    <xf numFmtId="0" fontId="1" fillId="0" borderId="52" xfId="0" applyFont="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1" fillId="0" borderId="53" xfId="0" applyFont="1" applyBorder="1" applyAlignment="1" applyProtection="1">
      <alignment horizontal="center" vertical="center" wrapText="1"/>
      <protection locked="0"/>
    </xf>
    <xf numFmtId="0" fontId="1" fillId="0" borderId="24" xfId="0" applyFont="1" applyBorder="1" applyAlignment="1" applyProtection="1">
      <alignment horizontal="center" vertical="center" wrapText="1"/>
      <protection locked="0"/>
    </xf>
    <xf numFmtId="0" fontId="10" fillId="0" borderId="4" xfId="0" applyFont="1" applyBorder="1" applyAlignment="1" applyProtection="1">
      <alignment vertical="center" wrapText="1"/>
      <protection locked="0"/>
    </xf>
    <xf numFmtId="0" fontId="14" fillId="0" borderId="0" xfId="0" applyFont="1" applyAlignment="1" applyProtection="1">
      <alignment horizontal="justify" vertical="center" wrapText="1"/>
      <protection locked="0"/>
    </xf>
    <xf numFmtId="0" fontId="14" fillId="0" borderId="12" xfId="0" applyFont="1" applyBorder="1" applyAlignment="1" applyProtection="1">
      <alignment horizontal="justify" vertical="center"/>
      <protection locked="0"/>
    </xf>
    <xf numFmtId="0" fontId="19" fillId="9" borderId="4" xfId="0" applyFont="1" applyFill="1" applyBorder="1" applyAlignment="1" applyProtection="1">
      <alignment vertical="center" wrapText="1"/>
      <protection locked="0"/>
    </xf>
    <xf numFmtId="0" fontId="20" fillId="25" borderId="0" xfId="0" applyFont="1" applyFill="1" applyAlignment="1">
      <alignment wrapText="1"/>
    </xf>
    <xf numFmtId="0" fontId="1" fillId="9" borderId="12" xfId="0" applyFont="1" applyFill="1" applyBorder="1" applyAlignment="1" applyProtection="1">
      <alignment horizontal="justify" vertical="center" wrapText="1"/>
      <protection locked="0"/>
    </xf>
    <xf numFmtId="0" fontId="1" fillId="9" borderId="8" xfId="0" applyFont="1" applyFill="1" applyBorder="1" applyAlignment="1" applyProtection="1">
      <alignment horizontal="justify" vertical="center" wrapText="1"/>
      <protection locked="0"/>
    </xf>
    <xf numFmtId="0" fontId="1" fillId="9" borderId="4" xfId="0" applyFont="1" applyFill="1" applyBorder="1" applyAlignment="1" applyProtection="1">
      <alignment horizontal="justify" vertical="center" wrapText="1"/>
      <protection locked="0"/>
    </xf>
    <xf numFmtId="0" fontId="1" fillId="0" borderId="12" xfId="0" applyFont="1" applyBorder="1" applyAlignment="1" applyProtection="1">
      <alignment horizontal="center" vertical="center" wrapText="1"/>
      <protection locked="0"/>
    </xf>
    <xf numFmtId="0" fontId="1" fillId="9" borderId="16" xfId="0" applyFont="1" applyFill="1" applyBorder="1" applyAlignment="1" applyProtection="1">
      <alignment horizontal="justify" vertical="center" wrapText="1"/>
      <protection locked="0"/>
    </xf>
    <xf numFmtId="0" fontId="13" fillId="8" borderId="11" xfId="0" applyFont="1" applyFill="1" applyBorder="1" applyAlignment="1">
      <alignment horizontal="center" vertical="center" wrapText="1"/>
    </xf>
    <xf numFmtId="0" fontId="13" fillId="8" borderId="4" xfId="0" applyFont="1" applyFill="1" applyBorder="1" applyAlignment="1">
      <alignment horizontal="center" vertical="center" wrapText="1"/>
    </xf>
    <xf numFmtId="0" fontId="39" fillId="23" borderId="8" xfId="0" applyFont="1" applyFill="1" applyBorder="1" applyAlignment="1" applyProtection="1">
      <alignment horizontal="center"/>
      <protection hidden="1"/>
    </xf>
    <xf numFmtId="0" fontId="20" fillId="0" borderId="61" xfId="0" applyFont="1" applyBorder="1"/>
    <xf numFmtId="0" fontId="20" fillId="25" borderId="61" xfId="0" applyFont="1" applyFill="1" applyBorder="1" applyAlignment="1">
      <alignment wrapText="1"/>
    </xf>
    <xf numFmtId="0" fontId="20" fillId="0" borderId="61" xfId="0" applyFont="1" applyBorder="1" applyAlignment="1">
      <alignment wrapText="1"/>
    </xf>
    <xf numFmtId="0" fontId="20" fillId="24" borderId="61" xfId="0" applyFont="1" applyFill="1" applyBorder="1" applyAlignment="1">
      <alignment wrapText="1"/>
    </xf>
    <xf numFmtId="0" fontId="16" fillId="15" borderId="61" xfId="0" applyFont="1" applyFill="1" applyBorder="1" applyAlignment="1">
      <alignment horizontal="left" vertical="center" wrapText="1"/>
    </xf>
    <xf numFmtId="0" fontId="3" fillId="0" borderId="62" xfId="3" applyBorder="1"/>
    <xf numFmtId="0" fontId="8" fillId="6" borderId="63" xfId="3" applyFont="1" applyFill="1" applyBorder="1" applyAlignment="1">
      <alignment horizontal="center" vertical="center"/>
    </xf>
    <xf numFmtId="0" fontId="6" fillId="0" borderId="64" xfId="3" applyFont="1" applyBorder="1"/>
    <xf numFmtId="0" fontId="6" fillId="0" borderId="62" xfId="3" applyFont="1" applyBorder="1"/>
    <xf numFmtId="0" fontId="8" fillId="7" borderId="63" xfId="3" applyFont="1" applyFill="1" applyBorder="1" applyAlignment="1">
      <alignment horizontal="center" vertical="center"/>
    </xf>
    <xf numFmtId="0" fontId="8" fillId="4" borderId="63" xfId="3" applyFont="1" applyFill="1" applyBorder="1" applyAlignment="1">
      <alignment horizontal="center" vertical="center"/>
    </xf>
    <xf numFmtId="0" fontId="8" fillId="0" borderId="65" xfId="3" applyFont="1" applyBorder="1"/>
    <xf numFmtId="0" fontId="8" fillId="3" borderId="63" xfId="3" applyFont="1" applyFill="1" applyBorder="1" applyAlignment="1">
      <alignment horizontal="center" vertical="center"/>
    </xf>
    <xf numFmtId="0" fontId="3" fillId="0" borderId="66" xfId="3" applyBorder="1"/>
    <xf numFmtId="0" fontId="3" fillId="0" borderId="66" xfId="3" applyBorder="1" applyAlignment="1">
      <alignment horizontal="center" vertical="center"/>
    </xf>
    <xf numFmtId="0" fontId="1" fillId="0" borderId="0" xfId="0" applyFont="1" applyAlignment="1">
      <alignment vertical="center"/>
    </xf>
    <xf numFmtId="0" fontId="10" fillId="0" borderId="61" xfId="0" applyFont="1" applyBorder="1" applyAlignment="1" applyProtection="1">
      <alignment vertical="center" wrapText="1"/>
      <protection locked="0"/>
    </xf>
    <xf numFmtId="0" fontId="1" fillId="9" borderId="61" xfId="0" applyFont="1" applyFill="1" applyBorder="1" applyAlignment="1" applyProtection="1">
      <alignment vertical="center" wrapText="1"/>
      <protection locked="0"/>
    </xf>
    <xf numFmtId="0" fontId="1" fillId="0" borderId="0" xfId="0" applyFont="1" applyAlignment="1">
      <alignment vertical="center" wrapText="1"/>
    </xf>
    <xf numFmtId="0" fontId="13" fillId="10" borderId="61" xfId="0" applyFont="1" applyFill="1" applyBorder="1" applyAlignment="1" applyProtection="1">
      <alignment horizontal="center" vertical="center" wrapText="1"/>
      <protection locked="0"/>
    </xf>
    <xf numFmtId="0" fontId="51" fillId="0" borderId="0" xfId="0" applyFont="1"/>
    <xf numFmtId="0" fontId="51" fillId="21" borderId="0" xfId="0" applyFont="1" applyFill="1"/>
    <xf numFmtId="0" fontId="51" fillId="25" borderId="0" xfId="0" applyFont="1" applyFill="1"/>
    <xf numFmtId="0" fontId="51" fillId="17" borderId="0" xfId="0" applyFont="1" applyFill="1"/>
    <xf numFmtId="0" fontId="52" fillId="16" borderId="0" xfId="0" applyFont="1" applyFill="1"/>
    <xf numFmtId="0" fontId="21" fillId="0" borderId="3" xfId="0" applyFont="1" applyBorder="1" applyAlignment="1">
      <alignment vertical="center" wrapText="1"/>
    </xf>
    <xf numFmtId="0" fontId="22" fillId="0" borderId="3" xfId="0" applyFont="1" applyBorder="1" applyAlignment="1">
      <alignment vertical="center" wrapText="1"/>
    </xf>
    <xf numFmtId="0" fontId="23" fillId="0" borderId="3" xfId="0" applyFont="1" applyBorder="1" applyAlignment="1">
      <alignment vertical="center" wrapText="1"/>
    </xf>
    <xf numFmtId="0" fontId="24" fillId="0" borderId="3" xfId="0" applyFont="1" applyBorder="1" applyAlignment="1">
      <alignment vertical="center" wrapText="1"/>
    </xf>
    <xf numFmtId="0" fontId="25" fillId="0" borderId="3" xfId="0" applyFont="1" applyBorder="1" applyAlignment="1">
      <alignment vertical="center" wrapText="1"/>
    </xf>
    <xf numFmtId="0" fontId="26" fillId="0" borderId="3" xfId="0" applyFont="1" applyBorder="1" applyAlignment="1">
      <alignment vertical="center" wrapText="1"/>
    </xf>
    <xf numFmtId="0" fontId="0" fillId="0" borderId="3" xfId="0" applyBorder="1" applyAlignment="1">
      <alignment vertical="center"/>
    </xf>
    <xf numFmtId="0" fontId="1" fillId="10" borderId="18" xfId="0" applyFont="1" applyFill="1" applyBorder="1" applyAlignment="1">
      <alignment horizontal="center" vertical="center" wrapText="1"/>
    </xf>
    <xf numFmtId="0" fontId="1" fillId="10" borderId="61" xfId="0" applyFont="1" applyFill="1" applyBorder="1" applyAlignment="1" applyProtection="1">
      <alignment horizontal="center" vertical="center"/>
      <protection locked="0"/>
    </xf>
    <xf numFmtId="0" fontId="13" fillId="14" borderId="61" xfId="0" applyFont="1" applyFill="1" applyBorder="1" applyAlignment="1">
      <alignment horizontal="center" vertical="center" wrapText="1"/>
    </xf>
    <xf numFmtId="0" fontId="0" fillId="0" borderId="61" xfId="0" applyBorder="1" applyAlignment="1">
      <alignment vertical="center" wrapText="1"/>
    </xf>
    <xf numFmtId="0" fontId="1" fillId="0" borderId="61" xfId="0" applyFont="1" applyBorder="1" applyAlignment="1" applyProtection="1">
      <alignment vertical="center"/>
      <protection locked="0"/>
    </xf>
    <xf numFmtId="0" fontId="1" fillId="0" borderId="61" xfId="0" applyFont="1" applyBorder="1" applyAlignment="1" applyProtection="1">
      <alignment vertical="center" wrapText="1"/>
      <protection locked="0"/>
    </xf>
    <xf numFmtId="0" fontId="14" fillId="0" borderId="61" xfId="0" applyFont="1" applyBorder="1" applyAlignment="1" applyProtection="1">
      <alignment horizontal="justify" vertical="center" wrapText="1"/>
      <protection locked="0"/>
    </xf>
    <xf numFmtId="0" fontId="0" fillId="10" borderId="61" xfId="0" applyFill="1" applyBorder="1" applyAlignment="1">
      <alignment vertical="center" wrapText="1"/>
    </xf>
    <xf numFmtId="0" fontId="19" fillId="9" borderId="61" xfId="0" applyFont="1" applyFill="1" applyBorder="1" applyAlignment="1" applyProtection="1">
      <alignment vertical="center" wrapText="1"/>
      <protection locked="0"/>
    </xf>
    <xf numFmtId="0" fontId="1" fillId="0" borderId="61" xfId="0" applyFont="1" applyBorder="1" applyAlignment="1">
      <alignment horizontal="justify" vertical="center" wrapText="1"/>
    </xf>
    <xf numFmtId="0" fontId="0" fillId="0" borderId="0" xfId="0" applyAlignment="1">
      <alignment vertical="center" wrapText="1"/>
    </xf>
    <xf numFmtId="14" fontId="0" fillId="0" borderId="0" xfId="0" applyNumberFormat="1" applyAlignment="1">
      <alignment vertical="center" wrapText="1"/>
    </xf>
    <xf numFmtId="0" fontId="13" fillId="8" borderId="16" xfId="0" applyFont="1" applyFill="1" applyBorder="1" applyAlignment="1">
      <alignment horizontal="center" vertical="center" wrapText="1"/>
    </xf>
    <xf numFmtId="0" fontId="0" fillId="0" borderId="61" xfId="0" applyBorder="1" applyAlignment="1">
      <alignment horizontal="justify" vertical="center" wrapText="1"/>
    </xf>
    <xf numFmtId="0" fontId="1" fillId="0" borderId="61" xfId="0" applyFont="1" applyBorder="1" applyAlignment="1">
      <alignment horizontal="center" vertical="center" wrapText="1"/>
    </xf>
    <xf numFmtId="0" fontId="13" fillId="10" borderId="16" xfId="0" applyFont="1" applyFill="1" applyBorder="1" applyAlignment="1">
      <alignment horizontal="center" vertical="center" wrapText="1"/>
    </xf>
    <xf numFmtId="0" fontId="13" fillId="10" borderId="61" xfId="0" applyFont="1" applyFill="1" applyBorder="1" applyAlignment="1">
      <alignment horizontal="center" vertical="center" wrapText="1"/>
    </xf>
    <xf numFmtId="0" fontId="1" fillId="0" borderId="61" xfId="0" applyFont="1" applyBorder="1" applyAlignment="1" applyProtection="1">
      <alignment horizontal="center" vertical="center" wrapText="1"/>
      <protection locked="0"/>
    </xf>
    <xf numFmtId="0" fontId="1" fillId="10" borderId="61" xfId="0" applyFont="1" applyFill="1" applyBorder="1" applyAlignment="1" applyProtection="1">
      <alignment horizontal="center" vertical="center" wrapText="1"/>
      <protection locked="0"/>
    </xf>
    <xf numFmtId="0" fontId="1" fillId="10" borderId="61" xfId="0" applyFont="1" applyFill="1" applyBorder="1" applyAlignment="1">
      <alignment horizontal="center" vertical="center" wrapText="1"/>
    </xf>
    <xf numFmtId="0" fontId="1" fillId="10" borderId="61" xfId="0" applyFont="1" applyFill="1" applyBorder="1" applyAlignment="1">
      <alignment horizontal="justify" vertical="center" wrapText="1"/>
    </xf>
    <xf numFmtId="0" fontId="0" fillId="0" borderId="61" xfId="0" applyBorder="1" applyAlignment="1" applyProtection="1">
      <alignment horizontal="center" vertical="center" wrapText="1"/>
      <protection locked="0"/>
    </xf>
    <xf numFmtId="0" fontId="1" fillId="8" borderId="16" xfId="0" applyFont="1" applyFill="1" applyBorder="1" applyAlignment="1">
      <alignment horizontal="center" vertical="center" wrapText="1"/>
    </xf>
    <xf numFmtId="0" fontId="1" fillId="9" borderId="61" xfId="0" applyFont="1" applyFill="1" applyBorder="1" applyAlignment="1" applyProtection="1">
      <alignment horizontal="justify" vertical="center" wrapText="1"/>
      <protection locked="0"/>
    </xf>
    <xf numFmtId="0" fontId="1" fillId="10" borderId="61" xfId="0" applyFont="1" applyFill="1" applyBorder="1" applyAlignment="1" applyProtection="1">
      <alignment vertical="center"/>
      <protection locked="0"/>
    </xf>
    <xf numFmtId="0" fontId="1" fillId="0" borderId="61" xfId="0" applyFont="1" applyBorder="1" applyAlignment="1" applyProtection="1">
      <alignment horizontal="justify" vertical="center" wrapText="1"/>
      <protection locked="0"/>
    </xf>
    <xf numFmtId="0" fontId="1" fillId="0" borderId="61" xfId="0" applyFont="1" applyBorder="1" applyAlignment="1" applyProtection="1">
      <alignment horizontal="left" vertical="center" wrapText="1"/>
      <protection locked="0"/>
    </xf>
    <xf numFmtId="0" fontId="1" fillId="0" borderId="32" xfId="0" applyFont="1" applyBorder="1" applyAlignment="1" applyProtection="1">
      <alignment horizontal="justify" vertical="center" wrapText="1"/>
      <protection locked="0"/>
    </xf>
    <xf numFmtId="0" fontId="53" fillId="0" borderId="61" xfId="0" applyFont="1" applyBorder="1" applyAlignment="1">
      <alignment vertical="center" wrapText="1"/>
    </xf>
    <xf numFmtId="0" fontId="1" fillId="26" borderId="61" xfId="0" applyFont="1" applyFill="1" applyBorder="1" applyAlignment="1">
      <alignment horizontal="justify" vertical="center" wrapText="1"/>
    </xf>
    <xf numFmtId="0" fontId="1" fillId="26" borderId="61" xfId="0" applyFont="1" applyFill="1" applyBorder="1" applyAlignment="1">
      <alignment vertical="center"/>
    </xf>
    <xf numFmtId="0" fontId="1" fillId="26" borderId="61" xfId="0" applyFont="1" applyFill="1" applyBorder="1" applyAlignment="1">
      <alignment vertical="center" wrapText="1"/>
    </xf>
    <xf numFmtId="0" fontId="54" fillId="0" borderId="0" xfId="0" applyFont="1" applyAlignment="1">
      <alignment vertical="center" wrapText="1"/>
    </xf>
    <xf numFmtId="0" fontId="0" fillId="0" borderId="68" xfId="0" applyBorder="1" applyAlignment="1">
      <alignment vertical="center" wrapText="1"/>
    </xf>
    <xf numFmtId="0" fontId="55" fillId="0" borderId="68" xfId="0" applyFont="1" applyBorder="1" applyAlignment="1">
      <alignment horizontal="left" vertical="center" wrapText="1"/>
    </xf>
    <xf numFmtId="0" fontId="56" fillId="0" borderId="61" xfId="0" applyFont="1" applyBorder="1" applyAlignment="1" applyProtection="1">
      <alignment horizontal="left" vertical="center" wrapText="1"/>
      <protection locked="0"/>
    </xf>
    <xf numFmtId="0" fontId="1" fillId="0" borderId="12" xfId="0" applyFont="1" applyBorder="1" applyAlignment="1" applyProtection="1">
      <alignment vertical="center" wrapText="1"/>
      <protection locked="0"/>
    </xf>
    <xf numFmtId="0" fontId="12" fillId="13" borderId="61" xfId="0" applyFont="1" applyFill="1" applyBorder="1" applyAlignment="1">
      <alignment horizontal="center" vertical="center"/>
    </xf>
    <xf numFmtId="0" fontId="1" fillId="9" borderId="61" xfId="0" applyFont="1" applyFill="1" applyBorder="1" applyAlignment="1" applyProtection="1">
      <alignment horizontal="center" vertical="center" wrapText="1"/>
      <protection locked="0"/>
    </xf>
    <xf numFmtId="0" fontId="12" fillId="13" borderId="69" xfId="0" applyFont="1" applyFill="1" applyBorder="1" applyAlignment="1">
      <alignment horizontal="center" vertical="center" wrapText="1"/>
    </xf>
    <xf numFmtId="0" fontId="12" fillId="13" borderId="70" xfId="0" applyFont="1" applyFill="1" applyBorder="1" applyAlignment="1">
      <alignment horizontal="center" vertical="center" wrapText="1"/>
    </xf>
    <xf numFmtId="0" fontId="12" fillId="13" borderId="71" xfId="0" applyFont="1" applyFill="1" applyBorder="1" applyAlignment="1">
      <alignment horizontal="center" vertical="center" wrapText="1"/>
    </xf>
    <xf numFmtId="0" fontId="13" fillId="14" borderId="74" xfId="0" applyFont="1" applyFill="1" applyBorder="1" applyAlignment="1">
      <alignment horizontal="center" vertical="center" textRotation="90" wrapText="1"/>
    </xf>
    <xf numFmtId="0" fontId="13" fillId="14" borderId="61" xfId="0" applyFont="1" applyFill="1" applyBorder="1" applyAlignment="1">
      <alignment horizontal="center" vertical="center" textRotation="90" wrapText="1"/>
    </xf>
    <xf numFmtId="0" fontId="13" fillId="14" borderId="61" xfId="0" applyFont="1" applyFill="1" applyBorder="1" applyAlignment="1">
      <alignment horizontal="center" vertical="center"/>
    </xf>
    <xf numFmtId="0" fontId="45" fillId="0" borderId="61" xfId="0" applyFont="1" applyBorder="1" applyAlignment="1" applyProtection="1">
      <alignment horizontal="center" vertical="center" wrapText="1"/>
      <protection locked="0"/>
    </xf>
    <xf numFmtId="0" fontId="45" fillId="0" borderId="61" xfId="0" applyFont="1" applyBorder="1" applyAlignment="1" applyProtection="1">
      <alignment horizontal="justify" vertical="center" wrapText="1"/>
      <protection locked="0"/>
    </xf>
    <xf numFmtId="0" fontId="45" fillId="0" borderId="61" xfId="0" applyFont="1" applyBorder="1" applyAlignment="1" applyProtection="1">
      <alignment vertical="center" wrapText="1"/>
      <protection locked="0"/>
    </xf>
    <xf numFmtId="0" fontId="1" fillId="8" borderId="74" xfId="0" applyFont="1" applyFill="1" applyBorder="1" applyAlignment="1">
      <alignment horizontal="center" vertical="center" wrapText="1"/>
    </xf>
    <xf numFmtId="0" fontId="45" fillId="0" borderId="61" xfId="0" applyFont="1" applyBorder="1" applyAlignment="1" applyProtection="1">
      <alignment wrapText="1"/>
      <protection locked="0"/>
    </xf>
    <xf numFmtId="0" fontId="46" fillId="0" borderId="61" xfId="0" applyFont="1" applyBorder="1" applyAlignment="1" applyProtection="1">
      <alignment horizontal="justify" vertical="center"/>
      <protection locked="0"/>
    </xf>
    <xf numFmtId="0" fontId="47" fillId="0" borderId="61" xfId="0" applyFont="1" applyBorder="1" applyAlignment="1" applyProtection="1">
      <alignment vertical="center" wrapText="1"/>
      <protection locked="0"/>
    </xf>
    <xf numFmtId="0" fontId="13" fillId="8" borderId="74" xfId="0" applyFont="1" applyFill="1" applyBorder="1" applyAlignment="1">
      <alignment vertical="center" wrapText="1"/>
    </xf>
    <xf numFmtId="0" fontId="14" fillId="0" borderId="61" xfId="0" applyFont="1" applyBorder="1" applyAlignment="1" applyProtection="1">
      <alignment horizontal="justify" vertical="center"/>
      <protection locked="0"/>
    </xf>
    <xf numFmtId="0" fontId="45" fillId="0" borderId="61" xfId="0" applyFont="1" applyBorder="1" applyAlignment="1" applyProtection="1">
      <alignment horizontal="left" vertical="center" wrapText="1"/>
      <protection locked="0"/>
    </xf>
    <xf numFmtId="0" fontId="1" fillId="0" borderId="61" xfId="0" applyFont="1" applyBorder="1" applyProtection="1">
      <protection locked="0"/>
    </xf>
    <xf numFmtId="0" fontId="45" fillId="0" borderId="61" xfId="0" applyFont="1" applyBorder="1" applyAlignment="1" applyProtection="1">
      <alignment horizontal="justify" vertical="center"/>
      <protection locked="0"/>
    </xf>
    <xf numFmtId="0" fontId="45" fillId="0" borderId="61" xfId="0" applyFont="1" applyBorder="1" applyProtection="1">
      <protection locked="0"/>
    </xf>
    <xf numFmtId="0" fontId="45" fillId="10" borderId="61" xfId="0" applyFont="1" applyFill="1" applyBorder="1" applyAlignment="1" applyProtection="1">
      <alignment wrapText="1"/>
      <protection locked="0"/>
    </xf>
    <xf numFmtId="0" fontId="1" fillId="0" borderId="74" xfId="0" applyFont="1" applyBorder="1" applyProtection="1">
      <protection locked="0"/>
    </xf>
    <xf numFmtId="0" fontId="45" fillId="10" borderId="61" xfId="0" applyFont="1" applyFill="1" applyBorder="1" applyAlignment="1" applyProtection="1">
      <alignment vertical="center" wrapText="1"/>
      <protection locked="0"/>
    </xf>
    <xf numFmtId="0" fontId="45" fillId="10" borderId="61" xfId="0" applyFont="1" applyFill="1" applyBorder="1" applyAlignment="1" applyProtection="1">
      <alignment horizontal="center" vertical="center" wrapText="1"/>
      <protection locked="0"/>
    </xf>
    <xf numFmtId="0" fontId="45" fillId="0" borderId="61" xfId="0" applyFont="1" applyBorder="1" applyAlignment="1">
      <alignment horizontal="justify" vertical="center" wrapText="1"/>
    </xf>
    <xf numFmtId="0" fontId="45" fillId="0" borderId="61" xfId="0" applyFont="1" applyBorder="1" applyAlignment="1" applyProtection="1">
      <alignment vertical="center" wrapText="1"/>
      <protection locked="0" hidden="1"/>
    </xf>
    <xf numFmtId="0" fontId="45" fillId="0" borderId="61" xfId="0" applyFont="1" applyBorder="1" applyAlignment="1" applyProtection="1">
      <alignment horizontal="left" vertical="center" wrapText="1"/>
      <protection locked="0" hidden="1"/>
    </xf>
    <xf numFmtId="0" fontId="45" fillId="0" borderId="61" xfId="0" applyFont="1" applyBorder="1" applyAlignment="1">
      <alignment vertical="center" wrapText="1"/>
    </xf>
    <xf numFmtId="0" fontId="45" fillId="0" borderId="61" xfId="0" applyFont="1" applyBorder="1" applyAlignment="1">
      <alignment wrapText="1"/>
    </xf>
    <xf numFmtId="0" fontId="1" fillId="0" borderId="61" xfId="0" applyFont="1" applyBorder="1"/>
    <xf numFmtId="0" fontId="45" fillId="0" borderId="61" xfId="0" applyFont="1" applyBorder="1" applyAlignment="1">
      <alignment horizontal="left" wrapText="1"/>
    </xf>
    <xf numFmtId="0" fontId="45" fillId="10" borderId="61" xfId="0" applyFont="1" applyFill="1" applyBorder="1" applyAlignment="1" applyProtection="1">
      <alignment vertical="center" wrapText="1"/>
      <protection locked="0" hidden="1"/>
    </xf>
    <xf numFmtId="0" fontId="49" fillId="10" borderId="61" xfId="0" applyFont="1" applyFill="1" applyBorder="1" applyAlignment="1" applyProtection="1">
      <alignment vertical="center" wrapText="1"/>
      <protection locked="0"/>
    </xf>
    <xf numFmtId="0" fontId="46" fillId="0" borderId="61" xfId="0" applyFont="1" applyBorder="1" applyAlignment="1">
      <alignment horizontal="justify" vertical="center" wrapText="1"/>
    </xf>
    <xf numFmtId="0" fontId="47" fillId="0" borderId="61" xfId="0" applyFont="1" applyBorder="1" applyAlignment="1">
      <alignment vertical="center" wrapText="1"/>
    </xf>
    <xf numFmtId="0" fontId="1" fillId="10" borderId="61" xfId="0" applyFont="1" applyFill="1" applyBorder="1" applyAlignment="1" applyProtection="1">
      <alignment vertical="center" wrapText="1"/>
      <protection locked="0"/>
    </xf>
    <xf numFmtId="0" fontId="47" fillId="0" borderId="71" xfId="0" applyFont="1" applyBorder="1" applyAlignment="1">
      <alignment wrapText="1"/>
    </xf>
    <xf numFmtId="0" fontId="13" fillId="14" borderId="74" xfId="0" applyFont="1" applyFill="1" applyBorder="1" applyAlignment="1">
      <alignment horizontal="center" vertical="center" wrapText="1"/>
    </xf>
    <xf numFmtId="0" fontId="13" fillId="14" borderId="69" xfId="0" applyFont="1" applyFill="1" applyBorder="1" applyAlignment="1">
      <alignment horizontal="center" vertical="center" wrapText="1"/>
    </xf>
    <xf numFmtId="0" fontId="13" fillId="10" borderId="74" xfId="0" applyFont="1" applyFill="1" applyBorder="1" applyAlignment="1">
      <alignment horizontal="center" vertical="center" wrapText="1"/>
    </xf>
    <xf numFmtId="0" fontId="13" fillId="10" borderId="74" xfId="0" applyFont="1" applyFill="1" applyBorder="1" applyAlignment="1" applyProtection="1">
      <alignment horizontal="center" vertical="center" wrapText="1"/>
      <protection locked="0"/>
    </xf>
    <xf numFmtId="0" fontId="14" fillId="10" borderId="61" xfId="0" applyFont="1" applyFill="1" applyBorder="1" applyAlignment="1" applyProtection="1">
      <alignment horizontal="justify" vertical="center" wrapText="1"/>
      <protection locked="0"/>
    </xf>
    <xf numFmtId="0" fontId="1" fillId="10" borderId="74" xfId="0" applyFont="1" applyFill="1" applyBorder="1" applyAlignment="1" applyProtection="1">
      <alignment horizontal="center" vertical="center" wrapText="1"/>
      <protection locked="0"/>
    </xf>
    <xf numFmtId="0" fontId="10" fillId="0" borderId="61" xfId="0" applyFont="1" applyBorder="1" applyAlignment="1" applyProtection="1">
      <alignment horizontal="justify" vertical="center" wrapText="1"/>
      <protection locked="0"/>
    </xf>
    <xf numFmtId="0" fontId="1" fillId="9" borderId="74" xfId="0" applyFont="1" applyFill="1" applyBorder="1" applyAlignment="1" applyProtection="1">
      <alignment horizontal="center" vertical="center" wrapText="1"/>
      <protection locked="0"/>
    </xf>
    <xf numFmtId="0" fontId="1" fillId="10" borderId="74" xfId="0" applyFont="1" applyFill="1" applyBorder="1" applyAlignment="1">
      <alignment horizontal="justify" vertical="center" wrapText="1"/>
    </xf>
    <xf numFmtId="0" fontId="1" fillId="0" borderId="74" xfId="0" applyFont="1" applyBorder="1" applyAlignment="1" applyProtection="1">
      <alignment vertical="center"/>
      <protection locked="0"/>
    </xf>
    <xf numFmtId="0" fontId="1" fillId="0" borderId="74" xfId="0" applyFont="1" applyBorder="1" applyAlignment="1" applyProtection="1">
      <alignment horizontal="center" vertical="center" wrapText="1"/>
      <protection locked="0"/>
    </xf>
    <xf numFmtId="0" fontId="1" fillId="9" borderId="74" xfId="0" applyFont="1" applyFill="1" applyBorder="1" applyAlignment="1" applyProtection="1">
      <alignment vertical="center" wrapText="1"/>
      <protection locked="0"/>
    </xf>
    <xf numFmtId="0" fontId="10" fillId="0" borderId="74" xfId="0" applyFont="1" applyBorder="1" applyAlignment="1" applyProtection="1">
      <alignment vertical="center" wrapText="1"/>
      <protection locked="0"/>
    </xf>
    <xf numFmtId="0" fontId="53" fillId="0" borderId="74" xfId="0" applyFont="1" applyBorder="1" applyAlignment="1">
      <alignment vertical="center" wrapText="1"/>
    </xf>
    <xf numFmtId="0" fontId="1" fillId="10" borderId="74" xfId="0" applyFont="1" applyFill="1" applyBorder="1" applyAlignment="1" applyProtection="1">
      <alignment horizontal="center" vertical="center"/>
      <protection locked="0"/>
    </xf>
    <xf numFmtId="0" fontId="13" fillId="14" borderId="74" xfId="0" applyFont="1" applyFill="1" applyBorder="1" applyAlignment="1" applyProtection="1">
      <alignment horizontal="center" vertical="center" textRotation="90" wrapText="1"/>
      <protection locked="0" hidden="1"/>
    </xf>
    <xf numFmtId="0" fontId="0" fillId="0" borderId="61" xfId="0" applyBorder="1" applyProtection="1">
      <protection locked="0"/>
    </xf>
    <xf numFmtId="0" fontId="0" fillId="0" borderId="61" xfId="0" applyBorder="1"/>
    <xf numFmtId="0" fontId="1" fillId="0" borderId="71" xfId="0" applyFont="1" applyBorder="1" applyAlignment="1" applyProtection="1">
      <alignment horizontal="center" vertical="center" wrapText="1"/>
      <protection locked="0"/>
    </xf>
    <xf numFmtId="0" fontId="0" fillId="0" borderId="71" xfId="0" applyBorder="1"/>
    <xf numFmtId="0" fontId="0" fillId="0" borderId="69" xfId="0" applyBorder="1"/>
    <xf numFmtId="0" fontId="0" fillId="14" borderId="61" xfId="0" applyFill="1" applyBorder="1"/>
    <xf numFmtId="0" fontId="0" fillId="14" borderId="69" xfId="0" applyFill="1" applyBorder="1"/>
    <xf numFmtId="0" fontId="40" fillId="0" borderId="61" xfId="0" applyFont="1" applyBorder="1" applyAlignment="1" applyProtection="1">
      <alignment horizontal="center" vertical="center"/>
      <protection hidden="1"/>
    </xf>
    <xf numFmtId="0" fontId="40" fillId="0" borderId="61" xfId="0" applyFont="1" applyBorder="1" applyAlignment="1" applyProtection="1">
      <alignment horizontal="center" vertical="center" wrapText="1"/>
      <protection hidden="1"/>
    </xf>
    <xf numFmtId="0" fontId="21" fillId="0" borderId="61" xfId="0" applyFont="1" applyBorder="1"/>
    <xf numFmtId="0" fontId="22" fillId="0" borderId="61" xfId="0" applyFont="1" applyBorder="1" applyAlignment="1">
      <alignment wrapText="1"/>
    </xf>
    <xf numFmtId="0" fontId="23" fillId="0" borderId="61" xfId="0" applyFont="1" applyBorder="1"/>
    <xf numFmtId="0" fontId="10" fillId="21" borderId="61" xfId="0" applyFont="1" applyFill="1" applyBorder="1" applyAlignment="1" applyProtection="1">
      <alignment vertical="center" wrapText="1"/>
      <protection locked="0"/>
    </xf>
    <xf numFmtId="0" fontId="24" fillId="0" borderId="61" xfId="0" applyFont="1" applyBorder="1" applyAlignment="1">
      <alignment wrapText="1"/>
    </xf>
    <xf numFmtId="0" fontId="25" fillId="0" borderId="61" xfId="0" applyFont="1" applyBorder="1" applyAlignment="1">
      <alignment wrapText="1"/>
    </xf>
    <xf numFmtId="0" fontId="26" fillId="0" borderId="61" xfId="0" applyFont="1" applyBorder="1" applyAlignment="1">
      <alignment wrapText="1"/>
    </xf>
    <xf numFmtId="0" fontId="0" fillId="0" borderId="61" xfId="0" applyBorder="1" applyAlignment="1">
      <alignment wrapText="1"/>
    </xf>
    <xf numFmtId="0" fontId="0" fillId="0" borderId="12" xfId="0" applyBorder="1" applyAlignment="1">
      <alignment horizontal="justify" vertical="center" wrapText="1"/>
    </xf>
    <xf numFmtId="0" fontId="1" fillId="9" borderId="4" xfId="0" applyFont="1" applyFill="1" applyBorder="1" applyAlignment="1" applyProtection="1">
      <alignment horizontal="center" vertical="center" wrapText="1"/>
      <protection locked="0"/>
    </xf>
    <xf numFmtId="0" fontId="10" fillId="0" borderId="77" xfId="0" applyFont="1" applyBorder="1" applyAlignment="1" applyProtection="1">
      <alignment vertical="center" wrapText="1"/>
      <protection locked="0"/>
    </xf>
    <xf numFmtId="0" fontId="1" fillId="10" borderId="77" xfId="0" applyFont="1" applyFill="1" applyBorder="1" applyAlignment="1">
      <alignment horizontal="center" vertical="center" wrapText="1"/>
    </xf>
    <xf numFmtId="0" fontId="1" fillId="10" borderId="12" xfId="0" applyFont="1" applyFill="1" applyBorder="1" applyAlignment="1">
      <alignment vertical="center" wrapText="1"/>
    </xf>
    <xf numFmtId="0" fontId="1" fillId="9" borderId="77" xfId="0" applyFont="1" applyFill="1" applyBorder="1" applyAlignment="1" applyProtection="1">
      <alignment horizontal="center" vertical="center" wrapText="1"/>
      <protection locked="0"/>
    </xf>
    <xf numFmtId="0" fontId="10" fillId="0" borderId="79" xfId="0" applyFont="1" applyBorder="1" applyAlignment="1" applyProtection="1">
      <alignment horizontal="left" vertical="center" wrapText="1"/>
      <protection locked="0"/>
    </xf>
    <xf numFmtId="0" fontId="10" fillId="10" borderId="61" xfId="0" applyFont="1" applyFill="1" applyBorder="1" applyAlignment="1">
      <alignment horizontal="center" vertical="center" wrapText="1"/>
    </xf>
    <xf numFmtId="14" fontId="1" fillId="0" borderId="61" xfId="0" applyNumberFormat="1" applyFont="1" applyBorder="1" applyAlignment="1">
      <alignment horizontal="center" vertical="center" wrapText="1"/>
    </xf>
    <xf numFmtId="0" fontId="10" fillId="0" borderId="61" xfId="0" applyFont="1" applyBorder="1" applyAlignment="1">
      <alignment horizontal="center" vertical="center" wrapText="1"/>
    </xf>
    <xf numFmtId="0" fontId="10" fillId="10" borderId="61" xfId="0" applyFont="1" applyFill="1" applyBorder="1" applyAlignment="1">
      <alignment horizontal="justify" vertical="center" wrapText="1"/>
    </xf>
    <xf numFmtId="0" fontId="10" fillId="10" borderId="61" xfId="0" applyFont="1" applyFill="1" applyBorder="1" applyAlignment="1" applyProtection="1">
      <alignment vertical="center" wrapText="1"/>
      <protection locked="0"/>
    </xf>
    <xf numFmtId="0" fontId="10" fillId="0" borderId="61" xfId="0" applyFont="1" applyBorder="1" applyAlignment="1">
      <alignment vertical="center" wrapText="1"/>
    </xf>
    <xf numFmtId="0" fontId="10" fillId="0" borderId="12" xfId="0" applyFont="1" applyBorder="1" applyAlignment="1">
      <alignment vertical="center" wrapText="1"/>
    </xf>
    <xf numFmtId="0" fontId="10" fillId="0" borderId="12" xfId="0" applyFont="1" applyBorder="1" applyAlignment="1">
      <alignment horizontal="center" vertical="center" wrapText="1"/>
    </xf>
    <xf numFmtId="0" fontId="54" fillId="0" borderId="61" xfId="0" applyFont="1" applyBorder="1" applyAlignment="1">
      <alignment horizontal="left" vertical="center" wrapText="1"/>
    </xf>
    <xf numFmtId="0" fontId="10" fillId="0" borderId="61" xfId="0" applyFont="1" applyBorder="1" applyAlignment="1">
      <alignment horizontal="left" vertical="center" wrapText="1"/>
    </xf>
    <xf numFmtId="0" fontId="1" fillId="0" borderId="74" xfId="0" applyFont="1" applyBorder="1" applyAlignment="1">
      <alignment horizontal="justify" vertical="center" wrapText="1"/>
    </xf>
    <xf numFmtId="0" fontId="1" fillId="0" borderId="61" xfId="0" applyFont="1" applyBorder="1" applyAlignment="1">
      <alignment vertical="center" wrapText="1"/>
    </xf>
    <xf numFmtId="0" fontId="10" fillId="0" borderId="61" xfId="0" applyFont="1" applyBorder="1" applyAlignment="1">
      <alignment horizontal="justify" vertical="center" wrapText="1"/>
    </xf>
    <xf numFmtId="0" fontId="56" fillId="0" borderId="74" xfId="0" applyFont="1" applyBorder="1" applyAlignment="1">
      <alignment horizontal="justify" vertical="center" wrapText="1"/>
    </xf>
    <xf numFmtId="0" fontId="58" fillId="0" borderId="61" xfId="0" applyFont="1" applyBorder="1" applyAlignment="1" applyProtection="1">
      <alignment vertical="center" wrapText="1"/>
      <protection locked="0"/>
    </xf>
    <xf numFmtId="0" fontId="56" fillId="0" borderId="61" xfId="0" applyFont="1" applyBorder="1" applyAlignment="1" applyProtection="1">
      <alignment vertical="center" wrapText="1"/>
      <protection locked="0"/>
    </xf>
    <xf numFmtId="0" fontId="54" fillId="0" borderId="68" xfId="0" applyFont="1" applyBorder="1" applyAlignment="1">
      <alignment horizontal="left" vertical="center" wrapText="1"/>
    </xf>
    <xf numFmtId="0" fontId="56" fillId="0" borderId="61" xfId="0" applyFont="1" applyBorder="1" applyAlignment="1">
      <alignment vertical="center" wrapText="1"/>
    </xf>
    <xf numFmtId="0" fontId="10" fillId="10" borderId="16" xfId="0" applyFont="1" applyFill="1" applyBorder="1" applyAlignment="1">
      <alignment vertical="center" wrapText="1"/>
    </xf>
    <xf numFmtId="0" fontId="10" fillId="10" borderId="12" xfId="0" applyFont="1" applyFill="1" applyBorder="1" applyAlignment="1">
      <alignment vertical="center" wrapText="1"/>
    </xf>
    <xf numFmtId="0" fontId="10" fillId="0" borderId="77" xfId="0" applyFont="1" applyBorder="1" applyAlignment="1">
      <alignment horizontal="justify" vertical="center" wrapText="1"/>
    </xf>
    <xf numFmtId="0" fontId="1" fillId="10" borderId="74" xfId="0" applyFont="1" applyFill="1" applyBorder="1" applyAlignment="1">
      <alignment horizontal="center" vertical="center" wrapText="1"/>
    </xf>
    <xf numFmtId="0" fontId="10" fillId="10" borderId="61" xfId="0" applyFont="1" applyFill="1" applyBorder="1" applyAlignment="1">
      <alignment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1" fillId="10" borderId="61" xfId="0" applyFont="1" applyFill="1" applyBorder="1" applyAlignment="1">
      <alignment vertical="center" wrapText="1"/>
    </xf>
    <xf numFmtId="165" fontId="1" fillId="10" borderId="61" xfId="0" applyNumberFormat="1" applyFont="1" applyFill="1" applyBorder="1" applyAlignment="1">
      <alignment horizontal="center" vertical="center" wrapText="1"/>
    </xf>
    <xf numFmtId="14" fontId="1" fillId="10" borderId="61" xfId="0" applyNumberFormat="1" applyFont="1" applyFill="1" applyBorder="1" applyAlignment="1">
      <alignment horizontal="center" vertical="center" wrapText="1"/>
    </xf>
    <xf numFmtId="0" fontId="1" fillId="10" borderId="61" xfId="0" applyFont="1" applyFill="1" applyBorder="1" applyAlignment="1" applyProtection="1">
      <alignment horizontal="justify" vertical="center" wrapText="1"/>
      <protection locked="0"/>
    </xf>
    <xf numFmtId="0" fontId="1" fillId="0" borderId="4" xfId="0" applyFont="1" applyBorder="1" applyAlignment="1">
      <alignment horizontal="justify" vertical="center" wrapText="1"/>
    </xf>
    <xf numFmtId="14" fontId="1" fillId="0" borderId="4" xfId="0" applyNumberFormat="1" applyFont="1" applyBorder="1" applyAlignment="1">
      <alignment horizontal="center" vertical="center" wrapText="1"/>
    </xf>
    <xf numFmtId="0" fontId="54" fillId="0" borderId="61" xfId="0" applyFont="1" applyBorder="1" applyAlignment="1">
      <alignment vertical="center" wrapText="1"/>
    </xf>
    <xf numFmtId="0" fontId="10" fillId="0" borderId="0" xfId="0" applyFont="1" applyAlignment="1">
      <alignment vertical="center" wrapText="1"/>
    </xf>
    <xf numFmtId="0" fontId="0" fillId="0" borderId="0" xfId="0" applyAlignment="1">
      <alignment horizontal="center"/>
    </xf>
    <xf numFmtId="0" fontId="13" fillId="8" borderId="74" xfId="0" applyFont="1" applyFill="1" applyBorder="1" applyAlignment="1">
      <alignment horizontal="center" vertical="center" wrapText="1"/>
    </xf>
    <xf numFmtId="0" fontId="13" fillId="8" borderId="16" xfId="0" applyFont="1" applyFill="1" applyBorder="1" applyAlignment="1">
      <alignment horizontal="center" vertical="center" wrapText="1"/>
    </xf>
    <xf numFmtId="0" fontId="13" fillId="8" borderId="12" xfId="0" applyFont="1" applyFill="1" applyBorder="1" applyAlignment="1">
      <alignment horizontal="center" vertical="center" wrapText="1"/>
    </xf>
    <xf numFmtId="0" fontId="13" fillId="8" borderId="61" xfId="0" applyFont="1" applyFill="1" applyBorder="1" applyAlignment="1">
      <alignment horizontal="center" vertical="center" wrapText="1"/>
    </xf>
    <xf numFmtId="0" fontId="1" fillId="0" borderId="74"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2" xfId="0" applyFont="1" applyBorder="1" applyAlignment="1">
      <alignment horizontal="center" vertical="center" wrapText="1"/>
    </xf>
    <xf numFmtId="0" fontId="1" fillId="10" borderId="12" xfId="0" applyFont="1" applyFill="1" applyBorder="1" applyAlignment="1" applyProtection="1">
      <alignment horizontal="center" vertical="center" wrapText="1"/>
      <protection locked="0"/>
    </xf>
    <xf numFmtId="0" fontId="1" fillId="10" borderId="61" xfId="0" applyFont="1" applyFill="1" applyBorder="1" applyAlignment="1" applyProtection="1">
      <alignment horizontal="center" vertical="center" wrapText="1"/>
      <protection locked="0"/>
    </xf>
    <xf numFmtId="0" fontId="1" fillId="8" borderId="74" xfId="0" applyFont="1" applyFill="1" applyBorder="1" applyAlignment="1">
      <alignment horizontal="center" vertical="center" wrapText="1"/>
    </xf>
    <xf numFmtId="0" fontId="1" fillId="8" borderId="16" xfId="0" applyFont="1" applyFill="1" applyBorder="1" applyAlignment="1">
      <alignment horizontal="center" vertical="center" wrapText="1"/>
    </xf>
    <xf numFmtId="0" fontId="1" fillId="8" borderId="12" xfId="0" applyFont="1" applyFill="1" applyBorder="1" applyAlignment="1">
      <alignment horizontal="center" vertical="center" wrapText="1"/>
    </xf>
    <xf numFmtId="0" fontId="1" fillId="8" borderId="12" xfId="0" applyFont="1" applyFill="1" applyBorder="1" applyAlignment="1" applyProtection="1">
      <alignment horizontal="center" vertical="center" wrapText="1"/>
      <protection locked="0"/>
    </xf>
    <xf numFmtId="0" fontId="1" fillId="8" borderId="61" xfId="0" applyFont="1" applyFill="1" applyBorder="1" applyAlignment="1" applyProtection="1">
      <alignment horizontal="center" vertical="center" wrapText="1"/>
      <protection locked="0"/>
    </xf>
    <xf numFmtId="0" fontId="1" fillId="0" borderId="61" xfId="0" applyFont="1" applyBorder="1" applyAlignment="1">
      <alignment horizontal="center" vertical="center" wrapText="1"/>
    </xf>
    <xf numFmtId="0" fontId="1" fillId="17" borderId="29" xfId="0" applyFont="1" applyFill="1" applyBorder="1" applyAlignment="1">
      <alignment horizontal="center" vertical="center"/>
    </xf>
    <xf numFmtId="0" fontId="1" fillId="17" borderId="30" xfId="0" applyFont="1" applyFill="1" applyBorder="1" applyAlignment="1">
      <alignment horizontal="center" vertical="center"/>
    </xf>
    <xf numFmtId="0" fontId="1" fillId="17" borderId="10" xfId="0" applyFont="1" applyFill="1" applyBorder="1" applyAlignment="1">
      <alignment horizontal="center" vertical="center"/>
    </xf>
    <xf numFmtId="0" fontId="1" fillId="0" borderId="31" xfId="0" applyFont="1" applyBorder="1" applyAlignment="1" applyProtection="1">
      <alignment horizontal="center" vertical="center" wrapText="1"/>
      <protection locked="0"/>
    </xf>
    <xf numFmtId="0" fontId="1" fillId="0" borderId="17" xfId="0" applyFont="1" applyBorder="1" applyAlignment="1" applyProtection="1">
      <alignment horizontal="center" vertical="center" wrapText="1"/>
      <protection locked="0"/>
    </xf>
    <xf numFmtId="0" fontId="1" fillId="10" borderId="25" xfId="0" applyFont="1" applyFill="1" applyBorder="1" applyAlignment="1">
      <alignment horizontal="center" vertical="center" wrapText="1"/>
    </xf>
    <xf numFmtId="0" fontId="1" fillId="10" borderId="16" xfId="0" applyFont="1" applyFill="1" applyBorder="1" applyAlignment="1">
      <alignment horizontal="center" vertical="center" wrapText="1"/>
    </xf>
    <xf numFmtId="0" fontId="1" fillId="10" borderId="11" xfId="0" applyFont="1" applyFill="1" applyBorder="1" applyAlignment="1">
      <alignment horizontal="center" vertical="center" wrapText="1"/>
    </xf>
    <xf numFmtId="0" fontId="1" fillId="9" borderId="4" xfId="0" applyFont="1" applyFill="1" applyBorder="1" applyAlignment="1" applyProtection="1">
      <alignment horizontal="justify" vertical="center" wrapText="1"/>
      <protection locked="0"/>
    </xf>
    <xf numFmtId="0" fontId="1" fillId="9" borderId="61" xfId="0" applyFont="1" applyFill="1" applyBorder="1" applyAlignment="1" applyProtection="1">
      <alignment horizontal="justify" vertical="center" wrapText="1"/>
      <protection locked="0"/>
    </xf>
    <xf numFmtId="0" fontId="1" fillId="9" borderId="8" xfId="0" applyFont="1" applyFill="1" applyBorder="1" applyAlignment="1" applyProtection="1">
      <alignment horizontal="justify" vertical="center" wrapText="1"/>
      <protection locked="0"/>
    </xf>
    <xf numFmtId="0" fontId="1" fillId="0" borderId="61" xfId="0" applyFont="1" applyBorder="1" applyAlignment="1" applyProtection="1">
      <alignment horizontal="center" vertical="center" wrapText="1"/>
      <protection locked="0"/>
    </xf>
    <xf numFmtId="0" fontId="1" fillId="9" borderId="12" xfId="0" applyFont="1" applyFill="1" applyBorder="1" applyAlignment="1" applyProtection="1">
      <alignment horizontal="justify" vertical="center" wrapText="1"/>
      <protection locked="0"/>
    </xf>
    <xf numFmtId="0" fontId="45" fillId="0" borderId="61" xfId="0" applyFont="1" applyBorder="1" applyAlignment="1" applyProtection="1">
      <alignment horizontal="center" vertical="center" wrapText="1"/>
      <protection locked="0"/>
    </xf>
    <xf numFmtId="0" fontId="1" fillId="0" borderId="58" xfId="0" applyFont="1" applyBorder="1" applyAlignment="1">
      <alignment horizontal="center" vertical="center" wrapText="1"/>
    </xf>
    <xf numFmtId="0" fontId="1" fillId="0" borderId="69" xfId="0" applyFont="1" applyBorder="1" applyAlignment="1">
      <alignment horizontal="center" vertical="center" wrapText="1"/>
    </xf>
    <xf numFmtId="0" fontId="45" fillId="0" borderId="61" xfId="0" applyFont="1" applyBorder="1" applyAlignment="1">
      <alignment horizontal="center" vertical="center" wrapText="1"/>
    </xf>
    <xf numFmtId="0" fontId="45" fillId="0" borderId="61" xfId="0" applyFont="1" applyBorder="1" applyAlignment="1" applyProtection="1">
      <alignment horizontal="justify" vertical="center" wrapText="1"/>
      <protection locked="0"/>
    </xf>
    <xf numFmtId="0" fontId="1" fillId="8" borderId="61" xfId="0" applyFont="1" applyFill="1" applyBorder="1" applyAlignment="1">
      <alignment horizontal="center" vertical="center" wrapText="1"/>
    </xf>
    <xf numFmtId="0" fontId="1" fillId="8" borderId="74" xfId="0" applyFont="1" applyFill="1" applyBorder="1" applyAlignment="1" applyProtection="1">
      <alignment horizontal="center" vertical="center" wrapText="1"/>
      <protection locked="0"/>
    </xf>
    <xf numFmtId="0" fontId="1" fillId="8" borderId="16" xfId="0" applyFont="1" applyFill="1" applyBorder="1" applyAlignment="1" applyProtection="1">
      <alignment horizontal="center" vertical="center" wrapText="1"/>
      <protection locked="0"/>
    </xf>
    <xf numFmtId="0" fontId="12" fillId="13" borderId="61" xfId="0" applyFont="1" applyFill="1" applyBorder="1" applyAlignment="1">
      <alignment horizontal="center" vertical="center" wrapText="1"/>
    </xf>
    <xf numFmtId="0" fontId="12" fillId="13" borderId="69" xfId="0" applyFont="1" applyFill="1" applyBorder="1" applyAlignment="1">
      <alignment horizontal="center" vertical="center"/>
    </xf>
    <xf numFmtId="0" fontId="12" fillId="13" borderId="70" xfId="0" applyFont="1" applyFill="1" applyBorder="1" applyAlignment="1">
      <alignment horizontal="center" vertical="center"/>
    </xf>
    <xf numFmtId="0" fontId="12" fillId="13" borderId="71" xfId="0" applyFont="1" applyFill="1" applyBorder="1" applyAlignment="1">
      <alignment horizontal="center" vertical="center"/>
    </xf>
    <xf numFmtId="0" fontId="12" fillId="13" borderId="69" xfId="0" applyFont="1" applyFill="1" applyBorder="1" applyAlignment="1">
      <alignment horizontal="center" vertical="center" wrapText="1"/>
    </xf>
    <xf numFmtId="0" fontId="12" fillId="13" borderId="70" xfId="0" applyFont="1" applyFill="1" applyBorder="1" applyAlignment="1">
      <alignment horizontal="center" vertical="center" wrapText="1"/>
    </xf>
    <xf numFmtId="0" fontId="12" fillId="13" borderId="71" xfId="0" applyFont="1" applyFill="1" applyBorder="1" applyAlignment="1">
      <alignment horizontal="center" vertical="center" wrapText="1"/>
    </xf>
    <xf numFmtId="0" fontId="30" fillId="0" borderId="61" xfId="0" applyFont="1" applyBorder="1" applyAlignment="1">
      <alignment horizontal="center" vertical="center" wrapText="1"/>
    </xf>
    <xf numFmtId="0" fontId="15" fillId="15" borderId="61" xfId="0" applyFont="1" applyFill="1" applyBorder="1" applyAlignment="1">
      <alignment horizontal="center" vertical="center" wrapText="1"/>
    </xf>
    <xf numFmtId="164" fontId="15" fillId="10" borderId="61" xfId="0" applyNumberFormat="1" applyFont="1" applyFill="1" applyBorder="1" applyAlignment="1">
      <alignment horizontal="center" vertical="center" wrapText="1"/>
    </xf>
    <xf numFmtId="0" fontId="12" fillId="13" borderId="5" xfId="0" applyFont="1" applyFill="1" applyBorder="1" applyAlignment="1">
      <alignment horizontal="center" vertical="center"/>
    </xf>
    <xf numFmtId="0" fontId="12" fillId="13" borderId="4" xfId="0" applyFont="1" applyFill="1" applyBorder="1" applyAlignment="1">
      <alignment horizontal="center" vertical="center"/>
    </xf>
    <xf numFmtId="0" fontId="12" fillId="13" borderId="7" xfId="0" applyFont="1" applyFill="1" applyBorder="1" applyAlignment="1">
      <alignment horizontal="center" vertical="center"/>
    </xf>
    <xf numFmtId="0" fontId="12" fillId="13" borderId="8" xfId="0" applyFont="1" applyFill="1" applyBorder="1" applyAlignment="1">
      <alignment horizontal="center" vertical="center"/>
    </xf>
    <xf numFmtId="0" fontId="12" fillId="13" borderId="61" xfId="0" applyFont="1" applyFill="1" applyBorder="1" applyAlignment="1">
      <alignment horizontal="center" vertical="center"/>
    </xf>
    <xf numFmtId="0" fontId="31" fillId="0" borderId="26" xfId="0" applyFont="1" applyBorder="1" applyAlignment="1">
      <alignment horizontal="center" vertical="center" wrapText="1"/>
    </xf>
    <xf numFmtId="0" fontId="31" fillId="0" borderId="0" xfId="0" applyFont="1" applyAlignment="1">
      <alignment horizontal="center" vertical="center" wrapText="1"/>
    </xf>
    <xf numFmtId="0" fontId="31" fillId="0" borderId="18" xfId="0" applyFont="1" applyBorder="1" applyAlignment="1">
      <alignment horizontal="center" vertical="center" wrapText="1"/>
    </xf>
    <xf numFmtId="0" fontId="31" fillId="0" borderId="40" xfId="0" applyFont="1" applyBorder="1" applyAlignment="1">
      <alignment horizontal="center" vertical="center" wrapText="1"/>
    </xf>
    <xf numFmtId="0" fontId="31" fillId="0" borderId="14" xfId="0" applyFont="1" applyBorder="1" applyAlignment="1">
      <alignment horizontal="center" vertical="center" wrapText="1"/>
    </xf>
    <xf numFmtId="0" fontId="31" fillId="0" borderId="24" xfId="0" applyFont="1" applyBorder="1" applyAlignment="1">
      <alignment horizontal="center" vertical="center" wrapText="1"/>
    </xf>
    <xf numFmtId="0" fontId="0" fillId="0" borderId="34" xfId="0" applyBorder="1" applyAlignment="1">
      <alignment horizontal="center"/>
    </xf>
    <xf numFmtId="0" fontId="0" fillId="0" borderId="35" xfId="0" applyBorder="1" applyAlignment="1">
      <alignment horizontal="center"/>
    </xf>
    <xf numFmtId="0" fontId="0" fillId="0" borderId="36" xfId="0" applyBorder="1" applyAlignment="1">
      <alignment horizontal="center"/>
    </xf>
    <xf numFmtId="0" fontId="12" fillId="13" borderId="72" xfId="0" applyFont="1" applyFill="1" applyBorder="1" applyAlignment="1">
      <alignment horizontal="center" vertical="center" wrapText="1"/>
    </xf>
    <xf numFmtId="0" fontId="12" fillId="13" borderId="73" xfId="0" applyFont="1" applyFill="1" applyBorder="1" applyAlignment="1">
      <alignment horizontal="center" vertical="center" wrapText="1"/>
    </xf>
    <xf numFmtId="0" fontId="12" fillId="13" borderId="17" xfId="0" applyFont="1" applyFill="1" applyBorder="1" applyAlignment="1">
      <alignment horizontal="center" vertical="center" wrapText="1"/>
    </xf>
    <xf numFmtId="0" fontId="12" fillId="13" borderId="0" xfId="0" applyFont="1" applyFill="1" applyAlignment="1">
      <alignment horizontal="center" vertical="center" wrapText="1"/>
    </xf>
    <xf numFmtId="0" fontId="1" fillId="10" borderId="81" xfId="0" applyFont="1" applyFill="1" applyBorder="1" applyAlignment="1">
      <alignment horizontal="center" vertical="center" wrapText="1"/>
    </xf>
    <xf numFmtId="0" fontId="1" fillId="10" borderId="12" xfId="0" applyFont="1" applyFill="1" applyBorder="1" applyAlignment="1">
      <alignment horizontal="center" vertical="center" wrapText="1"/>
    </xf>
    <xf numFmtId="0" fontId="1" fillId="0" borderId="81" xfId="0" applyFont="1" applyBorder="1" applyAlignment="1">
      <alignment horizontal="center" vertical="center" wrapText="1"/>
    </xf>
    <xf numFmtId="14" fontId="1" fillId="0" borderId="81" xfId="0" applyNumberFormat="1" applyFont="1" applyBorder="1" applyAlignment="1">
      <alignment horizontal="center" vertical="center" wrapText="1"/>
    </xf>
    <xf numFmtId="14" fontId="1" fillId="0" borderId="16" xfId="0" applyNumberFormat="1" applyFont="1" applyBorder="1" applyAlignment="1">
      <alignment horizontal="center" vertical="center" wrapText="1"/>
    </xf>
    <xf numFmtId="14" fontId="1" fillId="0" borderId="12" xfId="0" applyNumberFormat="1" applyFont="1" applyBorder="1" applyAlignment="1">
      <alignment horizontal="center" vertical="center" wrapText="1"/>
    </xf>
    <xf numFmtId="0" fontId="57" fillId="0" borderId="81" xfId="0" applyFont="1" applyBorder="1" applyAlignment="1">
      <alignment horizontal="justify" vertical="center" wrapText="1"/>
    </xf>
    <xf numFmtId="0" fontId="57" fillId="0" borderId="16" xfId="0" applyFont="1" applyBorder="1" applyAlignment="1">
      <alignment horizontal="justify" vertical="center" wrapText="1"/>
    </xf>
    <xf numFmtId="0" fontId="57" fillId="0" borderId="12" xfId="0" applyFont="1" applyBorder="1" applyAlignment="1">
      <alignment horizontal="justify" vertical="center" wrapText="1"/>
    </xf>
    <xf numFmtId="0" fontId="10" fillId="0" borderId="81" xfId="0" applyFont="1" applyBorder="1" applyAlignment="1">
      <alignment horizontal="justify" vertical="center" wrapText="1"/>
    </xf>
    <xf numFmtId="0" fontId="10" fillId="0" borderId="16" xfId="0" applyFont="1" applyBorder="1" applyAlignment="1">
      <alignment horizontal="justify" vertical="center" wrapText="1"/>
    </xf>
    <xf numFmtId="0" fontId="10" fillId="0" borderId="12" xfId="0" applyFont="1" applyBorder="1" applyAlignment="1">
      <alignment horizontal="justify" vertical="center" wrapText="1"/>
    </xf>
    <xf numFmtId="0" fontId="10" fillId="0" borderId="61" xfId="0" applyFont="1" applyBorder="1" applyAlignment="1">
      <alignment horizontal="center" vertical="center" wrapText="1"/>
    </xf>
    <xf numFmtId="0" fontId="10" fillId="0" borderId="74" xfId="0" applyFont="1" applyBorder="1" applyAlignment="1">
      <alignment horizontal="center" vertical="center" wrapText="1"/>
    </xf>
    <xf numFmtId="0" fontId="1" fillId="0" borderId="61" xfId="0" applyFont="1" applyBorder="1" applyAlignment="1">
      <alignment horizontal="justify" vertical="center" wrapText="1"/>
    </xf>
    <xf numFmtId="0" fontId="0" fillId="0" borderId="61" xfId="0" applyBorder="1" applyAlignment="1">
      <alignment horizontal="center" vertical="center" wrapText="1"/>
    </xf>
    <xf numFmtId="0" fontId="1" fillId="10" borderId="61" xfId="0" applyFont="1" applyFill="1" applyBorder="1" applyAlignment="1">
      <alignment horizontal="center" vertical="center" wrapText="1"/>
    </xf>
    <xf numFmtId="0" fontId="1" fillId="10" borderId="74" xfId="0" applyFont="1" applyFill="1" applyBorder="1" applyAlignment="1">
      <alignment horizontal="center" vertical="center" wrapText="1"/>
    </xf>
    <xf numFmtId="0" fontId="1" fillId="0" borderId="74" xfId="0" applyFont="1" applyBorder="1" applyAlignment="1">
      <alignment horizontal="justify" vertical="center" wrapText="1"/>
    </xf>
    <xf numFmtId="0" fontId="10" fillId="0" borderId="61" xfId="0" applyFont="1" applyBorder="1" applyAlignment="1">
      <alignment horizontal="justify" vertical="center" wrapText="1"/>
    </xf>
    <xf numFmtId="0" fontId="10" fillId="0" borderId="74" xfId="0" applyFont="1" applyBorder="1" applyAlignment="1">
      <alignment horizontal="justify" vertical="center" wrapText="1"/>
    </xf>
    <xf numFmtId="0" fontId="1" fillId="0" borderId="77" xfId="0" applyFont="1" applyBorder="1" applyAlignment="1">
      <alignment horizontal="center" vertical="center" wrapText="1"/>
    </xf>
    <xf numFmtId="0" fontId="1" fillId="0" borderId="77"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12" xfId="0" applyFont="1" applyBorder="1" applyAlignment="1">
      <alignment horizontal="justify" vertical="center" wrapText="1"/>
    </xf>
    <xf numFmtId="14" fontId="1" fillId="0" borderId="77" xfId="0" applyNumberFormat="1" applyFont="1" applyBorder="1" applyAlignment="1">
      <alignment horizontal="center" vertical="center" wrapText="1"/>
    </xf>
    <xf numFmtId="0" fontId="13" fillId="10" borderId="74" xfId="0" applyFont="1" applyFill="1" applyBorder="1" applyAlignment="1">
      <alignment horizontal="center" vertical="center" wrapText="1"/>
    </xf>
    <xf numFmtId="0" fontId="13" fillId="10" borderId="12" xfId="0" applyFont="1" applyFill="1" applyBorder="1" applyAlignment="1">
      <alignment horizontal="center" vertical="center" wrapText="1"/>
    </xf>
    <xf numFmtId="0" fontId="13" fillId="10" borderId="16" xfId="0" applyFont="1" applyFill="1" applyBorder="1" applyAlignment="1">
      <alignment horizontal="center" vertical="center" wrapText="1"/>
    </xf>
    <xf numFmtId="0" fontId="10" fillId="0" borderId="12" xfId="0" applyFont="1" applyBorder="1" applyAlignment="1">
      <alignment horizontal="center" vertical="center" wrapText="1"/>
    </xf>
    <xf numFmtId="14" fontId="10" fillId="0" borderId="74" xfId="0" applyNumberFormat="1" applyFont="1" applyBorder="1" applyAlignment="1">
      <alignment horizontal="center" vertical="center" wrapText="1"/>
    </xf>
    <xf numFmtId="0" fontId="10" fillId="0" borderId="16" xfId="0" applyFont="1" applyBorder="1" applyAlignment="1">
      <alignment horizontal="center" vertical="center" wrapText="1"/>
    </xf>
    <xf numFmtId="0" fontId="57" fillId="0" borderId="61" xfId="0" applyFont="1" applyBorder="1" applyAlignment="1">
      <alignment horizontal="justify" vertical="center" wrapText="1"/>
    </xf>
    <xf numFmtId="14" fontId="10" fillId="0" borderId="16" xfId="0" applyNumberFormat="1" applyFont="1" applyBorder="1" applyAlignment="1">
      <alignment horizontal="center" vertical="center" wrapText="1"/>
    </xf>
    <xf numFmtId="14" fontId="10" fillId="0" borderId="12" xfId="0" applyNumberFormat="1" applyFont="1" applyBorder="1" applyAlignment="1">
      <alignment horizontal="center" vertical="center" wrapText="1"/>
    </xf>
    <xf numFmtId="0" fontId="10" fillId="0" borderId="25" xfId="0" applyFont="1" applyBorder="1" applyAlignment="1">
      <alignment horizontal="center" vertical="center" wrapText="1"/>
    </xf>
    <xf numFmtId="0" fontId="10" fillId="0" borderId="11" xfId="0" applyFont="1" applyBorder="1" applyAlignment="1">
      <alignment horizontal="center" vertical="center" wrapText="1"/>
    </xf>
    <xf numFmtId="0" fontId="13" fillId="10" borderId="61" xfId="0" applyFont="1" applyFill="1" applyBorder="1" applyAlignment="1">
      <alignment horizontal="center" vertical="center" wrapText="1"/>
    </xf>
    <xf numFmtId="0" fontId="1" fillId="0" borderId="12" xfId="0" applyFont="1" applyBorder="1" applyAlignment="1" applyProtection="1">
      <alignment horizontal="center" vertical="center" wrapText="1"/>
      <protection locked="0"/>
    </xf>
    <xf numFmtId="0" fontId="0" fillId="0" borderId="74" xfId="0" applyBorder="1" applyAlignment="1">
      <alignment horizontal="center" vertical="center" wrapText="1"/>
    </xf>
    <xf numFmtId="0" fontId="0" fillId="0" borderId="12" xfId="0" applyBorder="1" applyAlignment="1">
      <alignment horizontal="center" vertical="center" wrapText="1"/>
    </xf>
    <xf numFmtId="14" fontId="1" fillId="0" borderId="76" xfId="0" applyNumberFormat="1" applyFont="1" applyBorder="1" applyAlignment="1">
      <alignment horizontal="center" vertical="center" wrapText="1"/>
    </xf>
    <xf numFmtId="0" fontId="10" fillId="0" borderId="74" xfId="0" applyFont="1" applyBorder="1" applyAlignment="1">
      <alignment horizontal="left" vertical="center" wrapText="1"/>
    </xf>
    <xf numFmtId="0" fontId="10" fillId="0" borderId="12" xfId="0" applyFont="1" applyBorder="1" applyAlignment="1">
      <alignment horizontal="left" vertical="center" wrapText="1"/>
    </xf>
    <xf numFmtId="0" fontId="1" fillId="17" borderId="61" xfId="0" applyFont="1" applyFill="1" applyBorder="1" applyAlignment="1">
      <alignment horizontal="center" vertical="center"/>
    </xf>
    <xf numFmtId="0" fontId="1" fillId="0" borderId="74" xfId="0" applyFont="1" applyBorder="1" applyAlignment="1" applyProtection="1">
      <alignment horizontal="center" vertical="center" wrapText="1"/>
      <protection locked="0"/>
    </xf>
    <xf numFmtId="0" fontId="1" fillId="10" borderId="61" xfId="0" applyFont="1" applyFill="1" applyBorder="1" applyAlignment="1">
      <alignment horizontal="justify" vertical="center" wrapText="1"/>
    </xf>
    <xf numFmtId="0" fontId="1" fillId="10" borderId="74" xfId="0" applyFont="1" applyFill="1" applyBorder="1" applyAlignment="1">
      <alignment horizontal="justify" vertical="center" wrapText="1"/>
    </xf>
    <xf numFmtId="0" fontId="1" fillId="18" borderId="61" xfId="0" applyFont="1" applyFill="1" applyBorder="1" applyAlignment="1" applyProtection="1">
      <alignment horizontal="justify" vertical="center" wrapText="1"/>
      <protection locked="0"/>
    </xf>
    <xf numFmtId="0" fontId="1" fillId="18" borderId="74" xfId="0" applyFont="1" applyFill="1" applyBorder="1" applyAlignment="1" applyProtection="1">
      <alignment horizontal="justify" vertical="center" wrapText="1"/>
      <protection locked="0"/>
    </xf>
    <xf numFmtId="0" fontId="1" fillId="9" borderId="74" xfId="0" applyFont="1" applyFill="1" applyBorder="1" applyAlignment="1" applyProtection="1">
      <alignment horizontal="justify" vertical="center" wrapText="1"/>
      <protection locked="0"/>
    </xf>
    <xf numFmtId="0" fontId="1" fillId="9" borderId="74" xfId="0" applyFont="1" applyFill="1" applyBorder="1" applyAlignment="1" applyProtection="1">
      <alignment horizontal="center" vertical="center" wrapText="1"/>
      <protection locked="0"/>
    </xf>
    <xf numFmtId="0" fontId="1" fillId="9" borderId="16" xfId="0" applyFont="1" applyFill="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xf numFmtId="0" fontId="1" fillId="10" borderId="72" xfId="0" applyFont="1" applyFill="1" applyBorder="1" applyAlignment="1">
      <alignment horizontal="center" vertical="center" wrapText="1"/>
    </xf>
    <xf numFmtId="0" fontId="1" fillId="10" borderId="17" xfId="0" applyFont="1" applyFill="1" applyBorder="1" applyAlignment="1">
      <alignment horizontal="center" vertical="center" wrapText="1"/>
    </xf>
    <xf numFmtId="0" fontId="10" fillId="0" borderId="11" xfId="0" applyFont="1" applyBorder="1" applyAlignment="1">
      <alignment horizontal="justify" vertical="center" wrapText="1"/>
    </xf>
    <xf numFmtId="0" fontId="10" fillId="0" borderId="76" xfId="0" applyFont="1" applyBorder="1" applyAlignment="1">
      <alignment horizontal="justify" vertical="center" wrapText="1"/>
    </xf>
    <xf numFmtId="0" fontId="0" fillId="0" borderId="74" xfId="0" applyBorder="1" applyAlignment="1">
      <alignment horizontal="justify" vertical="center"/>
    </xf>
    <xf numFmtId="0" fontId="0" fillId="0" borderId="16" xfId="0" applyBorder="1" applyAlignment="1">
      <alignment horizontal="justify" vertical="center"/>
    </xf>
    <xf numFmtId="14" fontId="1" fillId="0" borderId="61" xfId="0" applyNumberFormat="1" applyFont="1" applyBorder="1" applyAlignment="1">
      <alignment horizontal="center" vertical="center" wrapText="1"/>
    </xf>
    <xf numFmtId="0" fontId="0" fillId="0" borderId="61" xfId="0" applyBorder="1" applyAlignment="1">
      <alignment horizontal="justify" vertical="center" wrapText="1"/>
    </xf>
    <xf numFmtId="0" fontId="10" fillId="0" borderId="76" xfId="0" applyFont="1" applyBorder="1" applyAlignment="1">
      <alignment horizontal="center" vertical="center" wrapText="1"/>
    </xf>
    <xf numFmtId="0" fontId="1" fillId="0" borderId="16" xfId="0" applyFont="1" applyBorder="1" applyAlignment="1">
      <alignment horizontal="justify" vertical="center"/>
    </xf>
    <xf numFmtId="0" fontId="10" fillId="0" borderId="16" xfId="0" applyFont="1" applyBorder="1" applyAlignment="1">
      <alignment horizontal="justify" vertical="center"/>
    </xf>
    <xf numFmtId="14" fontId="1" fillId="0" borderId="79" xfId="0" applyNumberFormat="1" applyFont="1" applyBorder="1" applyAlignment="1">
      <alignment horizontal="center" vertical="center" wrapText="1"/>
    </xf>
    <xf numFmtId="0" fontId="10" fillId="0" borderId="79" xfId="0" applyFont="1" applyBorder="1" applyAlignment="1">
      <alignment horizontal="center" vertical="center" wrapText="1"/>
    </xf>
    <xf numFmtId="0" fontId="54" fillId="0" borderId="77" xfId="0" applyFont="1" applyBorder="1" applyAlignment="1">
      <alignment horizontal="center" vertical="center" wrapText="1"/>
    </xf>
    <xf numFmtId="0" fontId="54" fillId="0" borderId="12" xfId="0" applyFont="1" applyBorder="1" applyAlignment="1">
      <alignment horizontal="center" vertical="center" wrapText="1"/>
    </xf>
    <xf numFmtId="0" fontId="0" fillId="10" borderId="74" xfId="0" applyFill="1" applyBorder="1" applyAlignment="1">
      <alignment horizontal="justify" vertical="center" wrapText="1"/>
    </xf>
    <xf numFmtId="0" fontId="0" fillId="10" borderId="16" xfId="0" applyFill="1" applyBorder="1" applyAlignment="1">
      <alignment horizontal="justify" vertical="center" wrapText="1"/>
    </xf>
    <xf numFmtId="0" fontId="0" fillId="10" borderId="12" xfId="0" applyFill="1" applyBorder="1" applyAlignment="1">
      <alignment horizontal="justify" vertical="center" wrapText="1"/>
    </xf>
    <xf numFmtId="0" fontId="1" fillId="0" borderId="78" xfId="0" applyFont="1" applyBorder="1" applyAlignment="1" applyProtection="1">
      <alignment horizontal="justify" vertical="center" wrapText="1"/>
      <protection locked="0"/>
    </xf>
    <xf numFmtId="0" fontId="1" fillId="0" borderId="16" xfId="0" applyFont="1" applyBorder="1" applyAlignment="1" applyProtection="1">
      <alignment horizontal="justify" vertical="center" wrapText="1"/>
      <protection locked="0"/>
    </xf>
    <xf numFmtId="0" fontId="1" fillId="0" borderId="82" xfId="0" applyFont="1" applyBorder="1" applyAlignment="1" applyProtection="1">
      <alignment horizontal="justify" vertical="center" wrapText="1"/>
      <protection locked="0"/>
    </xf>
    <xf numFmtId="0" fontId="10" fillId="0" borderId="77" xfId="0" applyFont="1" applyBorder="1" applyAlignment="1" applyProtection="1">
      <alignment horizontal="center" vertical="center" wrapText="1"/>
      <protection locked="0"/>
    </xf>
    <xf numFmtId="0" fontId="10" fillId="0" borderId="16" xfId="0" applyFont="1" applyBorder="1" applyAlignment="1" applyProtection="1">
      <alignment horizontal="center" vertical="center" wrapText="1"/>
      <protection locked="0"/>
    </xf>
    <xf numFmtId="0" fontId="10" fillId="0" borderId="12" xfId="0" applyFont="1" applyBorder="1" applyAlignment="1" applyProtection="1">
      <alignment horizontal="center" vertical="center" wrapText="1"/>
      <protection locked="0"/>
    </xf>
    <xf numFmtId="0" fontId="13" fillId="10" borderId="77" xfId="0" applyFont="1" applyFill="1" applyBorder="1" applyAlignment="1">
      <alignment horizontal="center" vertical="center" wrapText="1"/>
    </xf>
    <xf numFmtId="0" fontId="13" fillId="10" borderId="81" xfId="0" applyFont="1" applyFill="1" applyBorder="1" applyAlignment="1">
      <alignment horizontal="center" vertical="center" wrapText="1"/>
    </xf>
    <xf numFmtId="0" fontId="13" fillId="10" borderId="79" xfId="0" applyFont="1" applyFill="1" applyBorder="1" applyAlignment="1">
      <alignment horizontal="center" vertical="center" wrapText="1"/>
    </xf>
    <xf numFmtId="0" fontId="13" fillId="10" borderId="74" xfId="0" applyFont="1" applyFill="1" applyBorder="1" applyAlignment="1" applyProtection="1">
      <alignment horizontal="center" vertical="center" wrapText="1"/>
      <protection locked="0"/>
    </xf>
    <xf numFmtId="0" fontId="13" fillId="10" borderId="16" xfId="0" applyFont="1" applyFill="1" applyBorder="1" applyAlignment="1" applyProtection="1">
      <alignment horizontal="center" vertical="center" wrapText="1"/>
      <protection locked="0"/>
    </xf>
    <xf numFmtId="0" fontId="50" fillId="0" borderId="19" xfId="0" applyFont="1" applyBorder="1" applyAlignment="1">
      <alignment horizontal="right" vertical="center" wrapText="1"/>
    </xf>
    <xf numFmtId="0" fontId="50" fillId="0" borderId="20" xfId="0" applyFont="1" applyBorder="1" applyAlignment="1">
      <alignment horizontal="right" vertical="center" wrapText="1"/>
    </xf>
    <xf numFmtId="0" fontId="50" fillId="0" borderId="26" xfId="0" applyFont="1" applyBorder="1" applyAlignment="1">
      <alignment horizontal="right" vertical="center" wrapText="1"/>
    </xf>
    <xf numFmtId="0" fontId="50" fillId="0" borderId="0" xfId="0" applyFont="1" applyAlignment="1">
      <alignment horizontal="right" vertical="center" wrapText="1"/>
    </xf>
    <xf numFmtId="0" fontId="50" fillId="0" borderId="27" xfId="0" applyFont="1" applyBorder="1" applyAlignment="1">
      <alignment horizontal="right" vertical="center" wrapText="1"/>
    </xf>
    <xf numFmtId="0" fontId="50" fillId="0" borderId="28" xfId="0" applyFont="1" applyBorder="1" applyAlignment="1">
      <alignment horizontal="right" vertical="center" wrapText="1"/>
    </xf>
    <xf numFmtId="164" fontId="15" fillId="10" borderId="61" xfId="0" applyNumberFormat="1" applyFont="1" applyFill="1" applyBorder="1" applyAlignment="1" applyProtection="1">
      <alignment horizontal="center" vertical="center" wrapText="1"/>
      <protection locked="0"/>
    </xf>
    <xf numFmtId="0" fontId="16" fillId="15" borderId="61" xfId="0" applyFont="1" applyFill="1" applyBorder="1" applyAlignment="1">
      <alignment horizontal="left" vertical="center" wrapText="1"/>
    </xf>
    <xf numFmtId="0" fontId="32" fillId="0" borderId="17" xfId="0" applyFont="1" applyBorder="1" applyAlignment="1">
      <alignment horizontal="center" vertical="center" wrapText="1"/>
    </xf>
    <xf numFmtId="0" fontId="32" fillId="0" borderId="0" xfId="0" applyFont="1" applyAlignment="1">
      <alignment horizontal="center" vertical="center" wrapText="1"/>
    </xf>
    <xf numFmtId="0" fontId="1" fillId="0" borderId="80" xfId="0" applyFont="1" applyBorder="1" applyAlignment="1" applyProtection="1">
      <alignment horizontal="center" vertical="center" wrapText="1"/>
      <protection locked="0"/>
    </xf>
    <xf numFmtId="0" fontId="1" fillId="10" borderId="80" xfId="0" applyFont="1" applyFill="1" applyBorder="1" applyAlignment="1" applyProtection="1">
      <alignment horizontal="center" vertical="center" wrapText="1"/>
      <protection locked="0"/>
    </xf>
    <xf numFmtId="0" fontId="1" fillId="10" borderId="16" xfId="0" applyFont="1" applyFill="1" applyBorder="1" applyAlignment="1" applyProtection="1">
      <alignment horizontal="center" vertical="center" wrapText="1"/>
      <protection locked="0"/>
    </xf>
    <xf numFmtId="0" fontId="1" fillId="8" borderId="80" xfId="0" applyFont="1" applyFill="1" applyBorder="1" applyAlignment="1">
      <alignment horizontal="center" vertical="center" wrapText="1"/>
    </xf>
    <xf numFmtId="0" fontId="1" fillId="0" borderId="61" xfId="0" applyFont="1" applyBorder="1" applyAlignment="1" applyProtection="1">
      <alignment horizontal="center" vertical="center"/>
      <protection locked="0"/>
    </xf>
    <xf numFmtId="0" fontId="1" fillId="0" borderId="74"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0" fontId="1" fillId="0" borderId="76" xfId="0" applyFont="1" applyBorder="1" applyAlignment="1" applyProtection="1">
      <alignment horizontal="center" vertical="center" wrapText="1"/>
      <protection locked="0"/>
    </xf>
    <xf numFmtId="0" fontId="1" fillId="0" borderId="77" xfId="0" applyFont="1" applyBorder="1" applyAlignment="1" applyProtection="1">
      <alignment horizontal="center" vertical="center"/>
      <protection locked="0"/>
    </xf>
    <xf numFmtId="0" fontId="1" fillId="18" borderId="25" xfId="0" applyFont="1" applyFill="1" applyBorder="1" applyAlignment="1">
      <alignment horizontal="justify" vertical="center" wrapText="1"/>
    </xf>
    <xf numFmtId="0" fontId="1" fillId="18" borderId="12" xfId="0" applyFont="1" applyFill="1" applyBorder="1" applyAlignment="1">
      <alignment horizontal="justify" vertical="center" wrapText="1"/>
    </xf>
    <xf numFmtId="0" fontId="1" fillId="18" borderId="61" xfId="0" applyFont="1" applyFill="1" applyBorder="1" applyAlignment="1">
      <alignment horizontal="justify" vertical="center" wrapText="1"/>
    </xf>
    <xf numFmtId="0" fontId="1" fillId="9" borderId="4" xfId="0" applyFont="1" applyFill="1" applyBorder="1" applyAlignment="1" applyProtection="1">
      <alignment horizontal="center" vertical="center" wrapText="1"/>
      <protection locked="0"/>
    </xf>
    <xf numFmtId="0" fontId="1" fillId="9" borderId="61" xfId="0" applyFont="1" applyFill="1" applyBorder="1" applyAlignment="1" applyProtection="1">
      <alignment horizontal="center" vertical="center" wrapText="1"/>
      <protection locked="0"/>
    </xf>
    <xf numFmtId="0" fontId="1" fillId="18" borderId="16" xfId="0" applyFont="1" applyFill="1" applyBorder="1" applyAlignment="1" applyProtection="1">
      <alignment horizontal="justify" vertical="center" wrapText="1"/>
      <protection locked="0"/>
    </xf>
    <xf numFmtId="0" fontId="1" fillId="18" borderId="12" xfId="0" applyFont="1" applyFill="1" applyBorder="1" applyAlignment="1" applyProtection="1">
      <alignment horizontal="justify" vertical="center" wrapText="1"/>
      <protection locked="0"/>
    </xf>
    <xf numFmtId="0" fontId="1" fillId="18" borderId="77" xfId="0" applyFont="1" applyFill="1" applyBorder="1" applyAlignment="1" applyProtection="1">
      <alignment horizontal="justify" vertical="center" wrapText="1"/>
      <protection locked="0"/>
    </xf>
    <xf numFmtId="0" fontId="1" fillId="9" borderId="81" xfId="0" applyFont="1" applyFill="1" applyBorder="1" applyAlignment="1" applyProtection="1">
      <alignment horizontal="justify" vertical="center" wrapText="1"/>
      <protection locked="0"/>
    </xf>
    <xf numFmtId="0" fontId="1" fillId="9" borderId="16" xfId="0" applyFont="1" applyFill="1" applyBorder="1" applyAlignment="1" applyProtection="1">
      <alignment horizontal="justify" vertical="center" wrapText="1"/>
      <protection locked="0"/>
    </xf>
    <xf numFmtId="0" fontId="1" fillId="0" borderId="4" xfId="0" applyFont="1" applyBorder="1" applyAlignment="1" applyProtection="1">
      <alignment horizontal="justify" vertical="center" wrapText="1"/>
      <protection locked="0"/>
    </xf>
    <xf numFmtId="0" fontId="1" fillId="0" borderId="61" xfId="0" applyFont="1" applyBorder="1" applyAlignment="1" applyProtection="1">
      <alignment horizontal="justify" vertical="center" wrapText="1"/>
      <protection locked="0"/>
    </xf>
    <xf numFmtId="0" fontId="1" fillId="10" borderId="74" xfId="0" applyFont="1" applyFill="1" applyBorder="1" applyAlignment="1" applyProtection="1">
      <alignment horizontal="center" vertical="center" wrapText="1"/>
      <protection locked="0"/>
    </xf>
    <xf numFmtId="0" fontId="1" fillId="0" borderId="80" xfId="0" applyFont="1" applyBorder="1" applyAlignment="1">
      <alignment horizontal="center" vertical="center" wrapText="1"/>
    </xf>
    <xf numFmtId="0" fontId="0" fillId="0" borderId="74" xfId="0" applyBorder="1" applyAlignment="1">
      <alignment horizontal="center" vertical="center"/>
    </xf>
    <xf numFmtId="0" fontId="0" fillId="0" borderId="12" xfId="0" applyBorder="1" applyAlignment="1">
      <alignment horizontal="center" vertical="center"/>
    </xf>
    <xf numFmtId="0" fontId="14" fillId="0" borderId="74" xfId="0" applyFont="1" applyBorder="1" applyAlignment="1" applyProtection="1">
      <alignment horizontal="justify" vertical="center" wrapText="1"/>
      <protection locked="0"/>
    </xf>
    <xf numFmtId="0" fontId="14" fillId="0" borderId="12" xfId="0" applyFont="1" applyBorder="1" applyAlignment="1" applyProtection="1">
      <alignment horizontal="justify" vertical="center" wrapText="1"/>
      <protection locked="0"/>
    </xf>
    <xf numFmtId="0" fontId="1" fillId="9" borderId="12" xfId="0" applyFont="1" applyFill="1" applyBorder="1" applyAlignment="1" applyProtection="1">
      <alignment horizontal="center" vertical="center" wrapText="1"/>
      <protection locked="0"/>
    </xf>
    <xf numFmtId="0" fontId="13" fillId="10" borderId="12" xfId="0" applyFont="1" applyFill="1" applyBorder="1" applyAlignment="1" applyProtection="1">
      <alignment horizontal="center" vertical="center" wrapText="1"/>
      <protection locked="0"/>
    </xf>
    <xf numFmtId="0" fontId="0" fillId="0" borderId="74" xfId="0" applyBorder="1" applyAlignment="1">
      <alignment horizontal="justify" vertical="center" wrapText="1"/>
    </xf>
    <xf numFmtId="0" fontId="0" fillId="0" borderId="16" xfId="0" applyBorder="1" applyAlignment="1">
      <alignment horizontal="justify" vertical="center" wrapText="1"/>
    </xf>
    <xf numFmtId="0" fontId="0" fillId="0" borderId="12" xfId="0" applyBorder="1" applyAlignment="1">
      <alignment horizontal="justify" vertical="center" wrapText="1"/>
    </xf>
    <xf numFmtId="0" fontId="0" fillId="0" borderId="16" xfId="0" applyBorder="1" applyAlignment="1">
      <alignment horizontal="center" vertical="center" wrapText="1"/>
    </xf>
    <xf numFmtId="14" fontId="10" fillId="0" borderId="61" xfId="0" applyNumberFormat="1" applyFont="1" applyBorder="1" applyAlignment="1">
      <alignment horizontal="center" vertical="center" wrapText="1"/>
    </xf>
    <xf numFmtId="0" fontId="10" fillId="0" borderId="74" xfId="0" applyFont="1" applyBorder="1" applyAlignment="1" applyProtection="1">
      <alignment horizontal="center" vertical="center" wrapText="1"/>
      <protection locked="0"/>
    </xf>
    <xf numFmtId="0" fontId="1" fillId="0" borderId="55" xfId="0" applyFont="1" applyBorder="1" applyAlignment="1" applyProtection="1">
      <alignment horizontal="center" vertical="center" wrapText="1"/>
      <protection locked="0"/>
    </xf>
    <xf numFmtId="0" fontId="1" fillId="0" borderId="56" xfId="0" applyFont="1" applyBorder="1" applyAlignment="1" applyProtection="1">
      <alignment horizontal="center" vertical="center" wrapText="1"/>
      <protection locked="0"/>
    </xf>
    <xf numFmtId="0" fontId="1" fillId="0" borderId="57" xfId="0" applyFont="1" applyBorder="1" applyAlignment="1" applyProtection="1">
      <alignment horizontal="center" vertical="center" wrapText="1"/>
      <protection locked="0"/>
    </xf>
    <xf numFmtId="0" fontId="1" fillId="0" borderId="45" xfId="0" applyFont="1" applyBorder="1" applyAlignment="1">
      <alignment horizontal="center" vertical="center" wrapText="1"/>
    </xf>
    <xf numFmtId="0" fontId="1" fillId="0" borderId="46" xfId="0" applyFont="1" applyBorder="1" applyAlignment="1">
      <alignment horizontal="center" vertical="center" wrapText="1"/>
    </xf>
    <xf numFmtId="0" fontId="1" fillId="0" borderId="48" xfId="0" applyFont="1" applyBorder="1" applyAlignment="1">
      <alignment horizontal="center" vertical="center" wrapText="1"/>
    </xf>
    <xf numFmtId="0" fontId="1" fillId="0" borderId="61" xfId="0" applyFont="1" applyBorder="1" applyAlignment="1" applyProtection="1">
      <alignment horizontal="center"/>
      <protection locked="0"/>
    </xf>
    <xf numFmtId="0" fontId="1" fillId="0" borderId="31" xfId="0" applyFont="1" applyBorder="1" applyAlignment="1" applyProtection="1">
      <alignment horizontal="center"/>
      <protection locked="0"/>
    </xf>
    <xf numFmtId="0" fontId="1" fillId="0" borderId="17" xfId="0" applyFont="1" applyBorder="1" applyAlignment="1" applyProtection="1">
      <alignment horizontal="center"/>
      <protection locked="0"/>
    </xf>
    <xf numFmtId="0" fontId="32" fillId="0" borderId="19" xfId="0" applyFont="1" applyBorder="1" applyAlignment="1">
      <alignment horizontal="right" vertical="center" wrapText="1"/>
    </xf>
    <xf numFmtId="0" fontId="32" fillId="0" borderId="20" xfId="0" applyFont="1" applyBorder="1" applyAlignment="1">
      <alignment horizontal="right" vertical="center" wrapText="1"/>
    </xf>
    <xf numFmtId="0" fontId="32" fillId="0" borderId="26" xfId="0" applyFont="1" applyBorder="1" applyAlignment="1">
      <alignment horizontal="right" vertical="center" wrapText="1"/>
    </xf>
    <xf numFmtId="0" fontId="32" fillId="0" borderId="0" xfId="0" applyFont="1" applyAlignment="1">
      <alignment horizontal="right" vertical="center" wrapText="1"/>
    </xf>
    <xf numFmtId="0" fontId="32" fillId="0" borderId="27" xfId="0" applyFont="1" applyBorder="1" applyAlignment="1">
      <alignment horizontal="right" vertical="center" wrapText="1"/>
    </xf>
    <xf numFmtId="0" fontId="32" fillId="0" borderId="28" xfId="0" applyFont="1" applyBorder="1" applyAlignment="1">
      <alignment horizontal="right" vertical="center" wrapText="1"/>
    </xf>
    <xf numFmtId="0" fontId="1" fillId="9" borderId="8" xfId="0" applyFont="1" applyFill="1" applyBorder="1" applyAlignment="1" applyProtection="1">
      <alignment horizontal="center" vertical="center" wrapText="1"/>
      <protection locked="0"/>
    </xf>
    <xf numFmtId="0" fontId="1" fillId="8" borderId="11" xfId="0" applyFont="1" applyFill="1" applyBorder="1" applyAlignment="1">
      <alignment horizontal="center" vertical="center" wrapText="1"/>
    </xf>
    <xf numFmtId="0" fontId="1" fillId="10" borderId="8" xfId="0" applyFont="1" applyFill="1" applyBorder="1" applyAlignment="1" applyProtection="1">
      <alignment horizontal="center" vertical="center" wrapText="1"/>
      <protection locked="0"/>
    </xf>
    <xf numFmtId="0" fontId="1" fillId="8" borderId="8" xfId="0" applyFont="1" applyFill="1" applyBorder="1" applyAlignment="1" applyProtection="1">
      <alignment horizontal="center" vertical="center" wrapText="1"/>
      <protection locked="0"/>
    </xf>
    <xf numFmtId="0" fontId="1" fillId="0" borderId="25"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4" xfId="0" applyFont="1" applyBorder="1" applyAlignment="1">
      <alignment horizontal="center" vertical="center" wrapText="1"/>
    </xf>
    <xf numFmtId="0" fontId="1" fillId="0" borderId="8" xfId="0" applyFont="1" applyBorder="1" applyAlignment="1">
      <alignment horizontal="center" vertical="center" wrapText="1"/>
    </xf>
    <xf numFmtId="0" fontId="13" fillId="8" borderId="25" xfId="0" applyFont="1" applyFill="1" applyBorder="1" applyAlignment="1">
      <alignment horizontal="center" vertical="center" wrapText="1"/>
    </xf>
    <xf numFmtId="0" fontId="13" fillId="8" borderId="11" xfId="0" applyFont="1" applyFill="1" applyBorder="1" applyAlignment="1">
      <alignment horizontal="center" vertical="center" wrapText="1"/>
    </xf>
    <xf numFmtId="0" fontId="13" fillId="8" borderId="4" xfId="0" applyFont="1" applyFill="1" applyBorder="1" applyAlignment="1">
      <alignment horizontal="center" vertical="center" wrapText="1"/>
    </xf>
    <xf numFmtId="0" fontId="13" fillId="8" borderId="8" xfId="0" applyFont="1" applyFill="1" applyBorder="1" applyAlignment="1">
      <alignment horizontal="center" vertical="center" wrapText="1"/>
    </xf>
    <xf numFmtId="0" fontId="1" fillId="8" borderId="25" xfId="0" applyFont="1" applyFill="1" applyBorder="1" applyAlignment="1">
      <alignment horizontal="center" vertical="center" wrapText="1"/>
    </xf>
    <xf numFmtId="0" fontId="1" fillId="10" borderId="4" xfId="0" applyFont="1" applyFill="1" applyBorder="1" applyAlignment="1" applyProtection="1">
      <alignment horizontal="center" vertical="center" wrapText="1"/>
      <protection locked="0"/>
    </xf>
    <xf numFmtId="0" fontId="36" fillId="13" borderId="72" xfId="0" applyFont="1" applyFill="1" applyBorder="1" applyAlignment="1">
      <alignment horizontal="center" vertical="center"/>
    </xf>
    <xf numFmtId="0" fontId="36" fillId="13" borderId="73" xfId="0" applyFont="1" applyFill="1" applyBorder="1" applyAlignment="1">
      <alignment horizontal="center" vertical="center"/>
    </xf>
    <xf numFmtId="0" fontId="36" fillId="13" borderId="75" xfId="0" applyFont="1" applyFill="1" applyBorder="1" applyAlignment="1">
      <alignment horizontal="center" vertical="center"/>
    </xf>
    <xf numFmtId="0" fontId="36" fillId="13" borderId="58" xfId="0" applyFont="1" applyFill="1" applyBorder="1" applyAlignment="1">
      <alignment horizontal="center" vertical="center"/>
    </xf>
    <xf numFmtId="0" fontId="36" fillId="13" borderId="41" xfId="0" applyFont="1" applyFill="1" applyBorder="1" applyAlignment="1">
      <alignment horizontal="center" vertical="center"/>
    </xf>
    <xf numFmtId="0" fontId="36" fillId="13" borderId="52" xfId="0" applyFont="1" applyFill="1" applyBorder="1" applyAlignment="1">
      <alignment horizontal="center" vertical="center"/>
    </xf>
    <xf numFmtId="0" fontId="1" fillId="9" borderId="25" xfId="0" applyFont="1" applyFill="1" applyBorder="1" applyAlignment="1" applyProtection="1">
      <alignment horizontal="center" vertical="center" wrapText="1"/>
      <protection locked="0"/>
    </xf>
    <xf numFmtId="0" fontId="1" fillId="9" borderId="11" xfId="0" applyFont="1" applyFill="1" applyBorder="1" applyAlignment="1" applyProtection="1">
      <alignment horizontal="center" vertical="center" wrapText="1"/>
      <protection locked="0"/>
    </xf>
    <xf numFmtId="0" fontId="1" fillId="8" borderId="4" xfId="0" applyFont="1" applyFill="1" applyBorder="1" applyAlignment="1" applyProtection="1">
      <alignment horizontal="center" vertical="center" wrapText="1"/>
      <protection locked="0"/>
    </xf>
    <xf numFmtId="0" fontId="34" fillId="21" borderId="41" xfId="0" applyFont="1" applyFill="1" applyBorder="1" applyAlignment="1">
      <alignment horizontal="center"/>
    </xf>
    <xf numFmtId="0" fontId="34" fillId="21" borderId="69" xfId="0" applyFont="1" applyFill="1" applyBorder="1" applyAlignment="1">
      <alignment horizontal="center"/>
    </xf>
    <xf numFmtId="0" fontId="34" fillId="21" borderId="70" xfId="0" applyFont="1" applyFill="1" applyBorder="1" applyAlignment="1">
      <alignment horizontal="center"/>
    </xf>
    <xf numFmtId="0" fontId="34" fillId="21" borderId="71" xfId="0" applyFont="1" applyFill="1" applyBorder="1" applyAlignment="1">
      <alignment horizontal="center"/>
    </xf>
    <xf numFmtId="0" fontId="38" fillId="22" borderId="21" xfId="0" applyFont="1" applyFill="1" applyBorder="1" applyAlignment="1" applyProtection="1">
      <alignment horizontal="center"/>
      <protection hidden="1"/>
    </xf>
    <xf numFmtId="0" fontId="38" fillId="22" borderId="22" xfId="0" applyFont="1" applyFill="1" applyBorder="1" applyAlignment="1" applyProtection="1">
      <alignment horizontal="center"/>
      <protection hidden="1"/>
    </xf>
    <xf numFmtId="0" fontId="38" fillId="22" borderId="23" xfId="0" applyFont="1" applyFill="1" applyBorder="1" applyAlignment="1" applyProtection="1">
      <alignment horizontal="center"/>
      <protection hidden="1"/>
    </xf>
    <xf numFmtId="0" fontId="39" fillId="23" borderId="7" xfId="0" applyFont="1" applyFill="1" applyBorder="1" applyAlignment="1" applyProtection="1">
      <alignment horizontal="center"/>
      <protection hidden="1"/>
    </xf>
    <xf numFmtId="0" fontId="39" fillId="23" borderId="8" xfId="0" applyFont="1" applyFill="1" applyBorder="1" applyAlignment="1" applyProtection="1">
      <alignment horizontal="center"/>
      <protection hidden="1"/>
    </xf>
    <xf numFmtId="0" fontId="0" fillId="18" borderId="21" xfId="0" applyFill="1" applyBorder="1" applyAlignment="1">
      <alignment horizontal="center" wrapText="1"/>
    </xf>
    <xf numFmtId="0" fontId="0" fillId="18" borderId="22" xfId="0" applyFill="1" applyBorder="1" applyAlignment="1">
      <alignment horizontal="center" wrapText="1"/>
    </xf>
    <xf numFmtId="0" fontId="0" fillId="18" borderId="23" xfId="0" applyFill="1" applyBorder="1" applyAlignment="1">
      <alignment horizontal="center" wrapText="1"/>
    </xf>
    <xf numFmtId="0" fontId="0" fillId="18" borderId="13" xfId="0" applyFill="1" applyBorder="1" applyAlignment="1">
      <alignment horizontal="center" wrapText="1"/>
    </xf>
    <xf numFmtId="0" fontId="0" fillId="18" borderId="14" xfId="0" applyFill="1" applyBorder="1" applyAlignment="1">
      <alignment horizontal="center" wrapText="1"/>
    </xf>
    <xf numFmtId="0" fontId="0" fillId="18" borderId="15" xfId="0" applyFill="1" applyBorder="1" applyAlignment="1">
      <alignment horizontal="center" wrapText="1"/>
    </xf>
    <xf numFmtId="0" fontId="0" fillId="19" borderId="34" xfId="0" applyFill="1" applyBorder="1" applyAlignment="1">
      <alignment horizontal="center" vertical="center" wrapText="1"/>
    </xf>
    <xf numFmtId="0" fontId="0" fillId="19" borderId="35" xfId="0" applyFill="1" applyBorder="1" applyAlignment="1">
      <alignment horizontal="center" vertical="center" wrapText="1"/>
    </xf>
    <xf numFmtId="0" fontId="0" fillId="19" borderId="36" xfId="0" applyFill="1" applyBorder="1" applyAlignment="1">
      <alignment horizontal="center" vertical="center" wrapText="1"/>
    </xf>
    <xf numFmtId="0" fontId="27" fillId="19" borderId="21" xfId="0" applyFont="1" applyFill="1" applyBorder="1" applyAlignment="1">
      <alignment horizontal="center" wrapText="1"/>
    </xf>
    <xf numFmtId="0" fontId="27" fillId="19" borderId="22" xfId="0" applyFont="1" applyFill="1" applyBorder="1" applyAlignment="1">
      <alignment horizontal="center" wrapText="1"/>
    </xf>
    <xf numFmtId="0" fontId="27" fillId="19" borderId="23" xfId="0" applyFont="1" applyFill="1" applyBorder="1" applyAlignment="1">
      <alignment horizontal="center" wrapText="1"/>
    </xf>
    <xf numFmtId="0" fontId="27" fillId="19" borderId="37" xfId="0" applyFont="1" applyFill="1" applyBorder="1" applyAlignment="1">
      <alignment horizontal="center" wrapText="1"/>
    </xf>
    <xf numFmtId="0" fontId="27" fillId="19" borderId="0" xfId="0" applyFont="1" applyFill="1" applyAlignment="1">
      <alignment horizontal="center" wrapText="1"/>
    </xf>
    <xf numFmtId="0" fontId="27" fillId="19" borderId="38" xfId="0" applyFont="1" applyFill="1" applyBorder="1" applyAlignment="1">
      <alignment horizontal="center" wrapText="1"/>
    </xf>
    <xf numFmtId="0" fontId="27" fillId="19" borderId="13" xfId="0" applyFont="1" applyFill="1" applyBorder="1" applyAlignment="1">
      <alignment horizontal="center" wrapText="1"/>
    </xf>
    <xf numFmtId="0" fontId="27" fillId="19" borderId="14" xfId="0" applyFont="1" applyFill="1" applyBorder="1" applyAlignment="1">
      <alignment horizontal="center" wrapText="1"/>
    </xf>
    <xf numFmtId="0" fontId="27" fillId="19" borderId="15" xfId="0" applyFont="1" applyFill="1" applyBorder="1" applyAlignment="1">
      <alignment horizontal="center" wrapText="1"/>
    </xf>
    <xf numFmtId="0" fontId="4" fillId="6" borderId="61" xfId="3" applyFont="1" applyFill="1" applyBorder="1" applyAlignment="1">
      <alignment horizontal="center" vertical="center"/>
    </xf>
    <xf numFmtId="0" fontId="6" fillId="0" borderId="61" xfId="3" applyFont="1" applyBorder="1" applyAlignment="1">
      <alignment horizontal="center" vertical="center" wrapText="1"/>
    </xf>
    <xf numFmtId="0" fontId="4" fillId="5" borderId="61" xfId="3" applyFont="1" applyFill="1" applyBorder="1" applyAlignment="1">
      <alignment horizontal="center" vertical="center"/>
    </xf>
    <xf numFmtId="0" fontId="4" fillId="4" borderId="61" xfId="3" applyFont="1" applyFill="1" applyBorder="1" applyAlignment="1">
      <alignment horizontal="center" vertical="center"/>
    </xf>
    <xf numFmtId="0" fontId="9" fillId="0" borderId="0" xfId="3" applyFont="1" applyAlignment="1">
      <alignment horizontal="center" vertical="center" wrapText="1"/>
    </xf>
    <xf numFmtId="0" fontId="9" fillId="0" borderId="0" xfId="3" applyFont="1" applyAlignment="1">
      <alignment horizontal="center" wrapText="1"/>
    </xf>
    <xf numFmtId="0" fontId="4" fillId="2" borderId="0" xfId="3" applyFont="1" applyFill="1" applyAlignment="1">
      <alignment horizontal="center" vertical="center"/>
    </xf>
    <xf numFmtId="0" fontId="4" fillId="12" borderId="61" xfId="3" applyFont="1" applyFill="1" applyBorder="1" applyAlignment="1">
      <alignment horizontal="center" vertical="center"/>
    </xf>
    <xf numFmtId="0" fontId="4" fillId="3" borderId="61" xfId="3" applyFont="1" applyFill="1" applyBorder="1" applyAlignment="1">
      <alignment horizontal="center" vertical="center"/>
    </xf>
    <xf numFmtId="0" fontId="4" fillId="11" borderId="0" xfId="3" applyFont="1" applyFill="1" applyAlignment="1">
      <alignment horizontal="center" vertical="center" textRotation="90"/>
    </xf>
    <xf numFmtId="0" fontId="4" fillId="12" borderId="67" xfId="3" applyFont="1" applyFill="1" applyBorder="1" applyAlignment="1">
      <alignment horizontal="center" vertical="center"/>
    </xf>
    <xf numFmtId="0" fontId="6" fillId="0" borderId="67" xfId="3" applyFont="1" applyBorder="1" applyAlignment="1">
      <alignment horizontal="center" vertical="center" wrapText="1"/>
    </xf>
    <xf numFmtId="0" fontId="4" fillId="6" borderId="67" xfId="3" applyFont="1" applyFill="1" applyBorder="1" applyAlignment="1">
      <alignment horizontal="center" vertical="center"/>
    </xf>
    <xf numFmtId="0" fontId="4" fillId="5" borderId="67" xfId="3" applyFont="1" applyFill="1" applyBorder="1" applyAlignment="1">
      <alignment horizontal="center" vertical="center"/>
    </xf>
    <xf numFmtId="0" fontId="4" fillId="4" borderId="67" xfId="3" applyFont="1" applyFill="1" applyBorder="1" applyAlignment="1">
      <alignment horizontal="center" vertical="center"/>
    </xf>
    <xf numFmtId="0" fontId="4" fillId="3" borderId="67" xfId="3" applyFont="1" applyFill="1" applyBorder="1" applyAlignment="1">
      <alignment horizontal="center" vertical="center"/>
    </xf>
  </cellXfs>
  <cellStyles count="7">
    <cellStyle name="Excel Built-in Normal" xfId="3" xr:uid="{00000000-0005-0000-0000-000000000000}"/>
    <cellStyle name="Normal" xfId="0" builtinId="0"/>
    <cellStyle name="Normal 2" xfId="2" xr:uid="{00000000-0005-0000-0000-000002000000}"/>
    <cellStyle name="Normal 3" xfId="1" xr:uid="{00000000-0005-0000-0000-000003000000}"/>
    <cellStyle name="Normal 4" xfId="4" xr:uid="{00000000-0005-0000-0000-000004000000}"/>
    <cellStyle name="Normal 5" xfId="6" xr:uid="{00000000-0005-0000-0000-000005000000}"/>
    <cellStyle name="Porcentaje" xfId="5" builtinId="5"/>
  </cellStyles>
  <dxfs count="73">
    <dxf>
      <alignment horizontal="general" vertical="bottom" textRotation="0" wrapText="1" indent="0" justifyLastLine="0" shrinkToFit="0" readingOrder="0"/>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colors>
    <mruColors>
      <color rgb="FFE2ECFD"/>
      <color rgb="FF3366CC"/>
      <color rgb="FF0000FF"/>
      <color rgb="FF66FF33"/>
      <color rgb="FF00CC99"/>
      <color rgb="FFD7EBF7"/>
      <color rgb="FFD4F8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externalLink" Target="externalLinks/externalLink14.xml"/><Relationship Id="rId39" Type="http://schemas.openxmlformats.org/officeDocument/2006/relationships/externalLink" Target="externalLinks/externalLink27.xml"/><Relationship Id="rId3" Type="http://schemas.openxmlformats.org/officeDocument/2006/relationships/worksheet" Target="worksheets/sheet3.xml"/><Relationship Id="rId21" Type="http://schemas.openxmlformats.org/officeDocument/2006/relationships/externalLink" Target="externalLinks/externalLink9.xml"/><Relationship Id="rId34" Type="http://schemas.openxmlformats.org/officeDocument/2006/relationships/externalLink" Target="externalLinks/externalLink22.xml"/><Relationship Id="rId42" Type="http://schemas.openxmlformats.org/officeDocument/2006/relationships/styles" Target="styles.xml"/><Relationship Id="rId47"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33" Type="http://schemas.openxmlformats.org/officeDocument/2006/relationships/externalLink" Target="externalLinks/externalLink21.xml"/><Relationship Id="rId38" Type="http://schemas.openxmlformats.org/officeDocument/2006/relationships/externalLink" Target="externalLinks/externalLink26.xml"/><Relationship Id="rId46"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29" Type="http://schemas.openxmlformats.org/officeDocument/2006/relationships/externalLink" Target="externalLinks/externalLink17.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32" Type="http://schemas.openxmlformats.org/officeDocument/2006/relationships/externalLink" Target="externalLinks/externalLink20.xml"/><Relationship Id="rId37" Type="http://schemas.openxmlformats.org/officeDocument/2006/relationships/externalLink" Target="externalLinks/externalLink25.xml"/><Relationship Id="rId40" Type="http://schemas.openxmlformats.org/officeDocument/2006/relationships/externalLink" Target="externalLinks/externalLink28.xml"/><Relationship Id="rId45"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externalLink" Target="externalLinks/externalLink16.xml"/><Relationship Id="rId36" Type="http://schemas.openxmlformats.org/officeDocument/2006/relationships/externalLink" Target="externalLinks/externalLink24.xml"/><Relationship Id="rId49" Type="http://schemas.microsoft.com/office/2017/10/relationships/person" Target="persons/person.xml"/><Relationship Id="rId10" Type="http://schemas.openxmlformats.org/officeDocument/2006/relationships/worksheet" Target="worksheets/sheet10.xml"/><Relationship Id="rId19" Type="http://schemas.openxmlformats.org/officeDocument/2006/relationships/externalLink" Target="externalLinks/externalLink7.xml"/><Relationship Id="rId31" Type="http://schemas.openxmlformats.org/officeDocument/2006/relationships/externalLink" Target="externalLinks/externalLink19.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externalLink" Target="externalLinks/externalLink15.xml"/><Relationship Id="rId30" Type="http://schemas.openxmlformats.org/officeDocument/2006/relationships/externalLink" Target="externalLinks/externalLink18.xml"/><Relationship Id="rId35" Type="http://schemas.openxmlformats.org/officeDocument/2006/relationships/externalLink" Target="externalLinks/externalLink23.xml"/><Relationship Id="rId43" Type="http://schemas.openxmlformats.org/officeDocument/2006/relationships/sharedStrings" Target="sharedStrings.xml"/><Relationship Id="rId48" Type="http://schemas.openxmlformats.org/officeDocument/2006/relationships/customXml" Target="../customXml/item4.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241481</xdr:colOff>
      <xdr:row>0</xdr:row>
      <xdr:rowOff>0</xdr:rowOff>
    </xdr:from>
    <xdr:to>
      <xdr:col>2</xdr:col>
      <xdr:colOff>1632086</xdr:colOff>
      <xdr:row>1</xdr:row>
      <xdr:rowOff>402465</xdr:rowOff>
    </xdr:to>
    <xdr:pic>
      <xdr:nvPicPr>
        <xdr:cNvPr id="3" name="Imagen 2">
          <a:extLst>
            <a:ext uri="{FF2B5EF4-FFF2-40B4-BE49-F238E27FC236}">
              <a16:creationId xmlns:a16="http://schemas.microsoft.com/office/drawing/2014/main" id="{F8AB148D-9F99-4805-AB9B-7A3BA649A90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41481" y="0"/>
          <a:ext cx="3952964" cy="9793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2364406</xdr:colOff>
      <xdr:row>2</xdr:row>
      <xdr:rowOff>232834</xdr:rowOff>
    </xdr:to>
    <xdr:pic>
      <xdr:nvPicPr>
        <xdr:cNvPr id="6" name="Imagen 5">
          <a:extLst>
            <a:ext uri="{FF2B5EF4-FFF2-40B4-BE49-F238E27FC236}">
              <a16:creationId xmlns:a16="http://schemas.microsoft.com/office/drawing/2014/main" id="{DBCD6CC9-029D-91D5-B7EF-9E827AE767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269406" cy="109008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67076</xdr:colOff>
      <xdr:row>0</xdr:row>
      <xdr:rowOff>0</xdr:rowOff>
    </xdr:from>
    <xdr:to>
      <xdr:col>2</xdr:col>
      <xdr:colOff>1837922</xdr:colOff>
      <xdr:row>2</xdr:row>
      <xdr:rowOff>339426</xdr:rowOff>
    </xdr:to>
    <xdr:pic>
      <xdr:nvPicPr>
        <xdr:cNvPr id="3" name="Imagen 2">
          <a:extLst>
            <a:ext uri="{FF2B5EF4-FFF2-40B4-BE49-F238E27FC236}">
              <a16:creationId xmlns:a16="http://schemas.microsoft.com/office/drawing/2014/main" id="{AE9BFC74-77BB-4278-88DE-11EA0E6FE01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7076" y="0"/>
          <a:ext cx="4333205" cy="109069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47626</xdr:colOff>
      <xdr:row>0</xdr:row>
      <xdr:rowOff>0</xdr:rowOff>
    </xdr:from>
    <xdr:to>
      <xdr:col>3</xdr:col>
      <xdr:colOff>600076</xdr:colOff>
      <xdr:row>2</xdr:row>
      <xdr:rowOff>166469</xdr:rowOff>
    </xdr:to>
    <xdr:pic>
      <xdr:nvPicPr>
        <xdr:cNvPr id="2" name="Imagen 1">
          <a:extLst>
            <a:ext uri="{FF2B5EF4-FFF2-40B4-BE49-F238E27FC236}">
              <a16:creationId xmlns:a16="http://schemas.microsoft.com/office/drawing/2014/main" id="{FBE39CC2-E377-43C9-BB90-04EF8AFD2B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71626" y="0"/>
          <a:ext cx="2209800" cy="5474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1047750</xdr:colOff>
      <xdr:row>0</xdr:row>
      <xdr:rowOff>123825</xdr:rowOff>
    </xdr:from>
    <xdr:to>
      <xdr:col>4</xdr:col>
      <xdr:colOff>923925</xdr:colOff>
      <xdr:row>4</xdr:row>
      <xdr:rowOff>131423</xdr:rowOff>
    </xdr:to>
    <xdr:pic>
      <xdr:nvPicPr>
        <xdr:cNvPr id="2" name="Imagen 1">
          <a:extLst>
            <a:ext uri="{FF2B5EF4-FFF2-40B4-BE49-F238E27FC236}">
              <a16:creationId xmlns:a16="http://schemas.microsoft.com/office/drawing/2014/main" id="{4CBE616C-E31D-434D-9F43-D1A300C891A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333750" y="123825"/>
          <a:ext cx="3057525" cy="76959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pyate\Downloads\MC-FO-07%20MAPA%20DE%20RIEGOS%20DEL%20PROCESO%20(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OSECAR\Downloads\2.%20Mapa%20de%20riesgos%20DIRyPLA__%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DIGITAL%20EXITO/Downloads/Riesgos%20Gestio&#769;n%20Financiera%20(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DIGITAL%20EXITO/Downloads/Riesgos%20Asuntos%20Internacionales.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ana%20sofia\Downloads\RIESGO%20GRUPO%20GESTI&#211;N%20DOCUMENTAL%20(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Miguelito\Downloads\Matriz%20de%20riesgos_Proceso%20GG_230620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Miguelito\Downloads\DDDOJ%20190820%20Formato%20de%20Riesgos%20VF1%20(2).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Miguelito\Downloads\Mapa%20de%20Riesgos_PROCESO%20SEGUIMIENTO%20Y%20EVALUACI&#211;N%20(1)%20(1).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Miguelito\Downloads\Mapa%20de%20Riesgos%20Seguridad%20jur&#237;dica.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Miguelito\Downloads\Riesgos%20de%20Formulaci&#243;n%20(1).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Miguelito\Downloads\Riesgos%20Contractual%20(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Miguelito\Downloads\Riesgos%20Prensa%20(1).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Miguelito\Downloads\Riesgos%20Proyectos%20Normativos%20(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Miguelito\Downloads\10.%20Mapa%20de%20Riesgos%20Gesti&#243;n%20Juridica.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Users\Miguelito\Downloads\Gesti&#243;n%20contra%20la%20criminalidad_SRPA-SPenintenciarioC.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Users\Miguelito\Downloads\Riesgos%20Drogas_1%20(1).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Users\Miguelito\Downloads\Riesgos%20Gesti&#243;n%20Financiera%20(1)%20(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Miguelito\Downloads\Riesgos%20Gesti&#243;n%20Humana%20(1).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Users\Miguelito\Downloads\Formato%20matriz%20de%20riesgos_Gesti&#243;n%20Mejora%20Institucional_07102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Users\Miguelito\Downloads\PLANES%20Formato%20de%20Riesgos%20VF1.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Users\Miguelito\Downloads\Riesgos%20Gesti&#243;n%20Humana%20oct%202020%20(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personal/mjrodriguez_minjusticia_gov_co/Documents/MATRIZ%20DE%20RIESGOS/VIGENCIA%202022/PRIMER%20CUATRIMESTRE/Riesgos%20OAP%20(1).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personal/mjrodriguez_minjusticia_gov_co/Documents/MATRIZ%20DE%20RIESGOS/VIGENCIA%202022/PRIMER%20CUATRIMESTRE/Mapa%20de%20Riesgos%20DIRECCIONAMIENTO%20(3).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mauord/Downloads/Mapa%20de%20Riesgos%20corrupcion%20Ajustada_consolidada.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mauord/Downloads/Mapa%20de%20Riesgos%20corrupcion%20GGFC%20SEPTIEMBRE%205%20DE%20202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Users\MAUORD\Desktop\1.%20Mapa%20de%20Riesgos%20corrupcion%20agosto_2021%20GGH.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personal/mjrodriguez_minjusticia_gov_co/Documents/MATRIZ%20DE%20RIESGOS/VIGENCIA%202022/PRIMER%20CUATRIMESTRE/MATRIZ%20RIESGOS%20GESTION%20Y%20CORRUPCI&#211;N%20FINAL%20(1).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C:/Users/DIGITAL%20EXITO/Downloads/Corrupci&#243;n%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 DE RIESGOS"/>
      <sheetName val="T PROBABILIDAD"/>
      <sheetName val="Hoja4"/>
      <sheetName val="MATRIZ DE CALIFICACIÓN"/>
      <sheetName val="T IMPACTO"/>
      <sheetName val="Hoja1"/>
      <sheetName val="Hoja2"/>
      <sheetName val="Hoja3"/>
      <sheetName val="Hoja5"/>
      <sheetName val="Hoja6"/>
      <sheetName val="Listados"/>
      <sheetName val="Corrupción"/>
      <sheetName val="Seguridad Información"/>
    </sheetNames>
    <sheetDataSet>
      <sheetData sheetId="0" refreshError="1"/>
      <sheetData sheetId="1" refreshError="1"/>
      <sheetData sheetId="2" refreshError="1">
        <row r="3">
          <cell r="C3" t="str">
            <v>Articulación Interinstitucional</v>
          </cell>
          <cell r="D3" t="str">
            <v>Riesgo de Corrupción</v>
          </cell>
          <cell r="E3" t="str">
            <v>Raro</v>
          </cell>
          <cell r="F3" t="str">
            <v>Insignificante</v>
          </cell>
          <cell r="H3" t="str">
            <v>Preventivo</v>
          </cell>
        </row>
        <row r="4">
          <cell r="D4" t="str">
            <v>Riesgo de Cumplimiento</v>
          </cell>
          <cell r="E4" t="str">
            <v>Improbable</v>
          </cell>
          <cell r="F4" t="str">
            <v>Menor</v>
          </cell>
          <cell r="H4" t="str">
            <v>Correctivo</v>
          </cell>
        </row>
        <row r="5">
          <cell r="D5" t="str">
            <v>Riesgo de Imagen</v>
          </cell>
          <cell r="E5" t="str">
            <v>Moderada</v>
          </cell>
          <cell r="F5" t="str">
            <v>Moderado</v>
          </cell>
        </row>
        <row r="6">
          <cell r="D6" t="str">
            <v>Riesgo de Tecnología</v>
          </cell>
          <cell r="E6" t="str">
            <v>Probable</v>
          </cell>
          <cell r="F6" t="str">
            <v>Mayor</v>
          </cell>
        </row>
        <row r="7">
          <cell r="D7" t="str">
            <v>Riesgo Estratégico</v>
          </cell>
          <cell r="E7" t="str">
            <v>Casi seguro</v>
          </cell>
          <cell r="F7" t="str">
            <v>Catastrófico</v>
          </cell>
        </row>
        <row r="8">
          <cell r="D8" t="str">
            <v>Riesgo Financiero</v>
          </cell>
        </row>
        <row r="9">
          <cell r="D9" t="str">
            <v>Riesgo Operativo</v>
          </cell>
        </row>
      </sheetData>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se de Datos2"/>
      <sheetName val="Base de Datos"/>
      <sheetName val="Contexto Estratégico MJD"/>
      <sheetName val="Contexto Estratégico (2)"/>
      <sheetName val="Administración de Riesgos de G"/>
      <sheetName val="Administración de Riesgos de C"/>
    </sheetNames>
    <sheetDataSet>
      <sheetData sheetId="0"/>
      <sheetData sheetId="1">
        <row r="4">
          <cell r="A4" t="str">
            <v>ESTRATÉGICO</v>
          </cell>
        </row>
        <row r="5">
          <cell r="A5" t="str">
            <v>MISIONAL</v>
          </cell>
        </row>
        <row r="6">
          <cell r="A6" t="str">
            <v>APOYO</v>
          </cell>
        </row>
        <row r="7">
          <cell r="A7" t="str">
            <v>EVALUACIÓN</v>
          </cell>
        </row>
      </sheetData>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Matriz Riesgos Seg. Información"/>
      <sheetName val="Seguridad Información"/>
      <sheetName val="Probabilidad Seguridad Informac"/>
      <sheetName val="Riesgo Corrupción"/>
      <sheetName val="Corrupción"/>
      <sheetName val="CONTROLES"/>
      <sheetName val="Matriz de calificación"/>
    </sheetNames>
    <sheetDataSet>
      <sheetData sheetId="0">
        <row r="8">
          <cell r="K8" t="str">
            <v>Rara Vez</v>
          </cell>
          <cell r="L8">
            <v>1</v>
          </cell>
        </row>
        <row r="9">
          <cell r="K9" t="str">
            <v>Improbable</v>
          </cell>
          <cell r="L9">
            <v>2</v>
          </cell>
        </row>
        <row r="10">
          <cell r="K10" t="str">
            <v>Posible</v>
          </cell>
          <cell r="L10">
            <v>3</v>
          </cell>
        </row>
        <row r="11">
          <cell r="K11" t="str">
            <v>Probable</v>
          </cell>
          <cell r="L11">
            <v>4</v>
          </cell>
        </row>
        <row r="12">
          <cell r="K12" t="str">
            <v>Casi seguro</v>
          </cell>
          <cell r="L12">
            <v>5</v>
          </cell>
        </row>
      </sheetData>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Matriz Riesgos Seg. Información"/>
      <sheetName val="Seguridad Información"/>
      <sheetName val="Probabilidad Seguridad Informac"/>
      <sheetName val="Riesgo Corrupción"/>
      <sheetName val="Corrupción"/>
      <sheetName val="CONTROLES"/>
      <sheetName val="Matriz de calificación"/>
    </sheetNames>
    <sheetDataSet>
      <sheetData sheetId="0">
        <row r="8">
          <cell r="K8" t="str">
            <v>Rara Vez</v>
          </cell>
          <cell r="L8">
            <v>1</v>
          </cell>
        </row>
        <row r="9">
          <cell r="K9" t="str">
            <v>Improbable</v>
          </cell>
          <cell r="L9">
            <v>2</v>
          </cell>
        </row>
        <row r="10">
          <cell r="K10" t="str">
            <v>Posible</v>
          </cell>
          <cell r="L10">
            <v>3</v>
          </cell>
        </row>
        <row r="11">
          <cell r="K11" t="str">
            <v>Probable</v>
          </cell>
          <cell r="L11">
            <v>4</v>
          </cell>
        </row>
        <row r="12">
          <cell r="K12" t="str">
            <v>Casi seguro</v>
          </cell>
          <cell r="L12">
            <v>5</v>
          </cell>
        </row>
      </sheetData>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Matriz Riesgos Seg. Información"/>
      <sheetName val="Seguridad Información"/>
      <sheetName val="Probabilidad Seguridad Informac"/>
      <sheetName val="Riesgo Corrupción"/>
      <sheetName val="Corrupción"/>
      <sheetName val="CONTROLES"/>
      <sheetName val="Matriz de calificación"/>
    </sheetNames>
    <sheetDataSet>
      <sheetData sheetId="0">
        <row r="3">
          <cell r="M3" t="str">
            <v>Rara vezInsignificante</v>
          </cell>
          <cell r="N3" t="str">
            <v>Bajo</v>
          </cell>
          <cell r="P3" t="str">
            <v>Bajo</v>
          </cell>
          <cell r="Q3" t="str">
            <v>Asumir el riesgo</v>
          </cell>
          <cell r="U3" t="str">
            <v>FuerteFuerte</v>
          </cell>
          <cell r="V3" t="str">
            <v>Fuerte</v>
          </cell>
        </row>
        <row r="4">
          <cell r="M4" t="str">
            <v>Rara vezMenor</v>
          </cell>
          <cell r="N4" t="str">
            <v>Bajo</v>
          </cell>
          <cell r="P4" t="str">
            <v>Moderado</v>
          </cell>
          <cell r="Q4" t="str">
            <v xml:space="preserve"> Reducir el riesgo</v>
          </cell>
          <cell r="U4" t="str">
            <v>FuerteModerado</v>
          </cell>
          <cell r="V4" t="str">
            <v>Moderado</v>
          </cell>
        </row>
        <row r="5">
          <cell r="M5" t="str">
            <v>Rara vezModerado</v>
          </cell>
          <cell r="N5" t="str">
            <v>Moderado</v>
          </cell>
          <cell r="P5" t="str">
            <v>Alto</v>
          </cell>
          <cell r="Q5" t="str">
            <v>Reducir el riesgo</v>
          </cell>
          <cell r="U5" t="str">
            <v>FuerteDébil</v>
          </cell>
          <cell r="V5" t="str">
            <v>Débil</v>
          </cell>
        </row>
        <row r="6">
          <cell r="M6" t="str">
            <v>Rara vezMayor</v>
          </cell>
          <cell r="N6" t="str">
            <v>Alto</v>
          </cell>
          <cell r="P6" t="str">
            <v>Extremo</v>
          </cell>
          <cell r="Q6" t="str">
            <v>Evitar el riesgo</v>
          </cell>
          <cell r="U6" t="str">
            <v>ModeradoFuerte</v>
          </cell>
          <cell r="V6" t="str">
            <v>Moderado</v>
          </cell>
        </row>
        <row r="7">
          <cell r="M7" t="str">
            <v>Rara vezCatastrófico</v>
          </cell>
          <cell r="N7" t="str">
            <v>Extremo</v>
          </cell>
          <cell r="U7" t="str">
            <v>ModeradoModerado</v>
          </cell>
          <cell r="V7" t="str">
            <v>Moderado</v>
          </cell>
        </row>
        <row r="8">
          <cell r="M8" t="str">
            <v>ImprobableInsignificante</v>
          </cell>
          <cell r="N8" t="str">
            <v>Bajo</v>
          </cell>
          <cell r="U8" t="str">
            <v>ModeradoDébil</v>
          </cell>
          <cell r="V8" t="str">
            <v>Débil</v>
          </cell>
        </row>
        <row r="9">
          <cell r="M9" t="str">
            <v>ImprobableMenor</v>
          </cell>
          <cell r="N9" t="str">
            <v>Bajo</v>
          </cell>
          <cell r="U9" t="str">
            <v>DébilFuerte</v>
          </cell>
          <cell r="V9" t="str">
            <v>Débil</v>
          </cell>
        </row>
        <row r="10">
          <cell r="M10" t="str">
            <v>ImprobableModerado</v>
          </cell>
          <cell r="N10" t="str">
            <v>Moderado</v>
          </cell>
          <cell r="U10" t="str">
            <v>DébilModerado</v>
          </cell>
          <cell r="V10" t="str">
            <v>Débil</v>
          </cell>
        </row>
        <row r="11">
          <cell r="M11" t="str">
            <v>ImprobableMayor</v>
          </cell>
          <cell r="N11" t="str">
            <v>Alto</v>
          </cell>
          <cell r="U11" t="str">
            <v>DébilDébil</v>
          </cell>
          <cell r="V11" t="str">
            <v>Débil</v>
          </cell>
        </row>
        <row r="12">
          <cell r="M12" t="str">
            <v>ImprobableCatastrófico</v>
          </cell>
          <cell r="N12" t="str">
            <v>Extremo</v>
          </cell>
        </row>
        <row r="13">
          <cell r="M13" t="str">
            <v>PosibleInsignificante</v>
          </cell>
          <cell r="N13" t="str">
            <v>Bajo</v>
          </cell>
        </row>
        <row r="14">
          <cell r="M14" t="str">
            <v>PosibleMenor</v>
          </cell>
          <cell r="N14" t="str">
            <v>Moderado</v>
          </cell>
        </row>
        <row r="15">
          <cell r="M15" t="str">
            <v>PosibleModerado</v>
          </cell>
          <cell r="N15" t="str">
            <v>Alto</v>
          </cell>
        </row>
        <row r="16">
          <cell r="M16" t="str">
            <v>PosibleMayor</v>
          </cell>
          <cell r="N16" t="str">
            <v>Extremo</v>
          </cell>
        </row>
        <row r="17">
          <cell r="M17" t="str">
            <v>PosibleCatastrófico</v>
          </cell>
          <cell r="N17" t="str">
            <v>Extremo</v>
          </cell>
        </row>
        <row r="18">
          <cell r="J18">
            <v>-1</v>
          </cell>
          <cell r="K18" t="str">
            <v>Rara Vez</v>
          </cell>
          <cell r="M18" t="str">
            <v>ProbableInsignificante</v>
          </cell>
          <cell r="N18" t="str">
            <v>Moderado</v>
          </cell>
        </row>
        <row r="19">
          <cell r="J19">
            <v>0</v>
          </cell>
          <cell r="K19" t="str">
            <v>Rara Vez</v>
          </cell>
          <cell r="M19" t="str">
            <v>ProbableMenor</v>
          </cell>
          <cell r="N19" t="str">
            <v>Alto</v>
          </cell>
        </row>
        <row r="20">
          <cell r="J20">
            <v>1</v>
          </cell>
          <cell r="K20" t="str">
            <v>Rara Vez</v>
          </cell>
          <cell r="M20" t="str">
            <v>ProbableModerado</v>
          </cell>
          <cell r="N20" t="str">
            <v>Alto</v>
          </cell>
        </row>
        <row r="21">
          <cell r="J21">
            <v>2</v>
          </cell>
          <cell r="K21" t="str">
            <v>Improbable</v>
          </cell>
          <cell r="M21" t="str">
            <v>ProbableMayor</v>
          </cell>
          <cell r="N21" t="str">
            <v>Extremo</v>
          </cell>
        </row>
        <row r="22">
          <cell r="J22">
            <v>3</v>
          </cell>
          <cell r="K22" t="str">
            <v>Posible</v>
          </cell>
          <cell r="M22" t="str">
            <v>ProbableCatastrófico</v>
          </cell>
          <cell r="N22" t="str">
            <v>Extremo</v>
          </cell>
        </row>
        <row r="23">
          <cell r="J23">
            <v>4</v>
          </cell>
          <cell r="K23" t="str">
            <v>Probable</v>
          </cell>
          <cell r="M23" t="str">
            <v>Casi seguroInsignificante</v>
          </cell>
          <cell r="N23" t="str">
            <v>Alto</v>
          </cell>
        </row>
        <row r="24">
          <cell r="J24">
            <v>5</v>
          </cell>
          <cell r="K24" t="str">
            <v>Casi seguro</v>
          </cell>
          <cell r="M24" t="str">
            <v>Casi seguroMenor</v>
          </cell>
          <cell r="N24" t="str">
            <v>Alto</v>
          </cell>
        </row>
        <row r="25">
          <cell r="M25" t="str">
            <v>Casi seguroModerado</v>
          </cell>
          <cell r="N25" t="str">
            <v>Extremo</v>
          </cell>
        </row>
        <row r="26">
          <cell r="M26" t="str">
            <v>Casi seguroMayor</v>
          </cell>
          <cell r="N26" t="str">
            <v>Extremo</v>
          </cell>
        </row>
        <row r="27">
          <cell r="M27" t="str">
            <v>Casi seguroCatastrófico</v>
          </cell>
          <cell r="N27" t="str">
            <v>Extremo</v>
          </cell>
        </row>
      </sheetData>
      <sheetData sheetId="1"/>
      <sheetData sheetId="2"/>
      <sheetData sheetId="3"/>
      <sheetData sheetId="4"/>
      <sheetData sheetId="5"/>
      <sheetData sheetId="6"/>
      <sheetData sheetId="7"/>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Matriz Riesgos Seg. Digital"/>
      <sheetName val="Riesgo Corrupción"/>
      <sheetName val="Corrupción"/>
      <sheetName val="CONTROLES"/>
      <sheetName val="Matriz de calificación"/>
    </sheetNames>
    <sheetDataSet>
      <sheetData sheetId="0"/>
      <sheetData sheetId="1" refreshError="1"/>
      <sheetData sheetId="2" refreshError="1"/>
      <sheetData sheetId="3" refreshError="1"/>
      <sheetData sheetId="4" refreshError="1"/>
      <sheetData sheetId="5"/>
      <sheetData sheetId="6" refreshError="1"/>
      <sheetData sheetId="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Matriz Riesgos Seg. Información"/>
      <sheetName val="Seguridad Información"/>
      <sheetName val="Probabilidad Seguridad Informac"/>
      <sheetName val="Riesgo Corrupción"/>
      <sheetName val="Corrupción"/>
      <sheetName val="CONTROLES"/>
      <sheetName val="Matriz de calificación"/>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Corrupción (2)"/>
      <sheetName val="Riesgo Corrupción"/>
      <sheetName val="Corrupción"/>
      <sheetName val="Matriz Riesgos Corrupción"/>
      <sheetName val="Matriz Riesgos Gestión (2)"/>
      <sheetName val="CONTROLES"/>
      <sheetName val="Matriz Riesgos Gestión"/>
      <sheetName val="Matriz Riesgos Seg. Digital (2)"/>
      <sheetName val="Matriz RiesgosSeguridad Digital"/>
      <sheetName val="Matriz de calificación"/>
    </sheetNames>
    <sheetDataSet>
      <sheetData sheetId="0"/>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Corrupción"/>
    </sheetNames>
    <sheetDataSet>
      <sheetData sheetId="0"/>
      <sheetData sheetId="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s>
    <sheetDataSet>
      <sheetData sheetId="0"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Hoja1"/>
      <sheetName val="Matriz Riesgos Seg. Información"/>
      <sheetName val="Seguridad Información"/>
      <sheetName val="Probabilidad Seguridad Informac"/>
      <sheetName val="Riesgo Corrupción"/>
      <sheetName val="Corrupción"/>
      <sheetName val="CONTROLES"/>
      <sheetName val="Matriz de calificación"/>
      <sheetName val="Matriz de calificación (2)"/>
    </sheetNames>
    <sheetDataSet>
      <sheetData sheetId="0">
        <row r="3">
          <cell r="B3" t="str">
            <v xml:space="preserve">Gestión del Conocimiento </v>
          </cell>
          <cell r="C3" t="str">
            <v xml:space="preserve">Gestión del Conocimiento </v>
          </cell>
          <cell r="M3" t="str">
            <v>Rara vezInsignificante</v>
          </cell>
          <cell r="N3" t="str">
            <v>Bajo</v>
          </cell>
          <cell r="P3" t="str">
            <v>Bajo</v>
          </cell>
          <cell r="Q3" t="str">
            <v>Asumir el riesgo</v>
          </cell>
          <cell r="U3" t="str">
            <v>FuerteFuerte</v>
          </cell>
          <cell r="V3" t="str">
            <v>Fuerte</v>
          </cell>
        </row>
        <row r="4">
          <cell r="B4" t="str">
            <v>Gestión de la Información y las comunicaciones</v>
          </cell>
          <cell r="C4" t="str">
            <v>Proveer información oportuna, confiable, veraz y accesible a clientes internos y externos del Ministerio de Justicia y del Derecho.</v>
          </cell>
          <cell r="M4" t="str">
            <v>Rara vezMenor</v>
          </cell>
          <cell r="N4" t="str">
            <v>Bajo</v>
          </cell>
          <cell r="P4" t="str">
            <v>Moderado</v>
          </cell>
          <cell r="Q4" t="str">
            <v xml:space="preserve"> Reducir el riesgo</v>
          </cell>
          <cell r="U4" t="str">
            <v>FuerteModerado</v>
          </cell>
          <cell r="V4" t="str">
            <v>Moderado</v>
          </cell>
        </row>
        <row r="5">
          <cell r="B5" t="str">
            <v>Gestión de la Relación con los Grupos de Interés</v>
          </cell>
          <cell r="C5" t="str">
            <v>Gestionar la relación con los grupos de interés del Ministerio de Justicia y del Derecho, mediante el diseño y desarrollo de instrumentos, actividades y estrategias de servicio y participación ciudadana, la atención de sus requerimientos y la promoción del gobierno abierto. Con el propósito de contribuir a la generación de valor público en la Entidad, en alineación con los objetivos institucionales y las buenas prácticas nacionales e internacionales</v>
          </cell>
          <cell r="M5" t="str">
            <v>Rara vezModerado</v>
          </cell>
          <cell r="N5" t="str">
            <v>Moderado</v>
          </cell>
          <cell r="P5" t="str">
            <v>Alto</v>
          </cell>
          <cell r="Q5" t="str">
            <v>Reducir el riesgo</v>
          </cell>
          <cell r="U5" t="str">
            <v>FuerteDébil</v>
          </cell>
          <cell r="V5" t="str">
            <v>Débil</v>
          </cell>
        </row>
        <row r="6">
          <cell r="B6" t="str">
            <v>Mejora Integral de la Gestión Institucional</v>
          </cell>
          <cell r="C6" t="str">
            <v xml:space="preserve">Coordinar y administrar la implementación del Sistema Integrado de Gestión del Ministerio de Justicia y de Derecho, con el fin de 
asegurar su mejora contlnua, conveniencia, eficacia y eficiencia conforme con los estándares adoptados. </v>
          </cell>
          <cell r="M6" t="str">
            <v>Rara vezMayor</v>
          </cell>
          <cell r="N6" t="str">
            <v>Alto</v>
          </cell>
          <cell r="P6" t="str">
            <v>Extremo</v>
          </cell>
          <cell r="Q6" t="str">
            <v>Evitar el riesgo</v>
          </cell>
          <cell r="U6" t="str">
            <v>ModeradoFuerte</v>
          </cell>
          <cell r="V6" t="str">
            <v>Moderado</v>
          </cell>
        </row>
        <row r="7">
          <cell r="B7" t="str">
            <v>Direccionamiento y Planeación Institucional</v>
          </cell>
          <cell r="C7" t="str">
            <v xml:space="preserve">Orientar la gestion de la entidad y del sector para que las acciones se deriven de una planeación eficiente y articulada que optimice 
el uso de los recursos en el logro de los objetivos institucionales. </v>
          </cell>
          <cell r="M7" t="str">
            <v>Rara vezCatastrófico</v>
          </cell>
          <cell r="N7" t="str">
            <v>Extremo</v>
          </cell>
          <cell r="U7" t="str">
            <v>ModeradoModerado</v>
          </cell>
          <cell r="V7" t="str">
            <v>Moderado</v>
          </cell>
        </row>
        <row r="8">
          <cell r="B8" t="str">
            <v>Gestión contra la Criminalidad y la Reincidencia</v>
          </cell>
          <cell r="C8" t="str">
            <v>Gestión contra la Criminalidad y la Reincidencia</v>
          </cell>
          <cell r="K8" t="str">
            <v>Rara Vez</v>
          </cell>
          <cell r="L8">
            <v>1</v>
          </cell>
          <cell r="M8" t="str">
            <v>ImprobableInsignificante</v>
          </cell>
          <cell r="N8" t="str">
            <v>Bajo</v>
          </cell>
          <cell r="U8" t="str">
            <v>ModeradoDébil</v>
          </cell>
          <cell r="V8" t="str">
            <v>Débil</v>
          </cell>
        </row>
        <row r="9">
          <cell r="B9" t="str">
            <v>Formulación y Seguimiento de las Políticas Públicas</v>
          </cell>
          <cell r="C9" t="str">
            <v>Formularlos criterios,parámetros o lineamientos generales elegidos para abordar las prioridades de la agenda pública en materia de justicia y del derecho y orientar las decisiones respecto a una necesidad o situación de interés público en las materias de competencia del sector de Justicia y del Derecho;hacer seguimiento a las acciones definidas para su implementación o desarrollo y efectuar los ajustes que se requieran.</v>
          </cell>
          <cell r="K9" t="str">
            <v>Improbable</v>
          </cell>
          <cell r="L9">
            <v>2</v>
          </cell>
          <cell r="M9" t="str">
            <v>ImprobableMenor</v>
          </cell>
          <cell r="N9" t="str">
            <v>Bajo</v>
          </cell>
          <cell r="U9" t="str">
            <v>DébilFuerte</v>
          </cell>
          <cell r="V9" t="str">
            <v>Débil</v>
          </cell>
        </row>
        <row r="10">
          <cell r="B10" t="str">
            <v>Formulación y Seguimiento de Proyectos Normativos</v>
          </cell>
          <cell r="C10" t="str">
            <v>Formular proyectos de actos normativos de acuerdo con las políticas que orientan el sector Justicia y del Derecho,que sirven de herramienta para cumplir con los objetivos del Ministerio en beneficio de la comunidad y partes interesadas de acuerdo con el ordenamiento jurídico vigente.</v>
          </cell>
          <cell r="K10" t="str">
            <v>Posible</v>
          </cell>
          <cell r="L10">
            <v>3</v>
          </cell>
          <cell r="M10" t="str">
            <v>ImprobableModerado</v>
          </cell>
          <cell r="N10" t="str">
            <v>Moderado</v>
          </cell>
          <cell r="U10" t="str">
            <v>DébilModerado</v>
          </cell>
          <cell r="V10" t="str">
            <v>Débil</v>
          </cell>
        </row>
        <row r="11">
          <cell r="B11" t="str">
            <v>Acceso a la Justicia</v>
          </cell>
          <cell r="C11" t="str">
            <v>Acceso a la Justicia</v>
          </cell>
          <cell r="K11" t="str">
            <v>Probable</v>
          </cell>
          <cell r="L11">
            <v>4</v>
          </cell>
          <cell r="M11" t="str">
            <v>ImprobableMayor</v>
          </cell>
          <cell r="N11" t="str">
            <v>Alto</v>
          </cell>
          <cell r="U11" t="str">
            <v>DébilDébil</v>
          </cell>
          <cell r="V11" t="str">
            <v>Débil</v>
          </cell>
        </row>
        <row r="12">
          <cell r="B12" t="str">
            <v>Fortalecimiento del Principio de Seguridad Jurídica</v>
          </cell>
          <cell r="C12" t="str">
            <v>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v>
          </cell>
          <cell r="K12" t="str">
            <v>Casi seguro</v>
          </cell>
          <cell r="L12">
            <v>5</v>
          </cell>
          <cell r="M12" t="str">
            <v>ImprobableCatastrófico</v>
          </cell>
          <cell r="N12" t="str">
            <v>Extremo</v>
          </cell>
        </row>
        <row r="13">
          <cell r="B13" t="str">
            <v>Gestión Administrativa</v>
          </cell>
          <cell r="C13" t="str">
            <v>Fijar los lineamientos, parámetros y actividades requeridas para garantizar la gestión de los servicios administrativos, logísticos y la administración de los bienes necesario para la operación del Ministerio de Justicia y del Derecho.</v>
          </cell>
          <cell r="M13" t="str">
            <v>PosibleInsignificante</v>
          </cell>
          <cell r="N13" t="str">
            <v>Bajo</v>
          </cell>
        </row>
        <row r="14">
          <cell r="B14" t="str">
            <v>Gestión Financiera</v>
          </cell>
          <cell r="C14" t="str">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ell>
          <cell r="M14" t="str">
            <v>PosibleMenor</v>
          </cell>
          <cell r="N14" t="str">
            <v>Moderado</v>
          </cell>
        </row>
        <row r="15">
          <cell r="B15" t="str">
            <v>Gestión de las Tecnologías y la Información</v>
          </cell>
          <cell r="C15" t="str">
            <v>Optimizar la operación de los procesos del MJD, mediante la gestión efectiva de los recursos tecnológicos, con el fin de brindar una adecuada disponibilidad de los servicios informáticos que soportan la operación del Ministerio, aplicando las iniciativas estratégicas definidas en las arquitecturas de la organización de TI, información, aplicaciones y tecnológicas. </v>
          </cell>
          <cell r="M15" t="str">
            <v>PosibleModerado</v>
          </cell>
          <cell r="N15" t="str">
            <v>Alto</v>
          </cell>
        </row>
        <row r="16">
          <cell r="B16" t="str">
            <v>Gestión Contractual</v>
          </cell>
          <cell r="C16" t="str">
            <v>Establecer los lineamientos para la selección, suscripción, ejecución y liquidación de contratos en el Ministerio de Justicia y del Derecho, con el fin de suplir las diferentes necesidades de adquisición de bienes y servicios que permitan el cumplimiento de las funciones y competencias que le asigna la Ley a la entidad.</v>
          </cell>
          <cell r="M16" t="str">
            <v>PosibleMayor</v>
          </cell>
          <cell r="N16" t="str">
            <v>Extremo</v>
          </cell>
        </row>
        <row r="17">
          <cell r="B17" t="str">
            <v>Gestión Jurídica</v>
          </cell>
          <cell r="C17" t="str">
            <v>Apoyar a las diferentes dependencias de la Entidad y del Sector Justicia en el cumplimiento de su función administrativa, emitir conceptos jurídicos, defender y representar jurídicamente al Ministerio de Justicia y del Derecho</v>
          </cell>
          <cell r="M17" t="str">
            <v>PosibleCatastrófico</v>
          </cell>
          <cell r="N17" t="str">
            <v>Extremo</v>
          </cell>
        </row>
        <row r="18">
          <cell r="B18" t="str">
            <v>Gestión Documental</v>
          </cell>
          <cell r="C18" t="str">
            <v>Orientar la realización de las actividades necesarias para garantizar el acceso, la administración y conservación de los documentos producidos y recibidos por la Entidad, en cumplimiento de las disposiciones emanadas por parte del Archivo General de la Nación “Jorge Palacios Preciado”.</v>
          </cell>
          <cell r="J18">
            <v>-1</v>
          </cell>
          <cell r="K18" t="str">
            <v>Rara Vez</v>
          </cell>
          <cell r="M18" t="str">
            <v>ProbableInsignificante</v>
          </cell>
          <cell r="N18" t="str">
            <v>Moderado</v>
          </cell>
        </row>
        <row r="19">
          <cell r="B19" t="str">
            <v>Gestión del Talento Humano</v>
          </cell>
          <cell r="C19" t="str">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ell>
          <cell r="J19">
            <v>0</v>
          </cell>
          <cell r="K19" t="str">
            <v>Rara Vez</v>
          </cell>
          <cell r="M19" t="str">
            <v>ProbableMenor</v>
          </cell>
          <cell r="N19" t="str">
            <v>Alto</v>
          </cell>
        </row>
        <row r="20">
          <cell r="B20" t="str">
            <v>Seguimiento y Evaluación</v>
          </cell>
          <cell r="C20" t="str">
            <v>Evaluar y/o hacer seguimiento a la planeación, ejecución y control en la gestión de los procesos (SIG), programas, planes y proyectos del Ministerio de Justicia y del Derecho para el mejoramiento continuo de la gestión de la Entidad.</v>
          </cell>
          <cell r="J20">
            <v>1</v>
          </cell>
          <cell r="K20" t="str">
            <v>Rara Vez</v>
          </cell>
          <cell r="M20" t="str">
            <v>ProbableModerado</v>
          </cell>
          <cell r="N20" t="str">
            <v>Alto</v>
          </cell>
        </row>
        <row r="21">
          <cell r="J21">
            <v>2</v>
          </cell>
          <cell r="K21" t="str">
            <v>Improbable</v>
          </cell>
          <cell r="M21" t="str">
            <v>ProbableMayor</v>
          </cell>
          <cell r="N21" t="str">
            <v>Extremo</v>
          </cell>
        </row>
        <row r="22">
          <cell r="J22">
            <v>3</v>
          </cell>
          <cell r="K22" t="str">
            <v>Posible</v>
          </cell>
          <cell r="M22" t="str">
            <v>ProbableCatastrófico</v>
          </cell>
          <cell r="N22" t="str">
            <v>Extremo</v>
          </cell>
        </row>
        <row r="23">
          <cell r="J23">
            <v>4</v>
          </cell>
          <cell r="K23" t="str">
            <v>Probable</v>
          </cell>
          <cell r="M23" t="str">
            <v>Casi seguroInsignificante</v>
          </cell>
          <cell r="N23" t="str">
            <v>Alto</v>
          </cell>
        </row>
        <row r="24">
          <cell r="J24">
            <v>5</v>
          </cell>
          <cell r="K24" t="str">
            <v>Casi seguro</v>
          </cell>
          <cell r="M24" t="str">
            <v>Casi seguroMenor</v>
          </cell>
          <cell r="N24" t="str">
            <v>Alto</v>
          </cell>
        </row>
        <row r="25">
          <cell r="M25" t="str">
            <v>Casi seguroModerado</v>
          </cell>
          <cell r="N25" t="str">
            <v>Extremo</v>
          </cell>
        </row>
        <row r="26">
          <cell r="M26" t="str">
            <v>Casi seguroMayor</v>
          </cell>
          <cell r="N26" t="str">
            <v>Extremo</v>
          </cell>
        </row>
        <row r="27">
          <cell r="M27" t="str">
            <v>Casi seguroCatastrófico</v>
          </cell>
          <cell r="N27" t="str">
            <v>Extremo</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 val="Matriz Riesgos Gestión"/>
      <sheetName val="Matriz Riesgos Corrupción"/>
      <sheetName val="Hoja1"/>
      <sheetName val="Matriz Riesgos Seg. Información"/>
      <sheetName val="Seguridad Información"/>
      <sheetName val="Probabilidad Seguridad Informac"/>
      <sheetName val="Riesgo Corrupción"/>
      <sheetName val="Corrupción"/>
      <sheetName val="CONTROLES"/>
      <sheetName val="Matriz de calificación"/>
      <sheetName val="Matriz de calificación (2)"/>
    </sheetNames>
    <sheetDataSet>
      <sheetData sheetId="0">
        <row r="3">
          <cell r="M3" t="str">
            <v>Rara vezInsignificante</v>
          </cell>
          <cell r="N3" t="str">
            <v>Bajo</v>
          </cell>
          <cell r="P3" t="str">
            <v>Bajo</v>
          </cell>
          <cell r="Q3" t="str">
            <v>Asumir el riesgo</v>
          </cell>
          <cell r="U3" t="str">
            <v>FuerteFuerte</v>
          </cell>
          <cell r="V3" t="str">
            <v>Fuerte</v>
          </cell>
        </row>
        <row r="4">
          <cell r="M4" t="str">
            <v>Rara vezMenor</v>
          </cell>
          <cell r="N4" t="str">
            <v>Bajo</v>
          </cell>
          <cell r="P4" t="str">
            <v>Moderado</v>
          </cell>
          <cell r="Q4" t="str">
            <v xml:space="preserve"> Reducir el riesgo</v>
          </cell>
          <cell r="U4" t="str">
            <v>FuerteModerado</v>
          </cell>
          <cell r="V4" t="str">
            <v>Moderado</v>
          </cell>
        </row>
        <row r="5">
          <cell r="M5" t="str">
            <v>Rara vezModerado</v>
          </cell>
          <cell r="N5" t="str">
            <v>Moderado</v>
          </cell>
          <cell r="P5" t="str">
            <v>Alto</v>
          </cell>
          <cell r="Q5" t="str">
            <v>Reducir el riesgo</v>
          </cell>
          <cell r="U5" t="str">
            <v>FuerteDébil</v>
          </cell>
          <cell r="V5" t="str">
            <v>Débil</v>
          </cell>
        </row>
        <row r="6">
          <cell r="M6" t="str">
            <v>Rara vezMayor</v>
          </cell>
          <cell r="N6" t="str">
            <v>Alto</v>
          </cell>
          <cell r="P6" t="str">
            <v>Extremo</v>
          </cell>
          <cell r="Q6" t="str">
            <v>Evitar el riesgo</v>
          </cell>
          <cell r="U6" t="str">
            <v>ModeradoFuerte</v>
          </cell>
          <cell r="V6" t="str">
            <v>Moderado</v>
          </cell>
        </row>
        <row r="7">
          <cell r="M7" t="str">
            <v>Rara vezCatastrófico</v>
          </cell>
          <cell r="N7" t="str">
            <v>Extremo</v>
          </cell>
          <cell r="U7" t="str">
            <v>ModeradoModerado</v>
          </cell>
          <cell r="V7" t="str">
            <v>Moderado</v>
          </cell>
        </row>
        <row r="8">
          <cell r="K8" t="str">
            <v>Rara Vez</v>
          </cell>
          <cell r="L8">
            <v>1</v>
          </cell>
          <cell r="M8" t="str">
            <v>ImprobableInsignificante</v>
          </cell>
          <cell r="N8" t="str">
            <v>Bajo</v>
          </cell>
          <cell r="U8" t="str">
            <v>ModeradoDébil</v>
          </cell>
          <cell r="V8" t="str">
            <v>Débil</v>
          </cell>
        </row>
        <row r="9">
          <cell r="K9" t="str">
            <v>Improbable</v>
          </cell>
          <cell r="L9">
            <v>2</v>
          </cell>
          <cell r="M9" t="str">
            <v>ImprobableMenor</v>
          </cell>
          <cell r="N9" t="str">
            <v>Bajo</v>
          </cell>
          <cell r="U9" t="str">
            <v>DébilFuerte</v>
          </cell>
          <cell r="V9" t="str">
            <v>Débil</v>
          </cell>
        </row>
        <row r="10">
          <cell r="K10" t="str">
            <v>Posible</v>
          </cell>
          <cell r="L10">
            <v>3</v>
          </cell>
          <cell r="M10" t="str">
            <v>ImprobableModerado</v>
          </cell>
          <cell r="N10" t="str">
            <v>Moderado</v>
          </cell>
          <cell r="U10" t="str">
            <v>DébilModerado</v>
          </cell>
          <cell r="V10" t="str">
            <v>Débil</v>
          </cell>
        </row>
        <row r="11">
          <cell r="K11" t="str">
            <v>Probable</v>
          </cell>
          <cell r="L11">
            <v>4</v>
          </cell>
          <cell r="M11" t="str">
            <v>ImprobableMayor</v>
          </cell>
          <cell r="N11" t="str">
            <v>Alto</v>
          </cell>
          <cell r="U11" t="str">
            <v>DébilDébil</v>
          </cell>
          <cell r="V11" t="str">
            <v>Débil</v>
          </cell>
        </row>
        <row r="12">
          <cell r="K12" t="str">
            <v>Casi seguro</v>
          </cell>
          <cell r="L12">
            <v>5</v>
          </cell>
          <cell r="M12" t="str">
            <v>ImprobableCatastrófico</v>
          </cell>
          <cell r="N12" t="str">
            <v>Extremo</v>
          </cell>
        </row>
        <row r="13">
          <cell r="M13" t="str">
            <v>PosibleInsignificante</v>
          </cell>
          <cell r="N13" t="str">
            <v>Bajo</v>
          </cell>
        </row>
        <row r="14">
          <cell r="M14" t="str">
            <v>PosibleMenor</v>
          </cell>
          <cell r="N14" t="str">
            <v>Moderado</v>
          </cell>
        </row>
        <row r="15">
          <cell r="M15" t="str">
            <v>PosibleModerado</v>
          </cell>
          <cell r="N15" t="str">
            <v>Alto</v>
          </cell>
        </row>
        <row r="16">
          <cell r="M16" t="str">
            <v>PosibleMayor</v>
          </cell>
          <cell r="N16" t="str">
            <v>Extremo</v>
          </cell>
        </row>
        <row r="17">
          <cell r="M17" t="str">
            <v>PosibleCatastrófico</v>
          </cell>
          <cell r="N17" t="str">
            <v>Extremo</v>
          </cell>
        </row>
        <row r="18">
          <cell r="J18">
            <v>-1</v>
          </cell>
          <cell r="K18" t="str">
            <v>Rara Vez</v>
          </cell>
          <cell r="M18" t="str">
            <v>ProbableInsignificante</v>
          </cell>
          <cell r="N18" t="str">
            <v>Moderado</v>
          </cell>
        </row>
        <row r="19">
          <cell r="J19">
            <v>0</v>
          </cell>
          <cell r="K19" t="str">
            <v>Rara Vez</v>
          </cell>
          <cell r="M19" t="str">
            <v>ProbableMenor</v>
          </cell>
          <cell r="N19" t="str">
            <v>Alto</v>
          </cell>
        </row>
        <row r="20">
          <cell r="J20">
            <v>1</v>
          </cell>
          <cell r="K20" t="str">
            <v>Rara Vez</v>
          </cell>
          <cell r="M20" t="str">
            <v>ProbableModerado</v>
          </cell>
          <cell r="N20" t="str">
            <v>Alto</v>
          </cell>
        </row>
        <row r="21">
          <cell r="J21">
            <v>2</v>
          </cell>
          <cell r="K21" t="str">
            <v>Improbable</v>
          </cell>
          <cell r="M21" t="str">
            <v>ProbableMayor</v>
          </cell>
          <cell r="N21" t="str">
            <v>Extremo</v>
          </cell>
        </row>
        <row r="22">
          <cell r="J22">
            <v>3</v>
          </cell>
          <cell r="K22" t="str">
            <v>Posible</v>
          </cell>
          <cell r="M22" t="str">
            <v>ProbableCatastrófico</v>
          </cell>
          <cell r="N22" t="str">
            <v>Extremo</v>
          </cell>
        </row>
        <row r="23">
          <cell r="J23">
            <v>4</v>
          </cell>
          <cell r="K23" t="str">
            <v>Probable</v>
          </cell>
          <cell r="M23" t="str">
            <v>Casi seguroInsignificante</v>
          </cell>
          <cell r="N23" t="str">
            <v>Alto</v>
          </cell>
        </row>
        <row r="24">
          <cell r="J24">
            <v>5</v>
          </cell>
          <cell r="K24" t="str">
            <v>Casi seguro</v>
          </cell>
          <cell r="M24" t="str">
            <v>Casi seguroMenor</v>
          </cell>
          <cell r="N24" t="str">
            <v>Alto</v>
          </cell>
        </row>
        <row r="25">
          <cell r="M25" t="str">
            <v>Casi seguroModerado</v>
          </cell>
          <cell r="N25" t="str">
            <v>Extremo</v>
          </cell>
        </row>
        <row r="26">
          <cell r="M26" t="str">
            <v>Casi seguroMayor</v>
          </cell>
          <cell r="N26" t="str">
            <v>Extremo</v>
          </cell>
        </row>
        <row r="27">
          <cell r="M27" t="str">
            <v>Casi seguroCatastrófico</v>
          </cell>
          <cell r="N27" t="str">
            <v>Extremo</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s>
    <sheetDataSet>
      <sheetData sheetId="0"/>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dos"/>
    </sheetNames>
    <sheetDataSet>
      <sheetData sheetId="0"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2"/>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DIEGO ORLANDO BUSTOS FORERO" id="{ABA70EB3-29B5-4A00-8F4A-3C5590E9CFFA}" userId="S::diego.bustos@minjusticia.gov.co::bf49b6c9-b274-4c56-9108-b99a4fbcc57e"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2" displayName="Tabla2" ref="C7:G11" totalsRowShown="0">
  <autoFilter ref="C7:G11" xr:uid="{00000000-0009-0000-0100-000001000000}"/>
  <tableColumns count="5">
    <tableColumn id="1" xr3:uid="{00000000-0010-0000-0000-000001000000}" name="Descripción" dataDxfId="0"/>
    <tableColumn id="2" xr3:uid="{00000000-0010-0000-0000-000002000000}" name="Acción u omisión"/>
    <tableColumn id="3" xr3:uid="{00000000-0010-0000-0000-000003000000}" name="Uso del poder"/>
    <tableColumn id="4" xr3:uid="{00000000-0010-0000-0000-000004000000}" name="Desviar la gestión de lo público"/>
    <tableColumn id="5" xr3:uid="{00000000-0010-0000-0000-000005000000}" name="Beneficio privado"/>
  </tableColumns>
  <tableStyleInfo name="TableStyleLight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V9" dT="2024-09-05T14:20:24.79" personId="{ABA70EB3-29B5-4A00-8F4A-3C5590E9CFFA}" id="{A746D9C2-D2ED-400F-8664-9D1B789B2E1A}">
    <text xml:space="preserve">La transferencia del riesgo es una modalidad de administración a través de la cual la entidad relega en otro dicha administración. V.gr. La entidad transfiere a una aseguradora el riesgo de la pérdida de bienes. No se da cuando entre dependencias internas se administra el riesgo. En este caso, lo que cambia es el responsable de asumir los controles.  </text>
  </threadedComment>
  <threadedComment ref="BV36" dT="2024-09-05T14:36:20.53" personId="{ABA70EB3-29B5-4A00-8F4A-3C5590E9CFFA}" id="{EBB2A77E-906B-4006-8D92-4C7A104F0DF3}">
    <text xml:space="preserve">No se puede transferir el riesgo a un contratista si la acción es de competencia misional del MJD. En este caso, el contratista actúa como un colaborador del Estado quien debe cumplir con sus propósitos institucionales y, mucho más aun, si se trata de un riesgo asociado a la “pérdida de recursos al seleccionar una iniciativa asociada a Justicia étnica que no cumpla con los requisitos aprovechando la concentración de la información a fin de que esta sea favorecida con recursos públicos permitiendo la recepción de un beneficio o beneficiando a un tercero”, que constituyen actuaciones propias del MJD que no pueden ser administradas por un tercero.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4"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4" Type="http://schemas.openxmlformats.org/officeDocument/2006/relationships/printerSettings" Target="../printerSettings/printerSettings1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X32"/>
  <sheetViews>
    <sheetView zoomScaleNormal="100" workbookViewId="0">
      <selection activeCell="C6" sqref="C6"/>
    </sheetView>
  </sheetViews>
  <sheetFormatPr baseColWidth="10" defaultColWidth="11.42578125" defaultRowHeight="15" x14ac:dyDescent="0.25"/>
  <cols>
    <col min="1" max="1" width="15" bestFit="1" customWidth="1"/>
    <col min="2" max="2" width="48.7109375" bestFit="1" customWidth="1"/>
    <col min="3" max="3" width="48.7109375" customWidth="1"/>
    <col min="4" max="4" width="11.42578125" customWidth="1"/>
    <col min="5" max="5" width="13.28515625" customWidth="1"/>
    <col min="6" max="6" width="12.28515625" bestFit="1" customWidth="1"/>
    <col min="7" max="7" width="23.5703125" customWidth="1"/>
    <col min="8" max="8" width="24.85546875" customWidth="1"/>
    <col min="9" max="9" width="17.7109375" customWidth="1"/>
    <col min="11" max="11" width="17.140625" customWidth="1"/>
    <col min="12" max="12" width="19.5703125" customWidth="1"/>
    <col min="13" max="13" width="37.28515625" customWidth="1"/>
    <col min="14" max="14" width="21.42578125" customWidth="1"/>
    <col min="21" max="21" width="19.42578125" bestFit="1" customWidth="1"/>
  </cols>
  <sheetData>
    <row r="2" spans="1:24" ht="15.75" thickBot="1" x14ac:dyDescent="0.3">
      <c r="A2" s="10" t="s">
        <v>0</v>
      </c>
      <c r="B2" s="10" t="s">
        <v>1</v>
      </c>
      <c r="C2" s="10" t="s">
        <v>2</v>
      </c>
      <c r="D2" s="10" t="s">
        <v>3</v>
      </c>
      <c r="E2" s="10" t="s">
        <v>4</v>
      </c>
      <c r="F2" s="10" t="s">
        <v>5</v>
      </c>
      <c r="G2" s="10" t="s">
        <v>6</v>
      </c>
      <c r="H2" s="10" t="s">
        <v>7</v>
      </c>
      <c r="I2" s="10" t="s">
        <v>8</v>
      </c>
      <c r="K2" s="10" t="s">
        <v>5</v>
      </c>
      <c r="L2" s="10" t="s">
        <v>6</v>
      </c>
      <c r="M2" s="10" t="s">
        <v>9</v>
      </c>
      <c r="P2" s="10" t="s">
        <v>10</v>
      </c>
      <c r="S2" s="293" t="s">
        <v>11</v>
      </c>
      <c r="T2" s="293"/>
      <c r="U2" s="293"/>
      <c r="V2" s="293"/>
      <c r="W2" t="s">
        <v>12</v>
      </c>
    </row>
    <row r="3" spans="1:24" ht="144" thickBot="1" x14ac:dyDescent="0.4">
      <c r="A3" s="25" t="s">
        <v>13</v>
      </c>
      <c r="B3" s="113" t="s">
        <v>14</v>
      </c>
      <c r="C3" s="113" t="s">
        <v>14</v>
      </c>
      <c r="D3" s="25" t="s">
        <v>15</v>
      </c>
      <c r="E3" s="25" t="s">
        <v>16</v>
      </c>
      <c r="F3" s="11" t="s">
        <v>17</v>
      </c>
      <c r="G3" s="11" t="s">
        <v>18</v>
      </c>
      <c r="H3" t="s">
        <v>19</v>
      </c>
      <c r="I3" t="s">
        <v>20</v>
      </c>
      <c r="K3" s="11" t="s">
        <v>21</v>
      </c>
      <c r="L3" s="11" t="s">
        <v>18</v>
      </c>
      <c r="M3" t="s">
        <v>22</v>
      </c>
      <c r="N3" t="s">
        <v>23</v>
      </c>
      <c r="P3" t="s">
        <v>23</v>
      </c>
      <c r="Q3" t="s">
        <v>24</v>
      </c>
      <c r="S3" t="s">
        <v>25</v>
      </c>
      <c r="T3" t="s">
        <v>25</v>
      </c>
      <c r="U3" t="str">
        <f>+CONCATENATE(S3,T3)</f>
        <v>FuerteFuerte</v>
      </c>
      <c r="V3" t="s">
        <v>25</v>
      </c>
      <c r="W3" s="46" t="s">
        <v>26</v>
      </c>
      <c r="X3" s="45"/>
    </row>
    <row r="4" spans="1:24" ht="201" thickBot="1" x14ac:dyDescent="0.4">
      <c r="A4" s="25" t="s">
        <v>13</v>
      </c>
      <c r="B4" s="113" t="s">
        <v>27</v>
      </c>
      <c r="C4" s="114" t="s">
        <v>28</v>
      </c>
      <c r="D4" s="25" t="s">
        <v>29</v>
      </c>
      <c r="E4" s="25" t="s">
        <v>30</v>
      </c>
      <c r="F4" s="11" t="s">
        <v>31</v>
      </c>
      <c r="G4" s="11" t="s">
        <v>32</v>
      </c>
      <c r="H4" s="11" t="s">
        <v>33</v>
      </c>
      <c r="I4" t="s">
        <v>34</v>
      </c>
      <c r="K4" s="11" t="s">
        <v>31</v>
      </c>
      <c r="L4" s="11" t="s">
        <v>32</v>
      </c>
      <c r="M4" t="s">
        <v>35</v>
      </c>
      <c r="N4" t="s">
        <v>23</v>
      </c>
      <c r="P4" t="s">
        <v>36</v>
      </c>
      <c r="Q4" t="s">
        <v>37</v>
      </c>
      <c r="S4" t="s">
        <v>25</v>
      </c>
      <c r="T4" t="s">
        <v>36</v>
      </c>
      <c r="U4" t="str">
        <f t="shared" ref="U4:U11" si="0">+CONCATENATE(S4,T4)</f>
        <v>FuerteModerado</v>
      </c>
      <c r="V4" t="s">
        <v>36</v>
      </c>
      <c r="W4" s="46" t="s">
        <v>38</v>
      </c>
    </row>
    <row r="5" spans="1:24" ht="273.75" thickBot="1" x14ac:dyDescent="0.4">
      <c r="A5" s="25" t="s">
        <v>13</v>
      </c>
      <c r="B5" s="113" t="s">
        <v>39</v>
      </c>
      <c r="C5" s="115" t="s">
        <v>40</v>
      </c>
      <c r="D5" s="25" t="s">
        <v>41</v>
      </c>
      <c r="E5" s="25"/>
      <c r="F5" s="11" t="s">
        <v>42</v>
      </c>
      <c r="G5" s="11" t="s">
        <v>36</v>
      </c>
      <c r="H5" t="s">
        <v>43</v>
      </c>
      <c r="K5" s="11" t="s">
        <v>44</v>
      </c>
      <c r="L5" s="11" t="s">
        <v>36</v>
      </c>
      <c r="M5" t="s">
        <v>45</v>
      </c>
      <c r="N5" t="s">
        <v>36</v>
      </c>
      <c r="P5" t="s">
        <v>46</v>
      </c>
      <c r="Q5" t="s">
        <v>47</v>
      </c>
      <c r="S5" t="s">
        <v>25</v>
      </c>
      <c r="T5" t="s">
        <v>48</v>
      </c>
      <c r="U5" t="str">
        <f t="shared" si="0"/>
        <v>FuerteDébil</v>
      </c>
      <c r="V5" t="s">
        <v>48</v>
      </c>
      <c r="W5" s="46" t="s">
        <v>49</v>
      </c>
    </row>
    <row r="6" spans="1:24" ht="168.75" thickBot="1" x14ac:dyDescent="0.4">
      <c r="A6" s="25" t="s">
        <v>13</v>
      </c>
      <c r="B6" s="113" t="s">
        <v>50</v>
      </c>
      <c r="C6" s="115" t="s">
        <v>51</v>
      </c>
      <c r="D6" s="25" t="s">
        <v>52</v>
      </c>
      <c r="E6" s="25"/>
      <c r="F6" s="11" t="s">
        <v>53</v>
      </c>
      <c r="G6" s="11" t="s">
        <v>54</v>
      </c>
      <c r="H6" t="s">
        <v>55</v>
      </c>
      <c r="K6" s="11" t="s">
        <v>53</v>
      </c>
      <c r="L6" s="11" t="s">
        <v>54</v>
      </c>
      <c r="M6" t="s">
        <v>56</v>
      </c>
      <c r="N6" t="s">
        <v>46</v>
      </c>
      <c r="P6" t="s">
        <v>57</v>
      </c>
      <c r="Q6" t="s">
        <v>58</v>
      </c>
      <c r="S6" t="s">
        <v>36</v>
      </c>
      <c r="T6" t="s">
        <v>25</v>
      </c>
      <c r="U6" t="str">
        <f t="shared" si="0"/>
        <v>ModeradoFuerte</v>
      </c>
      <c r="V6" t="s">
        <v>36</v>
      </c>
      <c r="W6" s="46" t="s">
        <v>59</v>
      </c>
    </row>
    <row r="7" spans="1:24" ht="214.5" x14ac:dyDescent="0.35">
      <c r="A7" s="25" t="s">
        <v>13</v>
      </c>
      <c r="B7" s="113" t="s">
        <v>60</v>
      </c>
      <c r="C7" s="115" t="s">
        <v>61</v>
      </c>
      <c r="D7" s="25" t="s">
        <v>62</v>
      </c>
      <c r="E7" s="25"/>
      <c r="F7" s="11" t="s">
        <v>63</v>
      </c>
      <c r="G7" s="11" t="s">
        <v>64</v>
      </c>
      <c r="H7" s="11"/>
      <c r="K7" s="11" t="s">
        <v>63</v>
      </c>
      <c r="L7" s="11" t="s">
        <v>64</v>
      </c>
      <c r="M7" t="s">
        <v>65</v>
      </c>
      <c r="N7" t="s">
        <v>57</v>
      </c>
      <c r="S7" t="s">
        <v>36</v>
      </c>
      <c r="T7" t="s">
        <v>36</v>
      </c>
      <c r="U7" t="str">
        <f t="shared" si="0"/>
        <v>ModeradoModerado</v>
      </c>
      <c r="V7" t="s">
        <v>36</v>
      </c>
      <c r="W7" s="46" t="s">
        <v>66</v>
      </c>
    </row>
    <row r="8" spans="1:24" ht="21" x14ac:dyDescent="0.35">
      <c r="A8" s="25" t="s">
        <v>67</v>
      </c>
      <c r="B8" s="113" t="s">
        <v>68</v>
      </c>
      <c r="C8" s="113" t="s">
        <v>68</v>
      </c>
      <c r="D8" s="25" t="s">
        <v>69</v>
      </c>
      <c r="E8" s="25"/>
      <c r="K8" s="11" t="s">
        <v>21</v>
      </c>
      <c r="L8">
        <v>1</v>
      </c>
      <c r="M8" t="s">
        <v>70</v>
      </c>
      <c r="N8" t="s">
        <v>23</v>
      </c>
      <c r="S8" t="s">
        <v>36</v>
      </c>
      <c r="T8" t="s">
        <v>48</v>
      </c>
      <c r="U8" t="str">
        <f t="shared" si="0"/>
        <v>ModeradoDébil</v>
      </c>
      <c r="V8" t="s">
        <v>48</v>
      </c>
    </row>
    <row r="9" spans="1:24" ht="252" x14ac:dyDescent="0.35">
      <c r="A9" s="25" t="s">
        <v>67</v>
      </c>
      <c r="B9" s="113" t="s">
        <v>71</v>
      </c>
      <c r="C9" s="116" t="s">
        <v>72</v>
      </c>
      <c r="D9" s="25"/>
      <c r="E9" s="25"/>
      <c r="K9" s="11" t="s">
        <v>31</v>
      </c>
      <c r="L9">
        <v>2</v>
      </c>
      <c r="M9" t="s">
        <v>73</v>
      </c>
      <c r="N9" t="s">
        <v>23</v>
      </c>
      <c r="S9" t="s">
        <v>48</v>
      </c>
      <c r="T9" t="s">
        <v>25</v>
      </c>
      <c r="U9" t="str">
        <f t="shared" si="0"/>
        <v>DébilFuerte</v>
      </c>
      <c r="V9" t="s">
        <v>48</v>
      </c>
    </row>
    <row r="10" spans="1:24" ht="189" x14ac:dyDescent="0.35">
      <c r="A10" s="25" t="s">
        <v>67</v>
      </c>
      <c r="B10" s="113" t="s">
        <v>74</v>
      </c>
      <c r="C10" s="116" t="s">
        <v>75</v>
      </c>
      <c r="D10" s="25"/>
      <c r="E10" s="25"/>
      <c r="K10" s="11" t="s">
        <v>44</v>
      </c>
      <c r="L10">
        <v>3</v>
      </c>
      <c r="M10" t="s">
        <v>76</v>
      </c>
      <c r="N10" t="s">
        <v>36</v>
      </c>
      <c r="S10" t="s">
        <v>48</v>
      </c>
      <c r="T10" t="s">
        <v>36</v>
      </c>
      <c r="U10" t="str">
        <f t="shared" si="0"/>
        <v>DébilModerado</v>
      </c>
      <c r="V10" t="s">
        <v>48</v>
      </c>
    </row>
    <row r="11" spans="1:24" ht="21" x14ac:dyDescent="0.35">
      <c r="A11" s="25" t="s">
        <v>67</v>
      </c>
      <c r="B11" s="25" t="s">
        <v>77</v>
      </c>
      <c r="C11" s="25" t="s">
        <v>77</v>
      </c>
      <c r="D11" s="25"/>
      <c r="E11" s="25"/>
      <c r="K11" s="11" t="s">
        <v>53</v>
      </c>
      <c r="L11">
        <v>4</v>
      </c>
      <c r="M11" t="s">
        <v>78</v>
      </c>
      <c r="N11" t="s">
        <v>46</v>
      </c>
      <c r="S11" t="s">
        <v>48</v>
      </c>
      <c r="T11" t="s">
        <v>48</v>
      </c>
      <c r="U11" t="str">
        <f t="shared" si="0"/>
        <v>DébilDébil</v>
      </c>
      <c r="V11" t="s">
        <v>48</v>
      </c>
    </row>
    <row r="12" spans="1:24" ht="210" x14ac:dyDescent="0.35">
      <c r="A12" s="25" t="s">
        <v>67</v>
      </c>
      <c r="B12" s="25" t="s">
        <v>79</v>
      </c>
      <c r="C12" s="26" t="s">
        <v>80</v>
      </c>
      <c r="D12" s="25"/>
      <c r="E12" s="25"/>
      <c r="K12" s="11" t="s">
        <v>63</v>
      </c>
      <c r="L12">
        <v>5</v>
      </c>
      <c r="M12" t="s">
        <v>81</v>
      </c>
      <c r="N12" t="s">
        <v>57</v>
      </c>
    </row>
    <row r="13" spans="1:24" ht="147" x14ac:dyDescent="0.35">
      <c r="A13" s="25" t="s">
        <v>82</v>
      </c>
      <c r="B13" s="25" t="s">
        <v>83</v>
      </c>
      <c r="C13" s="104" t="s">
        <v>84</v>
      </c>
      <c r="D13" s="25"/>
      <c r="E13" s="25"/>
      <c r="K13" s="11" t="s">
        <v>18</v>
      </c>
      <c r="L13">
        <v>1</v>
      </c>
      <c r="M13" t="s">
        <v>85</v>
      </c>
      <c r="N13" t="s">
        <v>23</v>
      </c>
    </row>
    <row r="14" spans="1:24" ht="231" x14ac:dyDescent="0.35">
      <c r="A14" s="25" t="s">
        <v>82</v>
      </c>
      <c r="B14" s="25" t="s">
        <v>86</v>
      </c>
      <c r="C14" s="104" t="s">
        <v>87</v>
      </c>
      <c r="D14" s="25"/>
      <c r="E14" s="25"/>
      <c r="K14" s="11" t="s">
        <v>32</v>
      </c>
      <c r="L14">
        <v>2</v>
      </c>
      <c r="M14" t="s">
        <v>88</v>
      </c>
      <c r="N14" t="s">
        <v>36</v>
      </c>
    </row>
    <row r="15" spans="1:24" ht="231" x14ac:dyDescent="0.35">
      <c r="A15" s="25" t="s">
        <v>82</v>
      </c>
      <c r="B15" s="25" t="s">
        <v>89</v>
      </c>
      <c r="C15" s="104" t="s">
        <v>90</v>
      </c>
      <c r="D15" s="25"/>
      <c r="E15" s="25"/>
      <c r="K15" s="11" t="s">
        <v>36</v>
      </c>
      <c r="L15">
        <v>3</v>
      </c>
      <c r="M15" t="s">
        <v>91</v>
      </c>
      <c r="N15" t="s">
        <v>46</v>
      </c>
    </row>
    <row r="16" spans="1:24" ht="210" x14ac:dyDescent="0.35">
      <c r="A16" s="25" t="s">
        <v>82</v>
      </c>
      <c r="B16" s="25" t="s">
        <v>92</v>
      </c>
      <c r="C16" s="104" t="s">
        <v>93</v>
      </c>
      <c r="D16" s="25"/>
      <c r="E16" s="25"/>
      <c r="K16" s="11" t="s">
        <v>54</v>
      </c>
      <c r="L16">
        <v>4</v>
      </c>
      <c r="M16" t="s">
        <v>94</v>
      </c>
      <c r="N16" t="s">
        <v>57</v>
      </c>
    </row>
    <row r="17" spans="1:14" ht="147" x14ac:dyDescent="0.35">
      <c r="A17" s="25" t="s">
        <v>82</v>
      </c>
      <c r="B17" s="25" t="s">
        <v>95</v>
      </c>
      <c r="C17" s="104" t="s">
        <v>96</v>
      </c>
      <c r="D17" s="25"/>
      <c r="E17" s="25"/>
      <c r="K17" s="11" t="s">
        <v>64</v>
      </c>
      <c r="L17">
        <v>5</v>
      </c>
      <c r="M17" t="s">
        <v>97</v>
      </c>
      <c r="N17" t="s">
        <v>57</v>
      </c>
    </row>
    <row r="18" spans="1:14" ht="189" x14ac:dyDescent="0.35">
      <c r="A18" s="25" t="s">
        <v>82</v>
      </c>
      <c r="B18" s="25" t="s">
        <v>98</v>
      </c>
      <c r="C18" s="104" t="s">
        <v>99</v>
      </c>
      <c r="D18" s="25"/>
      <c r="E18" s="25"/>
      <c r="J18">
        <v>-1</v>
      </c>
      <c r="K18" s="11" t="s">
        <v>21</v>
      </c>
      <c r="M18" t="s">
        <v>100</v>
      </c>
      <c r="N18" t="s">
        <v>36</v>
      </c>
    </row>
    <row r="19" spans="1:14" ht="189" x14ac:dyDescent="0.35">
      <c r="A19" s="25" t="s">
        <v>13</v>
      </c>
      <c r="B19" s="25" t="s">
        <v>101</v>
      </c>
      <c r="C19" s="104" t="s">
        <v>102</v>
      </c>
      <c r="D19" s="25"/>
      <c r="E19" s="25"/>
      <c r="J19">
        <v>0</v>
      </c>
      <c r="K19" s="11" t="s">
        <v>21</v>
      </c>
      <c r="M19" t="s">
        <v>103</v>
      </c>
      <c r="N19" t="s">
        <v>46</v>
      </c>
    </row>
    <row r="20" spans="1:14" ht="147" x14ac:dyDescent="0.35">
      <c r="A20" s="25" t="s">
        <v>9</v>
      </c>
      <c r="B20" s="25" t="s">
        <v>104</v>
      </c>
      <c r="C20" s="104" t="s">
        <v>105</v>
      </c>
      <c r="D20" s="25"/>
      <c r="E20" s="25"/>
      <c r="J20">
        <v>1</v>
      </c>
      <c r="K20" s="11" t="s">
        <v>21</v>
      </c>
      <c r="M20" t="s">
        <v>106</v>
      </c>
      <c r="N20" t="s">
        <v>46</v>
      </c>
    </row>
    <row r="21" spans="1:14" x14ac:dyDescent="0.25">
      <c r="J21">
        <v>2</v>
      </c>
      <c r="K21" s="11" t="s">
        <v>31</v>
      </c>
      <c r="M21" t="s">
        <v>107</v>
      </c>
      <c r="N21" t="s">
        <v>57</v>
      </c>
    </row>
    <row r="22" spans="1:14" x14ac:dyDescent="0.25">
      <c r="J22">
        <v>3</v>
      </c>
      <c r="K22" s="11" t="s">
        <v>44</v>
      </c>
      <c r="M22" t="s">
        <v>108</v>
      </c>
      <c r="N22" t="s">
        <v>57</v>
      </c>
    </row>
    <row r="23" spans="1:14" x14ac:dyDescent="0.25">
      <c r="J23">
        <v>4</v>
      </c>
      <c r="K23" s="11" t="s">
        <v>53</v>
      </c>
      <c r="M23" t="s">
        <v>109</v>
      </c>
      <c r="N23" t="s">
        <v>46</v>
      </c>
    </row>
    <row r="24" spans="1:14" x14ac:dyDescent="0.25">
      <c r="J24">
        <v>5</v>
      </c>
      <c r="K24" s="11" t="s">
        <v>63</v>
      </c>
      <c r="M24" t="s">
        <v>110</v>
      </c>
      <c r="N24" t="s">
        <v>46</v>
      </c>
    </row>
    <row r="25" spans="1:14" x14ac:dyDescent="0.25">
      <c r="B25" s="10" t="s">
        <v>111</v>
      </c>
      <c r="C25" s="10" t="s">
        <v>112</v>
      </c>
      <c r="E25" s="10" t="s">
        <v>113</v>
      </c>
      <c r="G25" s="10" t="s">
        <v>114</v>
      </c>
      <c r="M25" t="s">
        <v>115</v>
      </c>
      <c r="N25" t="s">
        <v>57</v>
      </c>
    </row>
    <row r="26" spans="1:14" x14ac:dyDescent="0.25">
      <c r="B26" t="s">
        <v>116</v>
      </c>
      <c r="C26" t="s">
        <v>117</v>
      </c>
      <c r="E26" t="s">
        <v>118</v>
      </c>
      <c r="G26" t="s">
        <v>20</v>
      </c>
      <c r="J26">
        <v>-1</v>
      </c>
      <c r="K26" s="11" t="s">
        <v>18</v>
      </c>
      <c r="M26" t="s">
        <v>119</v>
      </c>
      <c r="N26" t="s">
        <v>57</v>
      </c>
    </row>
    <row r="27" spans="1:14" x14ac:dyDescent="0.25">
      <c r="B27" t="s">
        <v>120</v>
      </c>
      <c r="C27" t="s">
        <v>121</v>
      </c>
      <c r="E27" t="s">
        <v>122</v>
      </c>
      <c r="G27" t="s">
        <v>123</v>
      </c>
      <c r="J27">
        <v>0</v>
      </c>
      <c r="K27" s="11" t="s">
        <v>18</v>
      </c>
      <c r="M27" t="s">
        <v>124</v>
      </c>
      <c r="N27" t="s">
        <v>57</v>
      </c>
    </row>
    <row r="28" spans="1:14" x14ac:dyDescent="0.25">
      <c r="C28" t="s">
        <v>125</v>
      </c>
      <c r="E28" t="s">
        <v>126</v>
      </c>
      <c r="J28">
        <v>1</v>
      </c>
      <c r="K28" s="11" t="s">
        <v>18</v>
      </c>
    </row>
    <row r="29" spans="1:14" x14ac:dyDescent="0.25">
      <c r="G29" t="s">
        <v>20</v>
      </c>
      <c r="J29">
        <v>2</v>
      </c>
      <c r="K29" s="11" t="s">
        <v>32</v>
      </c>
    </row>
    <row r="30" spans="1:14" x14ac:dyDescent="0.25">
      <c r="G30" t="s">
        <v>127</v>
      </c>
      <c r="J30">
        <v>3</v>
      </c>
      <c r="K30" s="11" t="s">
        <v>36</v>
      </c>
    </row>
    <row r="31" spans="1:14" x14ac:dyDescent="0.25">
      <c r="J31">
        <v>4</v>
      </c>
      <c r="K31" s="11" t="s">
        <v>54</v>
      </c>
    </row>
    <row r="32" spans="1:14" x14ac:dyDescent="0.25">
      <c r="J32">
        <v>5</v>
      </c>
      <c r="K32" s="11" t="s">
        <v>64</v>
      </c>
    </row>
  </sheetData>
  <sheetProtection selectLockedCells="1"/>
  <mergeCells count="1">
    <mergeCell ref="S2:V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D366"/>
  <sheetViews>
    <sheetView showGridLines="0" topLeftCell="J90" zoomScale="90" zoomScaleNormal="90" zoomScaleSheetLayoutView="50" workbookViewId="0">
      <selection activeCell="P91" sqref="P91"/>
    </sheetView>
  </sheetViews>
  <sheetFormatPr baseColWidth="10" defaultColWidth="11.42578125" defaultRowHeight="15" x14ac:dyDescent="0.25"/>
  <cols>
    <col min="1" max="1" width="4.85546875" style="18" customWidth="1"/>
    <col min="2" max="2" width="33.5703125" style="131" customWidth="1"/>
    <col min="3" max="3" width="47" style="15" customWidth="1"/>
    <col min="4" max="6" width="28.85546875" style="19" customWidth="1"/>
    <col min="7" max="7" width="26.28515625" style="19" bestFit="1" customWidth="1"/>
    <col min="8" max="8" width="27.28515625" style="19" customWidth="1"/>
    <col min="9" max="9" width="27.7109375" style="15" customWidth="1"/>
    <col min="10" max="10" width="9.28515625" style="20" customWidth="1"/>
    <col min="11" max="11" width="10.42578125" style="20" hidden="1" customWidth="1"/>
    <col min="12" max="12" width="12.42578125" style="20" customWidth="1"/>
    <col min="13" max="13" width="10.42578125" style="20" hidden="1" customWidth="1"/>
    <col min="14" max="14" width="10.140625" style="20" customWidth="1"/>
    <col min="15" max="15" width="74.140625" style="15" customWidth="1"/>
    <col min="16" max="16" width="52.7109375" style="15" customWidth="1"/>
    <col min="17" max="17" width="16.42578125" style="15" customWidth="1"/>
    <col min="18" max="18" width="20" style="15" customWidth="1"/>
    <col min="19" max="19" width="20" style="15" hidden="1" customWidth="1"/>
    <col min="20" max="20" width="22.85546875" style="15" customWidth="1"/>
    <col min="21" max="21" width="22.85546875" style="15" hidden="1" customWidth="1"/>
    <col min="22" max="22" width="28.140625" style="15" bestFit="1" customWidth="1"/>
    <col min="23" max="23" width="28.140625" style="15" hidden="1" customWidth="1"/>
    <col min="24" max="24" width="34.7109375" style="15" bestFit="1" customWidth="1"/>
    <col min="25" max="25" width="34.7109375" style="15" hidden="1" customWidth="1"/>
    <col min="26" max="26" width="24.140625" style="15" bestFit="1" customWidth="1"/>
    <col min="27" max="27" width="24.140625" style="15" hidden="1" customWidth="1"/>
    <col min="28" max="28" width="27.85546875" style="15" bestFit="1" customWidth="1"/>
    <col min="29" max="29" width="27.85546875" style="15" hidden="1" customWidth="1"/>
    <col min="30" max="30" width="23.85546875" style="15" bestFit="1" customWidth="1"/>
    <col min="31" max="31" width="23.85546875" style="15" hidden="1" customWidth="1"/>
    <col min="32" max="32" width="15.85546875" style="15" customWidth="1"/>
    <col min="33" max="33" width="18.5703125" style="15" customWidth="1"/>
    <col min="34" max="35" width="20.5703125" style="15" customWidth="1"/>
    <col min="36" max="38" width="15.5703125" style="15" customWidth="1"/>
    <col min="39" max="39" width="18.85546875" style="15" customWidth="1"/>
    <col min="40" max="41" width="15.5703125" style="15" customWidth="1"/>
    <col min="42" max="43" width="15.5703125" style="15" hidden="1" customWidth="1"/>
    <col min="44" max="44" width="22.28515625" style="20" customWidth="1"/>
    <col min="45" max="45" width="11.85546875" style="20" customWidth="1"/>
    <col min="46" max="46" width="19.42578125" style="15" customWidth="1"/>
    <col min="47" max="47" width="17.140625" style="15" customWidth="1"/>
  </cols>
  <sheetData>
    <row r="1" spans="1:56" ht="45.75" customHeight="1" x14ac:dyDescent="0.25">
      <c r="A1" s="345" t="s">
        <v>128</v>
      </c>
      <c r="B1" s="346"/>
      <c r="C1" s="346"/>
      <c r="D1" s="346"/>
      <c r="E1" s="346"/>
      <c r="F1" s="347"/>
      <c r="G1" s="337" t="s">
        <v>129</v>
      </c>
      <c r="H1" s="337"/>
      <c r="I1" s="337"/>
      <c r="J1" s="337"/>
      <c r="K1" s="337"/>
      <c r="L1" s="337"/>
      <c r="M1" s="337"/>
      <c r="N1" s="337"/>
      <c r="O1" s="337"/>
      <c r="P1" s="337"/>
      <c r="Q1" s="337"/>
      <c r="R1" s="337"/>
      <c r="S1" s="337"/>
      <c r="T1" s="337"/>
      <c r="U1" s="337"/>
      <c r="V1" s="337"/>
      <c r="W1" s="337"/>
      <c r="X1" s="337"/>
      <c r="Y1" s="337"/>
      <c r="Z1" s="337"/>
      <c r="AA1" s="337"/>
      <c r="AB1" s="337"/>
      <c r="AC1" s="337"/>
      <c r="AD1" s="337"/>
      <c r="AE1" s="337"/>
      <c r="AF1" s="337"/>
      <c r="AG1" s="337"/>
      <c r="AH1" s="337"/>
      <c r="AI1" s="337"/>
      <c r="AJ1" s="337"/>
      <c r="AK1" s="337"/>
      <c r="AL1" s="337"/>
      <c r="AM1" s="337"/>
      <c r="AN1" s="337"/>
      <c r="AO1" s="337"/>
      <c r="AP1" s="337"/>
      <c r="AQ1" s="337"/>
      <c r="AR1" s="337"/>
      <c r="AS1" s="337"/>
      <c r="AT1" s="337"/>
      <c r="AU1" s="337"/>
    </row>
    <row r="2" spans="1:56" ht="40.5" customHeight="1" x14ac:dyDescent="0.25">
      <c r="A2" s="345"/>
      <c r="B2" s="346"/>
      <c r="C2" s="346"/>
      <c r="D2" s="346"/>
      <c r="E2" s="346"/>
      <c r="F2" s="34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c r="AH2" s="337"/>
      <c r="AI2" s="337"/>
      <c r="AJ2" s="337"/>
      <c r="AK2" s="337"/>
      <c r="AL2" s="337"/>
      <c r="AM2" s="337"/>
      <c r="AN2" s="337"/>
      <c r="AO2" s="337"/>
      <c r="AP2" s="337"/>
      <c r="AQ2" s="337"/>
      <c r="AR2" s="337"/>
      <c r="AS2" s="337"/>
      <c r="AT2" s="337"/>
      <c r="AU2" s="337"/>
    </row>
    <row r="3" spans="1:56" ht="13.5" customHeight="1" thickBot="1" x14ac:dyDescent="0.3">
      <c r="A3" s="348"/>
      <c r="B3" s="349"/>
      <c r="C3" s="349"/>
      <c r="D3" s="349"/>
      <c r="E3" s="349"/>
      <c r="F3" s="350"/>
      <c r="G3" s="338" t="s">
        <v>130</v>
      </c>
      <c r="H3" s="338"/>
      <c r="I3" s="117">
        <v>2020</v>
      </c>
      <c r="J3" s="339"/>
      <c r="K3" s="339"/>
      <c r="L3" s="339"/>
      <c r="M3" s="339"/>
      <c r="N3" s="339"/>
      <c r="O3" s="339"/>
      <c r="P3" s="339"/>
      <c r="Q3" s="339"/>
      <c r="R3" s="339"/>
      <c r="S3" s="339"/>
      <c r="T3" s="339"/>
      <c r="U3" s="339"/>
      <c r="V3" s="339"/>
      <c r="W3" s="339"/>
      <c r="X3" s="339"/>
      <c r="Y3" s="339"/>
      <c r="Z3" s="339"/>
      <c r="AA3" s="339"/>
      <c r="AB3" s="339"/>
      <c r="AC3" s="339"/>
      <c r="AD3" s="339"/>
      <c r="AE3" s="339"/>
      <c r="AF3" s="339"/>
      <c r="AG3" s="339"/>
      <c r="AH3" s="339"/>
      <c r="AI3" s="339"/>
      <c r="AJ3" s="339"/>
      <c r="AK3" s="339"/>
      <c r="AL3" s="339"/>
      <c r="AM3" s="339"/>
      <c r="AN3" s="339"/>
      <c r="AO3" s="339"/>
      <c r="AP3" s="339"/>
      <c r="AQ3" s="339"/>
      <c r="AR3" s="339"/>
      <c r="AS3" s="339"/>
      <c r="AT3" s="339"/>
      <c r="AU3" s="339"/>
    </row>
    <row r="4" spans="1:56" ht="29.25" customHeight="1" x14ac:dyDescent="0.25">
      <c r="A4" s="340" t="s">
        <v>131</v>
      </c>
      <c r="B4" s="341"/>
      <c r="C4" s="341"/>
      <c r="D4" s="341"/>
      <c r="E4" s="341"/>
      <c r="F4" s="341"/>
      <c r="G4" s="341"/>
      <c r="H4" s="341"/>
      <c r="I4" s="341"/>
      <c r="J4" s="344" t="s">
        <v>132</v>
      </c>
      <c r="K4" s="344"/>
      <c r="L4" s="344"/>
      <c r="M4" s="344"/>
      <c r="N4" s="344"/>
      <c r="O4" s="344" t="s">
        <v>133</v>
      </c>
      <c r="P4" s="344"/>
      <c r="Q4" s="344"/>
      <c r="R4" s="344"/>
      <c r="S4" s="344"/>
      <c r="T4" s="344"/>
      <c r="U4" s="344"/>
      <c r="V4" s="344"/>
      <c r="W4" s="344"/>
      <c r="X4" s="344"/>
      <c r="Y4" s="344"/>
      <c r="Z4" s="344"/>
      <c r="AA4" s="344"/>
      <c r="AB4" s="344"/>
      <c r="AC4" s="344"/>
      <c r="AD4" s="344"/>
      <c r="AE4" s="344"/>
      <c r="AF4" s="344"/>
      <c r="AG4" s="344"/>
      <c r="AH4" s="344"/>
      <c r="AI4" s="344"/>
      <c r="AJ4" s="344"/>
      <c r="AK4" s="344"/>
      <c r="AL4" s="344"/>
      <c r="AM4" s="344"/>
      <c r="AN4" s="344"/>
      <c r="AO4" s="344"/>
      <c r="AP4" s="344"/>
      <c r="AQ4" s="344"/>
      <c r="AR4" s="344"/>
      <c r="AS4" s="344"/>
      <c r="AT4" s="344"/>
      <c r="AU4" s="330" t="s">
        <v>134</v>
      </c>
    </row>
    <row r="5" spans="1:56" ht="14.25" customHeight="1" thickBot="1" x14ac:dyDescent="0.3">
      <c r="A5" s="342"/>
      <c r="B5" s="343"/>
      <c r="C5" s="343"/>
      <c r="D5" s="343"/>
      <c r="E5" s="343"/>
      <c r="F5" s="343"/>
      <c r="G5" s="343"/>
      <c r="H5" s="343"/>
      <c r="I5" s="343"/>
      <c r="J5" s="330" t="s">
        <v>135</v>
      </c>
      <c r="K5" s="330"/>
      <c r="L5" s="330"/>
      <c r="M5" s="330"/>
      <c r="N5" s="330"/>
      <c r="O5" s="331" t="s">
        <v>136</v>
      </c>
      <c r="P5" s="332"/>
      <c r="Q5" s="333"/>
      <c r="R5" s="331" t="s">
        <v>137</v>
      </c>
      <c r="S5" s="332"/>
      <c r="T5" s="332"/>
      <c r="U5" s="332"/>
      <c r="V5" s="332"/>
      <c r="W5" s="332"/>
      <c r="X5" s="332"/>
      <c r="Y5" s="332"/>
      <c r="Z5" s="332"/>
      <c r="AA5" s="332"/>
      <c r="AB5" s="332"/>
      <c r="AC5" s="332"/>
      <c r="AD5" s="332"/>
      <c r="AE5" s="332"/>
      <c r="AF5" s="332"/>
      <c r="AG5" s="333"/>
      <c r="AH5" s="334" t="s">
        <v>113</v>
      </c>
      <c r="AI5" s="335"/>
      <c r="AJ5" s="334" t="s">
        <v>138</v>
      </c>
      <c r="AK5" s="336"/>
      <c r="AL5" s="334" t="s">
        <v>139</v>
      </c>
      <c r="AM5" s="336"/>
      <c r="AN5" s="186"/>
      <c r="AO5" s="186"/>
      <c r="AP5" s="186"/>
      <c r="AQ5" s="186"/>
      <c r="AR5" s="330" t="s">
        <v>140</v>
      </c>
      <c r="AS5" s="330"/>
      <c r="AT5" s="330"/>
      <c r="AU5" s="330"/>
      <c r="AV5" s="354" t="s">
        <v>141</v>
      </c>
      <c r="AW5" s="355"/>
      <c r="AX5" s="355"/>
      <c r="AY5" s="355" t="s">
        <v>142</v>
      </c>
      <c r="AZ5" s="355"/>
      <c r="BA5" s="355"/>
      <c r="BB5" s="355" t="s">
        <v>143</v>
      </c>
      <c r="BC5" s="355"/>
      <c r="BD5" s="355"/>
    </row>
    <row r="6" spans="1:56" ht="111.75" customHeight="1" thickBot="1" x14ac:dyDescent="0.3">
      <c r="A6" s="16" t="s">
        <v>144</v>
      </c>
      <c r="B6" s="49" t="s">
        <v>145</v>
      </c>
      <c r="C6" s="49" t="s">
        <v>146</v>
      </c>
      <c r="D6" s="49" t="s">
        <v>147</v>
      </c>
      <c r="E6" s="49" t="s">
        <v>148</v>
      </c>
      <c r="F6" s="49" t="s">
        <v>149</v>
      </c>
      <c r="G6" s="49" t="s">
        <v>150</v>
      </c>
      <c r="H6" s="49" t="s">
        <v>151</v>
      </c>
      <c r="I6" s="49" t="s">
        <v>152</v>
      </c>
      <c r="J6" s="187" t="s">
        <v>153</v>
      </c>
      <c r="K6" s="188"/>
      <c r="L6" s="188" t="s">
        <v>154</v>
      </c>
      <c r="M6" s="188"/>
      <c r="N6" s="188" t="s">
        <v>155</v>
      </c>
      <c r="O6" s="147" t="s">
        <v>156</v>
      </c>
      <c r="P6" s="189" t="s">
        <v>157</v>
      </c>
      <c r="Q6" s="147" t="s">
        <v>158</v>
      </c>
      <c r="R6" s="147" t="s">
        <v>159</v>
      </c>
      <c r="S6" s="147"/>
      <c r="T6" s="147" t="s">
        <v>160</v>
      </c>
      <c r="U6" s="147"/>
      <c r="V6" s="147" t="s">
        <v>161</v>
      </c>
      <c r="W6" s="147"/>
      <c r="X6" s="147" t="s">
        <v>162</v>
      </c>
      <c r="Y6" s="147"/>
      <c r="Z6" s="147" t="s">
        <v>163</v>
      </c>
      <c r="AA6" s="147"/>
      <c r="AB6" s="147" t="s">
        <v>164</v>
      </c>
      <c r="AC6" s="147"/>
      <c r="AD6" s="147" t="s">
        <v>165</v>
      </c>
      <c r="AE6" s="147"/>
      <c r="AF6" s="147" t="s">
        <v>166</v>
      </c>
      <c r="AG6" s="147" t="s">
        <v>167</v>
      </c>
      <c r="AH6" s="147" t="s">
        <v>168</v>
      </c>
      <c r="AI6" s="147" t="s">
        <v>169</v>
      </c>
      <c r="AJ6" s="147" t="s">
        <v>170</v>
      </c>
      <c r="AK6" s="147" t="s">
        <v>171</v>
      </c>
      <c r="AL6" s="147" t="s">
        <v>172</v>
      </c>
      <c r="AM6" s="147" t="s">
        <v>173</v>
      </c>
      <c r="AN6" s="147" t="s">
        <v>174</v>
      </c>
      <c r="AO6" s="147" t="s">
        <v>175</v>
      </c>
      <c r="AP6" s="147"/>
      <c r="AQ6" s="147"/>
      <c r="AR6" s="147" t="s">
        <v>153</v>
      </c>
      <c r="AS6" s="147" t="s">
        <v>154</v>
      </c>
      <c r="AT6" s="147" t="s">
        <v>155</v>
      </c>
      <c r="AU6" s="147" t="s">
        <v>176</v>
      </c>
      <c r="AV6" s="356"/>
      <c r="AW6" s="357"/>
      <c r="AX6" s="357"/>
      <c r="AY6" s="357"/>
      <c r="AZ6" s="357"/>
      <c r="BA6" s="357"/>
      <c r="BB6" s="357"/>
      <c r="BC6" s="357"/>
      <c r="BD6" s="357"/>
    </row>
    <row r="7" spans="1:56" ht="210.75" thickBot="1" x14ac:dyDescent="0.3">
      <c r="A7" s="309">
        <v>1</v>
      </c>
      <c r="B7" s="322" t="s">
        <v>68</v>
      </c>
      <c r="C7" s="325" t="str">
        <f>IFERROR(VLOOKUP(B7,Listados!B$3:C$20,2,FALSE),"")</f>
        <v>Gestión contra la Criminalidad y la Reincidencia</v>
      </c>
      <c r="D7" s="326" t="s">
        <v>177</v>
      </c>
      <c r="E7" s="191" t="s">
        <v>15</v>
      </c>
      <c r="F7" s="191" t="s">
        <v>178</v>
      </c>
      <c r="G7" s="192" t="s">
        <v>179</v>
      </c>
      <c r="H7" s="192" t="s">
        <v>16</v>
      </c>
      <c r="I7" s="192" t="s">
        <v>180</v>
      </c>
      <c r="J7" s="322" t="s">
        <v>21</v>
      </c>
      <c r="K7" s="303">
        <f>+VLOOKUP(J7,Listados!$K$8:$L$12,2,0)</f>
        <v>1</v>
      </c>
      <c r="L7" s="306" t="s">
        <v>64</v>
      </c>
      <c r="M7" s="303">
        <f>+VLOOKUP(L7,Listados!$K$13:$L$17,2,0)</f>
        <v>5</v>
      </c>
      <c r="N7" s="300" t="str">
        <f>IF(AND(J7&lt;&gt;"",L7&lt;&gt;""),VLOOKUP(J7&amp;L7,Listados!$M$3:$N$27,2,FALSE),"")</f>
        <v>Extremo</v>
      </c>
      <c r="O7" s="194" t="s">
        <v>181</v>
      </c>
      <c r="P7" s="195" t="s">
        <v>179</v>
      </c>
      <c r="Q7" s="196" t="s">
        <v>123</v>
      </c>
      <c r="R7" s="162"/>
      <c r="S7" s="27" t="str">
        <f>+IF(R7="si",15,"")</f>
        <v/>
      </c>
      <c r="T7" s="162"/>
      <c r="U7" s="27" t="str">
        <f>+IF(T7="si",15,"")</f>
        <v/>
      </c>
      <c r="V7" s="162"/>
      <c r="W7" s="27" t="str">
        <f>+IF(V7="si",15,"")</f>
        <v/>
      </c>
      <c r="X7" s="162"/>
      <c r="Y7" s="27" t="str">
        <f>+IF(X7="Preventivo",15,IF(X7="Detectivo",10,""))</f>
        <v/>
      </c>
      <c r="Z7" s="162"/>
      <c r="AA7" s="27" t="str">
        <f>+IF(Z7="si",15,"")</f>
        <v/>
      </c>
      <c r="AB7" s="162"/>
      <c r="AC7" s="27" t="str">
        <f>+IF(AB7="si",15,"")</f>
        <v/>
      </c>
      <c r="AD7" s="162"/>
      <c r="AE7" s="27" t="str">
        <f>+IF(AD7="Completa",10,IF(AD7="Incompleta",5,""))</f>
        <v/>
      </c>
      <c r="AF7" s="48" t="str">
        <f>IF((SUM(S7,U7,W7,Y7,AA7,AC7,AE7)=0),"",(SUM(S7,U7,W7,Y7,AA7,AC7,AE7)))</f>
        <v/>
      </c>
      <c r="AG7" s="48" t="str">
        <f>IF(AF7&lt;=85,"Débil",IF(AF7&lt;=95,"Moderado",IF(AF7=100,"Fuerte","")))</f>
        <v/>
      </c>
      <c r="AH7" s="132"/>
      <c r="AI7" s="161" t="str">
        <f>+IF(AH7="siempre","Fuerte",IF(AH7="Algunas veces","Moderado","Débil"))</f>
        <v>Débil</v>
      </c>
      <c r="AJ7" s="21" t="str">
        <f>IFERROR(VLOOKUP((CONCATENATE(AG7,AI7)),Listados!$U$3:$V$11,2,FALSE),"")</f>
        <v/>
      </c>
      <c r="AK7" s="48">
        <f>IF(ISBLANK(AJ7),"",IF(AJ7="Débil", 0, IF(AJ7="Moderado",50,100)))</f>
        <v>100</v>
      </c>
      <c r="AL7" s="294">
        <f>AVERAGE(AK7:AK12)</f>
        <v>100</v>
      </c>
      <c r="AM7" s="296" t="str">
        <f>IF(AL7&lt;=50, "Débil", IF(AL7&lt;=99,"Moderado","Fuerte"))</f>
        <v>Fuerte</v>
      </c>
      <c r="AN7" s="197">
        <f>+IF(AND(Q7="Preventivo",AM7="Fuerte"),2,IF(AND(Q7="Preventivo",AM7="Moderado"),1,0))</f>
        <v>0</v>
      </c>
      <c r="AO7" s="197">
        <f>+IF(AND(Q7="Detectivo",$AM7="Fuerte"),2,IF(AND(Q7="Detectivo",$AM7="Moderado"),1,IF(AND(Q7="Preventivo",$AM7="Fuerte"),1,0)))</f>
        <v>2</v>
      </c>
      <c r="AP7" s="197">
        <f>+K7-AN7</f>
        <v>1</v>
      </c>
      <c r="AQ7" s="197">
        <f>+M7-AO7</f>
        <v>3</v>
      </c>
      <c r="AR7" s="298" t="str">
        <f>+VLOOKUP(MIN(AP7,AP8,AP9,AP10,AP11,AP12),Listados!$J$18:$K$24,2,TRUE)</f>
        <v>Rara Vez</v>
      </c>
      <c r="AS7" s="298" t="str">
        <f>+VLOOKUP(MIN(AQ7,AQ8,AQ9,AQ10,AQ11,AQ12),Listados!$J$26:$K$32,2,TRUE)</f>
        <v>Moderado</v>
      </c>
      <c r="AT7" s="298" t="str">
        <f>IF(AND(AR7&lt;&gt;"",AS7&lt;&gt;""),VLOOKUP(AR7&amp;AS7,Listados!$M$3:$N$27,2,FALSE),"")</f>
        <v>Moderado</v>
      </c>
      <c r="AU7" s="298" t="str">
        <f>+VLOOKUP(AT7,Listados!$P$3:$Q$6,2,FALSE)</f>
        <v xml:space="preserve"> Reducir el riesgo</v>
      </c>
      <c r="AV7" s="351"/>
      <c r="AW7" s="352"/>
      <c r="AX7" s="353"/>
      <c r="AY7" s="351"/>
      <c r="AZ7" s="352"/>
      <c r="BA7" s="353"/>
      <c r="BB7" s="351"/>
      <c r="BC7" s="352"/>
      <c r="BD7" s="353"/>
    </row>
    <row r="8" spans="1:56" ht="225.75" thickBot="1" x14ac:dyDescent="0.3">
      <c r="A8" s="310"/>
      <c r="B8" s="322"/>
      <c r="C8" s="325"/>
      <c r="D8" s="326"/>
      <c r="E8" s="191"/>
      <c r="F8" s="191"/>
      <c r="G8" s="192" t="s">
        <v>182</v>
      </c>
      <c r="H8" s="192" t="s">
        <v>30</v>
      </c>
      <c r="I8" s="192" t="s">
        <v>183</v>
      </c>
      <c r="J8" s="322"/>
      <c r="K8" s="304"/>
      <c r="L8" s="307"/>
      <c r="M8" s="304"/>
      <c r="N8" s="308"/>
      <c r="O8" s="194" t="s">
        <v>184</v>
      </c>
      <c r="P8" s="195" t="s">
        <v>182</v>
      </c>
      <c r="Q8" s="196" t="s">
        <v>123</v>
      </c>
      <c r="R8" s="162"/>
      <c r="S8" s="27" t="str">
        <f t="shared" ref="S8:S71" si="0">+IF(R8="si",15,"")</f>
        <v/>
      </c>
      <c r="T8" s="162"/>
      <c r="U8" s="27" t="str">
        <f t="shared" ref="U8:U71" si="1">+IF(T8="si",15,"")</f>
        <v/>
      </c>
      <c r="V8" s="162"/>
      <c r="W8" s="27" t="str">
        <f t="shared" ref="W8:W71" si="2">+IF(V8="si",15,"")</f>
        <v/>
      </c>
      <c r="X8" s="162"/>
      <c r="Y8" s="27" t="str">
        <f t="shared" ref="Y8:Y71" si="3">+IF(X8="Preventivo",15,IF(X8="Detectivo",10,""))</f>
        <v/>
      </c>
      <c r="Z8" s="162"/>
      <c r="AA8" s="27" t="str">
        <f t="shared" ref="AA8:AA71" si="4">+IF(Z8="si",15,"")</f>
        <v/>
      </c>
      <c r="AB8" s="162"/>
      <c r="AC8" s="27" t="str">
        <f t="shared" ref="AC8:AC71" si="5">+IF(AB8="si",15,"")</f>
        <v/>
      </c>
      <c r="AD8" s="162"/>
      <c r="AE8" s="27" t="str">
        <f t="shared" ref="AE8:AE71" si="6">+IF(AD8="Completa",10,IF(AD8="Incompleta",5,""))</f>
        <v/>
      </c>
      <c r="AF8" s="48" t="str">
        <f t="shared" ref="AF8:AF71" si="7">IF((SUM(S8,U8,W8,Y8,AA8,AC8,AE8)=0),"",(SUM(S8,U8,W8,Y8,AA8,AC8,AE8)))</f>
        <v/>
      </c>
      <c r="AG8" s="48" t="str">
        <f t="shared" ref="AG8:AG71" si="8">IF(AF8&lt;=85,"Débil",IF(AF8&lt;=95,"Moderado",IF(AF8=100,"Fuerte","")))</f>
        <v/>
      </c>
      <c r="AH8" s="132"/>
      <c r="AI8" s="161" t="str">
        <f>+IF(AH8="siempre","Fuerte",IF(AH8="Algunas veces","Moderado","Débil"))</f>
        <v>Débil</v>
      </c>
      <c r="AJ8" s="21" t="str">
        <f>IFERROR(VLOOKUP((CONCATENATE(AG8,AI8)),Listados!$U$3:$V$11,2,FALSE),"")</f>
        <v/>
      </c>
      <c r="AK8" s="48">
        <f>IF(ISBLANK(AJ8),"",IF(AJ8="Débil", 0, IF(AJ8="Moderado",50,100)))</f>
        <v>100</v>
      </c>
      <c r="AL8" s="295"/>
      <c r="AM8" s="297"/>
      <c r="AN8" s="197">
        <f>+IF(AND(Q8="Preventivo",AM7="Fuerte"),2,IF(AND(Q8="Preventivo",AM7="Moderado"),1,0))</f>
        <v>0</v>
      </c>
      <c r="AO8" s="197">
        <f>+IF(AND(Q8="Detectivo",$AM7="Fuerte"),2,IF(AND(Q8="Detectivo",$AM7="Moderado"),1,IF(AND(Q8="Preventivo",$AM7="Fuerte"),1,0)))</f>
        <v>2</v>
      </c>
      <c r="AP8" s="197">
        <f>+K7-AN8</f>
        <v>1</v>
      </c>
      <c r="AQ8" s="197">
        <f>+M7-AO8</f>
        <v>3</v>
      </c>
      <c r="AR8" s="299"/>
      <c r="AS8" s="299"/>
      <c r="AT8" s="299"/>
      <c r="AU8" s="299"/>
      <c r="AV8" s="351"/>
      <c r="AW8" s="352"/>
      <c r="AX8" s="353"/>
      <c r="AY8" s="351"/>
      <c r="AZ8" s="352"/>
      <c r="BA8" s="353"/>
      <c r="BB8" s="351"/>
      <c r="BC8" s="352"/>
      <c r="BD8" s="353"/>
    </row>
    <row r="9" spans="1:56" ht="45.75" thickBot="1" x14ac:dyDescent="0.3">
      <c r="A9" s="310"/>
      <c r="B9" s="322"/>
      <c r="C9" s="325"/>
      <c r="D9" s="326"/>
      <c r="E9" s="191"/>
      <c r="F9" s="191"/>
      <c r="G9" s="192"/>
      <c r="H9" s="192"/>
      <c r="I9" s="192" t="s">
        <v>185</v>
      </c>
      <c r="J9" s="322"/>
      <c r="K9" s="304"/>
      <c r="L9" s="307"/>
      <c r="M9" s="304"/>
      <c r="N9" s="308"/>
      <c r="O9" s="47"/>
      <c r="P9" s="198"/>
      <c r="Q9" s="150"/>
      <c r="R9" s="162"/>
      <c r="S9" s="27" t="str">
        <f t="shared" si="0"/>
        <v/>
      </c>
      <c r="T9" s="162"/>
      <c r="U9" s="27" t="str">
        <f t="shared" si="1"/>
        <v/>
      </c>
      <c r="V9" s="162"/>
      <c r="W9" s="27" t="str">
        <f t="shared" si="2"/>
        <v/>
      </c>
      <c r="X9" s="162"/>
      <c r="Y9" s="27" t="str">
        <f t="shared" si="3"/>
        <v/>
      </c>
      <c r="Z9" s="162"/>
      <c r="AA9" s="27" t="str">
        <f t="shared" si="4"/>
        <v/>
      </c>
      <c r="AB9" s="162"/>
      <c r="AC9" s="27" t="str">
        <f t="shared" si="5"/>
        <v/>
      </c>
      <c r="AD9" s="162"/>
      <c r="AE9" s="27" t="str">
        <f t="shared" si="6"/>
        <v/>
      </c>
      <c r="AF9" s="48" t="str">
        <f>IF((SUM(S9,U9,W9,Y9,AA9,AC9,AE9)=0),"",(SUM(S9,U9,W9,Y9,AA9,AC9,AE9)))</f>
        <v/>
      </c>
      <c r="AG9" s="48" t="str">
        <f t="shared" si="8"/>
        <v/>
      </c>
      <c r="AH9" s="132"/>
      <c r="AI9" s="161" t="str">
        <f t="shared" ref="AI9:AI72" si="9">+IF(AH9="siempre","Fuerte",IF(AH9="Algunas veces","Moderado","Débil"))</f>
        <v>Débil</v>
      </c>
      <c r="AJ9" s="21" t="str">
        <f>IFERROR(VLOOKUP((CONCATENATE(AG9,AI9)),Listados!$U$3:$V$11,2,FALSE),"")</f>
        <v/>
      </c>
      <c r="AK9" s="48">
        <f t="shared" ref="AK9:AK72" si="10">IF(ISBLANK(AJ9),"",IF(AJ9="Débil", 0, IF(AJ9="Moderado",50,100)))</f>
        <v>100</v>
      </c>
      <c r="AL9" s="295"/>
      <c r="AM9" s="297"/>
      <c r="AN9" s="197">
        <f>+IF(AND(Q9="Preventivo",AM7="Fuerte"),2,IF(AND(Q9="Preventivo",AM7="Moderado"),1,0))</f>
        <v>0</v>
      </c>
      <c r="AO9" s="197">
        <f>+IF(AND(Q9="Detectivo",$AM7="Fuerte"),2,IF(AND(Q9="Detectivo",$AM7="Moderado"),1,IF(AND(Q9="Preventivo",$AM7="Fuerte"),1,0)))</f>
        <v>0</v>
      </c>
      <c r="AP9" s="197">
        <f>+K7-AN9</f>
        <v>1</v>
      </c>
      <c r="AQ9" s="197">
        <f>+M7-AO9</f>
        <v>5</v>
      </c>
      <c r="AR9" s="299"/>
      <c r="AS9" s="299"/>
      <c r="AT9" s="299"/>
      <c r="AU9" s="299"/>
      <c r="AV9" s="351"/>
      <c r="AW9" s="352"/>
      <c r="AX9" s="353"/>
      <c r="AY9" s="351"/>
      <c r="AZ9" s="352"/>
      <c r="BA9" s="353"/>
      <c r="BB9" s="351"/>
      <c r="BC9" s="352"/>
      <c r="BD9" s="353"/>
    </row>
    <row r="10" spans="1:56" ht="78.75" customHeight="1" thickBot="1" x14ac:dyDescent="0.3">
      <c r="A10" s="310"/>
      <c r="B10" s="322"/>
      <c r="C10" s="325"/>
      <c r="D10" s="326"/>
      <c r="E10" s="191"/>
      <c r="F10" s="191"/>
      <c r="G10" s="192"/>
      <c r="H10" s="192"/>
      <c r="I10" s="192"/>
      <c r="J10" s="322"/>
      <c r="K10" s="304"/>
      <c r="L10" s="307"/>
      <c r="M10" s="304"/>
      <c r="N10" s="308"/>
      <c r="O10" s="47"/>
      <c r="P10" s="198"/>
      <c r="Q10" s="150"/>
      <c r="R10" s="162"/>
      <c r="S10" s="27" t="str">
        <f t="shared" si="0"/>
        <v/>
      </c>
      <c r="T10" s="162"/>
      <c r="U10" s="27" t="str">
        <f t="shared" si="1"/>
        <v/>
      </c>
      <c r="V10" s="162"/>
      <c r="W10" s="27" t="str">
        <f t="shared" si="2"/>
        <v/>
      </c>
      <c r="X10" s="162"/>
      <c r="Y10" s="27" t="str">
        <f t="shared" si="3"/>
        <v/>
      </c>
      <c r="Z10" s="162"/>
      <c r="AA10" s="27" t="str">
        <f t="shared" si="4"/>
        <v/>
      </c>
      <c r="AB10" s="162"/>
      <c r="AC10" s="27" t="str">
        <f t="shared" si="5"/>
        <v/>
      </c>
      <c r="AD10" s="162"/>
      <c r="AE10" s="27" t="str">
        <f t="shared" si="6"/>
        <v/>
      </c>
      <c r="AF10" s="48" t="str">
        <f t="shared" si="7"/>
        <v/>
      </c>
      <c r="AG10" s="48" t="str">
        <f t="shared" si="8"/>
        <v/>
      </c>
      <c r="AH10" s="132"/>
      <c r="AI10" s="161" t="str">
        <f t="shared" si="9"/>
        <v>Débil</v>
      </c>
      <c r="AJ10" s="21" t="str">
        <f>IFERROR(VLOOKUP((CONCATENATE(AG10,AI10)),Listados!$U$3:$V$11,2,FALSE),"")</f>
        <v/>
      </c>
      <c r="AK10" s="48">
        <f t="shared" si="10"/>
        <v>100</v>
      </c>
      <c r="AL10" s="295"/>
      <c r="AM10" s="297"/>
      <c r="AN10" s="197">
        <f>+IF(AND(Q10="Preventivo",AM7="Fuerte"),2,IF(AND(Q10="Preventivo",AM7="Moderado"),1,0))</f>
        <v>0</v>
      </c>
      <c r="AO10" s="197">
        <f>+IF(AND(Q10="Detectivo",$AM7="Fuerte"),2,IF(AND(Q10="Detectivo",$AM7="Moderado"),1,IF(AND(Q10="Preventivo",$AM7="Fuerte"),1,0)))</f>
        <v>0</v>
      </c>
      <c r="AP10" s="197">
        <f>+K7-AN10</f>
        <v>1</v>
      </c>
      <c r="AQ10" s="197">
        <f>+M7-AO10</f>
        <v>5</v>
      </c>
      <c r="AR10" s="299"/>
      <c r="AS10" s="299"/>
      <c r="AT10" s="299"/>
      <c r="AU10" s="299"/>
      <c r="AV10" s="351"/>
      <c r="AW10" s="352"/>
      <c r="AX10" s="353"/>
      <c r="AY10" s="351"/>
      <c r="AZ10" s="352"/>
      <c r="BA10" s="353"/>
      <c r="BB10" s="351"/>
      <c r="BC10" s="352"/>
      <c r="BD10" s="353"/>
    </row>
    <row r="11" spans="1:56" ht="26.25" customHeight="1" thickBot="1" x14ac:dyDescent="0.3">
      <c r="A11" s="310"/>
      <c r="B11" s="322"/>
      <c r="C11" s="325"/>
      <c r="D11" s="326"/>
      <c r="E11" s="191"/>
      <c r="F11" s="191"/>
      <c r="G11" s="192"/>
      <c r="H11" s="192"/>
      <c r="I11" s="192"/>
      <c r="J11" s="322"/>
      <c r="K11" s="304"/>
      <c r="L11" s="307"/>
      <c r="M11" s="304"/>
      <c r="N11" s="308"/>
      <c r="O11" s="47"/>
      <c r="P11" s="198"/>
      <c r="Q11" s="150"/>
      <c r="R11" s="162"/>
      <c r="S11" s="27" t="str">
        <f t="shared" si="0"/>
        <v/>
      </c>
      <c r="T11" s="162"/>
      <c r="U11" s="27" t="str">
        <f t="shared" si="1"/>
        <v/>
      </c>
      <c r="V11" s="162"/>
      <c r="W11" s="27" t="str">
        <f t="shared" si="2"/>
        <v/>
      </c>
      <c r="X11" s="162"/>
      <c r="Y11" s="27" t="str">
        <f t="shared" si="3"/>
        <v/>
      </c>
      <c r="Z11" s="162"/>
      <c r="AA11" s="27" t="str">
        <f t="shared" si="4"/>
        <v/>
      </c>
      <c r="AB11" s="162"/>
      <c r="AC11" s="27" t="str">
        <f t="shared" si="5"/>
        <v/>
      </c>
      <c r="AD11" s="162"/>
      <c r="AE11" s="27" t="str">
        <f t="shared" si="6"/>
        <v/>
      </c>
      <c r="AF11" s="48" t="str">
        <f t="shared" si="7"/>
        <v/>
      </c>
      <c r="AG11" s="48" t="str">
        <f t="shared" si="8"/>
        <v/>
      </c>
      <c r="AH11" s="132"/>
      <c r="AI11" s="161" t="str">
        <f t="shared" si="9"/>
        <v>Débil</v>
      </c>
      <c r="AJ11" s="21" t="str">
        <f>IFERROR(VLOOKUP((CONCATENATE(AG11,AI11)),Listados!$U$3:$V$11,2,FALSE),"")</f>
        <v/>
      </c>
      <c r="AK11" s="48">
        <f t="shared" si="10"/>
        <v>100</v>
      </c>
      <c r="AL11" s="295"/>
      <c r="AM11" s="297"/>
      <c r="AN11" s="197">
        <f>+IF(AND(Q11="Preventivo",AM7="Fuerte"),2,IF(AND(Q11="Preventivo",AM7="Moderado"),1,0))</f>
        <v>0</v>
      </c>
      <c r="AO11" s="197">
        <f>+IF(AND(Q11="Detectivo",$AM7="Fuerte"),2,IF(AND(Q11="Detectivo",$AM7="Moderado"),1,IF(AND(Q11="Preventivo",$AM7="Fuerte"),1,0)))</f>
        <v>0</v>
      </c>
      <c r="AP11" s="197">
        <f>+K7-AN11</f>
        <v>1</v>
      </c>
      <c r="AQ11" s="197">
        <f>+M7-AO11</f>
        <v>5</v>
      </c>
      <c r="AR11" s="299"/>
      <c r="AS11" s="299"/>
      <c r="AT11" s="299"/>
      <c r="AU11" s="299"/>
      <c r="AV11" s="351"/>
      <c r="AW11" s="352"/>
      <c r="AX11" s="353"/>
      <c r="AY11" s="351"/>
      <c r="AZ11" s="352"/>
      <c r="BA11" s="353"/>
      <c r="BB11" s="351"/>
      <c r="BC11" s="352"/>
      <c r="BD11" s="353"/>
    </row>
    <row r="12" spans="1:56" ht="15.75" thickBot="1" x14ac:dyDescent="0.3">
      <c r="A12" s="311"/>
      <c r="B12" s="322"/>
      <c r="C12" s="325"/>
      <c r="D12" s="326"/>
      <c r="E12" s="191"/>
      <c r="F12" s="191"/>
      <c r="G12" s="192"/>
      <c r="H12" s="192"/>
      <c r="I12" s="192"/>
      <c r="J12" s="322"/>
      <c r="K12" s="305"/>
      <c r="L12" s="307"/>
      <c r="M12" s="305"/>
      <c r="N12" s="308"/>
      <c r="O12" s="47"/>
      <c r="P12" s="198"/>
      <c r="Q12" s="150"/>
      <c r="R12" s="162"/>
      <c r="S12" s="27" t="str">
        <f t="shared" si="0"/>
        <v/>
      </c>
      <c r="T12" s="162"/>
      <c r="U12" s="27" t="str">
        <f t="shared" si="1"/>
        <v/>
      </c>
      <c r="V12" s="162"/>
      <c r="W12" s="27" t="str">
        <f t="shared" si="2"/>
        <v/>
      </c>
      <c r="X12" s="162"/>
      <c r="Y12" s="27" t="str">
        <f t="shared" si="3"/>
        <v/>
      </c>
      <c r="Z12" s="162"/>
      <c r="AA12" s="27" t="str">
        <f t="shared" si="4"/>
        <v/>
      </c>
      <c r="AB12" s="162"/>
      <c r="AC12" s="27" t="str">
        <f t="shared" si="5"/>
        <v/>
      </c>
      <c r="AD12" s="162"/>
      <c r="AE12" s="27" t="str">
        <f t="shared" si="6"/>
        <v/>
      </c>
      <c r="AF12" s="48" t="str">
        <f t="shared" si="7"/>
        <v/>
      </c>
      <c r="AG12" s="48" t="str">
        <f t="shared" si="8"/>
        <v/>
      </c>
      <c r="AH12" s="132"/>
      <c r="AI12" s="161" t="str">
        <f t="shared" si="9"/>
        <v>Débil</v>
      </c>
      <c r="AJ12" s="21" t="str">
        <f>IFERROR(VLOOKUP((CONCATENATE(AG12,AI12)),Listados!$U$3:$V$11,2,FALSE),"")</f>
        <v/>
      </c>
      <c r="AK12" s="48">
        <f t="shared" si="10"/>
        <v>100</v>
      </c>
      <c r="AL12" s="296"/>
      <c r="AM12" s="297"/>
      <c r="AN12" s="197">
        <f>+IF(AND(Q12="Preventivo",AM7="Fuerte"),2,IF(AND(Q12="Preventivo",AM7="Moderado"),1,0))</f>
        <v>0</v>
      </c>
      <c r="AO12" s="197">
        <f>+IF(AND(Q12="Detectivo",$AM7="Fuerte"),2,IF(AND(Q12="Detectivo",$AM7="Moderado"),1,IF(AND(Q12="Preventivo",$AM7="Fuerte"),1,0)))</f>
        <v>0</v>
      </c>
      <c r="AP12" s="197">
        <f>+K7-AN12</f>
        <v>1</v>
      </c>
      <c r="AQ12" s="197">
        <f>+M7-AO12</f>
        <v>5</v>
      </c>
      <c r="AR12" s="300"/>
      <c r="AS12" s="300"/>
      <c r="AT12" s="300"/>
      <c r="AU12" s="300"/>
      <c r="AV12" s="351"/>
      <c r="AW12" s="352"/>
      <c r="AX12" s="353"/>
      <c r="AY12" s="351"/>
      <c r="AZ12" s="352"/>
      <c r="BA12" s="353"/>
      <c r="BB12" s="351"/>
      <c r="BC12" s="352"/>
      <c r="BD12" s="353"/>
    </row>
    <row r="13" spans="1:56" ht="180.75" thickBot="1" x14ac:dyDescent="0.3">
      <c r="A13" s="309">
        <v>2</v>
      </c>
      <c r="B13" s="322" t="s">
        <v>86</v>
      </c>
      <c r="C13" s="325" t="str">
        <f>IFERROR(VLOOKUP(B13,Listados!B$3:C$20,2,FALSE),"")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13" s="326" t="s">
        <v>186</v>
      </c>
      <c r="E13" s="191" t="s">
        <v>41</v>
      </c>
      <c r="F13" s="191"/>
      <c r="G13" s="199" t="s">
        <v>187</v>
      </c>
      <c r="H13" s="192" t="s">
        <v>16</v>
      </c>
      <c r="I13" s="192" t="s">
        <v>188</v>
      </c>
      <c r="J13" s="322" t="s">
        <v>21</v>
      </c>
      <c r="K13" s="303">
        <f>+VLOOKUP(J13,[3]Listados!$K$8:$L$12,2,0)</f>
        <v>1</v>
      </c>
      <c r="L13" s="306" t="s">
        <v>18</v>
      </c>
      <c r="M13" s="303">
        <f>+VLOOKUP(L13,Listados!$K$13:$L$17,2,0)</f>
        <v>1</v>
      </c>
      <c r="N13" s="298" t="str">
        <f>IF(AND(J13&lt;&gt;"",L13&lt;&gt;""),VLOOKUP(J13&amp;L13,Listados!$M$3:$N$27,2,FALSE),"")</f>
        <v>Bajo</v>
      </c>
      <c r="O13" s="194" t="s">
        <v>189</v>
      </c>
      <c r="P13" s="195" t="s">
        <v>187</v>
      </c>
      <c r="Q13" s="196" t="s">
        <v>20</v>
      </c>
      <c r="R13" s="200"/>
      <c r="S13" s="27" t="str">
        <f t="shared" si="0"/>
        <v/>
      </c>
      <c r="T13" s="200"/>
      <c r="U13" s="27" t="str">
        <f t="shared" si="1"/>
        <v/>
      </c>
      <c r="V13" s="162"/>
      <c r="W13" s="27" t="str">
        <f t="shared" si="2"/>
        <v/>
      </c>
      <c r="X13" s="162"/>
      <c r="Y13" s="27" t="str">
        <f t="shared" si="3"/>
        <v/>
      </c>
      <c r="Z13" s="162"/>
      <c r="AA13" s="27" t="str">
        <f t="shared" si="4"/>
        <v/>
      </c>
      <c r="AB13" s="162"/>
      <c r="AC13" s="27" t="str">
        <f t="shared" si="5"/>
        <v/>
      </c>
      <c r="AD13" s="162"/>
      <c r="AE13" s="27" t="str">
        <f t="shared" si="6"/>
        <v/>
      </c>
      <c r="AF13" s="48" t="str">
        <f t="shared" si="7"/>
        <v/>
      </c>
      <c r="AG13" s="48" t="str">
        <f t="shared" si="8"/>
        <v/>
      </c>
      <c r="AH13" s="132"/>
      <c r="AI13" s="161" t="str">
        <f t="shared" si="9"/>
        <v>Débil</v>
      </c>
      <c r="AJ13" s="21" t="str">
        <f>IFERROR(VLOOKUP((CONCATENATE(AG13,AI13)),Listados!$U$3:$V$11,2,FALSE),"")</f>
        <v/>
      </c>
      <c r="AK13" s="48">
        <f t="shared" si="10"/>
        <v>100</v>
      </c>
      <c r="AL13" s="294">
        <f>AVERAGE(AK13:AK18)</f>
        <v>100</v>
      </c>
      <c r="AM13" s="296" t="str">
        <f>IF(AL13&lt;=50, "Débil", IF(AL13&lt;=99,"Moderado","Fuerte"))</f>
        <v>Fuerte</v>
      </c>
      <c r="AN13" s="197">
        <f>+IF(AND(Q13="Preventivo",AM13="Fuerte"),2,IF(AND(Q13="Preventivo",AM13="Moderado"),1,0))</f>
        <v>2</v>
      </c>
      <c r="AO13" s="197">
        <f>+IF(AND(Q13="Detectivo",$AM13="Fuerte"),2,IF(AND(Q13="Detectivo",$AM13="Moderado"),1,IF(AND(Q13="Preventivo",$AM13="Fuerte"),1,0)))</f>
        <v>1</v>
      </c>
      <c r="AP13" s="197">
        <f>+K13-AN13</f>
        <v>-1</v>
      </c>
      <c r="AQ13" s="197">
        <f>+M13-AO13</f>
        <v>0</v>
      </c>
      <c r="AR13" s="298" t="str">
        <f>+VLOOKUP(MIN(AP13,AP14,AP15,AP16,AP17,AP18),Listados!$J$18:$K$24,2,TRUE)</f>
        <v>Rara Vez</v>
      </c>
      <c r="AS13" s="298" t="str">
        <f>+VLOOKUP(MIN(AQ13,AQ14,AQ15,AQ16,AQ17,AQ18),Listados!$J$26:$K$32,2,TRUE)</f>
        <v>Insignificante</v>
      </c>
      <c r="AT13" s="298" t="str">
        <f>IF(AND(AR13&lt;&gt;"",AS13&lt;&gt;""),VLOOKUP(AR13&amp;AS13,Listados!$M$3:$N$27,2,FALSE),"")</f>
        <v>Bajo</v>
      </c>
      <c r="AU13" s="298" t="str">
        <f>+VLOOKUP(AT13,Listados!$P$3:$Q$6,2,FALSE)</f>
        <v>Asumir el riesgo</v>
      </c>
      <c r="AV13" s="351"/>
      <c r="AW13" s="352"/>
      <c r="AX13" s="353"/>
      <c r="AY13" s="351"/>
      <c r="AZ13" s="352"/>
      <c r="BA13" s="353"/>
      <c r="BB13" s="351"/>
      <c r="BC13" s="352"/>
      <c r="BD13" s="353"/>
    </row>
    <row r="14" spans="1:56" ht="195.75" thickBot="1" x14ac:dyDescent="0.3">
      <c r="A14" s="310"/>
      <c r="B14" s="322"/>
      <c r="C14" s="325"/>
      <c r="D14" s="326"/>
      <c r="E14" s="191"/>
      <c r="F14" s="191"/>
      <c r="G14" s="199" t="s">
        <v>190</v>
      </c>
      <c r="H14" s="192" t="s">
        <v>16</v>
      </c>
      <c r="I14" s="192" t="s">
        <v>191</v>
      </c>
      <c r="J14" s="322"/>
      <c r="K14" s="304"/>
      <c r="L14" s="307"/>
      <c r="M14" s="304"/>
      <c r="N14" s="299"/>
      <c r="O14" s="194" t="s">
        <v>192</v>
      </c>
      <c r="P14" s="195" t="s">
        <v>190</v>
      </c>
      <c r="Q14" s="196" t="s">
        <v>20</v>
      </c>
      <c r="R14" s="200"/>
      <c r="S14" s="27" t="str">
        <f t="shared" si="0"/>
        <v/>
      </c>
      <c r="T14" s="200"/>
      <c r="U14" s="27" t="str">
        <f t="shared" si="1"/>
        <v/>
      </c>
      <c r="V14" s="162"/>
      <c r="W14" s="27" t="str">
        <f t="shared" si="2"/>
        <v/>
      </c>
      <c r="X14" s="162"/>
      <c r="Y14" s="27" t="str">
        <f t="shared" si="3"/>
        <v/>
      </c>
      <c r="Z14" s="162"/>
      <c r="AA14" s="27" t="str">
        <f t="shared" si="4"/>
        <v/>
      </c>
      <c r="AB14" s="162"/>
      <c r="AC14" s="27" t="str">
        <f t="shared" si="5"/>
        <v/>
      </c>
      <c r="AD14" s="162"/>
      <c r="AE14" s="27" t="str">
        <f t="shared" si="6"/>
        <v/>
      </c>
      <c r="AF14" s="48" t="str">
        <f t="shared" si="7"/>
        <v/>
      </c>
      <c r="AG14" s="48" t="str">
        <f t="shared" si="8"/>
        <v/>
      </c>
      <c r="AH14" s="132"/>
      <c r="AI14" s="161" t="str">
        <f t="shared" si="9"/>
        <v>Débil</v>
      </c>
      <c r="AJ14" s="21" t="str">
        <f>IFERROR(VLOOKUP((CONCATENATE(AG14,AI14)),Listados!$U$3:$V$11,2,FALSE),"")</f>
        <v/>
      </c>
      <c r="AK14" s="48">
        <f t="shared" si="10"/>
        <v>100</v>
      </c>
      <c r="AL14" s="295"/>
      <c r="AM14" s="297"/>
      <c r="AN14" s="197">
        <f>+IF(AND(Q14="Preventivo",AM13="Fuerte"),2,IF(AND(Q14="Preventivo",AM13="Moderado"),1,0))</f>
        <v>2</v>
      </c>
      <c r="AO14" s="197">
        <f>+IF(AND(Q14="Detectivo",$AM13="Fuerte"),2,IF(AND(Q14="Detectivo",$AM13="Moderado"),1,IF(AND(Q14="Preventivo",$AM13="Fuerte"),1,0)))</f>
        <v>1</v>
      </c>
      <c r="AP14" s="197">
        <f>+K13-AN14</f>
        <v>-1</v>
      </c>
      <c r="AQ14" s="197">
        <f>+M13-AO14</f>
        <v>0</v>
      </c>
      <c r="AR14" s="299"/>
      <c r="AS14" s="299"/>
      <c r="AT14" s="299"/>
      <c r="AU14" s="299"/>
      <c r="AV14" s="351"/>
      <c r="AW14" s="352"/>
      <c r="AX14" s="353"/>
      <c r="AY14" s="351"/>
      <c r="AZ14" s="352"/>
      <c r="BA14" s="353"/>
      <c r="BB14" s="351"/>
      <c r="BC14" s="352"/>
      <c r="BD14" s="353"/>
    </row>
    <row r="15" spans="1:56" ht="195.75" thickBot="1" x14ac:dyDescent="0.3">
      <c r="A15" s="310"/>
      <c r="B15" s="322"/>
      <c r="C15" s="325"/>
      <c r="D15" s="326"/>
      <c r="E15" s="191"/>
      <c r="F15" s="191"/>
      <c r="G15" s="199" t="s">
        <v>193</v>
      </c>
      <c r="H15" s="192" t="s">
        <v>30</v>
      </c>
      <c r="I15" s="192" t="s">
        <v>194</v>
      </c>
      <c r="J15" s="322"/>
      <c r="K15" s="304"/>
      <c r="L15" s="307"/>
      <c r="M15" s="304"/>
      <c r="N15" s="299"/>
      <c r="O15" s="194" t="s">
        <v>195</v>
      </c>
      <c r="P15" s="195" t="s">
        <v>193</v>
      </c>
      <c r="Q15" s="196" t="s">
        <v>20</v>
      </c>
      <c r="R15" s="200"/>
      <c r="S15" s="27" t="str">
        <f t="shared" si="0"/>
        <v/>
      </c>
      <c r="T15" s="200"/>
      <c r="U15" s="27" t="str">
        <f t="shared" si="1"/>
        <v/>
      </c>
      <c r="V15" s="162"/>
      <c r="W15" s="27" t="str">
        <f t="shared" si="2"/>
        <v/>
      </c>
      <c r="X15" s="162"/>
      <c r="Y15" s="27" t="str">
        <f t="shared" si="3"/>
        <v/>
      </c>
      <c r="Z15" s="162"/>
      <c r="AA15" s="27" t="str">
        <f t="shared" si="4"/>
        <v/>
      </c>
      <c r="AB15" s="162"/>
      <c r="AC15" s="27" t="str">
        <f t="shared" si="5"/>
        <v/>
      </c>
      <c r="AD15" s="162"/>
      <c r="AE15" s="27" t="str">
        <f t="shared" si="6"/>
        <v/>
      </c>
      <c r="AF15" s="48" t="str">
        <f t="shared" si="7"/>
        <v/>
      </c>
      <c r="AG15" s="48" t="str">
        <f t="shared" si="8"/>
        <v/>
      </c>
      <c r="AH15" s="132"/>
      <c r="AI15" s="161" t="str">
        <f t="shared" si="9"/>
        <v>Débil</v>
      </c>
      <c r="AJ15" s="21" t="str">
        <f>IFERROR(VLOOKUP((CONCATENATE(AG15,AI15)),Listados!$U$3:$V$11,2,FALSE),"")</f>
        <v/>
      </c>
      <c r="AK15" s="48">
        <f t="shared" si="10"/>
        <v>100</v>
      </c>
      <c r="AL15" s="295"/>
      <c r="AM15" s="297"/>
      <c r="AN15" s="197">
        <f>+IF(AND(Q15="Preventivo",AM13="Fuerte"),2,IF(AND(Q15="Preventivo",AM13="Moderado"),1,0))</f>
        <v>2</v>
      </c>
      <c r="AO15" s="197">
        <f>+IF(AND(Q15="Detectivo",$AM13="Fuerte"),2,IF(AND(Q15="Detectivo",$AM13="Moderado"),1,IF(AND(Q15="Preventivo",$AM13="Fuerte"),1,0)))</f>
        <v>1</v>
      </c>
      <c r="AP15" s="197">
        <f>+K13-AN15</f>
        <v>-1</v>
      </c>
      <c r="AQ15" s="197">
        <f>+M13-AO15</f>
        <v>0</v>
      </c>
      <c r="AR15" s="299"/>
      <c r="AS15" s="299"/>
      <c r="AT15" s="299"/>
      <c r="AU15" s="299"/>
      <c r="AV15" s="351"/>
      <c r="AW15" s="352"/>
      <c r="AX15" s="353"/>
      <c r="AY15" s="351"/>
      <c r="AZ15" s="352"/>
      <c r="BA15" s="353"/>
      <c r="BB15" s="351"/>
      <c r="BC15" s="352"/>
      <c r="BD15" s="353"/>
    </row>
    <row r="16" spans="1:56" ht="326.25" customHeight="1" thickBot="1" x14ac:dyDescent="0.3">
      <c r="A16" s="310"/>
      <c r="B16" s="322"/>
      <c r="C16" s="325"/>
      <c r="D16" s="326"/>
      <c r="E16" s="191"/>
      <c r="F16" s="191"/>
      <c r="G16" s="199" t="s">
        <v>196</v>
      </c>
      <c r="H16" s="192" t="s">
        <v>16</v>
      </c>
      <c r="I16" s="192"/>
      <c r="J16" s="322"/>
      <c r="K16" s="304"/>
      <c r="L16" s="307"/>
      <c r="M16" s="304"/>
      <c r="N16" s="299"/>
      <c r="O16" s="194" t="s">
        <v>197</v>
      </c>
      <c r="P16" s="195" t="s">
        <v>196</v>
      </c>
      <c r="Q16" s="196" t="s">
        <v>20</v>
      </c>
      <c r="R16" s="200"/>
      <c r="S16" s="27" t="str">
        <f t="shared" si="0"/>
        <v/>
      </c>
      <c r="T16" s="200"/>
      <c r="U16" s="27" t="str">
        <f t="shared" si="1"/>
        <v/>
      </c>
      <c r="V16" s="162"/>
      <c r="W16" s="27" t="str">
        <f t="shared" si="2"/>
        <v/>
      </c>
      <c r="X16" s="162"/>
      <c r="Y16" s="27" t="str">
        <f t="shared" si="3"/>
        <v/>
      </c>
      <c r="Z16" s="162"/>
      <c r="AA16" s="27" t="str">
        <f t="shared" si="4"/>
        <v/>
      </c>
      <c r="AB16" s="162"/>
      <c r="AC16" s="27" t="str">
        <f t="shared" si="5"/>
        <v/>
      </c>
      <c r="AD16" s="162"/>
      <c r="AE16" s="27" t="str">
        <f t="shared" si="6"/>
        <v/>
      </c>
      <c r="AF16" s="48" t="str">
        <f t="shared" si="7"/>
        <v/>
      </c>
      <c r="AG16" s="48" t="str">
        <f t="shared" si="8"/>
        <v/>
      </c>
      <c r="AH16" s="132"/>
      <c r="AI16" s="161" t="str">
        <f t="shared" si="9"/>
        <v>Débil</v>
      </c>
      <c r="AJ16" s="21" t="str">
        <f>IFERROR(VLOOKUP((CONCATENATE(AG16,AI16)),Listados!$U$3:$V$11,2,FALSE),"")</f>
        <v/>
      </c>
      <c r="AK16" s="48">
        <f t="shared" si="10"/>
        <v>100</v>
      </c>
      <c r="AL16" s="295"/>
      <c r="AM16" s="297"/>
      <c r="AN16" s="197">
        <f>+IF(AND(Q16="Preventivo",AM13="Fuerte"),2,IF(AND(Q16="Preventivo",AM13="Moderado"),1,0))</f>
        <v>2</v>
      </c>
      <c r="AO16" s="197">
        <f>+IF(AND(Q16="Detectivo",$AM13="Fuerte"),2,IF(AND(Q16="Detectivo",$AM13="Moderado"),1,IF(AND(Q16="Preventivo",$AM13="Fuerte"),1,0)))</f>
        <v>1</v>
      </c>
      <c r="AP16" s="197">
        <f>+K13-AN16</f>
        <v>-1</v>
      </c>
      <c r="AQ16" s="197">
        <f>+M13-AO16</f>
        <v>0</v>
      </c>
      <c r="AR16" s="299"/>
      <c r="AS16" s="299"/>
      <c r="AT16" s="299"/>
      <c r="AU16" s="299"/>
      <c r="AV16" s="351"/>
      <c r="AW16" s="352"/>
      <c r="AX16" s="353"/>
      <c r="AY16" s="351"/>
      <c r="AZ16" s="352"/>
      <c r="BA16" s="353"/>
      <c r="BB16" s="351"/>
      <c r="BC16" s="352"/>
      <c r="BD16" s="353"/>
    </row>
    <row r="17" spans="1:56" ht="15.75" thickBot="1" x14ac:dyDescent="0.3">
      <c r="A17" s="310"/>
      <c r="B17" s="322"/>
      <c r="C17" s="325"/>
      <c r="D17" s="326"/>
      <c r="E17" s="191"/>
      <c r="F17" s="191"/>
      <c r="G17" s="192"/>
      <c r="H17" s="192"/>
      <c r="I17" s="192"/>
      <c r="J17" s="322"/>
      <c r="K17" s="304"/>
      <c r="L17" s="307"/>
      <c r="M17" s="304"/>
      <c r="N17" s="299"/>
      <c r="O17" s="47"/>
      <c r="P17" s="200"/>
      <c r="Q17" s="200"/>
      <c r="R17" s="200"/>
      <c r="S17" s="27" t="str">
        <f t="shared" si="0"/>
        <v/>
      </c>
      <c r="T17" s="200"/>
      <c r="U17" s="27" t="str">
        <f t="shared" si="1"/>
        <v/>
      </c>
      <c r="V17" s="162"/>
      <c r="W17" s="27" t="str">
        <f t="shared" si="2"/>
        <v/>
      </c>
      <c r="X17" s="162"/>
      <c r="Y17" s="27" t="str">
        <f t="shared" si="3"/>
        <v/>
      </c>
      <c r="Z17" s="162"/>
      <c r="AA17" s="27" t="str">
        <f t="shared" si="4"/>
        <v/>
      </c>
      <c r="AB17" s="162"/>
      <c r="AC17" s="27" t="str">
        <f t="shared" si="5"/>
        <v/>
      </c>
      <c r="AD17" s="162"/>
      <c r="AE17" s="27" t="str">
        <f t="shared" si="6"/>
        <v/>
      </c>
      <c r="AF17" s="48" t="str">
        <f t="shared" si="7"/>
        <v/>
      </c>
      <c r="AG17" s="48" t="str">
        <f t="shared" si="8"/>
        <v/>
      </c>
      <c r="AH17" s="132"/>
      <c r="AI17" s="161" t="str">
        <f t="shared" si="9"/>
        <v>Débil</v>
      </c>
      <c r="AJ17" s="21" t="str">
        <f>IFERROR(VLOOKUP((CONCATENATE(AG17,AI17)),Listados!$U$3:$V$11,2,FALSE),"")</f>
        <v/>
      </c>
      <c r="AK17" s="48">
        <f t="shared" si="10"/>
        <v>100</v>
      </c>
      <c r="AL17" s="295"/>
      <c r="AM17" s="297"/>
      <c r="AN17" s="197">
        <f>+IF(AND(Q17="Preventivo",AM13="Fuerte"),2,IF(AND(Q17="Preventivo",AM13="Moderado"),1,0))</f>
        <v>0</v>
      </c>
      <c r="AO17" s="197">
        <f>+IF(AND(Q17="Detectivo",$AM13="Fuerte"),2,IF(AND(Q17="Detectivo",$AM13="Moderado"),1,IF(AND(Q17="Preventivo",$AM13="Fuerte"),1,0)))</f>
        <v>0</v>
      </c>
      <c r="AP17" s="197">
        <f>+K13-AN17</f>
        <v>1</v>
      </c>
      <c r="AQ17" s="197">
        <f>+M13-AO17</f>
        <v>1</v>
      </c>
      <c r="AR17" s="299"/>
      <c r="AS17" s="299"/>
      <c r="AT17" s="299"/>
      <c r="AU17" s="299"/>
      <c r="AV17" s="351"/>
      <c r="AW17" s="352"/>
      <c r="AX17" s="353"/>
      <c r="AY17" s="351"/>
      <c r="AZ17" s="352"/>
      <c r="BA17" s="353"/>
      <c r="BB17" s="351"/>
      <c r="BC17" s="352"/>
      <c r="BD17" s="353"/>
    </row>
    <row r="18" spans="1:56" ht="15.75" thickBot="1" x14ac:dyDescent="0.3">
      <c r="A18" s="311"/>
      <c r="B18" s="322"/>
      <c r="C18" s="325"/>
      <c r="D18" s="326"/>
      <c r="E18" s="191"/>
      <c r="F18" s="191"/>
      <c r="G18" s="192"/>
      <c r="H18" s="192"/>
      <c r="I18" s="192"/>
      <c r="J18" s="322"/>
      <c r="K18" s="305"/>
      <c r="L18" s="307"/>
      <c r="M18" s="305"/>
      <c r="N18" s="300"/>
      <c r="O18" s="101"/>
      <c r="P18" s="200"/>
      <c r="Q18" s="200"/>
      <c r="R18" s="200"/>
      <c r="S18" s="27" t="str">
        <f t="shared" si="0"/>
        <v/>
      </c>
      <c r="T18" s="200"/>
      <c r="U18" s="27" t="str">
        <f t="shared" si="1"/>
        <v/>
      </c>
      <c r="V18" s="162"/>
      <c r="W18" s="27" t="str">
        <f t="shared" si="2"/>
        <v/>
      </c>
      <c r="X18" s="162"/>
      <c r="Y18" s="27" t="str">
        <f t="shared" si="3"/>
        <v/>
      </c>
      <c r="Z18" s="162"/>
      <c r="AA18" s="27" t="str">
        <f t="shared" si="4"/>
        <v/>
      </c>
      <c r="AB18" s="162"/>
      <c r="AC18" s="27" t="str">
        <f t="shared" si="5"/>
        <v/>
      </c>
      <c r="AD18" s="162"/>
      <c r="AE18" s="27" t="str">
        <f t="shared" si="6"/>
        <v/>
      </c>
      <c r="AF18" s="48" t="str">
        <f t="shared" si="7"/>
        <v/>
      </c>
      <c r="AG18" s="48" t="str">
        <f t="shared" si="8"/>
        <v/>
      </c>
      <c r="AH18" s="132"/>
      <c r="AI18" s="161" t="str">
        <f t="shared" si="9"/>
        <v>Débil</v>
      </c>
      <c r="AJ18" s="21" t="str">
        <f>IFERROR(VLOOKUP((CONCATENATE(AG18,AI18)),Listados!$U$3:$V$11,2,FALSE),"")</f>
        <v/>
      </c>
      <c r="AK18" s="48">
        <f t="shared" si="10"/>
        <v>100</v>
      </c>
      <c r="AL18" s="296"/>
      <c r="AM18" s="297"/>
      <c r="AN18" s="197">
        <f>+IF(AND(Q18="Preventivo",AM13="Fuerte"),2,IF(AND(Q18="Preventivo",AM13="Moderado"),1,0))</f>
        <v>0</v>
      </c>
      <c r="AO18" s="197">
        <f>+IF(AND(Q18="Detectivo",$AM13="Fuerte"),2,IF(AND(Q18="Detectivo",$AM13="Moderado"),1,IF(AND(Q18="Preventivo",$AM13="Fuerte"),1,0)))</f>
        <v>0</v>
      </c>
      <c r="AP18" s="197">
        <f>+K13-AN18</f>
        <v>1</v>
      </c>
      <c r="AQ18" s="197">
        <f>+M13-AO18</f>
        <v>1</v>
      </c>
      <c r="AR18" s="300"/>
      <c r="AS18" s="300"/>
      <c r="AT18" s="300"/>
      <c r="AU18" s="300"/>
      <c r="AV18" s="351"/>
      <c r="AW18" s="352"/>
      <c r="AX18" s="353"/>
      <c r="AY18" s="351"/>
      <c r="AZ18" s="352"/>
      <c r="BA18" s="353"/>
      <c r="BB18" s="351"/>
      <c r="BC18" s="352"/>
      <c r="BD18" s="353"/>
    </row>
    <row r="19" spans="1:56" ht="210.75" thickBot="1" x14ac:dyDescent="0.3">
      <c r="A19" s="309">
        <v>3</v>
      </c>
      <c r="B19" s="322" t="s">
        <v>86</v>
      </c>
      <c r="C19" s="325" t="str">
        <f>IFERROR(VLOOKUP(B19,Listados!B$3:C$20,2,FALSE),"")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19" s="326" t="s">
        <v>198</v>
      </c>
      <c r="E19" s="191" t="s">
        <v>52</v>
      </c>
      <c r="F19" s="191"/>
      <c r="G19" s="192" t="s">
        <v>199</v>
      </c>
      <c r="H19" s="192" t="s">
        <v>30</v>
      </c>
      <c r="I19" s="192" t="s">
        <v>200</v>
      </c>
      <c r="J19" s="322" t="s">
        <v>53</v>
      </c>
      <c r="K19" s="303">
        <f>+VLOOKUP(J19,[3]Listados!$K$8:$L$12,2,0)</f>
        <v>4</v>
      </c>
      <c r="L19" s="306" t="s">
        <v>36</v>
      </c>
      <c r="M19" s="303">
        <f>+VLOOKUP(L19,Listados!$K$13:$L$17,2,0)</f>
        <v>3</v>
      </c>
      <c r="N19" s="300" t="str">
        <f>IF(AND(J19&lt;&gt;"",L19&lt;&gt;""),VLOOKUP(J19&amp;L19,Listados!$M$3:$N$27,2,FALSE),"")</f>
        <v>Alto</v>
      </c>
      <c r="O19" s="194" t="s">
        <v>201</v>
      </c>
      <c r="P19" s="194" t="s">
        <v>199</v>
      </c>
      <c r="Q19" s="194" t="s">
        <v>20</v>
      </c>
      <c r="R19" s="200"/>
      <c r="S19" s="27" t="str">
        <f t="shared" si="0"/>
        <v/>
      </c>
      <c r="T19" s="200"/>
      <c r="U19" s="27" t="str">
        <f t="shared" si="1"/>
        <v/>
      </c>
      <c r="V19" s="162"/>
      <c r="W19" s="27" t="str">
        <f t="shared" si="2"/>
        <v/>
      </c>
      <c r="X19" s="162"/>
      <c r="Y19" s="27" t="str">
        <f t="shared" si="3"/>
        <v/>
      </c>
      <c r="Z19" s="162"/>
      <c r="AA19" s="27" t="str">
        <f t="shared" si="4"/>
        <v/>
      </c>
      <c r="AB19" s="162"/>
      <c r="AC19" s="27" t="str">
        <f t="shared" si="5"/>
        <v/>
      </c>
      <c r="AD19" s="162"/>
      <c r="AE19" s="27" t="str">
        <f t="shared" si="6"/>
        <v/>
      </c>
      <c r="AF19" s="48" t="str">
        <f t="shared" si="7"/>
        <v/>
      </c>
      <c r="AG19" s="48" t="str">
        <f t="shared" si="8"/>
        <v/>
      </c>
      <c r="AH19" s="132"/>
      <c r="AI19" s="161" t="str">
        <f t="shared" si="9"/>
        <v>Débil</v>
      </c>
      <c r="AJ19" s="21" t="str">
        <f>IFERROR(VLOOKUP((CONCATENATE(AG19,AI19)),Listados!$U$3:$V$11,2,FALSE),"")</f>
        <v/>
      </c>
      <c r="AK19" s="48">
        <f t="shared" si="10"/>
        <v>100</v>
      </c>
      <c r="AL19" s="294">
        <f>AVERAGE(AK19:AK24)</f>
        <v>100</v>
      </c>
      <c r="AM19" s="296" t="str">
        <f>IF(AL19&lt;=50, "Débil", IF(AL19&lt;=99,"Moderado","Fuerte"))</f>
        <v>Fuerte</v>
      </c>
      <c r="AN19" s="197">
        <f>+IF(AND(Q19="Preventivo",AM19="Fuerte"),2,IF(AND(Q19="Preventivo",AM19="Moderado"),1,0))</f>
        <v>2</v>
      </c>
      <c r="AO19" s="197">
        <f>+IF(AND(Q19="Detectivo",$AM19="Fuerte"),2,IF(AND(Q19="Detectivo",$AM19="Moderado"),1,IF(AND(Q19="Preventivo",$AM19="Fuerte"),1,0)))</f>
        <v>1</v>
      </c>
      <c r="AP19" s="197">
        <f>+K19-AN19</f>
        <v>2</v>
      </c>
      <c r="AQ19" s="197">
        <f>+M19-AO19</f>
        <v>2</v>
      </c>
      <c r="AR19" s="298" t="str">
        <f>+VLOOKUP(MIN(AP19,AP20,AP21,AP22,AP23,AP24),Listados!$J$18:$K$24,2,TRUE)</f>
        <v>Improbable</v>
      </c>
      <c r="AS19" s="298" t="str">
        <f>+VLOOKUP(MIN(AQ19,AQ20,AQ21,AQ22,AQ23,AQ24),Listados!$J$26:$K$32,2,TRUE)</f>
        <v>Menor</v>
      </c>
      <c r="AT19" s="298" t="str">
        <f>IF(AND(AR19&lt;&gt;"",AS19&lt;&gt;""),VLOOKUP(AR19&amp;AS19,Listados!$M$3:$N$27,2,FALSE),"")</f>
        <v>Bajo</v>
      </c>
      <c r="AU19" s="298" t="str">
        <f>+VLOOKUP(AT19,Listados!$P$3:$Q$6,2,FALSE)</f>
        <v>Asumir el riesgo</v>
      </c>
      <c r="AV19" s="351"/>
      <c r="AW19" s="352"/>
      <c r="AX19" s="353"/>
      <c r="AY19" s="351"/>
      <c r="AZ19" s="352"/>
      <c r="BA19" s="353"/>
      <c r="BB19" s="351"/>
      <c r="BC19" s="352"/>
      <c r="BD19" s="353"/>
    </row>
    <row r="20" spans="1:56" ht="180.75" thickBot="1" x14ac:dyDescent="0.3">
      <c r="A20" s="310"/>
      <c r="B20" s="322"/>
      <c r="C20" s="325"/>
      <c r="D20" s="326"/>
      <c r="E20" s="191"/>
      <c r="F20" s="191"/>
      <c r="G20" s="192" t="s">
        <v>202</v>
      </c>
      <c r="H20" s="192" t="s">
        <v>30</v>
      </c>
      <c r="I20" s="192" t="s">
        <v>203</v>
      </c>
      <c r="J20" s="322"/>
      <c r="K20" s="304"/>
      <c r="L20" s="307"/>
      <c r="M20" s="304"/>
      <c r="N20" s="308"/>
      <c r="O20" s="194" t="s">
        <v>204</v>
      </c>
      <c r="P20" s="194" t="s">
        <v>202</v>
      </c>
      <c r="Q20" s="194" t="s">
        <v>20</v>
      </c>
      <c r="R20" s="200"/>
      <c r="S20" s="27" t="str">
        <f t="shared" si="0"/>
        <v/>
      </c>
      <c r="T20" s="200"/>
      <c r="U20" s="27" t="str">
        <f t="shared" si="1"/>
        <v/>
      </c>
      <c r="V20" s="162"/>
      <c r="W20" s="27" t="str">
        <f t="shared" si="2"/>
        <v/>
      </c>
      <c r="X20" s="162"/>
      <c r="Y20" s="27" t="str">
        <f t="shared" si="3"/>
        <v/>
      </c>
      <c r="Z20" s="162"/>
      <c r="AA20" s="27" t="str">
        <f t="shared" si="4"/>
        <v/>
      </c>
      <c r="AB20" s="162"/>
      <c r="AC20" s="27" t="str">
        <f t="shared" si="5"/>
        <v/>
      </c>
      <c r="AD20" s="162"/>
      <c r="AE20" s="27" t="str">
        <f t="shared" si="6"/>
        <v/>
      </c>
      <c r="AF20" s="48" t="str">
        <f t="shared" si="7"/>
        <v/>
      </c>
      <c r="AG20" s="48" t="str">
        <f t="shared" si="8"/>
        <v/>
      </c>
      <c r="AH20" s="132"/>
      <c r="AI20" s="161" t="str">
        <f t="shared" si="9"/>
        <v>Débil</v>
      </c>
      <c r="AJ20" s="21" t="str">
        <f>IFERROR(VLOOKUP((CONCATENATE(AG20,AI20)),Listados!$U$3:$V$11,2,FALSE),"")</f>
        <v/>
      </c>
      <c r="AK20" s="48">
        <f t="shared" si="10"/>
        <v>100</v>
      </c>
      <c r="AL20" s="295"/>
      <c r="AM20" s="297"/>
      <c r="AN20" s="197">
        <f>+IF(AND(Q20="Preventivo",AM19="Fuerte"),2,IF(AND(Q20="Preventivo",AM19="Moderado"),1,0))</f>
        <v>2</v>
      </c>
      <c r="AO20" s="197">
        <f>+IF(AND(Q20="Detectivo",$AM19="Fuerte"),2,IF(AND(Q20="Detectivo",$AM19="Moderado"),1,IF(AND(Q20="Preventivo",$AM19="Fuerte"),1,0)))</f>
        <v>1</v>
      </c>
      <c r="AP20" s="197">
        <f>+K19-AN20</f>
        <v>2</v>
      </c>
      <c r="AQ20" s="197">
        <f>+M19-AO20</f>
        <v>2</v>
      </c>
      <c r="AR20" s="299"/>
      <c r="AS20" s="299"/>
      <c r="AT20" s="299"/>
      <c r="AU20" s="299"/>
      <c r="AV20" s="351"/>
      <c r="AW20" s="352"/>
      <c r="AX20" s="353"/>
      <c r="AY20" s="351"/>
      <c r="AZ20" s="352"/>
      <c r="BA20" s="353"/>
      <c r="BB20" s="351"/>
      <c r="BC20" s="352"/>
      <c r="BD20" s="353"/>
    </row>
    <row r="21" spans="1:56" ht="15.75" thickBot="1" x14ac:dyDescent="0.3">
      <c r="A21" s="310"/>
      <c r="B21" s="322"/>
      <c r="C21" s="325"/>
      <c r="D21" s="326"/>
      <c r="E21" s="191"/>
      <c r="F21" s="191"/>
      <c r="G21" s="192"/>
      <c r="H21" s="192"/>
      <c r="I21" s="192"/>
      <c r="J21" s="322"/>
      <c r="K21" s="304"/>
      <c r="L21" s="307"/>
      <c r="M21" s="304"/>
      <c r="N21" s="308"/>
      <c r="O21" s="47"/>
      <c r="P21" s="200"/>
      <c r="Q21" s="200"/>
      <c r="R21" s="200"/>
      <c r="S21" s="27" t="str">
        <f t="shared" si="0"/>
        <v/>
      </c>
      <c r="T21" s="200"/>
      <c r="U21" s="27" t="str">
        <f t="shared" si="1"/>
        <v/>
      </c>
      <c r="V21" s="162"/>
      <c r="W21" s="27" t="str">
        <f t="shared" si="2"/>
        <v/>
      </c>
      <c r="X21" s="162"/>
      <c r="Y21" s="27" t="str">
        <f t="shared" si="3"/>
        <v/>
      </c>
      <c r="Z21" s="162"/>
      <c r="AA21" s="27" t="str">
        <f t="shared" si="4"/>
        <v/>
      </c>
      <c r="AB21" s="162"/>
      <c r="AC21" s="27" t="str">
        <f t="shared" si="5"/>
        <v/>
      </c>
      <c r="AD21" s="162"/>
      <c r="AE21" s="27" t="str">
        <f t="shared" si="6"/>
        <v/>
      </c>
      <c r="AF21" s="48" t="str">
        <f t="shared" si="7"/>
        <v/>
      </c>
      <c r="AG21" s="48" t="str">
        <f t="shared" si="8"/>
        <v/>
      </c>
      <c r="AH21" s="132"/>
      <c r="AI21" s="161" t="str">
        <f t="shared" si="9"/>
        <v>Débil</v>
      </c>
      <c r="AJ21" s="21" t="str">
        <f>IFERROR(VLOOKUP((CONCATENATE(AG21,AI21)),Listados!$U$3:$V$11,2,FALSE),"")</f>
        <v/>
      </c>
      <c r="AK21" s="48">
        <f t="shared" si="10"/>
        <v>100</v>
      </c>
      <c r="AL21" s="295"/>
      <c r="AM21" s="297"/>
      <c r="AN21" s="197">
        <f>+IF(AND(Q21="Preventivo",AM19="Fuerte"),2,IF(AND(Q21="Preventivo",AM19="Moderado"),1,0))</f>
        <v>0</v>
      </c>
      <c r="AO21" s="197">
        <f>+IF(AND(Q21="Detectivo",$AM19="Fuerte"),2,IF(AND(Q21="Detectivo",$AM19="Moderado"),1,IF(AND(Q21="Preventivo",$AM19="Fuerte"),1,0)))</f>
        <v>0</v>
      </c>
      <c r="AP21" s="197">
        <f>+K19-AN21</f>
        <v>4</v>
      </c>
      <c r="AQ21" s="197">
        <f>+M19-AO21</f>
        <v>3</v>
      </c>
      <c r="AR21" s="299"/>
      <c r="AS21" s="299"/>
      <c r="AT21" s="299"/>
      <c r="AU21" s="299"/>
      <c r="AV21" s="351"/>
      <c r="AW21" s="352"/>
      <c r="AX21" s="353"/>
      <c r="AY21" s="351"/>
      <c r="AZ21" s="352"/>
      <c r="BA21" s="353"/>
      <c r="BB21" s="351"/>
      <c r="BC21" s="352"/>
      <c r="BD21" s="353"/>
    </row>
    <row r="22" spans="1:56" ht="15.75" thickBot="1" x14ac:dyDescent="0.3">
      <c r="A22" s="310"/>
      <c r="B22" s="322"/>
      <c r="C22" s="325"/>
      <c r="D22" s="326"/>
      <c r="E22" s="191"/>
      <c r="F22" s="191"/>
      <c r="G22" s="192"/>
      <c r="H22" s="192"/>
      <c r="I22" s="192"/>
      <c r="J22" s="322"/>
      <c r="K22" s="304"/>
      <c r="L22" s="307"/>
      <c r="M22" s="304"/>
      <c r="N22" s="308"/>
      <c r="O22" s="47"/>
      <c r="P22" s="200"/>
      <c r="Q22" s="200"/>
      <c r="R22" s="200"/>
      <c r="S22" s="27" t="str">
        <f t="shared" si="0"/>
        <v/>
      </c>
      <c r="T22" s="200"/>
      <c r="U22" s="27" t="str">
        <f t="shared" si="1"/>
        <v/>
      </c>
      <c r="V22" s="162"/>
      <c r="W22" s="27" t="str">
        <f t="shared" si="2"/>
        <v/>
      </c>
      <c r="X22" s="162"/>
      <c r="Y22" s="27" t="str">
        <f t="shared" si="3"/>
        <v/>
      </c>
      <c r="Z22" s="162"/>
      <c r="AA22" s="27" t="str">
        <f t="shared" si="4"/>
        <v/>
      </c>
      <c r="AB22" s="162"/>
      <c r="AC22" s="27" t="str">
        <f t="shared" si="5"/>
        <v/>
      </c>
      <c r="AD22" s="162"/>
      <c r="AE22" s="27" t="str">
        <f t="shared" si="6"/>
        <v/>
      </c>
      <c r="AF22" s="48" t="str">
        <f t="shared" si="7"/>
        <v/>
      </c>
      <c r="AG22" s="48" t="str">
        <f t="shared" si="8"/>
        <v/>
      </c>
      <c r="AH22" s="132"/>
      <c r="AI22" s="161" t="str">
        <f t="shared" si="9"/>
        <v>Débil</v>
      </c>
      <c r="AJ22" s="21" t="str">
        <f>IFERROR(VLOOKUP((CONCATENATE(AG22,AI22)),Listados!$U$3:$V$11,2,FALSE),"")</f>
        <v/>
      </c>
      <c r="AK22" s="48">
        <f t="shared" si="10"/>
        <v>100</v>
      </c>
      <c r="AL22" s="295"/>
      <c r="AM22" s="297"/>
      <c r="AN22" s="197">
        <f>+IF(AND(Q22="Preventivo",AM19="Fuerte"),2,IF(AND(Q22="Preventivo",AM19="Moderado"),1,0))</f>
        <v>0</v>
      </c>
      <c r="AO22" s="197">
        <f>+IF(AND(Q22="Detectivo",$AM19="Fuerte"),2,IF(AND(Q22="Detectivo",$AM19="Moderado"),1,IF(AND(Q22="Preventivo",$AM19="Fuerte"),1,0)))</f>
        <v>0</v>
      </c>
      <c r="AP22" s="197">
        <f>+K19-AN22</f>
        <v>4</v>
      </c>
      <c r="AQ22" s="197">
        <f>+M19-AO22</f>
        <v>3</v>
      </c>
      <c r="AR22" s="299"/>
      <c r="AS22" s="299"/>
      <c r="AT22" s="299"/>
      <c r="AU22" s="299"/>
      <c r="AV22" s="351"/>
      <c r="AW22" s="352"/>
      <c r="AX22" s="353"/>
      <c r="AY22" s="351"/>
      <c r="AZ22" s="352"/>
      <c r="BA22" s="353"/>
      <c r="BB22" s="351"/>
      <c r="BC22" s="352"/>
      <c r="BD22" s="353"/>
    </row>
    <row r="23" spans="1:56" ht="15.75" thickBot="1" x14ac:dyDescent="0.3">
      <c r="A23" s="310"/>
      <c r="B23" s="322"/>
      <c r="C23" s="325"/>
      <c r="D23" s="326"/>
      <c r="E23" s="191"/>
      <c r="F23" s="191"/>
      <c r="G23" s="192"/>
      <c r="H23" s="192"/>
      <c r="I23" s="192"/>
      <c r="J23" s="322"/>
      <c r="K23" s="304"/>
      <c r="L23" s="307"/>
      <c r="M23" s="304"/>
      <c r="N23" s="308"/>
      <c r="O23" s="47"/>
      <c r="P23" s="200"/>
      <c r="Q23" s="200"/>
      <c r="R23" s="200"/>
      <c r="S23" s="27" t="str">
        <f t="shared" si="0"/>
        <v/>
      </c>
      <c r="T23" s="200"/>
      <c r="U23" s="27" t="str">
        <f t="shared" si="1"/>
        <v/>
      </c>
      <c r="V23" s="162"/>
      <c r="W23" s="27" t="str">
        <f t="shared" si="2"/>
        <v/>
      </c>
      <c r="X23" s="162"/>
      <c r="Y23" s="27" t="str">
        <f t="shared" si="3"/>
        <v/>
      </c>
      <c r="Z23" s="162"/>
      <c r="AA23" s="27" t="str">
        <f t="shared" si="4"/>
        <v/>
      </c>
      <c r="AB23" s="162"/>
      <c r="AC23" s="27" t="str">
        <f t="shared" si="5"/>
        <v/>
      </c>
      <c r="AD23" s="162"/>
      <c r="AE23" s="27" t="str">
        <f t="shared" si="6"/>
        <v/>
      </c>
      <c r="AF23" s="48" t="str">
        <f t="shared" si="7"/>
        <v/>
      </c>
      <c r="AG23" s="48" t="str">
        <f t="shared" si="8"/>
        <v/>
      </c>
      <c r="AH23" s="132"/>
      <c r="AI23" s="161" t="str">
        <f t="shared" si="9"/>
        <v>Débil</v>
      </c>
      <c r="AJ23" s="21" t="str">
        <f>IFERROR(VLOOKUP((CONCATENATE(AG23,AI23)),Listados!$U$3:$V$11,2,FALSE),"")</f>
        <v/>
      </c>
      <c r="AK23" s="48">
        <f t="shared" si="10"/>
        <v>100</v>
      </c>
      <c r="AL23" s="295"/>
      <c r="AM23" s="297"/>
      <c r="AN23" s="197">
        <f>+IF(AND(Q23="Preventivo",AM19="Fuerte"),2,IF(AND(Q23="Preventivo",AM19="Moderado"),1,0))</f>
        <v>0</v>
      </c>
      <c r="AO23" s="197">
        <f>+IF(AND(Q23="Detectivo",$AM19="Fuerte"),2,IF(AND(Q23="Detectivo",$AM19="Moderado"),1,IF(AND(Q23="Preventivo",$AM19="Fuerte"),1,0)))</f>
        <v>0</v>
      </c>
      <c r="AP23" s="197">
        <f>+K19-AN23</f>
        <v>4</v>
      </c>
      <c r="AQ23" s="197">
        <f>+M19-AO23</f>
        <v>3</v>
      </c>
      <c r="AR23" s="299"/>
      <c r="AS23" s="299"/>
      <c r="AT23" s="299"/>
      <c r="AU23" s="299"/>
      <c r="AV23" s="351"/>
      <c r="AW23" s="352"/>
      <c r="AX23" s="353"/>
      <c r="AY23" s="351"/>
      <c r="AZ23" s="352"/>
      <c r="BA23" s="353"/>
      <c r="BB23" s="351"/>
      <c r="BC23" s="352"/>
      <c r="BD23" s="353"/>
    </row>
    <row r="24" spans="1:56" ht="15.75" thickBot="1" x14ac:dyDescent="0.3">
      <c r="A24" s="311"/>
      <c r="B24" s="322"/>
      <c r="C24" s="325"/>
      <c r="D24" s="326"/>
      <c r="E24" s="191"/>
      <c r="F24" s="191"/>
      <c r="G24" s="192"/>
      <c r="H24" s="192"/>
      <c r="I24" s="192"/>
      <c r="J24" s="322"/>
      <c r="K24" s="305"/>
      <c r="L24" s="307"/>
      <c r="M24" s="305"/>
      <c r="N24" s="308"/>
      <c r="O24" s="101"/>
      <c r="P24" s="200"/>
      <c r="Q24" s="200"/>
      <c r="R24" s="200"/>
      <c r="S24" s="27" t="str">
        <f t="shared" si="0"/>
        <v/>
      </c>
      <c r="T24" s="200"/>
      <c r="U24" s="27" t="str">
        <f t="shared" si="1"/>
        <v/>
      </c>
      <c r="V24" s="162"/>
      <c r="W24" s="27" t="str">
        <f t="shared" si="2"/>
        <v/>
      </c>
      <c r="X24" s="162"/>
      <c r="Y24" s="27" t="str">
        <f t="shared" si="3"/>
        <v/>
      </c>
      <c r="Z24" s="162"/>
      <c r="AA24" s="27" t="str">
        <f t="shared" si="4"/>
        <v/>
      </c>
      <c r="AB24" s="162"/>
      <c r="AC24" s="27" t="str">
        <f t="shared" si="5"/>
        <v/>
      </c>
      <c r="AD24" s="162"/>
      <c r="AE24" s="27" t="str">
        <f t="shared" si="6"/>
        <v/>
      </c>
      <c r="AF24" s="48" t="str">
        <f t="shared" si="7"/>
        <v/>
      </c>
      <c r="AG24" s="48" t="str">
        <f t="shared" si="8"/>
        <v/>
      </c>
      <c r="AH24" s="132"/>
      <c r="AI24" s="161" t="str">
        <f t="shared" si="9"/>
        <v>Débil</v>
      </c>
      <c r="AJ24" s="21" t="str">
        <f>IFERROR(VLOOKUP((CONCATENATE(AG24,AI24)),Listados!$U$3:$V$11,2,FALSE),"")</f>
        <v/>
      </c>
      <c r="AK24" s="48">
        <f t="shared" si="10"/>
        <v>100</v>
      </c>
      <c r="AL24" s="296"/>
      <c r="AM24" s="297"/>
      <c r="AN24" s="197">
        <f>+IF(AND(Q24="Preventivo",AM19="Fuerte"),2,IF(AND(Q24="Preventivo",AM19="Moderado"),1,0))</f>
        <v>0</v>
      </c>
      <c r="AO24" s="197">
        <f>+IF(AND(Q24="Detectivo",$AM19="Fuerte"),2,IF(AND(Q24="Detectivo",$AM19="Moderado"),1,IF(AND(Q24="Preventivo",$AM19="Fuerte"),1,0)))</f>
        <v>0</v>
      </c>
      <c r="AP24" s="197">
        <f>+K19-AN24</f>
        <v>4</v>
      </c>
      <c r="AQ24" s="197">
        <f>+M19-AO24</f>
        <v>3</v>
      </c>
      <c r="AR24" s="300"/>
      <c r="AS24" s="300"/>
      <c r="AT24" s="300"/>
      <c r="AU24" s="300"/>
      <c r="AV24" s="351"/>
      <c r="AW24" s="352"/>
      <c r="AX24" s="353"/>
      <c r="AY24" s="351"/>
      <c r="AZ24" s="352"/>
      <c r="BA24" s="353"/>
      <c r="BB24" s="351"/>
      <c r="BC24" s="352"/>
      <c r="BD24" s="353"/>
    </row>
    <row r="25" spans="1:56" ht="135.75" thickBot="1" x14ac:dyDescent="0.3">
      <c r="A25" s="309">
        <v>4</v>
      </c>
      <c r="B25" s="322" t="s">
        <v>27</v>
      </c>
      <c r="C25" s="325" t="str">
        <f>IFERROR(VLOOKUP(B25,Listados!B$3:C$20,2,FALSE),"")</f>
        <v>Proveer información oportuna, confiable, veraz y accesible a clientes internos y externos del Ministerio de Justicia y del Derecho.</v>
      </c>
      <c r="D25" s="326" t="s">
        <v>205</v>
      </c>
      <c r="E25" s="191" t="s">
        <v>15</v>
      </c>
      <c r="F25" s="191" t="s">
        <v>178</v>
      </c>
      <c r="G25" s="192" t="s">
        <v>206</v>
      </c>
      <c r="H25" s="192" t="s">
        <v>16</v>
      </c>
      <c r="I25" s="192" t="s">
        <v>207</v>
      </c>
      <c r="J25" s="322" t="s">
        <v>21</v>
      </c>
      <c r="K25" s="303">
        <f>+VLOOKUP(J25,Listados!$K$8:$L$12,2,0)</f>
        <v>1</v>
      </c>
      <c r="L25" s="306" t="s">
        <v>64</v>
      </c>
      <c r="M25" s="303">
        <f>+VLOOKUP(L25,Listados!$K$13:$L$17,2,0)</f>
        <v>5</v>
      </c>
      <c r="N25" s="300" t="str">
        <f>IF(AND(J25&lt;&gt;"",L25&lt;&gt;""),VLOOKUP(J25&amp;L25,Listados!$M$3:$N$27,2,FALSE),"")</f>
        <v>Extremo</v>
      </c>
      <c r="O25" s="194" t="s">
        <v>208</v>
      </c>
      <c r="P25" s="201" t="s">
        <v>206</v>
      </c>
      <c r="Q25" s="192" t="s">
        <v>123</v>
      </c>
      <c r="R25" s="200"/>
      <c r="S25" s="27" t="str">
        <f t="shared" si="0"/>
        <v/>
      </c>
      <c r="T25" s="200"/>
      <c r="U25" s="27" t="str">
        <f t="shared" si="1"/>
        <v/>
      </c>
      <c r="V25" s="162"/>
      <c r="W25" s="27" t="str">
        <f t="shared" si="2"/>
        <v/>
      </c>
      <c r="X25" s="162"/>
      <c r="Y25" s="27" t="str">
        <f t="shared" si="3"/>
        <v/>
      </c>
      <c r="Z25" s="162"/>
      <c r="AA25" s="27" t="str">
        <f t="shared" si="4"/>
        <v/>
      </c>
      <c r="AB25" s="162"/>
      <c r="AC25" s="27" t="str">
        <f t="shared" si="5"/>
        <v/>
      </c>
      <c r="AD25" s="162"/>
      <c r="AE25" s="27" t="str">
        <f t="shared" si="6"/>
        <v/>
      </c>
      <c r="AF25" s="48" t="str">
        <f t="shared" si="7"/>
        <v/>
      </c>
      <c r="AG25" s="48" t="str">
        <f t="shared" si="8"/>
        <v/>
      </c>
      <c r="AH25" s="132"/>
      <c r="AI25" s="161" t="str">
        <f t="shared" si="9"/>
        <v>Débil</v>
      </c>
      <c r="AJ25" s="21" t="str">
        <f>IFERROR(VLOOKUP((CONCATENATE(AG25,AI25)),Listados!$U$3:$V$11,2,FALSE),"")</f>
        <v/>
      </c>
      <c r="AK25" s="48">
        <f t="shared" si="10"/>
        <v>100</v>
      </c>
      <c r="AL25" s="294">
        <f>AVERAGE(AK25:AK30)</f>
        <v>100</v>
      </c>
      <c r="AM25" s="296" t="str">
        <f>IF(AL25&lt;=50, "Débil", IF(AL25&lt;=99,"Moderado","Fuerte"))</f>
        <v>Fuerte</v>
      </c>
      <c r="AN25" s="197">
        <f>+IF(AND(Q25="Preventivo",AM25="Fuerte"),2,IF(AND(Q25="Preventivo",AM25="Moderado"),1,0))</f>
        <v>0</v>
      </c>
      <c r="AO25" s="197">
        <f>+IF(AND(Q25="Detectivo",$AM25="Fuerte"),2,IF(AND(Q25="Detectivo",$AM25="Moderado"),1,IF(AND(Q25="Preventivo",$AM25="Fuerte"),1,0)))</f>
        <v>2</v>
      </c>
      <c r="AP25" s="197">
        <f>+K25-AN25</f>
        <v>1</v>
      </c>
      <c r="AQ25" s="197">
        <f>+M25-AO25</f>
        <v>3</v>
      </c>
      <c r="AR25" s="298" t="str">
        <f>+VLOOKUP(MIN(AP25,AP26,AP27,AP28,AP29,AP30),Listados!$J$18:$K$24,2,TRUE)</f>
        <v>Rara Vez</v>
      </c>
      <c r="AS25" s="298" t="str">
        <f>+VLOOKUP(MIN(AQ25,AQ26,AQ27,AQ28,AQ29,AQ30),Listados!$J$26:$K$32,2,TRUE)</f>
        <v>Moderado</v>
      </c>
      <c r="AT25" s="298" t="str">
        <f>IF(AND(AR25&lt;&gt;"",AS25&lt;&gt;""),VLOOKUP(AR25&amp;AS25,Listados!$M$3:$N$27,2,FALSE),"")</f>
        <v>Moderado</v>
      </c>
      <c r="AU25" s="298" t="str">
        <f>+VLOOKUP(AT25,Listados!$P$3:$Q$6,2,FALSE)</f>
        <v xml:space="preserve"> Reducir el riesgo</v>
      </c>
      <c r="AV25" s="351"/>
      <c r="AW25" s="352"/>
      <c r="AX25" s="353"/>
      <c r="AY25" s="351"/>
      <c r="AZ25" s="352"/>
      <c r="BA25" s="353"/>
      <c r="BB25" s="351"/>
      <c r="BC25" s="352"/>
      <c r="BD25" s="353"/>
    </row>
    <row r="26" spans="1:56" ht="135.75" thickBot="1" x14ac:dyDescent="0.3">
      <c r="A26" s="310"/>
      <c r="B26" s="322"/>
      <c r="C26" s="325"/>
      <c r="D26" s="326"/>
      <c r="E26" s="191"/>
      <c r="F26" s="191" t="s">
        <v>209</v>
      </c>
      <c r="G26" s="192" t="s">
        <v>210</v>
      </c>
      <c r="H26" s="192" t="s">
        <v>16</v>
      </c>
      <c r="I26" s="192" t="s">
        <v>211</v>
      </c>
      <c r="J26" s="322"/>
      <c r="K26" s="304"/>
      <c r="L26" s="307"/>
      <c r="M26" s="304"/>
      <c r="N26" s="308"/>
      <c r="O26" s="194" t="s">
        <v>212</v>
      </c>
      <c r="P26" s="201" t="s">
        <v>210</v>
      </c>
      <c r="Q26" s="192" t="s">
        <v>20</v>
      </c>
      <c r="R26" s="200"/>
      <c r="S26" s="27" t="str">
        <f t="shared" si="0"/>
        <v/>
      </c>
      <c r="T26" s="200"/>
      <c r="U26" s="27" t="str">
        <f t="shared" si="1"/>
        <v/>
      </c>
      <c r="V26" s="162"/>
      <c r="W26" s="27" t="str">
        <f t="shared" si="2"/>
        <v/>
      </c>
      <c r="X26" s="162"/>
      <c r="Y26" s="27" t="str">
        <f t="shared" si="3"/>
        <v/>
      </c>
      <c r="Z26" s="162"/>
      <c r="AA26" s="27" t="str">
        <f t="shared" si="4"/>
        <v/>
      </c>
      <c r="AB26" s="162"/>
      <c r="AC26" s="27" t="str">
        <f t="shared" si="5"/>
        <v/>
      </c>
      <c r="AD26" s="162"/>
      <c r="AE26" s="27" t="str">
        <f t="shared" si="6"/>
        <v/>
      </c>
      <c r="AF26" s="48" t="str">
        <f t="shared" si="7"/>
        <v/>
      </c>
      <c r="AG26" s="48" t="str">
        <f t="shared" si="8"/>
        <v/>
      </c>
      <c r="AH26" s="132"/>
      <c r="AI26" s="161" t="str">
        <f t="shared" si="9"/>
        <v>Débil</v>
      </c>
      <c r="AJ26" s="21" t="str">
        <f>IFERROR(VLOOKUP((CONCATENATE(AG26,AI26)),Listados!$U$3:$V$11,2,FALSE),"")</f>
        <v/>
      </c>
      <c r="AK26" s="48">
        <f t="shared" si="10"/>
        <v>100</v>
      </c>
      <c r="AL26" s="295"/>
      <c r="AM26" s="297"/>
      <c r="AN26" s="197">
        <f>+IF(AND(Q26="Preventivo",AM25="Fuerte"),2,IF(AND(Q26="Preventivo",AM25="Moderado"),1,0))</f>
        <v>2</v>
      </c>
      <c r="AO26" s="197">
        <f>+IF(AND(Q26="Detectivo",$AM25="Fuerte"),2,IF(AND(Q26="Detectivo",$AM25="Moderado"),1,IF(AND(Q26="Preventivo",$AM25="Fuerte"),1,0)))</f>
        <v>1</v>
      </c>
      <c r="AP26" s="197">
        <f>+K25-AN26</f>
        <v>-1</v>
      </c>
      <c r="AQ26" s="197">
        <f>+M25-AO26</f>
        <v>4</v>
      </c>
      <c r="AR26" s="299"/>
      <c r="AS26" s="299"/>
      <c r="AT26" s="299"/>
      <c r="AU26" s="299"/>
      <c r="AV26" s="351"/>
      <c r="AW26" s="352"/>
      <c r="AX26" s="353"/>
      <c r="AY26" s="351"/>
      <c r="AZ26" s="352"/>
      <c r="BA26" s="353"/>
      <c r="BB26" s="351"/>
      <c r="BC26" s="352"/>
      <c r="BD26" s="353"/>
    </row>
    <row r="27" spans="1:56" ht="135.75" thickBot="1" x14ac:dyDescent="0.3">
      <c r="A27" s="310"/>
      <c r="B27" s="322"/>
      <c r="C27" s="325"/>
      <c r="D27" s="326"/>
      <c r="E27" s="191"/>
      <c r="F27" s="191"/>
      <c r="G27" s="192" t="s">
        <v>213</v>
      </c>
      <c r="H27" s="192" t="s">
        <v>16</v>
      </c>
      <c r="I27" s="192" t="s">
        <v>214</v>
      </c>
      <c r="J27" s="322"/>
      <c r="K27" s="304"/>
      <c r="L27" s="307"/>
      <c r="M27" s="304"/>
      <c r="N27" s="308"/>
      <c r="O27" s="192" t="s">
        <v>208</v>
      </c>
      <c r="P27" s="201" t="s">
        <v>213</v>
      </c>
      <c r="Q27" s="192" t="s">
        <v>123</v>
      </c>
      <c r="R27" s="200"/>
      <c r="S27" s="27" t="str">
        <f t="shared" si="0"/>
        <v/>
      </c>
      <c r="T27" s="200"/>
      <c r="U27" s="27" t="str">
        <f t="shared" si="1"/>
        <v/>
      </c>
      <c r="V27" s="162"/>
      <c r="W27" s="27" t="str">
        <f t="shared" si="2"/>
        <v/>
      </c>
      <c r="X27" s="162"/>
      <c r="Y27" s="27" t="str">
        <f t="shared" si="3"/>
        <v/>
      </c>
      <c r="Z27" s="162"/>
      <c r="AA27" s="27" t="str">
        <f t="shared" si="4"/>
        <v/>
      </c>
      <c r="AB27" s="162"/>
      <c r="AC27" s="27" t="str">
        <f t="shared" si="5"/>
        <v/>
      </c>
      <c r="AD27" s="162"/>
      <c r="AE27" s="27" t="str">
        <f t="shared" si="6"/>
        <v/>
      </c>
      <c r="AF27" s="48" t="str">
        <f t="shared" si="7"/>
        <v/>
      </c>
      <c r="AG27" s="48" t="str">
        <f t="shared" si="8"/>
        <v/>
      </c>
      <c r="AH27" s="132"/>
      <c r="AI27" s="161" t="str">
        <f t="shared" si="9"/>
        <v>Débil</v>
      </c>
      <c r="AJ27" s="21" t="str">
        <f>IFERROR(VLOOKUP((CONCATENATE(AG27,AI27)),Listados!$U$3:$V$11,2,FALSE),"")</f>
        <v/>
      </c>
      <c r="AK27" s="48">
        <f t="shared" si="10"/>
        <v>100</v>
      </c>
      <c r="AL27" s="295"/>
      <c r="AM27" s="297"/>
      <c r="AN27" s="197">
        <f>+IF(AND(Q27="Preventivo",AM25="Fuerte"),2,IF(AND(Q27="Preventivo",AM25="Moderado"),1,0))</f>
        <v>0</v>
      </c>
      <c r="AO27" s="197">
        <f>+IF(AND(Q27="Detectivo",$AM25="Fuerte"),2,IF(AND(Q27="Detectivo",$AM25="Moderado"),1,IF(AND(Q27="Preventivo",$AM25="Fuerte"),1,0)))</f>
        <v>2</v>
      </c>
      <c r="AP27" s="197">
        <f>+K25-AN27</f>
        <v>1</v>
      </c>
      <c r="AQ27" s="197">
        <f>+M25-AO27</f>
        <v>3</v>
      </c>
      <c r="AR27" s="299"/>
      <c r="AS27" s="299"/>
      <c r="AT27" s="299"/>
      <c r="AU27" s="299"/>
      <c r="AV27" s="351"/>
      <c r="AW27" s="352"/>
      <c r="AX27" s="353"/>
      <c r="AY27" s="351"/>
      <c r="AZ27" s="352"/>
      <c r="BA27" s="353"/>
      <c r="BB27" s="351"/>
      <c r="BC27" s="352"/>
      <c r="BD27" s="353"/>
    </row>
    <row r="28" spans="1:56" ht="180.75" thickBot="1" x14ac:dyDescent="0.3">
      <c r="A28" s="310"/>
      <c r="B28" s="322"/>
      <c r="C28" s="325"/>
      <c r="D28" s="326"/>
      <c r="E28" s="191"/>
      <c r="F28" s="191"/>
      <c r="G28" s="192" t="s">
        <v>215</v>
      </c>
      <c r="H28" s="192" t="s">
        <v>16</v>
      </c>
      <c r="I28" s="192" t="s">
        <v>214</v>
      </c>
      <c r="J28" s="322"/>
      <c r="K28" s="304"/>
      <c r="L28" s="307"/>
      <c r="M28" s="304"/>
      <c r="N28" s="308"/>
      <c r="O28" s="194" t="s">
        <v>216</v>
      </c>
      <c r="P28" s="201" t="s">
        <v>210</v>
      </c>
      <c r="Q28" s="192" t="s">
        <v>20</v>
      </c>
      <c r="R28" s="200"/>
      <c r="S28" s="27" t="str">
        <f t="shared" si="0"/>
        <v/>
      </c>
      <c r="T28" s="200"/>
      <c r="U28" s="27" t="str">
        <f t="shared" si="1"/>
        <v/>
      </c>
      <c r="V28" s="162"/>
      <c r="W28" s="27" t="str">
        <f t="shared" si="2"/>
        <v/>
      </c>
      <c r="X28" s="162"/>
      <c r="Y28" s="27" t="str">
        <f t="shared" si="3"/>
        <v/>
      </c>
      <c r="Z28" s="162"/>
      <c r="AA28" s="27" t="str">
        <f t="shared" si="4"/>
        <v/>
      </c>
      <c r="AB28" s="162"/>
      <c r="AC28" s="27" t="str">
        <f t="shared" si="5"/>
        <v/>
      </c>
      <c r="AD28" s="162"/>
      <c r="AE28" s="27" t="str">
        <f t="shared" si="6"/>
        <v/>
      </c>
      <c r="AF28" s="48" t="str">
        <f t="shared" si="7"/>
        <v/>
      </c>
      <c r="AG28" s="48" t="str">
        <f t="shared" si="8"/>
        <v/>
      </c>
      <c r="AH28" s="132"/>
      <c r="AI28" s="161" t="str">
        <f t="shared" si="9"/>
        <v>Débil</v>
      </c>
      <c r="AJ28" s="21" t="str">
        <f>IFERROR(VLOOKUP((CONCATENATE(AG28,AI28)),Listados!$U$3:$V$11,2,FALSE),"")</f>
        <v/>
      </c>
      <c r="AK28" s="48">
        <f t="shared" si="10"/>
        <v>100</v>
      </c>
      <c r="AL28" s="295"/>
      <c r="AM28" s="297"/>
      <c r="AN28" s="197">
        <f>+IF(AND(Q28="Preventivo",AM25="Fuerte"),2,IF(AND(Q28="Preventivo",AM25="Moderado"),1,0))</f>
        <v>2</v>
      </c>
      <c r="AO28" s="197">
        <f>+IF(AND(Q28="Detectivo",$AM25="Fuerte"),2,IF(AND(Q28="Detectivo",$AM25="Moderado"),1,IF(AND(Q28="Preventivo",$AM25="Fuerte"),1,0)))</f>
        <v>1</v>
      </c>
      <c r="AP28" s="197">
        <f>+K25-AN28</f>
        <v>-1</v>
      </c>
      <c r="AQ28" s="197">
        <f>+M25-AO28</f>
        <v>4</v>
      </c>
      <c r="AR28" s="299"/>
      <c r="AS28" s="299"/>
      <c r="AT28" s="299"/>
      <c r="AU28" s="299"/>
      <c r="AV28" s="351"/>
      <c r="AW28" s="352"/>
      <c r="AX28" s="353"/>
      <c r="AY28" s="351"/>
      <c r="AZ28" s="352"/>
      <c r="BA28" s="353"/>
      <c r="BB28" s="351"/>
      <c r="BC28" s="352"/>
      <c r="BD28" s="353"/>
    </row>
    <row r="29" spans="1:56" ht="15.75" thickBot="1" x14ac:dyDescent="0.3">
      <c r="A29" s="310"/>
      <c r="B29" s="322"/>
      <c r="C29" s="325"/>
      <c r="D29" s="326"/>
      <c r="E29" s="191"/>
      <c r="F29" s="191"/>
      <c r="G29" s="192"/>
      <c r="H29" s="192"/>
      <c r="I29" s="192"/>
      <c r="J29" s="322"/>
      <c r="K29" s="304"/>
      <c r="L29" s="307"/>
      <c r="M29" s="304"/>
      <c r="N29" s="308"/>
      <c r="O29" s="191"/>
      <c r="P29" s="202"/>
      <c r="Q29" s="202"/>
      <c r="R29" s="200"/>
      <c r="S29" s="27" t="str">
        <f t="shared" si="0"/>
        <v/>
      </c>
      <c r="T29" s="200"/>
      <c r="U29" s="27" t="str">
        <f t="shared" si="1"/>
        <v/>
      </c>
      <c r="V29" s="162"/>
      <c r="W29" s="27" t="str">
        <f t="shared" si="2"/>
        <v/>
      </c>
      <c r="X29" s="162"/>
      <c r="Y29" s="27" t="str">
        <f t="shared" si="3"/>
        <v/>
      </c>
      <c r="Z29" s="162"/>
      <c r="AA29" s="27" t="str">
        <f t="shared" si="4"/>
        <v/>
      </c>
      <c r="AB29" s="162"/>
      <c r="AC29" s="27" t="str">
        <f t="shared" si="5"/>
        <v/>
      </c>
      <c r="AD29" s="162"/>
      <c r="AE29" s="27" t="str">
        <f t="shared" si="6"/>
        <v/>
      </c>
      <c r="AF29" s="48" t="str">
        <f t="shared" si="7"/>
        <v/>
      </c>
      <c r="AG29" s="48" t="str">
        <f t="shared" si="8"/>
        <v/>
      </c>
      <c r="AH29" s="132"/>
      <c r="AI29" s="161" t="str">
        <f t="shared" si="9"/>
        <v>Débil</v>
      </c>
      <c r="AJ29" s="21" t="str">
        <f>IFERROR(VLOOKUP((CONCATENATE(AG29,AI29)),Listados!$U$3:$V$11,2,FALSE),"")</f>
        <v/>
      </c>
      <c r="AK29" s="48">
        <f t="shared" si="10"/>
        <v>100</v>
      </c>
      <c r="AL29" s="295"/>
      <c r="AM29" s="297"/>
      <c r="AN29" s="197">
        <f>+IF(AND(Q29="Preventivo",AM25="Fuerte"),2,IF(AND(Q29="Preventivo",AM25="Moderado"),1,0))</f>
        <v>0</v>
      </c>
      <c r="AO29" s="197">
        <f>+IF(AND(Q29="Detectivo",$AM25="Fuerte"),2,IF(AND(Q29="Detectivo",$AM25="Moderado"),1,IF(AND(Q29="Preventivo",$AM25="Fuerte"),1,0)))</f>
        <v>0</v>
      </c>
      <c r="AP29" s="197">
        <f>+K25-AN29</f>
        <v>1</v>
      </c>
      <c r="AQ29" s="197">
        <f>+M25-AO29</f>
        <v>5</v>
      </c>
      <c r="AR29" s="299"/>
      <c r="AS29" s="299"/>
      <c r="AT29" s="299"/>
      <c r="AU29" s="299"/>
      <c r="AV29" s="351"/>
      <c r="AW29" s="352"/>
      <c r="AX29" s="353"/>
      <c r="AY29" s="351"/>
      <c r="AZ29" s="352"/>
      <c r="BA29" s="353"/>
      <c r="BB29" s="351"/>
      <c r="BC29" s="352"/>
      <c r="BD29" s="353"/>
    </row>
    <row r="30" spans="1:56" ht="15.75" thickBot="1" x14ac:dyDescent="0.3">
      <c r="A30" s="311"/>
      <c r="B30" s="322"/>
      <c r="C30" s="325"/>
      <c r="D30" s="326"/>
      <c r="E30" s="191"/>
      <c r="F30" s="191"/>
      <c r="G30" s="192"/>
      <c r="H30" s="192"/>
      <c r="I30" s="192"/>
      <c r="J30" s="322"/>
      <c r="K30" s="305"/>
      <c r="L30" s="307"/>
      <c r="M30" s="305"/>
      <c r="N30" s="308"/>
      <c r="O30" s="191"/>
      <c r="P30" s="202"/>
      <c r="Q30" s="202"/>
      <c r="R30" s="200"/>
      <c r="S30" s="27" t="str">
        <f t="shared" si="0"/>
        <v/>
      </c>
      <c r="T30" s="200"/>
      <c r="U30" s="27" t="str">
        <f t="shared" si="1"/>
        <v/>
      </c>
      <c r="V30" s="162"/>
      <c r="W30" s="27" t="str">
        <f t="shared" si="2"/>
        <v/>
      </c>
      <c r="X30" s="162"/>
      <c r="Y30" s="27" t="str">
        <f t="shared" si="3"/>
        <v/>
      </c>
      <c r="Z30" s="162"/>
      <c r="AA30" s="27" t="str">
        <f t="shared" si="4"/>
        <v/>
      </c>
      <c r="AB30" s="162"/>
      <c r="AC30" s="27" t="str">
        <f t="shared" si="5"/>
        <v/>
      </c>
      <c r="AD30" s="162"/>
      <c r="AE30" s="27" t="str">
        <f t="shared" si="6"/>
        <v/>
      </c>
      <c r="AF30" s="48" t="str">
        <f t="shared" si="7"/>
        <v/>
      </c>
      <c r="AG30" s="48" t="str">
        <f t="shared" si="8"/>
        <v/>
      </c>
      <c r="AH30" s="132"/>
      <c r="AI30" s="161" t="str">
        <f t="shared" si="9"/>
        <v>Débil</v>
      </c>
      <c r="AJ30" s="21" t="str">
        <f>IFERROR(VLOOKUP((CONCATENATE(AG30,AI30)),Listados!$U$3:$V$11,2,FALSE),"")</f>
        <v/>
      </c>
      <c r="AK30" s="48">
        <f t="shared" si="10"/>
        <v>100</v>
      </c>
      <c r="AL30" s="296"/>
      <c r="AM30" s="297"/>
      <c r="AN30" s="197">
        <f>+IF(AND(Q30="Preventivo",AM25="Fuerte"),2,IF(AND(Q30="Preventivo",AM25="Moderado"),1,0))</f>
        <v>0</v>
      </c>
      <c r="AO30" s="197">
        <f>+IF(AND(Q30="Detectivo",$AM25="Fuerte"),2,IF(AND(Q30="Detectivo",$AM25="Moderado"),1,IF(AND(Q30="Preventivo",$AM25="Fuerte"),1,0)))</f>
        <v>0</v>
      </c>
      <c r="AP30" s="197">
        <f>+K25-AN30</f>
        <v>1</v>
      </c>
      <c r="AQ30" s="197">
        <f>+M25-AO30</f>
        <v>5</v>
      </c>
      <c r="AR30" s="300"/>
      <c r="AS30" s="300"/>
      <c r="AT30" s="300"/>
      <c r="AU30" s="300"/>
      <c r="AV30" s="351"/>
      <c r="AW30" s="352"/>
      <c r="AX30" s="353"/>
      <c r="AY30" s="351"/>
      <c r="AZ30" s="352"/>
      <c r="BA30" s="353"/>
      <c r="BB30" s="351"/>
      <c r="BC30" s="352"/>
      <c r="BD30" s="353"/>
    </row>
    <row r="31" spans="1:56" ht="197.25" customHeight="1" thickBot="1" x14ac:dyDescent="0.3">
      <c r="A31" s="309">
        <v>5</v>
      </c>
      <c r="B31" s="322" t="s">
        <v>89</v>
      </c>
      <c r="C31" s="325" t="str">
        <f>IFERROR(VLOOKUP(B31,Listados!B$3:C$20,2,FALSE),"")</f>
        <v>Optimizar la operación de los procesos del MJD, mediante la gestión efectiva de los recursos tecnológicos, con el fin de brindar una adecuada disponibilidad de los servicios informáticos que soportan la operación del Ministerio, aplicando las iniciativas estratégicas definidas en las arquitecturas de la organización de TI, información, aplicaciones y tecnológicas. </v>
      </c>
      <c r="D31" s="326" t="s">
        <v>217</v>
      </c>
      <c r="E31" s="191" t="s">
        <v>62</v>
      </c>
      <c r="F31" s="191"/>
      <c r="G31" s="192" t="s">
        <v>218</v>
      </c>
      <c r="H31" s="192" t="s">
        <v>16</v>
      </c>
      <c r="I31" s="192" t="s">
        <v>219</v>
      </c>
      <c r="J31" s="322" t="s">
        <v>21</v>
      </c>
      <c r="K31" s="303">
        <f>+VLOOKUP(J31,Listados!$K$8:$L$12,2,0)</f>
        <v>1</v>
      </c>
      <c r="L31" s="306" t="s">
        <v>54</v>
      </c>
      <c r="M31" s="303">
        <f>+VLOOKUP(L31,Listados!$K$13:$L$17,2,0)</f>
        <v>4</v>
      </c>
      <c r="N31" s="300" t="str">
        <f>IF(AND(J31&lt;&gt;"",L31&lt;&gt;""),VLOOKUP(J31&amp;L31,Listados!$M$3:$N$27,2,FALSE),"")</f>
        <v>Alto</v>
      </c>
      <c r="O31" s="203" t="s">
        <v>220</v>
      </c>
      <c r="P31" s="201" t="s">
        <v>218</v>
      </c>
      <c r="Q31" s="192" t="s">
        <v>20</v>
      </c>
      <c r="R31" s="200"/>
      <c r="S31" s="27" t="str">
        <f t="shared" si="0"/>
        <v/>
      </c>
      <c r="T31" s="200"/>
      <c r="U31" s="27" t="str">
        <f t="shared" si="1"/>
        <v/>
      </c>
      <c r="V31" s="162"/>
      <c r="W31" s="27" t="str">
        <f t="shared" si="2"/>
        <v/>
      </c>
      <c r="X31" s="162"/>
      <c r="Y31" s="27" t="str">
        <f t="shared" si="3"/>
        <v/>
      </c>
      <c r="Z31" s="162"/>
      <c r="AA31" s="27" t="str">
        <f t="shared" si="4"/>
        <v/>
      </c>
      <c r="AB31" s="162"/>
      <c r="AC31" s="27" t="str">
        <f t="shared" si="5"/>
        <v/>
      </c>
      <c r="AD31" s="162"/>
      <c r="AE31" s="27" t="str">
        <f t="shared" si="6"/>
        <v/>
      </c>
      <c r="AF31" s="48" t="str">
        <f t="shared" si="7"/>
        <v/>
      </c>
      <c r="AG31" s="48" t="str">
        <f t="shared" si="8"/>
        <v/>
      </c>
      <c r="AH31" s="132"/>
      <c r="AI31" s="161" t="str">
        <f t="shared" si="9"/>
        <v>Débil</v>
      </c>
      <c r="AJ31" s="21" t="str">
        <f>IFERROR(VLOOKUP((CONCATENATE(AG31,AI31)),Listados!$U$3:$V$11,2,FALSE),"")</f>
        <v/>
      </c>
      <c r="AK31" s="48">
        <f t="shared" si="10"/>
        <v>100</v>
      </c>
      <c r="AL31" s="294">
        <f>AVERAGE(AK31:AK36)</f>
        <v>100</v>
      </c>
      <c r="AM31" s="296" t="str">
        <f>IF(AL31&lt;=50, "Débil", IF(AL31&lt;=99,"Moderado","Fuerte"))</f>
        <v>Fuerte</v>
      </c>
      <c r="AN31" s="197">
        <f>+IF(AND(Q31="Preventivo",AM31="Fuerte"),2,IF(AND(Q31="Preventivo",AM31="Moderado"),1,0))</f>
        <v>2</v>
      </c>
      <c r="AO31" s="197">
        <f>+IF(AND(Q31="Detectivo",$AM31="Fuerte"),2,IF(AND(Q31="Detectivo",$AM31="Moderado"),1,IF(AND(Q31="Preventivo",$AM31="Fuerte"),1,0)))</f>
        <v>1</v>
      </c>
      <c r="AP31" s="197">
        <f>+K31-AN31</f>
        <v>-1</v>
      </c>
      <c r="AQ31" s="197">
        <f>+M31-AO31</f>
        <v>3</v>
      </c>
      <c r="AR31" s="298" t="str">
        <f>+VLOOKUP(MIN(AP31,AP32,AP33,AP34,AP35,AP36),Listados!$J$18:$K$24,2,TRUE)</f>
        <v>Rara Vez</v>
      </c>
      <c r="AS31" s="298" t="str">
        <f>+VLOOKUP(MIN(AQ31,AQ32,AQ33,AQ34,AQ35,AQ36),Listados!$J$26:$K$32,2,TRUE)</f>
        <v>Moderado</v>
      </c>
      <c r="AT31" s="298" t="str">
        <f>IF(AND(AR31&lt;&gt;"",AS31&lt;&gt;""),VLOOKUP(AR31&amp;AS31,Listados!$M$3:$N$27,2,FALSE),"")</f>
        <v>Moderado</v>
      </c>
      <c r="AU31" s="298" t="str">
        <f>+VLOOKUP(AT31,Listados!$P$3:$Q$6,2,FALSE)</f>
        <v xml:space="preserve"> Reducir el riesgo</v>
      </c>
      <c r="AV31" s="351"/>
      <c r="AW31" s="352"/>
      <c r="AX31" s="353"/>
      <c r="AY31" s="351"/>
      <c r="AZ31" s="352"/>
      <c r="BA31" s="353"/>
      <c r="BB31" s="351"/>
      <c r="BC31" s="352"/>
      <c r="BD31" s="353"/>
    </row>
    <row r="32" spans="1:56" ht="333.75" customHeight="1" thickBot="1" x14ac:dyDescent="0.3">
      <c r="A32" s="310"/>
      <c r="B32" s="322"/>
      <c r="C32" s="325"/>
      <c r="D32" s="326"/>
      <c r="E32" s="191"/>
      <c r="F32" s="191"/>
      <c r="G32" s="192" t="s">
        <v>221</v>
      </c>
      <c r="H32" s="192" t="s">
        <v>16</v>
      </c>
      <c r="I32" s="192" t="s">
        <v>222</v>
      </c>
      <c r="J32" s="322"/>
      <c r="K32" s="304"/>
      <c r="L32" s="307"/>
      <c r="M32" s="304"/>
      <c r="N32" s="308"/>
      <c r="O32" s="203" t="s">
        <v>223</v>
      </c>
      <c r="P32" s="201" t="s">
        <v>221</v>
      </c>
      <c r="Q32" s="192" t="s">
        <v>20</v>
      </c>
      <c r="R32" s="200"/>
      <c r="S32" s="27" t="str">
        <f t="shared" si="0"/>
        <v/>
      </c>
      <c r="T32" s="200"/>
      <c r="U32" s="27" t="str">
        <f t="shared" si="1"/>
        <v/>
      </c>
      <c r="V32" s="162"/>
      <c r="W32" s="27" t="str">
        <f t="shared" si="2"/>
        <v/>
      </c>
      <c r="X32" s="162"/>
      <c r="Y32" s="27" t="str">
        <f t="shared" si="3"/>
        <v/>
      </c>
      <c r="Z32" s="162"/>
      <c r="AA32" s="27" t="str">
        <f t="shared" si="4"/>
        <v/>
      </c>
      <c r="AB32" s="162"/>
      <c r="AC32" s="27" t="str">
        <f t="shared" si="5"/>
        <v/>
      </c>
      <c r="AD32" s="162"/>
      <c r="AE32" s="27" t="str">
        <f t="shared" si="6"/>
        <v/>
      </c>
      <c r="AF32" s="48" t="str">
        <f t="shared" si="7"/>
        <v/>
      </c>
      <c r="AG32" s="48" t="str">
        <f t="shared" si="8"/>
        <v/>
      </c>
      <c r="AH32" s="132"/>
      <c r="AI32" s="161" t="str">
        <f t="shared" si="9"/>
        <v>Débil</v>
      </c>
      <c r="AJ32" s="21" t="str">
        <f>IFERROR(VLOOKUP((CONCATENATE(AG32,AI32)),Listados!$U$3:$V$11,2,FALSE),"")</f>
        <v/>
      </c>
      <c r="AK32" s="48">
        <f t="shared" si="10"/>
        <v>100</v>
      </c>
      <c r="AL32" s="295"/>
      <c r="AM32" s="297"/>
      <c r="AN32" s="197">
        <f>+IF(AND(Q32="Preventivo",AM31="Fuerte"),2,IF(AND(Q32="Preventivo",AM31="Moderado"),1,0))</f>
        <v>2</v>
      </c>
      <c r="AO32" s="197">
        <f>+IF(AND(Q32="Detectivo",$AM31="Fuerte"),2,IF(AND(Q32="Detectivo",$AM31="Moderado"),1,IF(AND(Q32="Preventivo",$AM31="Fuerte"),1,0)))</f>
        <v>1</v>
      </c>
      <c r="AP32" s="197">
        <f>+K31-AN32</f>
        <v>-1</v>
      </c>
      <c r="AQ32" s="197">
        <f>+M31-AO32</f>
        <v>3</v>
      </c>
      <c r="AR32" s="299"/>
      <c r="AS32" s="299"/>
      <c r="AT32" s="299"/>
      <c r="AU32" s="299"/>
      <c r="AV32" s="351"/>
      <c r="AW32" s="352"/>
      <c r="AX32" s="353"/>
      <c r="AY32" s="351"/>
      <c r="AZ32" s="352"/>
      <c r="BA32" s="353"/>
      <c r="BB32" s="351"/>
      <c r="BC32" s="352"/>
      <c r="BD32" s="353"/>
    </row>
    <row r="33" spans="1:56" ht="296.25" customHeight="1" thickBot="1" x14ac:dyDescent="0.3">
      <c r="A33" s="310"/>
      <c r="B33" s="322"/>
      <c r="C33" s="325"/>
      <c r="D33" s="326"/>
      <c r="E33" s="191"/>
      <c r="F33" s="191"/>
      <c r="G33" s="192" t="s">
        <v>224</v>
      </c>
      <c r="H33" s="192" t="s">
        <v>16</v>
      </c>
      <c r="I33" s="192" t="s">
        <v>222</v>
      </c>
      <c r="J33" s="322"/>
      <c r="K33" s="304"/>
      <c r="L33" s="307"/>
      <c r="M33" s="304"/>
      <c r="N33" s="308"/>
      <c r="O33" s="203" t="s">
        <v>223</v>
      </c>
      <c r="P33" s="201" t="s">
        <v>224</v>
      </c>
      <c r="Q33" s="192" t="s">
        <v>20</v>
      </c>
      <c r="R33" s="200"/>
      <c r="S33" s="27" t="str">
        <f t="shared" si="0"/>
        <v/>
      </c>
      <c r="T33" s="200"/>
      <c r="U33" s="27" t="str">
        <f t="shared" si="1"/>
        <v/>
      </c>
      <c r="V33" s="162"/>
      <c r="W33" s="27" t="str">
        <f t="shared" si="2"/>
        <v/>
      </c>
      <c r="X33" s="162"/>
      <c r="Y33" s="27" t="str">
        <f t="shared" si="3"/>
        <v/>
      </c>
      <c r="Z33" s="162"/>
      <c r="AA33" s="27" t="str">
        <f t="shared" si="4"/>
        <v/>
      </c>
      <c r="AB33" s="162"/>
      <c r="AC33" s="27" t="str">
        <f t="shared" si="5"/>
        <v/>
      </c>
      <c r="AD33" s="162"/>
      <c r="AE33" s="27" t="str">
        <f t="shared" si="6"/>
        <v/>
      </c>
      <c r="AF33" s="48" t="str">
        <f t="shared" si="7"/>
        <v/>
      </c>
      <c r="AG33" s="48" t="str">
        <f t="shared" si="8"/>
        <v/>
      </c>
      <c r="AH33" s="132"/>
      <c r="AI33" s="161" t="str">
        <f t="shared" si="9"/>
        <v>Débil</v>
      </c>
      <c r="AJ33" s="21" t="str">
        <f>IFERROR(VLOOKUP((CONCATENATE(AG33,AI33)),Listados!$U$3:$V$11,2,FALSE),"")</f>
        <v/>
      </c>
      <c r="AK33" s="48">
        <f t="shared" si="10"/>
        <v>100</v>
      </c>
      <c r="AL33" s="295"/>
      <c r="AM33" s="297"/>
      <c r="AN33" s="197">
        <f>+IF(AND(Q33="Preventivo",AM31="Fuerte"),2,IF(AND(Q33="Preventivo",AM31="Moderado"),1,0))</f>
        <v>2</v>
      </c>
      <c r="AO33" s="197">
        <f>+IF(AND(Q33="Detectivo",$AM31="Fuerte"),2,IF(AND(Q33="Detectivo",$AM31="Moderado"),1,IF(AND(Q33="Preventivo",$AM31="Fuerte"),1,0)))</f>
        <v>1</v>
      </c>
      <c r="AP33" s="197">
        <f>+K31-AN33</f>
        <v>-1</v>
      </c>
      <c r="AQ33" s="197">
        <f>+M31-AO33</f>
        <v>3</v>
      </c>
      <c r="AR33" s="299"/>
      <c r="AS33" s="299"/>
      <c r="AT33" s="299"/>
      <c r="AU33" s="299"/>
      <c r="AV33" s="351"/>
      <c r="AW33" s="352"/>
      <c r="AX33" s="353"/>
      <c r="AY33" s="351"/>
      <c r="AZ33" s="352"/>
      <c r="BA33" s="353"/>
      <c r="BB33" s="351"/>
      <c r="BC33" s="352"/>
      <c r="BD33" s="353"/>
    </row>
    <row r="34" spans="1:56" ht="223.5" customHeight="1" thickBot="1" x14ac:dyDescent="0.3">
      <c r="A34" s="310"/>
      <c r="B34" s="322"/>
      <c r="C34" s="325"/>
      <c r="D34" s="326"/>
      <c r="E34" s="191"/>
      <c r="F34" s="191"/>
      <c r="G34" s="192" t="s">
        <v>225</v>
      </c>
      <c r="H34" s="192" t="s">
        <v>30</v>
      </c>
      <c r="I34" s="192" t="s">
        <v>226</v>
      </c>
      <c r="J34" s="322"/>
      <c r="K34" s="304"/>
      <c r="L34" s="307"/>
      <c r="M34" s="304"/>
      <c r="N34" s="308"/>
      <c r="O34" s="203" t="s">
        <v>227</v>
      </c>
      <c r="P34" s="201" t="s">
        <v>225</v>
      </c>
      <c r="Q34" s="192" t="s">
        <v>20</v>
      </c>
      <c r="R34" s="200"/>
      <c r="S34" s="27" t="str">
        <f t="shared" si="0"/>
        <v/>
      </c>
      <c r="T34" s="200"/>
      <c r="U34" s="27" t="str">
        <f t="shared" si="1"/>
        <v/>
      </c>
      <c r="V34" s="162"/>
      <c r="W34" s="27" t="str">
        <f t="shared" si="2"/>
        <v/>
      </c>
      <c r="X34" s="162"/>
      <c r="Y34" s="27" t="str">
        <f t="shared" si="3"/>
        <v/>
      </c>
      <c r="Z34" s="162"/>
      <c r="AA34" s="27" t="str">
        <f t="shared" si="4"/>
        <v/>
      </c>
      <c r="AB34" s="162"/>
      <c r="AC34" s="27" t="str">
        <f t="shared" si="5"/>
        <v/>
      </c>
      <c r="AD34" s="162"/>
      <c r="AE34" s="27" t="str">
        <f t="shared" si="6"/>
        <v/>
      </c>
      <c r="AF34" s="48" t="str">
        <f t="shared" si="7"/>
        <v/>
      </c>
      <c r="AG34" s="48" t="str">
        <f t="shared" si="8"/>
        <v/>
      </c>
      <c r="AH34" s="132"/>
      <c r="AI34" s="161" t="str">
        <f t="shared" si="9"/>
        <v>Débil</v>
      </c>
      <c r="AJ34" s="21" t="str">
        <f>IFERROR(VLOOKUP((CONCATENATE(AG34,AI34)),Listados!$U$3:$V$11,2,FALSE),"")</f>
        <v/>
      </c>
      <c r="AK34" s="48">
        <f t="shared" si="10"/>
        <v>100</v>
      </c>
      <c r="AL34" s="295"/>
      <c r="AM34" s="297"/>
      <c r="AN34" s="197">
        <f>+IF(AND(Q34="Preventivo",AM31="Fuerte"),2,IF(AND(Q34="Preventivo",AM31="Moderado"),1,0))</f>
        <v>2</v>
      </c>
      <c r="AO34" s="197">
        <f>+IF(AND(Q34="Detectivo",$AM31="Fuerte"),2,IF(AND(Q34="Detectivo",$AM31="Moderado"),1,IF(AND(Q34="Preventivo",$AM31="Fuerte"),1,0)))</f>
        <v>1</v>
      </c>
      <c r="AP34" s="197">
        <f>+K31-AN34</f>
        <v>-1</v>
      </c>
      <c r="AQ34" s="197">
        <f>+M31-AO34</f>
        <v>3</v>
      </c>
      <c r="AR34" s="299"/>
      <c r="AS34" s="299"/>
      <c r="AT34" s="299"/>
      <c r="AU34" s="299"/>
      <c r="AV34" s="351"/>
      <c r="AW34" s="352"/>
      <c r="AX34" s="353"/>
      <c r="AY34" s="351"/>
      <c r="AZ34" s="352"/>
      <c r="BA34" s="353"/>
      <c r="BB34" s="351"/>
      <c r="BC34" s="352"/>
      <c r="BD34" s="353"/>
    </row>
    <row r="35" spans="1:56" ht="15.75" thickBot="1" x14ac:dyDescent="0.3">
      <c r="A35" s="310"/>
      <c r="B35" s="322"/>
      <c r="C35" s="325"/>
      <c r="D35" s="326"/>
      <c r="E35" s="191"/>
      <c r="F35" s="191"/>
      <c r="G35" s="192"/>
      <c r="H35" s="192"/>
      <c r="I35" s="192"/>
      <c r="J35" s="322"/>
      <c r="K35" s="304"/>
      <c r="L35" s="307"/>
      <c r="M35" s="304"/>
      <c r="N35" s="308"/>
      <c r="O35" s="47"/>
      <c r="P35" s="102"/>
      <c r="Q35" s="57"/>
      <c r="R35" s="200"/>
      <c r="S35" s="27" t="str">
        <f t="shared" si="0"/>
        <v/>
      </c>
      <c r="T35" s="200"/>
      <c r="U35" s="27" t="str">
        <f t="shared" si="1"/>
        <v/>
      </c>
      <c r="V35" s="162"/>
      <c r="W35" s="27" t="str">
        <f t="shared" si="2"/>
        <v/>
      </c>
      <c r="X35" s="162"/>
      <c r="Y35" s="27" t="str">
        <f t="shared" si="3"/>
        <v/>
      </c>
      <c r="Z35" s="162"/>
      <c r="AA35" s="27" t="str">
        <f t="shared" si="4"/>
        <v/>
      </c>
      <c r="AB35" s="162"/>
      <c r="AC35" s="27" t="str">
        <f t="shared" si="5"/>
        <v/>
      </c>
      <c r="AD35" s="162"/>
      <c r="AE35" s="27" t="str">
        <f t="shared" si="6"/>
        <v/>
      </c>
      <c r="AF35" s="48" t="str">
        <f t="shared" si="7"/>
        <v/>
      </c>
      <c r="AG35" s="48" t="str">
        <f t="shared" si="8"/>
        <v/>
      </c>
      <c r="AH35" s="132"/>
      <c r="AI35" s="161" t="str">
        <f t="shared" si="9"/>
        <v>Débil</v>
      </c>
      <c r="AJ35" s="21" t="str">
        <f>IFERROR(VLOOKUP((CONCATENATE(AG35,AI35)),Listados!$U$3:$V$11,2,FALSE),"")</f>
        <v/>
      </c>
      <c r="AK35" s="48">
        <f t="shared" si="10"/>
        <v>100</v>
      </c>
      <c r="AL35" s="295"/>
      <c r="AM35" s="297"/>
      <c r="AN35" s="197">
        <f>+IF(AND(Q35="Preventivo",AM31="Fuerte"),2,IF(AND(Q35="Preventivo",AM31="Moderado"),1,0))</f>
        <v>0</v>
      </c>
      <c r="AO35" s="197">
        <f>+IF(AND(Q35="Detectivo",$AM31="Fuerte"),2,IF(AND(Q35="Detectivo",$AM31="Moderado"),1,IF(AND(Q35="Preventivo",$AM31="Fuerte"),1,0)))</f>
        <v>0</v>
      </c>
      <c r="AP35" s="197">
        <f>+K31-AN35</f>
        <v>1</v>
      </c>
      <c r="AQ35" s="197">
        <f>+M31-AO35</f>
        <v>4</v>
      </c>
      <c r="AR35" s="299"/>
      <c r="AS35" s="299"/>
      <c r="AT35" s="299"/>
      <c r="AU35" s="299"/>
      <c r="AV35" s="351"/>
      <c r="AW35" s="352"/>
      <c r="AX35" s="353"/>
      <c r="AY35" s="351"/>
      <c r="AZ35" s="352"/>
      <c r="BA35" s="353"/>
      <c r="BB35" s="351"/>
      <c r="BC35" s="352"/>
      <c r="BD35" s="353"/>
    </row>
    <row r="36" spans="1:56" ht="15.75" thickBot="1" x14ac:dyDescent="0.3">
      <c r="A36" s="311"/>
      <c r="B36" s="322"/>
      <c r="C36" s="325"/>
      <c r="D36" s="326"/>
      <c r="E36" s="191"/>
      <c r="F36" s="191"/>
      <c r="G36" s="192"/>
      <c r="H36" s="192"/>
      <c r="I36" s="192"/>
      <c r="J36" s="322"/>
      <c r="K36" s="305"/>
      <c r="L36" s="307"/>
      <c r="M36" s="305"/>
      <c r="N36" s="308"/>
      <c r="O36" s="101"/>
      <c r="P36" s="204"/>
      <c r="Q36" s="204"/>
      <c r="R36" s="200"/>
      <c r="S36" s="27" t="str">
        <f t="shared" si="0"/>
        <v/>
      </c>
      <c r="T36" s="200"/>
      <c r="U36" s="27" t="str">
        <f t="shared" si="1"/>
        <v/>
      </c>
      <c r="V36" s="162"/>
      <c r="W36" s="27" t="str">
        <f t="shared" si="2"/>
        <v/>
      </c>
      <c r="X36" s="162"/>
      <c r="Y36" s="27" t="str">
        <f t="shared" si="3"/>
        <v/>
      </c>
      <c r="Z36" s="162"/>
      <c r="AA36" s="27" t="str">
        <f t="shared" si="4"/>
        <v/>
      </c>
      <c r="AB36" s="162"/>
      <c r="AC36" s="27" t="str">
        <f t="shared" si="5"/>
        <v/>
      </c>
      <c r="AD36" s="162"/>
      <c r="AE36" s="27" t="str">
        <f t="shared" si="6"/>
        <v/>
      </c>
      <c r="AF36" s="48" t="str">
        <f t="shared" si="7"/>
        <v/>
      </c>
      <c r="AG36" s="48" t="str">
        <f t="shared" si="8"/>
        <v/>
      </c>
      <c r="AH36" s="132"/>
      <c r="AI36" s="161" t="str">
        <f t="shared" si="9"/>
        <v>Débil</v>
      </c>
      <c r="AJ36" s="21" t="str">
        <f>IFERROR(VLOOKUP((CONCATENATE(AG36,AI36)),Listados!$U$3:$V$11,2,FALSE),"")</f>
        <v/>
      </c>
      <c r="AK36" s="48">
        <f t="shared" si="10"/>
        <v>100</v>
      </c>
      <c r="AL36" s="296"/>
      <c r="AM36" s="297"/>
      <c r="AN36" s="197">
        <f>+IF(AND(Q36="Preventivo",AM31="Fuerte"),2,IF(AND(Q36="Preventivo",AM31="Moderado"),1,0))</f>
        <v>0</v>
      </c>
      <c r="AO36" s="197">
        <f>+IF(AND(Q36="Detectivo",$AM31="Fuerte"),2,IF(AND(Q36="Detectivo",$AM31="Moderado"),1,IF(AND(Q36="Preventivo",$AM31="Fuerte"),1,0)))</f>
        <v>0</v>
      </c>
      <c r="AP36" s="197">
        <f>+K31-AN36</f>
        <v>1</v>
      </c>
      <c r="AQ36" s="197">
        <f>+M31-AO36</f>
        <v>4</v>
      </c>
      <c r="AR36" s="300"/>
      <c r="AS36" s="300"/>
      <c r="AT36" s="300"/>
      <c r="AU36" s="300"/>
      <c r="AV36" s="351"/>
      <c r="AW36" s="352"/>
      <c r="AX36" s="353"/>
      <c r="AY36" s="351"/>
      <c r="AZ36" s="352"/>
      <c r="BA36" s="353"/>
      <c r="BB36" s="351"/>
      <c r="BC36" s="352"/>
      <c r="BD36" s="353"/>
    </row>
    <row r="37" spans="1:56" ht="358.5" customHeight="1" thickBot="1" x14ac:dyDescent="0.3">
      <c r="A37" s="309">
        <v>6</v>
      </c>
      <c r="B37" s="322" t="s">
        <v>89</v>
      </c>
      <c r="C37" s="325" t="str">
        <f>IFERROR(VLOOKUP(B37,Listados!B$3:C$20,2,FALSE),"")</f>
        <v>Optimizar la operación de los procesos del MJD, mediante la gestión efectiva de los recursos tecnológicos, con el fin de brindar una adecuada disponibilidad de los servicios informáticos que soportan la operación del Ministerio, aplicando las iniciativas estratégicas definidas en las arquitecturas de la organización de TI, información, aplicaciones y tecnológicas. </v>
      </c>
      <c r="D37" s="326" t="s">
        <v>228</v>
      </c>
      <c r="E37" s="191" t="s">
        <v>62</v>
      </c>
      <c r="F37" s="191"/>
      <c r="G37" s="192" t="s">
        <v>229</v>
      </c>
      <c r="H37" s="192" t="s">
        <v>16</v>
      </c>
      <c r="I37" s="192" t="s">
        <v>226</v>
      </c>
      <c r="J37" s="322" t="s">
        <v>21</v>
      </c>
      <c r="K37" s="303">
        <f>+VLOOKUP(J37,Listados!$K$8:$L$12,2,0)</f>
        <v>1</v>
      </c>
      <c r="L37" s="306" t="s">
        <v>54</v>
      </c>
      <c r="M37" s="303">
        <f>+VLOOKUP(L37,Listados!$K$13:$L$17,2,0)</f>
        <v>4</v>
      </c>
      <c r="N37" s="323" t="str">
        <f>IF(AND(J37&lt;&gt;"",L37&lt;&gt;""),VLOOKUP(J37&amp;L37,Listados!$M$3:$N$27,2,FALSE),"")</f>
        <v>Alto</v>
      </c>
      <c r="O37" s="205" t="s">
        <v>230</v>
      </c>
      <c r="P37" s="206" t="s">
        <v>229</v>
      </c>
      <c r="Q37" s="192" t="s">
        <v>20</v>
      </c>
      <c r="R37" s="200"/>
      <c r="S37" s="27" t="str">
        <f t="shared" si="0"/>
        <v/>
      </c>
      <c r="T37" s="200"/>
      <c r="U37" s="27" t="str">
        <f t="shared" si="1"/>
        <v/>
      </c>
      <c r="V37" s="162"/>
      <c r="W37" s="27" t="str">
        <f t="shared" si="2"/>
        <v/>
      </c>
      <c r="X37" s="162"/>
      <c r="Y37" s="27" t="str">
        <f t="shared" si="3"/>
        <v/>
      </c>
      <c r="Z37" s="162"/>
      <c r="AA37" s="27" t="str">
        <f t="shared" si="4"/>
        <v/>
      </c>
      <c r="AB37" s="162"/>
      <c r="AC37" s="27" t="str">
        <f t="shared" si="5"/>
        <v/>
      </c>
      <c r="AD37" s="162"/>
      <c r="AE37" s="27" t="str">
        <f t="shared" si="6"/>
        <v/>
      </c>
      <c r="AF37" s="48" t="str">
        <f t="shared" si="7"/>
        <v/>
      </c>
      <c r="AG37" s="48" t="str">
        <f t="shared" si="8"/>
        <v/>
      </c>
      <c r="AH37" s="132"/>
      <c r="AI37" s="161" t="str">
        <f t="shared" si="9"/>
        <v>Débil</v>
      </c>
      <c r="AJ37" s="21" t="str">
        <f>IFERROR(VLOOKUP((CONCATENATE(AG37,AI37)),Listados!$U$3:$V$11,2,FALSE),"")</f>
        <v/>
      </c>
      <c r="AK37" s="48">
        <f t="shared" si="10"/>
        <v>100</v>
      </c>
      <c r="AL37" s="294">
        <f>AVERAGE(AK37:AK42)</f>
        <v>100</v>
      </c>
      <c r="AM37" s="296" t="str">
        <f>IF(AL37&lt;=50, "Débil", IF(AL37&lt;=99,"Moderado","Fuerte"))</f>
        <v>Fuerte</v>
      </c>
      <c r="AN37" s="197">
        <f>+IF(AND(Q37="Preventivo",AM37="Fuerte"),2,IF(AND(Q37="Preventivo",AM37="Moderado"),1,0))</f>
        <v>2</v>
      </c>
      <c r="AO37" s="197">
        <f t="shared" ref="AO37:AO77" si="11">+IF(AND(Q37="Detectivo",$AM$7="Fuerte"),2,IF(AND(Q37="Detectivo",$AM$7="Moderado"),1,IF(AND(Q37="Preventivo",$AM$7="Fuerte"),1,0)))</f>
        <v>1</v>
      </c>
      <c r="AP37" s="197">
        <f>+K37-AN37</f>
        <v>-1</v>
      </c>
      <c r="AQ37" s="197">
        <f>+M37-AO37</f>
        <v>3</v>
      </c>
      <c r="AR37" s="298" t="str">
        <f>+VLOOKUP(MIN(AP37,AP38,AP39,AP40,AP41,AP42),Listados!$J$18:$K$24,2,TRUE)</f>
        <v>Rara Vez</v>
      </c>
      <c r="AS37" s="298" t="str">
        <f>+VLOOKUP(MIN(AQ37,AQ38,AQ39,AQ40,AQ41,AQ42),Listados!$J$26:$K$32,2,TRUE)</f>
        <v>Moderado</v>
      </c>
      <c r="AT37" s="298" t="str">
        <f>IF(AND(AR37&lt;&gt;"",AS37&lt;&gt;""),VLOOKUP(AR37&amp;AS37,Listados!$M$3:$N$27,2,FALSE),"")</f>
        <v>Moderado</v>
      </c>
      <c r="AU37" s="298" t="str">
        <f>+VLOOKUP(AT37,Listados!$P$3:$Q$6,2,FALSE)</f>
        <v xml:space="preserve"> Reducir el riesgo</v>
      </c>
      <c r="AV37" s="351"/>
      <c r="AW37" s="352"/>
      <c r="AX37" s="353"/>
      <c r="AY37" s="351"/>
      <c r="AZ37" s="352"/>
      <c r="BA37" s="353"/>
      <c r="BB37" s="351"/>
      <c r="BC37" s="352"/>
      <c r="BD37" s="353"/>
    </row>
    <row r="38" spans="1:56" ht="269.25" customHeight="1" thickBot="1" x14ac:dyDescent="0.3">
      <c r="A38" s="310"/>
      <c r="B38" s="322"/>
      <c r="C38" s="325"/>
      <c r="D38" s="326"/>
      <c r="E38" s="191"/>
      <c r="F38" s="191"/>
      <c r="G38" s="192" t="s">
        <v>225</v>
      </c>
      <c r="H38" s="192" t="s">
        <v>30</v>
      </c>
      <c r="I38" s="192" t="s">
        <v>231</v>
      </c>
      <c r="J38" s="322"/>
      <c r="K38" s="304"/>
      <c r="L38" s="307"/>
      <c r="M38" s="304"/>
      <c r="N38" s="324"/>
      <c r="O38" s="205" t="s">
        <v>232</v>
      </c>
      <c r="P38" s="190" t="s">
        <v>225</v>
      </c>
      <c r="Q38" s="192" t="s">
        <v>20</v>
      </c>
      <c r="R38" s="200"/>
      <c r="S38" s="27" t="str">
        <f t="shared" si="0"/>
        <v/>
      </c>
      <c r="T38" s="200"/>
      <c r="U38" s="27" t="str">
        <f t="shared" si="1"/>
        <v/>
      </c>
      <c r="V38" s="162"/>
      <c r="W38" s="27" t="str">
        <f t="shared" si="2"/>
        <v/>
      </c>
      <c r="X38" s="162"/>
      <c r="Y38" s="27" t="str">
        <f t="shared" si="3"/>
        <v/>
      </c>
      <c r="Z38" s="162"/>
      <c r="AA38" s="27" t="str">
        <f t="shared" si="4"/>
        <v/>
      </c>
      <c r="AB38" s="162"/>
      <c r="AC38" s="27" t="str">
        <f t="shared" si="5"/>
        <v/>
      </c>
      <c r="AD38" s="162"/>
      <c r="AE38" s="27" t="str">
        <f t="shared" si="6"/>
        <v/>
      </c>
      <c r="AF38" s="48" t="str">
        <f t="shared" si="7"/>
        <v/>
      </c>
      <c r="AG38" s="48" t="str">
        <f t="shared" si="8"/>
        <v/>
      </c>
      <c r="AH38" s="132"/>
      <c r="AI38" s="161" t="str">
        <f t="shared" si="9"/>
        <v>Débil</v>
      </c>
      <c r="AJ38" s="21" t="str">
        <f>IFERROR(VLOOKUP((CONCATENATE(AG38,AI38)),Listados!$U$3:$V$11,2,FALSE),"")</f>
        <v/>
      </c>
      <c r="AK38" s="48">
        <f t="shared" si="10"/>
        <v>100</v>
      </c>
      <c r="AL38" s="295"/>
      <c r="AM38" s="297"/>
      <c r="AN38" s="197">
        <f>+IF(AND(Q38="Preventivo",AM37="Fuerte"),2,IF(AND(Q38="Preventivo",AM37="Moderado"),1,0))</f>
        <v>2</v>
      </c>
      <c r="AO38" s="197">
        <f t="shared" si="11"/>
        <v>1</v>
      </c>
      <c r="AP38" s="197">
        <f>+K37-AN38</f>
        <v>-1</v>
      </c>
      <c r="AQ38" s="197">
        <f>+M37-AO38</f>
        <v>3</v>
      </c>
      <c r="AR38" s="299"/>
      <c r="AS38" s="299"/>
      <c r="AT38" s="299"/>
      <c r="AU38" s="299"/>
      <c r="AV38" s="351"/>
      <c r="AW38" s="352"/>
      <c r="AX38" s="353"/>
      <c r="AY38" s="351"/>
      <c r="AZ38" s="352"/>
      <c r="BA38" s="353"/>
      <c r="BB38" s="351"/>
      <c r="BC38" s="352"/>
      <c r="BD38" s="353"/>
    </row>
    <row r="39" spans="1:56" ht="363.75" customHeight="1" thickBot="1" x14ac:dyDescent="0.3">
      <c r="A39" s="310"/>
      <c r="B39" s="322"/>
      <c r="C39" s="325"/>
      <c r="D39" s="326"/>
      <c r="E39" s="191"/>
      <c r="F39" s="191"/>
      <c r="G39" s="192" t="s">
        <v>233</v>
      </c>
      <c r="H39" s="192" t="s">
        <v>16</v>
      </c>
      <c r="I39" s="192" t="s">
        <v>222</v>
      </c>
      <c r="J39" s="322"/>
      <c r="K39" s="304"/>
      <c r="L39" s="307"/>
      <c r="M39" s="304"/>
      <c r="N39" s="324"/>
      <c r="O39" s="205" t="s">
        <v>234</v>
      </c>
      <c r="P39" s="206" t="s">
        <v>233</v>
      </c>
      <c r="Q39" s="192" t="s">
        <v>20</v>
      </c>
      <c r="R39" s="200"/>
      <c r="S39" s="27" t="str">
        <f t="shared" si="0"/>
        <v/>
      </c>
      <c r="T39" s="200"/>
      <c r="U39" s="27" t="str">
        <f t="shared" si="1"/>
        <v/>
      </c>
      <c r="V39" s="162"/>
      <c r="W39" s="27" t="str">
        <f t="shared" si="2"/>
        <v/>
      </c>
      <c r="X39" s="162"/>
      <c r="Y39" s="27" t="str">
        <f t="shared" si="3"/>
        <v/>
      </c>
      <c r="Z39" s="162"/>
      <c r="AA39" s="27" t="str">
        <f t="shared" si="4"/>
        <v/>
      </c>
      <c r="AB39" s="162"/>
      <c r="AC39" s="27" t="str">
        <f t="shared" si="5"/>
        <v/>
      </c>
      <c r="AD39" s="162"/>
      <c r="AE39" s="27" t="str">
        <f t="shared" si="6"/>
        <v/>
      </c>
      <c r="AF39" s="48" t="str">
        <f t="shared" si="7"/>
        <v/>
      </c>
      <c r="AG39" s="48" t="str">
        <f t="shared" si="8"/>
        <v/>
      </c>
      <c r="AH39" s="132"/>
      <c r="AI39" s="161" t="str">
        <f t="shared" si="9"/>
        <v>Débil</v>
      </c>
      <c r="AJ39" s="21" t="str">
        <f>IFERROR(VLOOKUP((CONCATENATE(AG39,AI39)),Listados!$U$3:$V$11,2,FALSE),"")</f>
        <v/>
      </c>
      <c r="AK39" s="48">
        <f t="shared" si="10"/>
        <v>100</v>
      </c>
      <c r="AL39" s="295"/>
      <c r="AM39" s="297"/>
      <c r="AN39" s="197">
        <f>+IF(AND(Q39="Preventivo",AM37="Fuerte"),2,IF(AND(Q39="Preventivo",AM37="Moderado"),1,0))</f>
        <v>2</v>
      </c>
      <c r="AO39" s="197">
        <f t="shared" si="11"/>
        <v>1</v>
      </c>
      <c r="AP39" s="197">
        <f>+K37-AN39</f>
        <v>-1</v>
      </c>
      <c r="AQ39" s="197">
        <f>+M37-AO39</f>
        <v>3</v>
      </c>
      <c r="AR39" s="299"/>
      <c r="AS39" s="299"/>
      <c r="AT39" s="299"/>
      <c r="AU39" s="299"/>
      <c r="AV39" s="351"/>
      <c r="AW39" s="352"/>
      <c r="AX39" s="353"/>
      <c r="AY39" s="351"/>
      <c r="AZ39" s="352"/>
      <c r="BA39" s="353"/>
      <c r="BB39" s="351"/>
      <c r="BC39" s="352"/>
      <c r="BD39" s="353"/>
    </row>
    <row r="40" spans="1:56" ht="313.5" customHeight="1" thickBot="1" x14ac:dyDescent="0.3">
      <c r="A40" s="310"/>
      <c r="B40" s="322"/>
      <c r="C40" s="325"/>
      <c r="D40" s="326"/>
      <c r="E40" s="191"/>
      <c r="F40" s="191"/>
      <c r="G40" s="192" t="s">
        <v>235</v>
      </c>
      <c r="H40" s="192" t="s">
        <v>16</v>
      </c>
      <c r="I40" s="192" t="s">
        <v>236</v>
      </c>
      <c r="J40" s="322"/>
      <c r="K40" s="304"/>
      <c r="L40" s="307"/>
      <c r="M40" s="304"/>
      <c r="N40" s="324"/>
      <c r="O40" s="205" t="s">
        <v>237</v>
      </c>
      <c r="P40" s="190" t="s">
        <v>235</v>
      </c>
      <c r="Q40" s="192" t="s">
        <v>20</v>
      </c>
      <c r="R40" s="200"/>
      <c r="S40" s="27" t="str">
        <f t="shared" si="0"/>
        <v/>
      </c>
      <c r="T40" s="200"/>
      <c r="U40" s="27" t="str">
        <f t="shared" si="1"/>
        <v/>
      </c>
      <c r="V40" s="162"/>
      <c r="W40" s="27" t="str">
        <f t="shared" si="2"/>
        <v/>
      </c>
      <c r="X40" s="162"/>
      <c r="Y40" s="27" t="str">
        <f t="shared" si="3"/>
        <v/>
      </c>
      <c r="Z40" s="162"/>
      <c r="AA40" s="27" t="str">
        <f t="shared" si="4"/>
        <v/>
      </c>
      <c r="AB40" s="162"/>
      <c r="AC40" s="27" t="str">
        <f t="shared" si="5"/>
        <v/>
      </c>
      <c r="AD40" s="162"/>
      <c r="AE40" s="27" t="str">
        <f t="shared" si="6"/>
        <v/>
      </c>
      <c r="AF40" s="48" t="str">
        <f t="shared" si="7"/>
        <v/>
      </c>
      <c r="AG40" s="48" t="str">
        <f t="shared" si="8"/>
        <v/>
      </c>
      <c r="AH40" s="132"/>
      <c r="AI40" s="161" t="str">
        <f t="shared" si="9"/>
        <v>Débil</v>
      </c>
      <c r="AJ40" s="21" t="str">
        <f>IFERROR(VLOOKUP((CONCATENATE(AG40,AI40)),Listados!$U$3:$V$11,2,FALSE),"")</f>
        <v/>
      </c>
      <c r="AK40" s="48">
        <f t="shared" si="10"/>
        <v>100</v>
      </c>
      <c r="AL40" s="295"/>
      <c r="AM40" s="297"/>
      <c r="AN40" s="197">
        <f>+IF(AND(Q40="Preventivo",AM37="Fuerte"),2,IF(AND(Q40="Preventivo",AM37="Moderado"),1,0))</f>
        <v>2</v>
      </c>
      <c r="AO40" s="197">
        <f t="shared" si="11"/>
        <v>1</v>
      </c>
      <c r="AP40" s="197">
        <f>+K37-AN40</f>
        <v>-1</v>
      </c>
      <c r="AQ40" s="197">
        <f>+M37-AO40</f>
        <v>3</v>
      </c>
      <c r="AR40" s="299"/>
      <c r="AS40" s="299"/>
      <c r="AT40" s="299"/>
      <c r="AU40" s="299"/>
      <c r="AV40" s="351"/>
      <c r="AW40" s="352"/>
      <c r="AX40" s="353"/>
      <c r="AY40" s="351"/>
      <c r="AZ40" s="352"/>
      <c r="BA40" s="353"/>
      <c r="BB40" s="351"/>
      <c r="BC40" s="352"/>
      <c r="BD40" s="353"/>
    </row>
    <row r="41" spans="1:56" ht="180" customHeight="1" thickBot="1" x14ac:dyDescent="0.3">
      <c r="A41" s="310"/>
      <c r="B41" s="322"/>
      <c r="C41" s="325"/>
      <c r="D41" s="326"/>
      <c r="E41" s="191"/>
      <c r="F41" s="191"/>
      <c r="G41" s="192" t="s">
        <v>224</v>
      </c>
      <c r="H41" s="192" t="s">
        <v>16</v>
      </c>
      <c r="I41" s="192" t="s">
        <v>238</v>
      </c>
      <c r="J41" s="322"/>
      <c r="K41" s="304"/>
      <c r="L41" s="307"/>
      <c r="M41" s="304"/>
      <c r="N41" s="324"/>
      <c r="O41" s="205" t="s">
        <v>239</v>
      </c>
      <c r="P41" s="190" t="s">
        <v>224</v>
      </c>
      <c r="Q41" s="192" t="s">
        <v>20</v>
      </c>
      <c r="R41" s="200"/>
      <c r="S41" s="27" t="str">
        <f t="shared" si="0"/>
        <v/>
      </c>
      <c r="T41" s="200"/>
      <c r="U41" s="27" t="str">
        <f t="shared" si="1"/>
        <v/>
      </c>
      <c r="V41" s="162"/>
      <c r="W41" s="27" t="str">
        <f t="shared" si="2"/>
        <v/>
      </c>
      <c r="X41" s="162"/>
      <c r="Y41" s="27" t="str">
        <f t="shared" si="3"/>
        <v/>
      </c>
      <c r="Z41" s="162"/>
      <c r="AA41" s="27" t="str">
        <f t="shared" si="4"/>
        <v/>
      </c>
      <c r="AB41" s="162"/>
      <c r="AC41" s="27" t="str">
        <f t="shared" si="5"/>
        <v/>
      </c>
      <c r="AD41" s="162"/>
      <c r="AE41" s="27" t="str">
        <f t="shared" si="6"/>
        <v/>
      </c>
      <c r="AF41" s="48" t="str">
        <f t="shared" si="7"/>
        <v/>
      </c>
      <c r="AG41" s="48" t="str">
        <f t="shared" si="8"/>
        <v/>
      </c>
      <c r="AH41" s="132"/>
      <c r="AI41" s="161" t="str">
        <f t="shared" si="9"/>
        <v>Débil</v>
      </c>
      <c r="AJ41" s="21" t="str">
        <f>IFERROR(VLOOKUP((CONCATENATE(AG41,AI41)),Listados!$U$3:$V$11,2,FALSE),"")</f>
        <v/>
      </c>
      <c r="AK41" s="48">
        <f t="shared" si="10"/>
        <v>100</v>
      </c>
      <c r="AL41" s="295"/>
      <c r="AM41" s="297"/>
      <c r="AN41" s="197">
        <f>+IF(AND(Q41="Preventivo",AM37="Fuerte"),2,IF(AND(Q41="Preventivo",AM37="Moderado"),1,0))</f>
        <v>2</v>
      </c>
      <c r="AO41" s="197">
        <f t="shared" si="11"/>
        <v>1</v>
      </c>
      <c r="AP41" s="197">
        <f>+K37-AN41</f>
        <v>-1</v>
      </c>
      <c r="AQ41" s="197">
        <f>+M37-AO41</f>
        <v>3</v>
      </c>
      <c r="AR41" s="299"/>
      <c r="AS41" s="299"/>
      <c r="AT41" s="299"/>
      <c r="AU41" s="299"/>
      <c r="AV41" s="351"/>
      <c r="AW41" s="352"/>
      <c r="AX41" s="353"/>
      <c r="AY41" s="351"/>
      <c r="AZ41" s="352"/>
      <c r="BA41" s="353"/>
      <c r="BB41" s="351"/>
      <c r="BC41" s="352"/>
      <c r="BD41" s="353"/>
    </row>
    <row r="42" spans="1:56" ht="15.75" thickBot="1" x14ac:dyDescent="0.3">
      <c r="A42" s="311"/>
      <c r="B42" s="322"/>
      <c r="C42" s="325"/>
      <c r="D42" s="326"/>
      <c r="E42" s="191"/>
      <c r="F42" s="191"/>
      <c r="G42" s="192"/>
      <c r="H42" s="192"/>
      <c r="I42" s="192"/>
      <c r="J42" s="322"/>
      <c r="K42" s="305"/>
      <c r="L42" s="307"/>
      <c r="M42" s="305"/>
      <c r="N42" s="324"/>
      <c r="O42" s="191"/>
      <c r="P42" s="194"/>
      <c r="Q42" s="194"/>
      <c r="R42" s="200"/>
      <c r="S42" s="27" t="str">
        <f t="shared" si="0"/>
        <v/>
      </c>
      <c r="T42" s="200"/>
      <c r="U42" s="27" t="str">
        <f t="shared" si="1"/>
        <v/>
      </c>
      <c r="V42" s="162"/>
      <c r="W42" s="27" t="str">
        <f t="shared" si="2"/>
        <v/>
      </c>
      <c r="X42" s="162"/>
      <c r="Y42" s="27" t="str">
        <f t="shared" si="3"/>
        <v/>
      </c>
      <c r="Z42" s="162"/>
      <c r="AA42" s="27" t="str">
        <f t="shared" si="4"/>
        <v/>
      </c>
      <c r="AB42" s="162"/>
      <c r="AC42" s="27" t="str">
        <f t="shared" si="5"/>
        <v/>
      </c>
      <c r="AD42" s="162"/>
      <c r="AE42" s="27" t="str">
        <f t="shared" si="6"/>
        <v/>
      </c>
      <c r="AF42" s="48" t="str">
        <f t="shared" si="7"/>
        <v/>
      </c>
      <c r="AG42" s="48" t="str">
        <f t="shared" si="8"/>
        <v/>
      </c>
      <c r="AH42" s="132"/>
      <c r="AI42" s="161" t="str">
        <f t="shared" si="9"/>
        <v>Débil</v>
      </c>
      <c r="AJ42" s="21" t="str">
        <f>IFERROR(VLOOKUP((CONCATENATE(AG42,AI42)),Listados!$U$3:$V$11,2,FALSE),"")</f>
        <v/>
      </c>
      <c r="AK42" s="48">
        <f t="shared" si="10"/>
        <v>100</v>
      </c>
      <c r="AL42" s="296"/>
      <c r="AM42" s="297"/>
      <c r="AN42" s="197">
        <f>+IF(AND(Q42="Preventivo",AM37="Fuerte"),2,IF(AND(Q42="Preventivo",AM37="Moderado"),1,0))</f>
        <v>0</v>
      </c>
      <c r="AO42" s="197">
        <f t="shared" si="11"/>
        <v>0</v>
      </c>
      <c r="AP42" s="197">
        <f>+K37-AN42</f>
        <v>1</v>
      </c>
      <c r="AQ42" s="197">
        <f>+M37-AO42</f>
        <v>4</v>
      </c>
      <c r="AR42" s="300"/>
      <c r="AS42" s="300"/>
      <c r="AT42" s="300"/>
      <c r="AU42" s="300"/>
      <c r="AV42" s="351"/>
      <c r="AW42" s="352"/>
      <c r="AX42" s="353"/>
      <c r="AY42" s="351"/>
      <c r="AZ42" s="352"/>
      <c r="BA42" s="353"/>
      <c r="BB42" s="351"/>
      <c r="BC42" s="352"/>
      <c r="BD42" s="353"/>
    </row>
    <row r="43" spans="1:56" ht="135.75" thickBot="1" x14ac:dyDescent="0.3">
      <c r="A43" s="309">
        <v>7</v>
      </c>
      <c r="B43" s="322" t="s">
        <v>98</v>
      </c>
      <c r="C43" s="325" t="str">
        <f>IFERROR(VLOOKUP(B43,Listados!B$3:C$20,2,FALSE),"")</f>
        <v>Orientar la realización de las actividades necesarias para garantizar el acceso, la administración y conservación de los documentos producidos y recibidos por la Entidad, en cumplimiento de las disposiciones emanadas por parte del Archivo General de la Nación “Jorge Palacios Preciado”.</v>
      </c>
      <c r="D43" s="326" t="s">
        <v>240</v>
      </c>
      <c r="E43" s="191" t="s">
        <v>29</v>
      </c>
      <c r="F43" s="191"/>
      <c r="G43" s="192" t="s">
        <v>241</v>
      </c>
      <c r="H43" s="192" t="s">
        <v>16</v>
      </c>
      <c r="I43" s="192" t="s">
        <v>242</v>
      </c>
      <c r="J43" s="322" t="s">
        <v>53</v>
      </c>
      <c r="K43" s="303">
        <f>+VLOOKUP(J43,Listados!$K$8:$L$12,2,0)</f>
        <v>4</v>
      </c>
      <c r="L43" s="306" t="s">
        <v>36</v>
      </c>
      <c r="M43" s="303">
        <f>+VLOOKUP(L43,Listados!$K$13:$L$17,2,0)</f>
        <v>3</v>
      </c>
      <c r="N43" s="323" t="str">
        <f>IF(AND(J43&lt;&gt;"",L43&lt;&gt;""),VLOOKUP(J43&amp;L43,Listados!$M$3:$N$27,2,FALSE),"")</f>
        <v>Alto</v>
      </c>
      <c r="O43" s="191" t="s">
        <v>243</v>
      </c>
      <c r="P43" s="191" t="s">
        <v>241</v>
      </c>
      <c r="Q43" s="192" t="s">
        <v>20</v>
      </c>
      <c r="R43" s="200"/>
      <c r="S43" s="27" t="str">
        <f t="shared" si="0"/>
        <v/>
      </c>
      <c r="T43" s="200"/>
      <c r="U43" s="27" t="str">
        <f t="shared" si="1"/>
        <v/>
      </c>
      <c r="V43" s="162"/>
      <c r="W43" s="27" t="str">
        <f t="shared" si="2"/>
        <v/>
      </c>
      <c r="X43" s="162"/>
      <c r="Y43" s="27" t="str">
        <f t="shared" si="3"/>
        <v/>
      </c>
      <c r="Z43" s="162"/>
      <c r="AA43" s="27" t="str">
        <f t="shared" si="4"/>
        <v/>
      </c>
      <c r="AB43" s="162"/>
      <c r="AC43" s="27" t="str">
        <f t="shared" si="5"/>
        <v/>
      </c>
      <c r="AD43" s="162"/>
      <c r="AE43" s="27" t="str">
        <f t="shared" si="6"/>
        <v/>
      </c>
      <c r="AF43" s="48" t="str">
        <f t="shared" si="7"/>
        <v/>
      </c>
      <c r="AG43" s="48" t="str">
        <f t="shared" si="8"/>
        <v/>
      </c>
      <c r="AH43" s="132"/>
      <c r="AI43" s="161" t="str">
        <f t="shared" si="9"/>
        <v>Débil</v>
      </c>
      <c r="AJ43" s="21" t="str">
        <f>IFERROR(VLOOKUP((CONCATENATE(AG43,AI43)),Listados!$U$3:$V$11,2,FALSE),"")</f>
        <v/>
      </c>
      <c r="AK43" s="48">
        <f t="shared" si="10"/>
        <v>100</v>
      </c>
      <c r="AL43" s="294">
        <f>AVERAGE(AK43:AK48)</f>
        <v>100</v>
      </c>
      <c r="AM43" s="296" t="str">
        <f>IF(AL43&lt;=50, "Débil", IF(AL43&lt;=99,"Moderado","Fuerte"))</f>
        <v>Fuerte</v>
      </c>
      <c r="AN43" s="197">
        <f>+IF(AND(Q43="Preventivo",AM43="Fuerte"),2,IF(AND(Q43="Preventivo",AM43="Moderado"),1,0))</f>
        <v>2</v>
      </c>
      <c r="AO43" s="197">
        <f t="shared" si="11"/>
        <v>1</v>
      </c>
      <c r="AP43" s="197">
        <f>+K43-AN43</f>
        <v>2</v>
      </c>
      <c r="AQ43" s="197">
        <f>+M43-AO43</f>
        <v>2</v>
      </c>
      <c r="AR43" s="298" t="str">
        <f>+VLOOKUP(MIN(AP43,AP44,AP45,AP46,AP47,AP48),Listados!$J$18:$K$24,2,TRUE)</f>
        <v>Improbable</v>
      </c>
      <c r="AS43" s="298" t="str">
        <f>+VLOOKUP(MIN(AQ43,AQ44,AQ45,AQ46,AQ47,AQ48),Listados!$J$26:$K$32,2,TRUE)</f>
        <v>Insignificante</v>
      </c>
      <c r="AT43" s="298" t="str">
        <f>IF(AND(AR43&lt;&gt;"",AS43&lt;&gt;""),VLOOKUP(AR43&amp;AS43,Listados!$M$3:$N$27,2,FALSE),"")</f>
        <v>Bajo</v>
      </c>
      <c r="AU43" s="298" t="str">
        <f>+VLOOKUP(AT43,Listados!$P$3:$Q$6,2,FALSE)</f>
        <v>Asumir el riesgo</v>
      </c>
      <c r="AV43" s="351"/>
      <c r="AW43" s="352"/>
      <c r="AX43" s="353"/>
      <c r="AY43" s="351"/>
      <c r="AZ43" s="352"/>
      <c r="BA43" s="353"/>
      <c r="BB43" s="351"/>
      <c r="BC43" s="352"/>
      <c r="BD43" s="353"/>
    </row>
    <row r="44" spans="1:56" ht="150.75" thickBot="1" x14ac:dyDescent="0.3">
      <c r="A44" s="310"/>
      <c r="B44" s="322"/>
      <c r="C44" s="325"/>
      <c r="D44" s="326"/>
      <c r="E44" s="191"/>
      <c r="F44" s="191"/>
      <c r="G44" s="192" t="s">
        <v>244</v>
      </c>
      <c r="H44" s="192" t="s">
        <v>16</v>
      </c>
      <c r="I44" s="192" t="s">
        <v>245</v>
      </c>
      <c r="J44" s="322"/>
      <c r="K44" s="304"/>
      <c r="L44" s="307"/>
      <c r="M44" s="304"/>
      <c r="N44" s="324"/>
      <c r="O44" s="191" t="s">
        <v>246</v>
      </c>
      <c r="P44" s="191" t="s">
        <v>244</v>
      </c>
      <c r="Q44" s="192" t="s">
        <v>123</v>
      </c>
      <c r="R44" s="200"/>
      <c r="S44" s="27" t="str">
        <f t="shared" si="0"/>
        <v/>
      </c>
      <c r="T44" s="200"/>
      <c r="U44" s="27" t="str">
        <f t="shared" si="1"/>
        <v/>
      </c>
      <c r="V44" s="162"/>
      <c r="W44" s="27" t="str">
        <f t="shared" si="2"/>
        <v/>
      </c>
      <c r="X44" s="162"/>
      <c r="Y44" s="27" t="str">
        <f t="shared" si="3"/>
        <v/>
      </c>
      <c r="Z44" s="162"/>
      <c r="AA44" s="27" t="str">
        <f t="shared" si="4"/>
        <v/>
      </c>
      <c r="AB44" s="162"/>
      <c r="AC44" s="27" t="str">
        <f t="shared" si="5"/>
        <v/>
      </c>
      <c r="AD44" s="162"/>
      <c r="AE44" s="27" t="str">
        <f t="shared" si="6"/>
        <v/>
      </c>
      <c r="AF44" s="48" t="str">
        <f t="shared" si="7"/>
        <v/>
      </c>
      <c r="AG44" s="48" t="str">
        <f t="shared" si="8"/>
        <v/>
      </c>
      <c r="AH44" s="132"/>
      <c r="AI44" s="161" t="str">
        <f t="shared" si="9"/>
        <v>Débil</v>
      </c>
      <c r="AJ44" s="21" t="str">
        <f>IFERROR(VLOOKUP((CONCATENATE(AG44,AI44)),Listados!$U$3:$V$11,2,FALSE),"")</f>
        <v/>
      </c>
      <c r="AK44" s="48">
        <f t="shared" si="10"/>
        <v>100</v>
      </c>
      <c r="AL44" s="295"/>
      <c r="AM44" s="297"/>
      <c r="AN44" s="197">
        <f>+IF(AND(Q44="Preventivo",AM43="Fuerte"),2,IF(AND(Q44="Preventivo",AM43="Moderado"),1,0))</f>
        <v>0</v>
      </c>
      <c r="AO44" s="197">
        <f t="shared" si="11"/>
        <v>2</v>
      </c>
      <c r="AP44" s="197">
        <f>+K43-AN44</f>
        <v>4</v>
      </c>
      <c r="AQ44" s="197">
        <f>+M43-AO44</f>
        <v>1</v>
      </c>
      <c r="AR44" s="299"/>
      <c r="AS44" s="299"/>
      <c r="AT44" s="299"/>
      <c r="AU44" s="299"/>
      <c r="AV44" s="351"/>
      <c r="AW44" s="352"/>
      <c r="AX44" s="353"/>
      <c r="AY44" s="351"/>
      <c r="AZ44" s="352"/>
      <c r="BA44" s="353"/>
      <c r="BB44" s="351"/>
      <c r="BC44" s="352"/>
      <c r="BD44" s="353"/>
    </row>
    <row r="45" spans="1:56" ht="210.75" thickBot="1" x14ac:dyDescent="0.3">
      <c r="A45" s="310"/>
      <c r="B45" s="322"/>
      <c r="C45" s="325"/>
      <c r="D45" s="326"/>
      <c r="E45" s="191"/>
      <c r="F45" s="191"/>
      <c r="G45" s="192" t="s">
        <v>247</v>
      </c>
      <c r="H45" s="192" t="s">
        <v>16</v>
      </c>
      <c r="I45" s="192" t="s">
        <v>248</v>
      </c>
      <c r="J45" s="322"/>
      <c r="K45" s="304"/>
      <c r="L45" s="307"/>
      <c r="M45" s="304"/>
      <c r="N45" s="324"/>
      <c r="O45" s="191" t="s">
        <v>249</v>
      </c>
      <c r="P45" s="191" t="s">
        <v>247</v>
      </c>
      <c r="Q45" s="192" t="s">
        <v>123</v>
      </c>
      <c r="R45" s="200"/>
      <c r="S45" s="27" t="str">
        <f t="shared" si="0"/>
        <v/>
      </c>
      <c r="T45" s="200"/>
      <c r="U45" s="27" t="str">
        <f t="shared" si="1"/>
        <v/>
      </c>
      <c r="V45" s="162"/>
      <c r="W45" s="27" t="str">
        <f t="shared" si="2"/>
        <v/>
      </c>
      <c r="X45" s="162"/>
      <c r="Y45" s="27" t="str">
        <f t="shared" si="3"/>
        <v/>
      </c>
      <c r="Z45" s="162"/>
      <c r="AA45" s="27" t="str">
        <f t="shared" si="4"/>
        <v/>
      </c>
      <c r="AB45" s="162"/>
      <c r="AC45" s="27" t="str">
        <f t="shared" si="5"/>
        <v/>
      </c>
      <c r="AD45" s="162"/>
      <c r="AE45" s="27" t="str">
        <f t="shared" si="6"/>
        <v/>
      </c>
      <c r="AF45" s="48" t="str">
        <f t="shared" si="7"/>
        <v/>
      </c>
      <c r="AG45" s="48" t="str">
        <f t="shared" si="8"/>
        <v/>
      </c>
      <c r="AH45" s="132"/>
      <c r="AI45" s="161" t="str">
        <f t="shared" si="9"/>
        <v>Débil</v>
      </c>
      <c r="AJ45" s="21" t="str">
        <f>IFERROR(VLOOKUP((CONCATENATE(AG45,AI45)),Listados!$U$3:$V$11,2,FALSE),"")</f>
        <v/>
      </c>
      <c r="AK45" s="48">
        <f t="shared" si="10"/>
        <v>100</v>
      </c>
      <c r="AL45" s="295"/>
      <c r="AM45" s="297"/>
      <c r="AN45" s="197">
        <f>+IF(AND(Q45="Preventivo",AM43="Fuerte"),2,IF(AND(Q45="Preventivo",AM43="Moderado"),1,0))</f>
        <v>0</v>
      </c>
      <c r="AO45" s="197">
        <f t="shared" si="11"/>
        <v>2</v>
      </c>
      <c r="AP45" s="197">
        <f>+K43-AN45</f>
        <v>4</v>
      </c>
      <c r="AQ45" s="197">
        <f>+M43-AO45</f>
        <v>1</v>
      </c>
      <c r="AR45" s="299"/>
      <c r="AS45" s="299"/>
      <c r="AT45" s="299"/>
      <c r="AU45" s="299"/>
      <c r="AV45" s="351"/>
      <c r="AW45" s="352"/>
      <c r="AX45" s="353"/>
      <c r="AY45" s="351"/>
      <c r="AZ45" s="352"/>
      <c r="BA45" s="353"/>
      <c r="BB45" s="351"/>
      <c r="BC45" s="352"/>
      <c r="BD45" s="353"/>
    </row>
    <row r="46" spans="1:56" ht="210.75" thickBot="1" x14ac:dyDescent="0.3">
      <c r="A46" s="310"/>
      <c r="B46" s="322"/>
      <c r="C46" s="325"/>
      <c r="D46" s="326"/>
      <c r="E46" s="191"/>
      <c r="F46" s="191"/>
      <c r="G46" s="192" t="s">
        <v>250</v>
      </c>
      <c r="H46" s="192" t="s">
        <v>16</v>
      </c>
      <c r="I46" s="192" t="s">
        <v>251</v>
      </c>
      <c r="J46" s="322"/>
      <c r="K46" s="304"/>
      <c r="L46" s="307"/>
      <c r="M46" s="304"/>
      <c r="N46" s="324"/>
      <c r="O46" s="191" t="s">
        <v>252</v>
      </c>
      <c r="P46" s="191" t="s">
        <v>250</v>
      </c>
      <c r="Q46" s="192" t="s">
        <v>123</v>
      </c>
      <c r="R46" s="200"/>
      <c r="S46" s="27" t="str">
        <f t="shared" si="0"/>
        <v/>
      </c>
      <c r="T46" s="200"/>
      <c r="U46" s="27" t="str">
        <f t="shared" si="1"/>
        <v/>
      </c>
      <c r="V46" s="162"/>
      <c r="W46" s="27" t="str">
        <f t="shared" si="2"/>
        <v/>
      </c>
      <c r="X46" s="162"/>
      <c r="Y46" s="27" t="str">
        <f t="shared" si="3"/>
        <v/>
      </c>
      <c r="Z46" s="162"/>
      <c r="AA46" s="27" t="str">
        <f t="shared" si="4"/>
        <v/>
      </c>
      <c r="AB46" s="162"/>
      <c r="AC46" s="27" t="str">
        <f t="shared" si="5"/>
        <v/>
      </c>
      <c r="AD46" s="162"/>
      <c r="AE46" s="27" t="str">
        <f t="shared" si="6"/>
        <v/>
      </c>
      <c r="AF46" s="48" t="str">
        <f t="shared" si="7"/>
        <v/>
      </c>
      <c r="AG46" s="48" t="str">
        <f t="shared" si="8"/>
        <v/>
      </c>
      <c r="AH46" s="132"/>
      <c r="AI46" s="161" t="str">
        <f t="shared" si="9"/>
        <v>Débil</v>
      </c>
      <c r="AJ46" s="21" t="str">
        <f>IFERROR(VLOOKUP((CONCATENATE(AG46,AI46)),Listados!$U$3:$V$11,2,FALSE),"")</f>
        <v/>
      </c>
      <c r="AK46" s="48">
        <f t="shared" si="10"/>
        <v>100</v>
      </c>
      <c r="AL46" s="295"/>
      <c r="AM46" s="297"/>
      <c r="AN46" s="197">
        <f>+IF(AND(Q46="Preventivo",AM43="Fuerte"),2,IF(AND(Q46="Preventivo",AM43="Moderado"),1,0))</f>
        <v>0</v>
      </c>
      <c r="AO46" s="197">
        <f t="shared" si="11"/>
        <v>2</v>
      </c>
      <c r="AP46" s="197">
        <f>+K43-AN46</f>
        <v>4</v>
      </c>
      <c r="AQ46" s="197">
        <f>+M43-AO46</f>
        <v>1</v>
      </c>
      <c r="AR46" s="299"/>
      <c r="AS46" s="299"/>
      <c r="AT46" s="299"/>
      <c r="AU46" s="299"/>
      <c r="AV46" s="351"/>
      <c r="AW46" s="352"/>
      <c r="AX46" s="353"/>
      <c r="AY46" s="351"/>
      <c r="AZ46" s="352"/>
      <c r="BA46" s="353"/>
      <c r="BB46" s="351"/>
      <c r="BC46" s="352"/>
      <c r="BD46" s="353"/>
    </row>
    <row r="47" spans="1:56" ht="15.75" thickBot="1" x14ac:dyDescent="0.3">
      <c r="A47" s="310"/>
      <c r="B47" s="322"/>
      <c r="C47" s="325"/>
      <c r="D47" s="326"/>
      <c r="E47" s="191"/>
      <c r="F47" s="191"/>
      <c r="G47" s="192"/>
      <c r="H47" s="192"/>
      <c r="I47" s="192"/>
      <c r="J47" s="322"/>
      <c r="K47" s="304"/>
      <c r="L47" s="307"/>
      <c r="M47" s="304"/>
      <c r="N47" s="324"/>
      <c r="O47" s="191"/>
      <c r="P47" s="194"/>
      <c r="Q47" s="194"/>
      <c r="R47" s="200"/>
      <c r="S47" s="27" t="str">
        <f t="shared" si="0"/>
        <v/>
      </c>
      <c r="T47" s="200"/>
      <c r="U47" s="27" t="str">
        <f t="shared" si="1"/>
        <v/>
      </c>
      <c r="V47" s="162"/>
      <c r="W47" s="27" t="str">
        <f t="shared" si="2"/>
        <v/>
      </c>
      <c r="X47" s="162"/>
      <c r="Y47" s="27" t="str">
        <f t="shared" si="3"/>
        <v/>
      </c>
      <c r="Z47" s="162"/>
      <c r="AA47" s="27" t="str">
        <f t="shared" si="4"/>
        <v/>
      </c>
      <c r="AB47" s="162"/>
      <c r="AC47" s="27" t="str">
        <f t="shared" si="5"/>
        <v/>
      </c>
      <c r="AD47" s="162"/>
      <c r="AE47" s="27" t="str">
        <f t="shared" si="6"/>
        <v/>
      </c>
      <c r="AF47" s="48" t="str">
        <f t="shared" si="7"/>
        <v/>
      </c>
      <c r="AG47" s="48" t="str">
        <f t="shared" si="8"/>
        <v/>
      </c>
      <c r="AH47" s="132"/>
      <c r="AI47" s="161" t="str">
        <f t="shared" si="9"/>
        <v>Débil</v>
      </c>
      <c r="AJ47" s="21" t="str">
        <f>IFERROR(VLOOKUP((CONCATENATE(AG47,AI47)),Listados!$U$3:$V$11,2,FALSE),"")</f>
        <v/>
      </c>
      <c r="AK47" s="48">
        <f t="shared" si="10"/>
        <v>100</v>
      </c>
      <c r="AL47" s="295"/>
      <c r="AM47" s="297"/>
      <c r="AN47" s="197">
        <f>+IF(AND(Q47="Preventivo",AM43="Fuerte"),2,IF(AND(Q47="Preventivo",AM43="Moderado"),1,0))</f>
        <v>0</v>
      </c>
      <c r="AO47" s="197">
        <f t="shared" si="11"/>
        <v>0</v>
      </c>
      <c r="AP47" s="197">
        <f>+K43-AN47</f>
        <v>4</v>
      </c>
      <c r="AQ47" s="197">
        <f>+M43-AO47</f>
        <v>3</v>
      </c>
      <c r="AR47" s="299"/>
      <c r="AS47" s="299"/>
      <c r="AT47" s="299"/>
      <c r="AU47" s="299"/>
      <c r="AV47" s="351"/>
      <c r="AW47" s="352"/>
      <c r="AX47" s="353"/>
      <c r="AY47" s="351"/>
      <c r="AZ47" s="352"/>
      <c r="BA47" s="353"/>
      <c r="BB47" s="351"/>
      <c r="BC47" s="352"/>
      <c r="BD47" s="353"/>
    </row>
    <row r="48" spans="1:56" ht="15.75" thickBot="1" x14ac:dyDescent="0.3">
      <c r="A48" s="311"/>
      <c r="B48" s="322"/>
      <c r="C48" s="325"/>
      <c r="D48" s="326"/>
      <c r="E48" s="191"/>
      <c r="F48" s="191"/>
      <c r="G48" s="192"/>
      <c r="H48" s="192"/>
      <c r="I48" s="192"/>
      <c r="J48" s="322"/>
      <c r="K48" s="305"/>
      <c r="L48" s="307"/>
      <c r="M48" s="305"/>
      <c r="N48" s="324"/>
      <c r="O48" s="191"/>
      <c r="P48" s="194"/>
      <c r="Q48" s="194"/>
      <c r="R48" s="200"/>
      <c r="S48" s="27" t="str">
        <f t="shared" si="0"/>
        <v/>
      </c>
      <c r="T48" s="200"/>
      <c r="U48" s="27" t="str">
        <f t="shared" si="1"/>
        <v/>
      </c>
      <c r="V48" s="162"/>
      <c r="W48" s="27" t="str">
        <f t="shared" si="2"/>
        <v/>
      </c>
      <c r="X48" s="162"/>
      <c r="Y48" s="27" t="str">
        <f t="shared" si="3"/>
        <v/>
      </c>
      <c r="Z48" s="162"/>
      <c r="AA48" s="27" t="str">
        <f t="shared" si="4"/>
        <v/>
      </c>
      <c r="AB48" s="162"/>
      <c r="AC48" s="27" t="str">
        <f t="shared" si="5"/>
        <v/>
      </c>
      <c r="AD48" s="162"/>
      <c r="AE48" s="27" t="str">
        <f t="shared" si="6"/>
        <v/>
      </c>
      <c r="AF48" s="48" t="str">
        <f t="shared" si="7"/>
        <v/>
      </c>
      <c r="AG48" s="48" t="str">
        <f t="shared" si="8"/>
        <v/>
      </c>
      <c r="AH48" s="132"/>
      <c r="AI48" s="161" t="str">
        <f t="shared" si="9"/>
        <v>Débil</v>
      </c>
      <c r="AJ48" s="21" t="str">
        <f>IFERROR(VLOOKUP((CONCATENATE(AG48,AI48)),Listados!$U$3:$V$11,2,FALSE),"")</f>
        <v/>
      </c>
      <c r="AK48" s="48">
        <f t="shared" si="10"/>
        <v>100</v>
      </c>
      <c r="AL48" s="296"/>
      <c r="AM48" s="297"/>
      <c r="AN48" s="197">
        <f>+IF(AND(Q48="Preventivo",AM43="Fuerte"),2,IF(AND(Q48="Preventivo",AM43="Moderado"),1,0))</f>
        <v>0</v>
      </c>
      <c r="AO48" s="197">
        <f t="shared" si="11"/>
        <v>0</v>
      </c>
      <c r="AP48" s="197">
        <f>+K43-AN48</f>
        <v>4</v>
      </c>
      <c r="AQ48" s="197">
        <f>+M43-AO48</f>
        <v>3</v>
      </c>
      <c r="AR48" s="300"/>
      <c r="AS48" s="300"/>
      <c r="AT48" s="300"/>
      <c r="AU48" s="300"/>
      <c r="AV48" s="351"/>
      <c r="AW48" s="352"/>
      <c r="AX48" s="353"/>
      <c r="AY48" s="351"/>
      <c r="AZ48" s="352"/>
      <c r="BA48" s="353"/>
      <c r="BB48" s="351"/>
      <c r="BC48" s="352"/>
      <c r="BD48" s="353"/>
    </row>
    <row r="49" spans="1:56" ht="135.75" thickBot="1" x14ac:dyDescent="0.3">
      <c r="A49" s="309">
        <v>8</v>
      </c>
      <c r="B49" s="322" t="s">
        <v>98</v>
      </c>
      <c r="C49" s="325" t="str">
        <f>IFERROR(VLOOKUP(B49,Listados!B$3:C$20,2,FALSE),"")</f>
        <v>Orientar la realización de las actividades necesarias para garantizar el acceso, la administración y conservación de los documentos producidos y recibidos por la Entidad, en cumplimiento de las disposiciones emanadas por parte del Archivo General de la Nación “Jorge Palacios Preciado”.</v>
      </c>
      <c r="D49" s="326" t="s">
        <v>253</v>
      </c>
      <c r="E49" s="191" t="s">
        <v>29</v>
      </c>
      <c r="F49" s="191"/>
      <c r="G49" s="192" t="s">
        <v>254</v>
      </c>
      <c r="H49" s="192" t="s">
        <v>16</v>
      </c>
      <c r="I49" s="192" t="s">
        <v>255</v>
      </c>
      <c r="J49" s="322" t="s">
        <v>53</v>
      </c>
      <c r="K49" s="303">
        <f>+VLOOKUP(J49,Listados!$K$8:$L$12,2,0)</f>
        <v>4</v>
      </c>
      <c r="L49" s="306" t="s">
        <v>36</v>
      </c>
      <c r="M49" s="303">
        <f>+VLOOKUP(L49,Listados!$K$13:$L$17,2,0)</f>
        <v>3</v>
      </c>
      <c r="N49" s="323" t="str">
        <f>IF(AND(J49&lt;&gt;"",L49&lt;&gt;""),VLOOKUP(J49&amp;L49,Listados!$M$3:$N$27,2,FALSE),"")</f>
        <v>Alto</v>
      </c>
      <c r="O49" s="191" t="s">
        <v>256</v>
      </c>
      <c r="P49" s="192" t="s">
        <v>254</v>
      </c>
      <c r="Q49" s="192" t="s">
        <v>123</v>
      </c>
      <c r="R49" s="200"/>
      <c r="S49" s="27" t="str">
        <f t="shared" si="0"/>
        <v/>
      </c>
      <c r="T49" s="200"/>
      <c r="U49" s="27" t="str">
        <f t="shared" si="1"/>
        <v/>
      </c>
      <c r="V49" s="162"/>
      <c r="W49" s="27" t="str">
        <f t="shared" si="2"/>
        <v/>
      </c>
      <c r="X49" s="162"/>
      <c r="Y49" s="27" t="str">
        <f t="shared" si="3"/>
        <v/>
      </c>
      <c r="Z49" s="162"/>
      <c r="AA49" s="27" t="str">
        <f t="shared" si="4"/>
        <v/>
      </c>
      <c r="AB49" s="162"/>
      <c r="AC49" s="27" t="str">
        <f t="shared" si="5"/>
        <v/>
      </c>
      <c r="AD49" s="162"/>
      <c r="AE49" s="27" t="str">
        <f t="shared" si="6"/>
        <v/>
      </c>
      <c r="AF49" s="48" t="str">
        <f t="shared" si="7"/>
        <v/>
      </c>
      <c r="AG49" s="48" t="str">
        <f t="shared" si="8"/>
        <v/>
      </c>
      <c r="AH49" s="132"/>
      <c r="AI49" s="161" t="str">
        <f t="shared" si="9"/>
        <v>Débil</v>
      </c>
      <c r="AJ49" s="21" t="str">
        <f>IFERROR(VLOOKUP((CONCATENATE(AG49,AI49)),Listados!$U$3:$V$11,2,FALSE),"")</f>
        <v/>
      </c>
      <c r="AK49" s="48">
        <f t="shared" si="10"/>
        <v>100</v>
      </c>
      <c r="AL49" s="294">
        <f>AVERAGE(AK49:AK54)</f>
        <v>100</v>
      </c>
      <c r="AM49" s="296" t="str">
        <f>IF(AL49&lt;=50, "Débil", IF(AL49&lt;=99,"Moderado","Fuerte"))</f>
        <v>Fuerte</v>
      </c>
      <c r="AN49" s="197">
        <f>+IF(AND(Q49="Preventivo",AM49="Fuerte"),2,IF(AND(Q49="Preventivo",AM49="Moderado"),1,0))</f>
        <v>0</v>
      </c>
      <c r="AO49" s="197">
        <f t="shared" si="11"/>
        <v>2</v>
      </c>
      <c r="AP49" s="197">
        <f>+K49-AN49</f>
        <v>4</v>
      </c>
      <c r="AQ49" s="197">
        <f>+M49-AO49</f>
        <v>1</v>
      </c>
      <c r="AR49" s="298" t="str">
        <f>+VLOOKUP(MIN(AP49,AP50,AP51,AP52,AP53,AP54),Listados!$J$18:$K$24,2,TRUE)</f>
        <v>Probable</v>
      </c>
      <c r="AS49" s="298" t="str">
        <f>+VLOOKUP(MIN(AQ49,AQ50,AQ51,AQ52,AQ53,AQ54),Listados!$J$27:$K$32,2,TRUE)</f>
        <v>Insignificante</v>
      </c>
      <c r="AT49" s="298" t="str">
        <f>IF(AND(AR49&lt;&gt;"",AS49&lt;&gt;""),VLOOKUP(AR49&amp;AS49,Listados!$M$3:$N$27,2,FALSE),"")</f>
        <v>Moderado</v>
      </c>
      <c r="AU49" s="298" t="str">
        <f>+VLOOKUP(AT49,Listados!$P$3:$Q$6,2,FALSE)</f>
        <v xml:space="preserve"> Reducir el riesgo</v>
      </c>
      <c r="AV49" s="351"/>
      <c r="AW49" s="352"/>
      <c r="AX49" s="353"/>
      <c r="AY49" s="351"/>
      <c r="AZ49" s="352"/>
      <c r="BA49" s="353"/>
      <c r="BB49" s="351"/>
      <c r="BC49" s="352"/>
      <c r="BD49" s="353"/>
    </row>
    <row r="50" spans="1:56" ht="210.75" thickBot="1" x14ac:dyDescent="0.3">
      <c r="A50" s="310"/>
      <c r="B50" s="322"/>
      <c r="C50" s="325"/>
      <c r="D50" s="326"/>
      <c r="E50" s="191"/>
      <c r="F50" s="191"/>
      <c r="G50" s="192" t="s">
        <v>257</v>
      </c>
      <c r="H50" s="192" t="s">
        <v>16</v>
      </c>
      <c r="I50" s="192" t="s">
        <v>258</v>
      </c>
      <c r="J50" s="322"/>
      <c r="K50" s="304"/>
      <c r="L50" s="307"/>
      <c r="M50" s="304"/>
      <c r="N50" s="324"/>
      <c r="O50" s="191" t="s">
        <v>259</v>
      </c>
      <c r="P50" s="192" t="s">
        <v>257</v>
      </c>
      <c r="Q50" s="192" t="s">
        <v>123</v>
      </c>
      <c r="R50" s="200"/>
      <c r="S50" s="27" t="str">
        <f t="shared" si="0"/>
        <v/>
      </c>
      <c r="T50" s="200"/>
      <c r="U50" s="27" t="str">
        <f t="shared" si="1"/>
        <v/>
      </c>
      <c r="V50" s="162"/>
      <c r="W50" s="27" t="str">
        <f t="shared" si="2"/>
        <v/>
      </c>
      <c r="X50" s="162"/>
      <c r="Y50" s="27" t="str">
        <f t="shared" si="3"/>
        <v/>
      </c>
      <c r="Z50" s="162"/>
      <c r="AA50" s="27" t="str">
        <f t="shared" si="4"/>
        <v/>
      </c>
      <c r="AB50" s="162"/>
      <c r="AC50" s="27" t="str">
        <f t="shared" si="5"/>
        <v/>
      </c>
      <c r="AD50" s="162"/>
      <c r="AE50" s="27" t="str">
        <f t="shared" si="6"/>
        <v/>
      </c>
      <c r="AF50" s="48" t="str">
        <f t="shared" si="7"/>
        <v/>
      </c>
      <c r="AG50" s="48" t="str">
        <f t="shared" si="8"/>
        <v/>
      </c>
      <c r="AH50" s="132"/>
      <c r="AI50" s="161" t="str">
        <f t="shared" si="9"/>
        <v>Débil</v>
      </c>
      <c r="AJ50" s="21" t="str">
        <f>IFERROR(VLOOKUP((CONCATENATE(AG50,AI50)),Listados!$U$3:$V$11,2,FALSE),"")</f>
        <v/>
      </c>
      <c r="AK50" s="48">
        <f t="shared" si="10"/>
        <v>100</v>
      </c>
      <c r="AL50" s="295"/>
      <c r="AM50" s="297"/>
      <c r="AN50" s="197">
        <f>+IF(AND(Q50="Preventivo",AM49="Fuerte"),2,IF(AND(Q50="Preventivo",AM49="Moderado"),1,0))</f>
        <v>0</v>
      </c>
      <c r="AO50" s="197">
        <f t="shared" si="11"/>
        <v>2</v>
      </c>
      <c r="AP50" s="197">
        <f>+K49-AN50</f>
        <v>4</v>
      </c>
      <c r="AQ50" s="197">
        <f>+M49-AO50</f>
        <v>1</v>
      </c>
      <c r="AR50" s="299"/>
      <c r="AS50" s="299"/>
      <c r="AT50" s="299"/>
      <c r="AU50" s="299"/>
      <c r="AV50" s="351"/>
      <c r="AW50" s="352"/>
      <c r="AX50" s="353"/>
      <c r="AY50" s="351"/>
      <c r="AZ50" s="352"/>
      <c r="BA50" s="353"/>
      <c r="BB50" s="351"/>
      <c r="BC50" s="352"/>
      <c r="BD50" s="353"/>
    </row>
    <row r="51" spans="1:56" ht="15.75" thickBot="1" x14ac:dyDescent="0.3">
      <c r="A51" s="310"/>
      <c r="B51" s="322"/>
      <c r="C51" s="325"/>
      <c r="D51" s="326"/>
      <c r="E51" s="191"/>
      <c r="F51" s="191"/>
      <c r="G51" s="192"/>
      <c r="H51" s="192"/>
      <c r="I51" s="192"/>
      <c r="J51" s="322"/>
      <c r="K51" s="304"/>
      <c r="L51" s="307"/>
      <c r="M51" s="304"/>
      <c r="N51" s="324"/>
      <c r="O51" s="191"/>
      <c r="P51" s="194"/>
      <c r="Q51" s="194"/>
      <c r="R51" s="200"/>
      <c r="S51" s="27" t="str">
        <f t="shared" si="0"/>
        <v/>
      </c>
      <c r="T51" s="200"/>
      <c r="U51" s="27" t="str">
        <f t="shared" si="1"/>
        <v/>
      </c>
      <c r="V51" s="162"/>
      <c r="W51" s="27" t="str">
        <f t="shared" si="2"/>
        <v/>
      </c>
      <c r="X51" s="162"/>
      <c r="Y51" s="27" t="str">
        <f t="shared" si="3"/>
        <v/>
      </c>
      <c r="Z51" s="162"/>
      <c r="AA51" s="27" t="str">
        <f t="shared" si="4"/>
        <v/>
      </c>
      <c r="AB51" s="162"/>
      <c r="AC51" s="27" t="str">
        <f t="shared" si="5"/>
        <v/>
      </c>
      <c r="AD51" s="162"/>
      <c r="AE51" s="27" t="str">
        <f t="shared" si="6"/>
        <v/>
      </c>
      <c r="AF51" s="48" t="str">
        <f t="shared" si="7"/>
        <v/>
      </c>
      <c r="AG51" s="48" t="str">
        <f t="shared" si="8"/>
        <v/>
      </c>
      <c r="AH51" s="132"/>
      <c r="AI51" s="161" t="str">
        <f t="shared" si="9"/>
        <v>Débil</v>
      </c>
      <c r="AJ51" s="21" t="str">
        <f>IFERROR(VLOOKUP((CONCATENATE(AG51,AI51)),Listados!$U$3:$V$11,2,FALSE),"")</f>
        <v/>
      </c>
      <c r="AK51" s="48">
        <f t="shared" si="10"/>
        <v>100</v>
      </c>
      <c r="AL51" s="295"/>
      <c r="AM51" s="297"/>
      <c r="AN51" s="197">
        <f>+IF(AND(Q51="Preventivo",AM49="Fuerte"),2,IF(AND(Q51="Preventivo",AM49="Moderado"),1,0))</f>
        <v>0</v>
      </c>
      <c r="AO51" s="197">
        <f t="shared" si="11"/>
        <v>0</v>
      </c>
      <c r="AP51" s="197">
        <f>+K49-AN51</f>
        <v>4</v>
      </c>
      <c r="AQ51" s="197">
        <f>+M49-AO51</f>
        <v>3</v>
      </c>
      <c r="AR51" s="299"/>
      <c r="AS51" s="299"/>
      <c r="AT51" s="299"/>
      <c r="AU51" s="299"/>
      <c r="AV51" s="351"/>
      <c r="AW51" s="352"/>
      <c r="AX51" s="353"/>
      <c r="AY51" s="351"/>
      <c r="AZ51" s="352"/>
      <c r="BA51" s="353"/>
      <c r="BB51" s="351"/>
      <c r="BC51" s="352"/>
      <c r="BD51" s="353"/>
    </row>
    <row r="52" spans="1:56" ht="15.75" thickBot="1" x14ac:dyDescent="0.3">
      <c r="A52" s="310"/>
      <c r="B52" s="322"/>
      <c r="C52" s="325"/>
      <c r="D52" s="326"/>
      <c r="E52" s="191"/>
      <c r="F52" s="191"/>
      <c r="G52" s="192"/>
      <c r="H52" s="192"/>
      <c r="I52" s="192"/>
      <c r="J52" s="322"/>
      <c r="K52" s="304"/>
      <c r="L52" s="307"/>
      <c r="M52" s="304"/>
      <c r="N52" s="324"/>
      <c r="O52" s="191"/>
      <c r="P52" s="194"/>
      <c r="Q52" s="194"/>
      <c r="R52" s="200"/>
      <c r="S52" s="27" t="str">
        <f t="shared" si="0"/>
        <v/>
      </c>
      <c r="T52" s="200"/>
      <c r="U52" s="27" t="str">
        <f t="shared" si="1"/>
        <v/>
      </c>
      <c r="V52" s="162"/>
      <c r="W52" s="27" t="str">
        <f t="shared" si="2"/>
        <v/>
      </c>
      <c r="X52" s="162"/>
      <c r="Y52" s="27" t="str">
        <f t="shared" si="3"/>
        <v/>
      </c>
      <c r="Z52" s="162"/>
      <c r="AA52" s="27" t="str">
        <f t="shared" si="4"/>
        <v/>
      </c>
      <c r="AB52" s="162"/>
      <c r="AC52" s="27" t="str">
        <f t="shared" si="5"/>
        <v/>
      </c>
      <c r="AD52" s="162"/>
      <c r="AE52" s="27" t="str">
        <f t="shared" si="6"/>
        <v/>
      </c>
      <c r="AF52" s="48" t="str">
        <f t="shared" si="7"/>
        <v/>
      </c>
      <c r="AG52" s="48" t="str">
        <f t="shared" si="8"/>
        <v/>
      </c>
      <c r="AH52" s="132"/>
      <c r="AI52" s="161" t="str">
        <f t="shared" si="9"/>
        <v>Débil</v>
      </c>
      <c r="AJ52" s="21" t="str">
        <f>IFERROR(VLOOKUP((CONCATENATE(AG52,AI52)),Listados!$U$3:$V$11,2,FALSE),"")</f>
        <v/>
      </c>
      <c r="AK52" s="48">
        <f t="shared" si="10"/>
        <v>100</v>
      </c>
      <c r="AL52" s="295"/>
      <c r="AM52" s="297"/>
      <c r="AN52" s="197">
        <f>+IF(AND(Q52="Preventivo",AM49="Fuerte"),2,IF(AND(Q52="Preventivo",AM49="Moderado"),1,0))</f>
        <v>0</v>
      </c>
      <c r="AO52" s="197">
        <f t="shared" si="11"/>
        <v>0</v>
      </c>
      <c r="AP52" s="197">
        <f>+K49-AN52</f>
        <v>4</v>
      </c>
      <c r="AQ52" s="197">
        <f>+M49-AO52</f>
        <v>3</v>
      </c>
      <c r="AR52" s="299"/>
      <c r="AS52" s="299"/>
      <c r="AT52" s="299"/>
      <c r="AU52" s="299"/>
      <c r="AV52" s="351"/>
      <c r="AW52" s="352"/>
      <c r="AX52" s="353"/>
      <c r="AY52" s="351"/>
      <c r="AZ52" s="352"/>
      <c r="BA52" s="353"/>
      <c r="BB52" s="351"/>
      <c r="BC52" s="352"/>
      <c r="BD52" s="353"/>
    </row>
    <row r="53" spans="1:56" ht="15.75" thickBot="1" x14ac:dyDescent="0.3">
      <c r="A53" s="310"/>
      <c r="B53" s="322"/>
      <c r="C53" s="325"/>
      <c r="D53" s="326"/>
      <c r="E53" s="191"/>
      <c r="F53" s="191"/>
      <c r="G53" s="192"/>
      <c r="H53" s="192"/>
      <c r="I53" s="192"/>
      <c r="J53" s="322"/>
      <c r="K53" s="304"/>
      <c r="L53" s="307"/>
      <c r="M53" s="304"/>
      <c r="N53" s="324"/>
      <c r="O53" s="191"/>
      <c r="P53" s="194"/>
      <c r="Q53" s="194"/>
      <c r="R53" s="200"/>
      <c r="S53" s="27" t="str">
        <f t="shared" si="0"/>
        <v/>
      </c>
      <c r="T53" s="200"/>
      <c r="U53" s="27" t="str">
        <f t="shared" si="1"/>
        <v/>
      </c>
      <c r="V53" s="162"/>
      <c r="W53" s="27" t="str">
        <f t="shared" si="2"/>
        <v/>
      </c>
      <c r="X53" s="162"/>
      <c r="Y53" s="27" t="str">
        <f t="shared" si="3"/>
        <v/>
      </c>
      <c r="Z53" s="162"/>
      <c r="AA53" s="27" t="str">
        <f t="shared" si="4"/>
        <v/>
      </c>
      <c r="AB53" s="162"/>
      <c r="AC53" s="27" t="str">
        <f t="shared" si="5"/>
        <v/>
      </c>
      <c r="AD53" s="162"/>
      <c r="AE53" s="27" t="str">
        <f t="shared" si="6"/>
        <v/>
      </c>
      <c r="AF53" s="48" t="str">
        <f t="shared" si="7"/>
        <v/>
      </c>
      <c r="AG53" s="48" t="str">
        <f t="shared" si="8"/>
        <v/>
      </c>
      <c r="AH53" s="132"/>
      <c r="AI53" s="161" t="str">
        <f t="shared" si="9"/>
        <v>Débil</v>
      </c>
      <c r="AJ53" s="21" t="str">
        <f>IFERROR(VLOOKUP((CONCATENATE(AG53,AI53)),Listados!$U$3:$V$11,2,FALSE),"")</f>
        <v/>
      </c>
      <c r="AK53" s="48">
        <f t="shared" si="10"/>
        <v>100</v>
      </c>
      <c r="AL53" s="295"/>
      <c r="AM53" s="297"/>
      <c r="AN53" s="197">
        <f>+IF(AND(Q53="Preventivo",AM49="Fuerte"),2,IF(AND(Q53="Preventivo",AM49="Moderado"),1,0))</f>
        <v>0</v>
      </c>
      <c r="AO53" s="197">
        <f t="shared" si="11"/>
        <v>0</v>
      </c>
      <c r="AP53" s="197">
        <f>+K49-AN53</f>
        <v>4</v>
      </c>
      <c r="AQ53" s="197">
        <f>+M49-AO53</f>
        <v>3</v>
      </c>
      <c r="AR53" s="299"/>
      <c r="AS53" s="299"/>
      <c r="AT53" s="299"/>
      <c r="AU53" s="299"/>
      <c r="AV53" s="351"/>
      <c r="AW53" s="352"/>
      <c r="AX53" s="353"/>
      <c r="AY53" s="351"/>
      <c r="AZ53" s="352"/>
      <c r="BA53" s="353"/>
      <c r="BB53" s="351"/>
      <c r="BC53" s="352"/>
      <c r="BD53" s="353"/>
    </row>
    <row r="54" spans="1:56" ht="15.75" thickBot="1" x14ac:dyDescent="0.3">
      <c r="A54" s="311"/>
      <c r="B54" s="322"/>
      <c r="C54" s="325"/>
      <c r="D54" s="326"/>
      <c r="E54" s="191"/>
      <c r="F54" s="191"/>
      <c r="G54" s="192"/>
      <c r="H54" s="192"/>
      <c r="I54" s="192"/>
      <c r="J54" s="322"/>
      <c r="K54" s="305"/>
      <c r="L54" s="307"/>
      <c r="M54" s="305"/>
      <c r="N54" s="324"/>
      <c r="O54" s="191"/>
      <c r="P54" s="194"/>
      <c r="Q54" s="194"/>
      <c r="R54" s="200"/>
      <c r="S54" s="27" t="str">
        <f t="shared" si="0"/>
        <v/>
      </c>
      <c r="T54" s="200"/>
      <c r="U54" s="27" t="str">
        <f t="shared" si="1"/>
        <v/>
      </c>
      <c r="V54" s="162"/>
      <c r="W54" s="27" t="str">
        <f t="shared" si="2"/>
        <v/>
      </c>
      <c r="X54" s="162"/>
      <c r="Y54" s="27" t="str">
        <f t="shared" si="3"/>
        <v/>
      </c>
      <c r="Z54" s="162"/>
      <c r="AA54" s="27" t="str">
        <f t="shared" si="4"/>
        <v/>
      </c>
      <c r="AB54" s="162"/>
      <c r="AC54" s="27" t="str">
        <f t="shared" si="5"/>
        <v/>
      </c>
      <c r="AD54" s="162"/>
      <c r="AE54" s="27" t="str">
        <f t="shared" si="6"/>
        <v/>
      </c>
      <c r="AF54" s="48" t="str">
        <f t="shared" si="7"/>
        <v/>
      </c>
      <c r="AG54" s="48" t="str">
        <f t="shared" si="8"/>
        <v/>
      </c>
      <c r="AH54" s="132"/>
      <c r="AI54" s="161" t="str">
        <f t="shared" si="9"/>
        <v>Débil</v>
      </c>
      <c r="AJ54" s="21" t="str">
        <f>IFERROR(VLOOKUP((CONCATENATE(AG54,AI54)),Listados!$U$3:$V$11,2,FALSE),"")</f>
        <v/>
      </c>
      <c r="AK54" s="48">
        <f t="shared" si="10"/>
        <v>100</v>
      </c>
      <c r="AL54" s="296"/>
      <c r="AM54" s="297"/>
      <c r="AN54" s="197">
        <f>+IF(AND(Q54="Preventivo",AM49="Fuerte"),2,IF(AND(Q54="Preventivo",AM49="Moderado"),1,0))</f>
        <v>0</v>
      </c>
      <c r="AO54" s="197">
        <f t="shared" si="11"/>
        <v>0</v>
      </c>
      <c r="AP54" s="197">
        <f>+K49-AN54</f>
        <v>4</v>
      </c>
      <c r="AQ54" s="197">
        <f>+M49-AO54</f>
        <v>3</v>
      </c>
      <c r="AR54" s="300"/>
      <c r="AS54" s="300"/>
      <c r="AT54" s="300"/>
      <c r="AU54" s="300"/>
      <c r="AV54" s="351"/>
      <c r="AW54" s="352"/>
      <c r="AX54" s="353"/>
      <c r="AY54" s="351"/>
      <c r="AZ54" s="352"/>
      <c r="BA54" s="353"/>
      <c r="BB54" s="351"/>
      <c r="BC54" s="352"/>
      <c r="BD54" s="353"/>
    </row>
    <row r="55" spans="1:56" ht="165.75" thickBot="1" x14ac:dyDescent="0.3">
      <c r="A55" s="309">
        <v>9</v>
      </c>
      <c r="B55" s="322" t="s">
        <v>39</v>
      </c>
      <c r="C55" s="325" t="str">
        <f>IFERROR(VLOOKUP(B55,Listados!B$3:C$20,2,FALSE),"")</f>
        <v>Gestionar la relación con los grupos de interés del Ministerio de Justicia y del Derecho, mediante el diseño y desarrollo de instrumentos, actividades y estrategias de servicio y participación ciudadana, la atención de sus requerimientos y la promoción del gobierno abierto. Con el propósito de contribuir a la generación de valor público en la Entidad, en alineación con los objetivos institucionales y las buenas prácticas nacionales e internacionales</v>
      </c>
      <c r="D55" s="326" t="s">
        <v>260</v>
      </c>
      <c r="E55" s="191" t="s">
        <v>52</v>
      </c>
      <c r="F55" s="191"/>
      <c r="G55" s="192" t="s">
        <v>261</v>
      </c>
      <c r="H55" s="192" t="s">
        <v>16</v>
      </c>
      <c r="I55" s="192" t="s">
        <v>262</v>
      </c>
      <c r="J55" s="322" t="s">
        <v>63</v>
      </c>
      <c r="K55" s="303">
        <f>+VLOOKUP(J55,Listados!$K$8:$L$12,2,0)</f>
        <v>5</v>
      </c>
      <c r="L55" s="306" t="s">
        <v>54</v>
      </c>
      <c r="M55" s="303">
        <f>+VLOOKUP(L55,Listados!$K$13:$L$17,2,0)</f>
        <v>4</v>
      </c>
      <c r="N55" s="323" t="str">
        <f>IF(AND(J55&lt;&gt;"",L55&lt;&gt;""),VLOOKUP(J55&amp;L55,Listados!$M$3:$N$27,2,FALSE),"")</f>
        <v>Extremo</v>
      </c>
      <c r="O55" s="191" t="s">
        <v>263</v>
      </c>
      <c r="P55" s="191" t="s">
        <v>261</v>
      </c>
      <c r="Q55" s="192" t="s">
        <v>123</v>
      </c>
      <c r="R55" s="200"/>
      <c r="S55" s="27" t="str">
        <f t="shared" si="0"/>
        <v/>
      </c>
      <c r="T55" s="200"/>
      <c r="U55" s="27" t="str">
        <f t="shared" si="1"/>
        <v/>
      </c>
      <c r="V55" s="162"/>
      <c r="W55" s="27" t="str">
        <f t="shared" si="2"/>
        <v/>
      </c>
      <c r="X55" s="162"/>
      <c r="Y55" s="27" t="str">
        <f t="shared" si="3"/>
        <v/>
      </c>
      <c r="Z55" s="162"/>
      <c r="AA55" s="27" t="str">
        <f t="shared" si="4"/>
        <v/>
      </c>
      <c r="AB55" s="162"/>
      <c r="AC55" s="27" t="str">
        <f t="shared" si="5"/>
        <v/>
      </c>
      <c r="AD55" s="162"/>
      <c r="AE55" s="27" t="str">
        <f t="shared" si="6"/>
        <v/>
      </c>
      <c r="AF55" s="48" t="str">
        <f t="shared" si="7"/>
        <v/>
      </c>
      <c r="AG55" s="48" t="str">
        <f t="shared" si="8"/>
        <v/>
      </c>
      <c r="AH55" s="132"/>
      <c r="AI55" s="161" t="str">
        <f t="shared" si="9"/>
        <v>Débil</v>
      </c>
      <c r="AJ55" s="21" t="str">
        <f>IFERROR(VLOOKUP((CONCATENATE(AG55,AI55)),Listados!$U$3:$V$11,2,FALSE),"")</f>
        <v/>
      </c>
      <c r="AK55" s="48">
        <f t="shared" si="10"/>
        <v>100</v>
      </c>
      <c r="AL55" s="294">
        <f>AVERAGE(AK55:AK60)</f>
        <v>100</v>
      </c>
      <c r="AM55" s="296" t="str">
        <f>IF(AL55&lt;=50, "Débil", IF(AL55&lt;=99,"Moderado","Fuerte"))</f>
        <v>Fuerte</v>
      </c>
      <c r="AN55" s="197">
        <f>+IF(AND(Q55="Preventivo",AM55="Fuerte"),2,IF(AND(Q55="Preventivo",AM55="Moderado"),1,0))</f>
        <v>0</v>
      </c>
      <c r="AO55" s="197">
        <f t="shared" si="11"/>
        <v>2</v>
      </c>
      <c r="AP55" s="197">
        <f>+K55-AN55</f>
        <v>5</v>
      </c>
      <c r="AQ55" s="197">
        <f>+M55-AO55</f>
        <v>2</v>
      </c>
      <c r="AR55" s="298" t="str">
        <f>+VLOOKUP(MIN(AP55,AP56,AP57,AP58,AP59,AP60),Listados!$J$18:$K$24,2,TRUE)</f>
        <v>Posible</v>
      </c>
      <c r="AS55" s="298" t="str">
        <f>+VLOOKUP(MIN(AQ55,AQ56,AQ57,AQ58,AQ59,AQ60),Listados!$J$27:$K$32,2,TRUE)</f>
        <v>Menor</v>
      </c>
      <c r="AT55" s="298" t="str">
        <f>IF(AND(AR55&lt;&gt;"",AS55&lt;&gt;""),VLOOKUP(AR55&amp;AS55,Listados!$M$3:$N$27,2,FALSE),"")</f>
        <v>Moderado</v>
      </c>
      <c r="AU55" s="298" t="str">
        <f>+VLOOKUP(AT55,Listados!$P$3:$Q$6,2,FALSE)</f>
        <v xml:space="preserve"> Reducir el riesgo</v>
      </c>
      <c r="AV55" s="351"/>
      <c r="AW55" s="352"/>
      <c r="AX55" s="353"/>
      <c r="AY55" s="351"/>
      <c r="AZ55" s="352"/>
      <c r="BA55" s="353"/>
      <c r="BB55" s="351"/>
      <c r="BC55" s="352"/>
      <c r="BD55" s="353"/>
    </row>
    <row r="56" spans="1:56" ht="135.75" thickBot="1" x14ac:dyDescent="0.3">
      <c r="A56" s="310"/>
      <c r="B56" s="322"/>
      <c r="C56" s="325"/>
      <c r="D56" s="326"/>
      <c r="E56" s="191"/>
      <c r="F56" s="191"/>
      <c r="G56" s="192" t="s">
        <v>264</v>
      </c>
      <c r="H56" s="192" t="s">
        <v>16</v>
      </c>
      <c r="I56" s="192" t="s">
        <v>265</v>
      </c>
      <c r="J56" s="322"/>
      <c r="K56" s="304"/>
      <c r="L56" s="307"/>
      <c r="M56" s="304"/>
      <c r="N56" s="324"/>
      <c r="O56" s="207" t="s">
        <v>266</v>
      </c>
      <c r="P56" s="191" t="s">
        <v>264</v>
      </c>
      <c r="Q56" s="192" t="s">
        <v>20</v>
      </c>
      <c r="R56" s="200"/>
      <c r="S56" s="27" t="str">
        <f t="shared" si="0"/>
        <v/>
      </c>
      <c r="T56" s="200"/>
      <c r="U56" s="27" t="str">
        <f t="shared" si="1"/>
        <v/>
      </c>
      <c r="V56" s="162"/>
      <c r="W56" s="27" t="str">
        <f t="shared" si="2"/>
        <v/>
      </c>
      <c r="X56" s="162"/>
      <c r="Y56" s="27" t="str">
        <f t="shared" si="3"/>
        <v/>
      </c>
      <c r="Z56" s="162"/>
      <c r="AA56" s="27" t="str">
        <f t="shared" si="4"/>
        <v/>
      </c>
      <c r="AB56" s="162"/>
      <c r="AC56" s="27" t="str">
        <f t="shared" si="5"/>
        <v/>
      </c>
      <c r="AD56" s="162"/>
      <c r="AE56" s="27" t="str">
        <f t="shared" si="6"/>
        <v/>
      </c>
      <c r="AF56" s="48" t="str">
        <f t="shared" si="7"/>
        <v/>
      </c>
      <c r="AG56" s="48" t="str">
        <f t="shared" si="8"/>
        <v/>
      </c>
      <c r="AH56" s="132"/>
      <c r="AI56" s="161" t="str">
        <f t="shared" si="9"/>
        <v>Débil</v>
      </c>
      <c r="AJ56" s="21" t="str">
        <f>IFERROR(VLOOKUP((CONCATENATE(AG56,AI56)),Listados!$U$3:$V$11,2,FALSE),"")</f>
        <v/>
      </c>
      <c r="AK56" s="48">
        <f t="shared" si="10"/>
        <v>100</v>
      </c>
      <c r="AL56" s="295"/>
      <c r="AM56" s="297"/>
      <c r="AN56" s="197">
        <f>+IF(AND(Q56="Preventivo",AM55="Fuerte"),2,IF(AND(Q56="Preventivo",AM55="Moderado"),1,0))</f>
        <v>2</v>
      </c>
      <c r="AO56" s="197">
        <f t="shared" si="11"/>
        <v>1</v>
      </c>
      <c r="AP56" s="197">
        <f>+K55-AN56</f>
        <v>3</v>
      </c>
      <c r="AQ56" s="197">
        <f>+M55-AO56</f>
        <v>3</v>
      </c>
      <c r="AR56" s="299"/>
      <c r="AS56" s="299"/>
      <c r="AT56" s="299"/>
      <c r="AU56" s="299"/>
      <c r="AV56" s="351"/>
      <c r="AW56" s="352"/>
      <c r="AX56" s="353"/>
      <c r="AY56" s="351"/>
      <c r="AZ56" s="352"/>
      <c r="BA56" s="353"/>
      <c r="BB56" s="351"/>
      <c r="BC56" s="352"/>
      <c r="BD56" s="353"/>
    </row>
    <row r="57" spans="1:56" ht="180.75" thickBot="1" x14ac:dyDescent="0.3">
      <c r="A57" s="310"/>
      <c r="B57" s="322"/>
      <c r="C57" s="325"/>
      <c r="D57" s="326"/>
      <c r="E57" s="191"/>
      <c r="F57" s="191"/>
      <c r="G57" s="192" t="s">
        <v>267</v>
      </c>
      <c r="H57" s="192" t="s">
        <v>16</v>
      </c>
      <c r="I57" s="192" t="s">
        <v>268</v>
      </c>
      <c r="J57" s="322"/>
      <c r="K57" s="304"/>
      <c r="L57" s="307"/>
      <c r="M57" s="304"/>
      <c r="N57" s="324"/>
      <c r="O57" s="191" t="s">
        <v>269</v>
      </c>
      <c r="P57" s="191" t="s">
        <v>270</v>
      </c>
      <c r="Q57" s="192" t="s">
        <v>123</v>
      </c>
      <c r="R57" s="200"/>
      <c r="S57" s="27" t="str">
        <f t="shared" si="0"/>
        <v/>
      </c>
      <c r="T57" s="200"/>
      <c r="U57" s="27" t="str">
        <f t="shared" si="1"/>
        <v/>
      </c>
      <c r="V57" s="162"/>
      <c r="W57" s="27" t="str">
        <f t="shared" si="2"/>
        <v/>
      </c>
      <c r="X57" s="162"/>
      <c r="Y57" s="27" t="str">
        <f t="shared" si="3"/>
        <v/>
      </c>
      <c r="Z57" s="162"/>
      <c r="AA57" s="27" t="str">
        <f t="shared" si="4"/>
        <v/>
      </c>
      <c r="AB57" s="162"/>
      <c r="AC57" s="27" t="str">
        <f t="shared" si="5"/>
        <v/>
      </c>
      <c r="AD57" s="162"/>
      <c r="AE57" s="27" t="str">
        <f t="shared" si="6"/>
        <v/>
      </c>
      <c r="AF57" s="48" t="str">
        <f t="shared" si="7"/>
        <v/>
      </c>
      <c r="AG57" s="48" t="str">
        <f t="shared" si="8"/>
        <v/>
      </c>
      <c r="AH57" s="132"/>
      <c r="AI57" s="161" t="str">
        <f t="shared" si="9"/>
        <v>Débil</v>
      </c>
      <c r="AJ57" s="21" t="str">
        <f>IFERROR(VLOOKUP((CONCATENATE(AG57,AI57)),Listados!$U$3:$V$11,2,FALSE),"")</f>
        <v/>
      </c>
      <c r="AK57" s="48">
        <f t="shared" si="10"/>
        <v>100</v>
      </c>
      <c r="AL57" s="295"/>
      <c r="AM57" s="297"/>
      <c r="AN57" s="197">
        <f>+IF(AND(Q57="Preventivo",AM55="Fuerte"),2,IF(AND(Q57="Preventivo",AM55="Moderado"),1,0))</f>
        <v>0</v>
      </c>
      <c r="AO57" s="197">
        <f t="shared" si="11"/>
        <v>2</v>
      </c>
      <c r="AP57" s="197">
        <f>+K55-AN57</f>
        <v>5</v>
      </c>
      <c r="AQ57" s="197">
        <f>+M55-AO57</f>
        <v>2</v>
      </c>
      <c r="AR57" s="299"/>
      <c r="AS57" s="299"/>
      <c r="AT57" s="299"/>
      <c r="AU57" s="299"/>
      <c r="AV57" s="351"/>
      <c r="AW57" s="352"/>
      <c r="AX57" s="353"/>
      <c r="AY57" s="351"/>
      <c r="AZ57" s="352"/>
      <c r="BA57" s="353"/>
      <c r="BB57" s="351"/>
      <c r="BC57" s="352"/>
      <c r="BD57" s="353"/>
    </row>
    <row r="58" spans="1:56" ht="150.75" thickBot="1" x14ac:dyDescent="0.3">
      <c r="A58" s="310"/>
      <c r="B58" s="322"/>
      <c r="C58" s="325"/>
      <c r="D58" s="326"/>
      <c r="E58" s="191"/>
      <c r="F58" s="191"/>
      <c r="G58" s="192" t="s">
        <v>271</v>
      </c>
      <c r="H58" s="192" t="s">
        <v>16</v>
      </c>
      <c r="I58" s="192" t="s">
        <v>272</v>
      </c>
      <c r="J58" s="322"/>
      <c r="K58" s="304"/>
      <c r="L58" s="307"/>
      <c r="M58" s="304"/>
      <c r="N58" s="324"/>
      <c r="O58" s="191" t="s">
        <v>273</v>
      </c>
      <c r="P58" s="191" t="s">
        <v>274</v>
      </c>
      <c r="Q58" s="192" t="s">
        <v>20</v>
      </c>
      <c r="R58" s="200"/>
      <c r="S58" s="27" t="str">
        <f t="shared" si="0"/>
        <v/>
      </c>
      <c r="T58" s="200"/>
      <c r="U58" s="27" t="str">
        <f t="shared" si="1"/>
        <v/>
      </c>
      <c r="V58" s="162"/>
      <c r="W58" s="27" t="str">
        <f t="shared" si="2"/>
        <v/>
      </c>
      <c r="X58" s="162"/>
      <c r="Y58" s="27" t="str">
        <f t="shared" si="3"/>
        <v/>
      </c>
      <c r="Z58" s="162"/>
      <c r="AA58" s="27" t="str">
        <f t="shared" si="4"/>
        <v/>
      </c>
      <c r="AB58" s="162"/>
      <c r="AC58" s="27" t="str">
        <f t="shared" si="5"/>
        <v/>
      </c>
      <c r="AD58" s="162"/>
      <c r="AE58" s="27" t="str">
        <f t="shared" si="6"/>
        <v/>
      </c>
      <c r="AF58" s="48" t="str">
        <f t="shared" si="7"/>
        <v/>
      </c>
      <c r="AG58" s="48" t="str">
        <f t="shared" si="8"/>
        <v/>
      </c>
      <c r="AH58" s="132"/>
      <c r="AI58" s="161" t="str">
        <f t="shared" si="9"/>
        <v>Débil</v>
      </c>
      <c r="AJ58" s="21" t="str">
        <f>IFERROR(VLOOKUP((CONCATENATE(AG58,AI58)),Listados!$U$3:$V$11,2,FALSE),"")</f>
        <v/>
      </c>
      <c r="AK58" s="48">
        <f t="shared" si="10"/>
        <v>100</v>
      </c>
      <c r="AL58" s="295"/>
      <c r="AM58" s="297"/>
      <c r="AN58" s="197">
        <f>+IF(AND(Q58="Preventivo",AM55="Fuerte"),2,IF(AND(Q58="Preventivo",AM55="Moderado"),1,0))</f>
        <v>2</v>
      </c>
      <c r="AO58" s="197">
        <f t="shared" si="11"/>
        <v>1</v>
      </c>
      <c r="AP58" s="197">
        <f>+K55-AN58</f>
        <v>3</v>
      </c>
      <c r="AQ58" s="197">
        <f>+M55-AO58</f>
        <v>3</v>
      </c>
      <c r="AR58" s="299"/>
      <c r="AS58" s="299"/>
      <c r="AT58" s="299"/>
      <c r="AU58" s="299"/>
      <c r="AV58" s="351"/>
      <c r="AW58" s="352"/>
      <c r="AX58" s="353"/>
      <c r="AY58" s="351"/>
      <c r="AZ58" s="352"/>
      <c r="BA58" s="353"/>
      <c r="BB58" s="351"/>
      <c r="BC58" s="352"/>
      <c r="BD58" s="353"/>
    </row>
    <row r="59" spans="1:56" ht="135.75" thickBot="1" x14ac:dyDescent="0.3">
      <c r="A59" s="310"/>
      <c r="B59" s="322"/>
      <c r="C59" s="325"/>
      <c r="D59" s="326"/>
      <c r="E59" s="191"/>
      <c r="F59" s="191"/>
      <c r="G59" s="192" t="s">
        <v>275</v>
      </c>
      <c r="H59" s="192" t="s">
        <v>16</v>
      </c>
      <c r="I59" s="130" t="s">
        <v>276</v>
      </c>
      <c r="J59" s="322"/>
      <c r="K59" s="304"/>
      <c r="L59" s="307"/>
      <c r="M59" s="304"/>
      <c r="N59" s="324"/>
      <c r="O59" s="191" t="s">
        <v>277</v>
      </c>
      <c r="P59" s="192" t="s">
        <v>275</v>
      </c>
      <c r="Q59" s="192" t="s">
        <v>20</v>
      </c>
      <c r="R59" s="200"/>
      <c r="S59" s="27" t="str">
        <f t="shared" si="0"/>
        <v/>
      </c>
      <c r="T59" s="200"/>
      <c r="U59" s="27" t="str">
        <f t="shared" si="1"/>
        <v/>
      </c>
      <c r="V59" s="162"/>
      <c r="W59" s="27" t="str">
        <f t="shared" si="2"/>
        <v/>
      </c>
      <c r="X59" s="162"/>
      <c r="Y59" s="27" t="str">
        <f t="shared" si="3"/>
        <v/>
      </c>
      <c r="Z59" s="162"/>
      <c r="AA59" s="27" t="str">
        <f t="shared" si="4"/>
        <v/>
      </c>
      <c r="AB59" s="162"/>
      <c r="AC59" s="27" t="str">
        <f t="shared" si="5"/>
        <v/>
      </c>
      <c r="AD59" s="162"/>
      <c r="AE59" s="27" t="str">
        <f t="shared" si="6"/>
        <v/>
      </c>
      <c r="AF59" s="48" t="str">
        <f t="shared" si="7"/>
        <v/>
      </c>
      <c r="AG59" s="48" t="str">
        <f t="shared" si="8"/>
        <v/>
      </c>
      <c r="AH59" s="132"/>
      <c r="AI59" s="161" t="str">
        <f t="shared" si="9"/>
        <v>Débil</v>
      </c>
      <c r="AJ59" s="21" t="str">
        <f>IFERROR(VLOOKUP((CONCATENATE(AG59,AI59)),Listados!$U$3:$V$11,2,FALSE),"")</f>
        <v/>
      </c>
      <c r="AK59" s="48">
        <f t="shared" si="10"/>
        <v>100</v>
      </c>
      <c r="AL59" s="295"/>
      <c r="AM59" s="297"/>
      <c r="AN59" s="197">
        <f>+IF(AND(Q59="Preventivo",AM55="Fuerte"),2,IF(AND(Q59="Preventivo",AM55="Moderado"),1,0))</f>
        <v>2</v>
      </c>
      <c r="AO59" s="197">
        <f t="shared" si="11"/>
        <v>1</v>
      </c>
      <c r="AP59" s="197">
        <f>+K55-AN59</f>
        <v>3</v>
      </c>
      <c r="AQ59" s="197">
        <f>+M55-AO59</f>
        <v>3</v>
      </c>
      <c r="AR59" s="299"/>
      <c r="AS59" s="299"/>
      <c r="AT59" s="299"/>
      <c r="AU59" s="299"/>
      <c r="AV59" s="351"/>
      <c r="AW59" s="352"/>
      <c r="AX59" s="353"/>
      <c r="AY59" s="351"/>
      <c r="AZ59" s="352"/>
      <c r="BA59" s="353"/>
      <c r="BB59" s="351"/>
      <c r="BC59" s="352"/>
      <c r="BD59" s="353"/>
    </row>
    <row r="60" spans="1:56" ht="165.75" thickBot="1" x14ac:dyDescent="0.3">
      <c r="A60" s="311"/>
      <c r="B60" s="322"/>
      <c r="C60" s="325"/>
      <c r="D60" s="326"/>
      <c r="E60" s="191"/>
      <c r="F60" s="191"/>
      <c r="G60" s="192"/>
      <c r="H60" s="192"/>
      <c r="I60" s="192"/>
      <c r="J60" s="322"/>
      <c r="K60" s="305"/>
      <c r="L60" s="307"/>
      <c r="M60" s="305"/>
      <c r="N60" s="324"/>
      <c r="O60" s="191" t="s">
        <v>278</v>
      </c>
      <c r="P60" s="192" t="s">
        <v>275</v>
      </c>
      <c r="Q60" s="194"/>
      <c r="R60" s="200"/>
      <c r="S60" s="27" t="str">
        <f t="shared" si="0"/>
        <v/>
      </c>
      <c r="T60" s="200"/>
      <c r="U60" s="27" t="str">
        <f t="shared" si="1"/>
        <v/>
      </c>
      <c r="V60" s="162"/>
      <c r="W60" s="27" t="str">
        <f t="shared" si="2"/>
        <v/>
      </c>
      <c r="X60" s="162"/>
      <c r="Y60" s="27" t="str">
        <f t="shared" si="3"/>
        <v/>
      </c>
      <c r="Z60" s="162"/>
      <c r="AA60" s="27" t="str">
        <f t="shared" si="4"/>
        <v/>
      </c>
      <c r="AB60" s="162"/>
      <c r="AC60" s="27" t="str">
        <f t="shared" si="5"/>
        <v/>
      </c>
      <c r="AD60" s="162"/>
      <c r="AE60" s="27" t="str">
        <f t="shared" si="6"/>
        <v/>
      </c>
      <c r="AF60" s="48" t="str">
        <f t="shared" si="7"/>
        <v/>
      </c>
      <c r="AG60" s="48" t="str">
        <f t="shared" si="8"/>
        <v/>
      </c>
      <c r="AH60" s="132"/>
      <c r="AI60" s="161" t="str">
        <f t="shared" si="9"/>
        <v>Débil</v>
      </c>
      <c r="AJ60" s="21" t="str">
        <f>IFERROR(VLOOKUP((CONCATENATE(AG60,AI60)),Listados!$U$3:$V$11,2,FALSE),"")</f>
        <v/>
      </c>
      <c r="AK60" s="48">
        <f t="shared" si="10"/>
        <v>100</v>
      </c>
      <c r="AL60" s="296"/>
      <c r="AM60" s="297"/>
      <c r="AN60" s="197">
        <f>+IF(AND(Q60="Preventivo",AM55="Fuerte"),2,IF(AND(Q60="Preventivo",AM55="Moderado"),1,0))</f>
        <v>0</v>
      </c>
      <c r="AO60" s="197">
        <f t="shared" si="11"/>
        <v>0</v>
      </c>
      <c r="AP60" s="197">
        <f>+K55-AN60</f>
        <v>5</v>
      </c>
      <c r="AQ60" s="197">
        <f>+M55-AO60</f>
        <v>4</v>
      </c>
      <c r="AR60" s="300"/>
      <c r="AS60" s="300"/>
      <c r="AT60" s="300"/>
      <c r="AU60" s="300"/>
      <c r="AV60" s="351"/>
      <c r="AW60" s="352"/>
      <c r="AX60" s="353"/>
      <c r="AY60" s="351"/>
      <c r="AZ60" s="352"/>
      <c r="BA60" s="353"/>
      <c r="BB60" s="351"/>
      <c r="BC60" s="352"/>
      <c r="BD60" s="353"/>
    </row>
    <row r="61" spans="1:56" ht="15.75" thickBot="1" x14ac:dyDescent="0.3">
      <c r="A61" s="309">
        <v>10</v>
      </c>
      <c r="B61" s="322"/>
      <c r="C61" s="325" t="str">
        <f>IFERROR(VLOOKUP(B61,Listados!B$3:C$20,2,FALSE),"")</f>
        <v/>
      </c>
      <c r="D61" s="326"/>
      <c r="E61" s="191"/>
      <c r="F61" s="191"/>
      <c r="G61" s="192"/>
      <c r="H61" s="192"/>
      <c r="I61" s="192"/>
      <c r="J61" s="322"/>
      <c r="K61" s="303" t="e">
        <f>+VLOOKUP(J61,Listados!$K$8:$L$12,2,0)</f>
        <v>#N/A</v>
      </c>
      <c r="L61" s="306"/>
      <c r="M61" s="303" t="e">
        <f>+VLOOKUP(L61,Listados!$K$13:$L$17,2,0)</f>
        <v>#N/A</v>
      </c>
      <c r="N61" s="323" t="str">
        <f>IF(AND(J61&lt;&gt;"",L61&lt;&gt;""),VLOOKUP(J61&amp;L61,Listados!$M$3:$N$27,2,FALSE),"")</f>
        <v/>
      </c>
      <c r="O61" s="191"/>
      <c r="P61" s="191"/>
      <c r="Q61" s="192"/>
      <c r="R61" s="200"/>
      <c r="S61" s="27" t="str">
        <f t="shared" si="0"/>
        <v/>
      </c>
      <c r="T61" s="200"/>
      <c r="U61" s="27" t="str">
        <f t="shared" si="1"/>
        <v/>
      </c>
      <c r="V61" s="162"/>
      <c r="W61" s="27" t="str">
        <f t="shared" si="2"/>
        <v/>
      </c>
      <c r="X61" s="162"/>
      <c r="Y61" s="27" t="str">
        <f t="shared" si="3"/>
        <v/>
      </c>
      <c r="Z61" s="162"/>
      <c r="AA61" s="27" t="str">
        <f t="shared" si="4"/>
        <v/>
      </c>
      <c r="AB61" s="162"/>
      <c r="AC61" s="27" t="str">
        <f t="shared" si="5"/>
        <v/>
      </c>
      <c r="AD61" s="162"/>
      <c r="AE61" s="27" t="str">
        <f t="shared" si="6"/>
        <v/>
      </c>
      <c r="AF61" s="48" t="str">
        <f t="shared" si="7"/>
        <v/>
      </c>
      <c r="AG61" s="48" t="str">
        <f t="shared" si="8"/>
        <v/>
      </c>
      <c r="AH61" s="132"/>
      <c r="AI61" s="161" t="str">
        <f t="shared" si="9"/>
        <v>Débil</v>
      </c>
      <c r="AJ61" s="21" t="str">
        <f>IFERROR(VLOOKUP((CONCATENATE(AG61,AI61)),Listados!$U$3:$V$11,2,FALSE),"")</f>
        <v/>
      </c>
      <c r="AK61" s="48">
        <f t="shared" si="10"/>
        <v>100</v>
      </c>
      <c r="AL61" s="294">
        <f>AVERAGE(AK61:AK66)</f>
        <v>100</v>
      </c>
      <c r="AM61" s="296" t="str">
        <f>IF(AL61&lt;=50, "Débil", IF(AL61&lt;=99,"Moderado","Fuerte"))</f>
        <v>Fuerte</v>
      </c>
      <c r="AN61" s="197">
        <f>+IF(AND(Q61="Preventivo",AM61="Fuerte"),2,IF(AND(Q61="Preventivo",AM61="Moderado"),1,0))</f>
        <v>0</v>
      </c>
      <c r="AO61" s="197">
        <f t="shared" si="11"/>
        <v>0</v>
      </c>
      <c r="AP61" s="197" t="e">
        <f>+K61-AN61</f>
        <v>#N/A</v>
      </c>
      <c r="AQ61" s="197" t="e">
        <f>+M61-AO61</f>
        <v>#N/A</v>
      </c>
      <c r="AR61" s="298" t="e">
        <f>+VLOOKUP(MIN(AP61,AP62,AP63,AP64,AP65,AP66),Listados!$J$18:$K$24,2,TRUE)</f>
        <v>#N/A</v>
      </c>
      <c r="AS61" s="298" t="e">
        <f>+VLOOKUP(MIN(AQ61,AQ62,AQ63,AQ64,AQ65,AQ66),Listados!$J$27:$K$32,2,TRUE)</f>
        <v>#N/A</v>
      </c>
      <c r="AT61" s="298" t="e">
        <f>IF(AND(AR61&lt;&gt;"",AS61&lt;&gt;""),VLOOKUP(AR61&amp;AS61,Listados!$M$3:$N$27,2,FALSE),"")</f>
        <v>#N/A</v>
      </c>
      <c r="AU61" s="298" t="e">
        <f>+VLOOKUP(AT61,Listados!$P$3:$Q$6,2,FALSE)</f>
        <v>#N/A</v>
      </c>
      <c r="AV61" s="351"/>
      <c r="AW61" s="352"/>
      <c r="AX61" s="353"/>
      <c r="AY61" s="351"/>
      <c r="AZ61" s="352"/>
      <c r="BA61" s="353"/>
      <c r="BB61" s="351"/>
      <c r="BC61" s="352"/>
      <c r="BD61" s="353"/>
    </row>
    <row r="62" spans="1:56" ht="15.75" thickBot="1" x14ac:dyDescent="0.3">
      <c r="A62" s="310"/>
      <c r="B62" s="322"/>
      <c r="C62" s="325"/>
      <c r="D62" s="326"/>
      <c r="E62" s="191"/>
      <c r="F62" s="191"/>
      <c r="G62" s="192"/>
      <c r="H62" s="192"/>
      <c r="I62" s="192"/>
      <c r="J62" s="322"/>
      <c r="K62" s="304"/>
      <c r="L62" s="307"/>
      <c r="M62" s="304"/>
      <c r="N62" s="324"/>
      <c r="O62" s="191"/>
      <c r="P62" s="191"/>
      <c r="Q62" s="192"/>
      <c r="R62" s="200"/>
      <c r="S62" s="27" t="str">
        <f t="shared" si="0"/>
        <v/>
      </c>
      <c r="T62" s="200"/>
      <c r="U62" s="27" t="str">
        <f t="shared" si="1"/>
        <v/>
      </c>
      <c r="V62" s="162"/>
      <c r="W62" s="27" t="str">
        <f t="shared" si="2"/>
        <v/>
      </c>
      <c r="X62" s="162"/>
      <c r="Y62" s="27" t="str">
        <f t="shared" si="3"/>
        <v/>
      </c>
      <c r="Z62" s="162"/>
      <c r="AA62" s="27" t="str">
        <f t="shared" si="4"/>
        <v/>
      </c>
      <c r="AB62" s="162"/>
      <c r="AC62" s="27" t="str">
        <f t="shared" si="5"/>
        <v/>
      </c>
      <c r="AD62" s="162"/>
      <c r="AE62" s="27" t="str">
        <f t="shared" si="6"/>
        <v/>
      </c>
      <c r="AF62" s="48" t="str">
        <f t="shared" si="7"/>
        <v/>
      </c>
      <c r="AG62" s="48" t="str">
        <f t="shared" si="8"/>
        <v/>
      </c>
      <c r="AH62" s="132"/>
      <c r="AI62" s="161" t="str">
        <f t="shared" si="9"/>
        <v>Débil</v>
      </c>
      <c r="AJ62" s="21" t="str">
        <f>IFERROR(VLOOKUP((CONCATENATE(AG62,AI62)),Listados!$U$3:$V$11,2,FALSE),"")</f>
        <v/>
      </c>
      <c r="AK62" s="48">
        <f t="shared" si="10"/>
        <v>100</v>
      </c>
      <c r="AL62" s="295"/>
      <c r="AM62" s="297"/>
      <c r="AN62" s="197">
        <f>+IF(AND(Q62="Preventivo",AM61="Fuerte"),2,IF(AND(Q62="Preventivo",AM61="Moderado"),1,0))</f>
        <v>0</v>
      </c>
      <c r="AO62" s="197">
        <f t="shared" si="11"/>
        <v>0</v>
      </c>
      <c r="AP62" s="197" t="e">
        <f>+K61-AN62</f>
        <v>#N/A</v>
      </c>
      <c r="AQ62" s="197" t="e">
        <f>+M61-AO62</f>
        <v>#N/A</v>
      </c>
      <c r="AR62" s="299"/>
      <c r="AS62" s="299"/>
      <c r="AT62" s="299"/>
      <c r="AU62" s="299"/>
      <c r="AV62" s="351"/>
      <c r="AW62" s="352"/>
      <c r="AX62" s="353"/>
      <c r="AY62" s="351"/>
      <c r="AZ62" s="352"/>
      <c r="BA62" s="353"/>
      <c r="BB62" s="351"/>
      <c r="BC62" s="352"/>
      <c r="BD62" s="353"/>
    </row>
    <row r="63" spans="1:56" ht="15.75" thickBot="1" x14ac:dyDescent="0.3">
      <c r="A63" s="310"/>
      <c r="B63" s="322"/>
      <c r="C63" s="325"/>
      <c r="D63" s="326"/>
      <c r="E63" s="191"/>
      <c r="F63" s="191"/>
      <c r="G63" s="192"/>
      <c r="H63" s="192"/>
      <c r="I63" s="192"/>
      <c r="J63" s="322"/>
      <c r="K63" s="304"/>
      <c r="L63" s="307"/>
      <c r="M63" s="304"/>
      <c r="N63" s="324"/>
      <c r="O63" s="191"/>
      <c r="P63" s="191"/>
      <c r="Q63" s="192"/>
      <c r="R63" s="162"/>
      <c r="S63" s="27" t="str">
        <f t="shared" si="0"/>
        <v/>
      </c>
      <c r="T63" s="200"/>
      <c r="U63" s="27" t="str">
        <f t="shared" si="1"/>
        <v/>
      </c>
      <c r="V63" s="162"/>
      <c r="W63" s="27" t="str">
        <f t="shared" si="2"/>
        <v/>
      </c>
      <c r="X63" s="162"/>
      <c r="Y63" s="27" t="str">
        <f t="shared" si="3"/>
        <v/>
      </c>
      <c r="Z63" s="162"/>
      <c r="AA63" s="27" t="str">
        <f t="shared" si="4"/>
        <v/>
      </c>
      <c r="AB63" s="162"/>
      <c r="AC63" s="27" t="str">
        <f t="shared" si="5"/>
        <v/>
      </c>
      <c r="AD63" s="162"/>
      <c r="AE63" s="27" t="str">
        <f t="shared" si="6"/>
        <v/>
      </c>
      <c r="AF63" s="48" t="str">
        <f t="shared" si="7"/>
        <v/>
      </c>
      <c r="AG63" s="48" t="str">
        <f t="shared" si="8"/>
        <v/>
      </c>
      <c r="AH63" s="132"/>
      <c r="AI63" s="161" t="str">
        <f t="shared" si="9"/>
        <v>Débil</v>
      </c>
      <c r="AJ63" s="21" t="str">
        <f>IFERROR(VLOOKUP((CONCATENATE(AG63,AI63)),Listados!$U$3:$V$11,2,FALSE),"")</f>
        <v/>
      </c>
      <c r="AK63" s="48">
        <f t="shared" si="10"/>
        <v>100</v>
      </c>
      <c r="AL63" s="295"/>
      <c r="AM63" s="297"/>
      <c r="AN63" s="197">
        <f>+IF(AND(Q63="Preventivo",AM61="Fuerte"),2,IF(AND(Q63="Preventivo",AM61="Moderado"),1,0))</f>
        <v>0</v>
      </c>
      <c r="AO63" s="197">
        <f t="shared" si="11"/>
        <v>0</v>
      </c>
      <c r="AP63" s="197" t="e">
        <f>+K61-AN63</f>
        <v>#N/A</v>
      </c>
      <c r="AQ63" s="197" t="e">
        <f>+M61-AO63</f>
        <v>#N/A</v>
      </c>
      <c r="AR63" s="299"/>
      <c r="AS63" s="299"/>
      <c r="AT63" s="299"/>
      <c r="AU63" s="299"/>
      <c r="AV63" s="351"/>
      <c r="AW63" s="352"/>
      <c r="AX63" s="353"/>
      <c r="AY63" s="351"/>
      <c r="AZ63" s="352"/>
      <c r="BA63" s="353"/>
      <c r="BB63" s="351"/>
      <c r="BC63" s="352"/>
      <c r="BD63" s="353"/>
    </row>
    <row r="64" spans="1:56" ht="15.75" thickBot="1" x14ac:dyDescent="0.3">
      <c r="A64" s="310"/>
      <c r="B64" s="322"/>
      <c r="C64" s="325"/>
      <c r="D64" s="326"/>
      <c r="E64" s="191"/>
      <c r="F64" s="191"/>
      <c r="G64" s="192"/>
      <c r="H64" s="192"/>
      <c r="I64" s="192"/>
      <c r="J64" s="322"/>
      <c r="K64" s="304"/>
      <c r="L64" s="307"/>
      <c r="M64" s="304"/>
      <c r="N64" s="324"/>
      <c r="O64" s="191"/>
      <c r="P64" s="191"/>
      <c r="Q64" s="192"/>
      <c r="R64" s="200"/>
      <c r="S64" s="27" t="str">
        <f t="shared" si="0"/>
        <v/>
      </c>
      <c r="T64" s="200"/>
      <c r="U64" s="27" t="str">
        <f t="shared" si="1"/>
        <v/>
      </c>
      <c r="V64" s="162"/>
      <c r="W64" s="27" t="str">
        <f t="shared" si="2"/>
        <v/>
      </c>
      <c r="X64" s="162"/>
      <c r="Y64" s="27" t="str">
        <f t="shared" si="3"/>
        <v/>
      </c>
      <c r="Z64" s="162"/>
      <c r="AA64" s="27" t="str">
        <f t="shared" si="4"/>
        <v/>
      </c>
      <c r="AB64" s="162"/>
      <c r="AC64" s="27" t="str">
        <f t="shared" si="5"/>
        <v/>
      </c>
      <c r="AD64" s="162"/>
      <c r="AE64" s="27" t="str">
        <f t="shared" si="6"/>
        <v/>
      </c>
      <c r="AF64" s="48" t="str">
        <f t="shared" si="7"/>
        <v/>
      </c>
      <c r="AG64" s="48" t="str">
        <f t="shared" si="8"/>
        <v/>
      </c>
      <c r="AH64" s="132"/>
      <c r="AI64" s="161" t="str">
        <f t="shared" si="9"/>
        <v>Débil</v>
      </c>
      <c r="AJ64" s="21" t="str">
        <f>IFERROR(VLOOKUP((CONCATENATE(AG64,AI64)),Listados!$U$3:$V$11,2,FALSE),"")</f>
        <v/>
      </c>
      <c r="AK64" s="48">
        <f t="shared" si="10"/>
        <v>100</v>
      </c>
      <c r="AL64" s="295"/>
      <c r="AM64" s="297"/>
      <c r="AN64" s="197">
        <f>+IF(AND(Q64="Preventivo",AM61="Fuerte"),2,IF(AND(Q64="Preventivo",AM61="Moderado"),1,0))</f>
        <v>0</v>
      </c>
      <c r="AO64" s="197">
        <f t="shared" si="11"/>
        <v>0</v>
      </c>
      <c r="AP64" s="197" t="e">
        <f>+K61-AN64</f>
        <v>#N/A</v>
      </c>
      <c r="AQ64" s="197" t="e">
        <f>+M61-AO64</f>
        <v>#N/A</v>
      </c>
      <c r="AR64" s="299"/>
      <c r="AS64" s="299"/>
      <c r="AT64" s="299"/>
      <c r="AU64" s="299"/>
      <c r="AV64" s="351"/>
      <c r="AW64" s="352"/>
      <c r="AX64" s="353"/>
      <c r="AY64" s="351"/>
      <c r="AZ64" s="352"/>
      <c r="BA64" s="353"/>
      <c r="BB64" s="351"/>
      <c r="BC64" s="352"/>
      <c r="BD64" s="353"/>
    </row>
    <row r="65" spans="1:56" ht="15.75" thickBot="1" x14ac:dyDescent="0.3">
      <c r="A65" s="310"/>
      <c r="B65" s="322"/>
      <c r="C65" s="325"/>
      <c r="D65" s="326"/>
      <c r="E65" s="191"/>
      <c r="F65" s="191"/>
      <c r="G65" s="192"/>
      <c r="H65" s="192"/>
      <c r="I65" s="192"/>
      <c r="J65" s="322"/>
      <c r="K65" s="304"/>
      <c r="L65" s="307"/>
      <c r="M65" s="304"/>
      <c r="N65" s="324"/>
      <c r="O65" s="191"/>
      <c r="P65" s="191"/>
      <c r="Q65" s="192"/>
      <c r="R65" s="200"/>
      <c r="S65" s="27" t="str">
        <f t="shared" si="0"/>
        <v/>
      </c>
      <c r="T65" s="200"/>
      <c r="U65" s="27" t="str">
        <f t="shared" si="1"/>
        <v/>
      </c>
      <c r="V65" s="162"/>
      <c r="W65" s="27" t="str">
        <f t="shared" si="2"/>
        <v/>
      </c>
      <c r="X65" s="162"/>
      <c r="Y65" s="27" t="str">
        <f t="shared" si="3"/>
        <v/>
      </c>
      <c r="Z65" s="162"/>
      <c r="AA65" s="27" t="str">
        <f t="shared" si="4"/>
        <v/>
      </c>
      <c r="AB65" s="162"/>
      <c r="AC65" s="27" t="str">
        <f t="shared" si="5"/>
        <v/>
      </c>
      <c r="AD65" s="162"/>
      <c r="AE65" s="27" t="str">
        <f t="shared" si="6"/>
        <v/>
      </c>
      <c r="AF65" s="48" t="str">
        <f t="shared" si="7"/>
        <v/>
      </c>
      <c r="AG65" s="48" t="str">
        <f t="shared" si="8"/>
        <v/>
      </c>
      <c r="AH65" s="132"/>
      <c r="AI65" s="161" t="str">
        <f t="shared" si="9"/>
        <v>Débil</v>
      </c>
      <c r="AJ65" s="21" t="str">
        <f>IFERROR(VLOOKUP((CONCATENATE(AG65,AI65)),Listados!$U$3:$V$11,2,FALSE),"")</f>
        <v/>
      </c>
      <c r="AK65" s="48">
        <f t="shared" si="10"/>
        <v>100</v>
      </c>
      <c r="AL65" s="295"/>
      <c r="AM65" s="297"/>
      <c r="AN65" s="197">
        <f>+IF(AND(Q65="Preventivo",AM61="Fuerte"),2,IF(AND(Q65="Preventivo",AM61="Moderado"),1,0))</f>
        <v>0</v>
      </c>
      <c r="AO65" s="197">
        <f t="shared" si="11"/>
        <v>0</v>
      </c>
      <c r="AP65" s="197" t="e">
        <f>+K61-AN65</f>
        <v>#N/A</v>
      </c>
      <c r="AQ65" s="197" t="e">
        <f>+M61-AO65</f>
        <v>#N/A</v>
      </c>
      <c r="AR65" s="299"/>
      <c r="AS65" s="299"/>
      <c r="AT65" s="299"/>
      <c r="AU65" s="299"/>
      <c r="AV65" s="351"/>
      <c r="AW65" s="352"/>
      <c r="AX65" s="353"/>
      <c r="AY65" s="351"/>
      <c r="AZ65" s="352"/>
      <c r="BA65" s="353"/>
      <c r="BB65" s="351"/>
      <c r="BC65" s="352"/>
      <c r="BD65" s="353"/>
    </row>
    <row r="66" spans="1:56" ht="15.75" thickBot="1" x14ac:dyDescent="0.3">
      <c r="A66" s="311"/>
      <c r="B66" s="322"/>
      <c r="C66" s="325"/>
      <c r="D66" s="326"/>
      <c r="E66" s="191"/>
      <c r="F66" s="191"/>
      <c r="G66" s="192"/>
      <c r="H66" s="192"/>
      <c r="I66" s="192"/>
      <c r="J66" s="322"/>
      <c r="K66" s="305"/>
      <c r="L66" s="307"/>
      <c r="M66" s="305"/>
      <c r="N66" s="324"/>
      <c r="O66" s="191"/>
      <c r="P66" s="194"/>
      <c r="Q66" s="194"/>
      <c r="R66" s="200"/>
      <c r="S66" s="27" t="str">
        <f t="shared" si="0"/>
        <v/>
      </c>
      <c r="T66" s="200"/>
      <c r="U66" s="27" t="str">
        <f t="shared" si="1"/>
        <v/>
      </c>
      <c r="V66" s="162"/>
      <c r="W66" s="27" t="str">
        <f t="shared" si="2"/>
        <v/>
      </c>
      <c r="X66" s="162"/>
      <c r="Y66" s="27" t="str">
        <f t="shared" si="3"/>
        <v/>
      </c>
      <c r="Z66" s="162"/>
      <c r="AA66" s="27" t="str">
        <f t="shared" si="4"/>
        <v/>
      </c>
      <c r="AB66" s="162"/>
      <c r="AC66" s="27" t="str">
        <f t="shared" si="5"/>
        <v/>
      </c>
      <c r="AD66" s="162"/>
      <c r="AE66" s="27" t="str">
        <f t="shared" si="6"/>
        <v/>
      </c>
      <c r="AF66" s="48" t="str">
        <f t="shared" si="7"/>
        <v/>
      </c>
      <c r="AG66" s="48" t="str">
        <f t="shared" si="8"/>
        <v/>
      </c>
      <c r="AH66" s="132"/>
      <c r="AI66" s="161" t="str">
        <f t="shared" si="9"/>
        <v>Débil</v>
      </c>
      <c r="AJ66" s="21" t="str">
        <f>IFERROR(VLOOKUP((CONCATENATE(AG66,AI66)),Listados!$U$3:$V$11,2,FALSE),"")</f>
        <v/>
      </c>
      <c r="AK66" s="48">
        <f t="shared" si="10"/>
        <v>100</v>
      </c>
      <c r="AL66" s="296"/>
      <c r="AM66" s="297"/>
      <c r="AN66" s="197">
        <f>+IF(AND(Q66="Preventivo",AM61="Fuerte"),2,IF(AND(Q66="Preventivo",AM61="Moderado"),1,0))</f>
        <v>0</v>
      </c>
      <c r="AO66" s="197">
        <f t="shared" si="11"/>
        <v>0</v>
      </c>
      <c r="AP66" s="197" t="e">
        <f>+K61-AN66</f>
        <v>#N/A</v>
      </c>
      <c r="AQ66" s="197" t="e">
        <f>+M61-AO66</f>
        <v>#N/A</v>
      </c>
      <c r="AR66" s="300"/>
      <c r="AS66" s="300"/>
      <c r="AT66" s="300"/>
      <c r="AU66" s="300"/>
      <c r="AV66" s="351"/>
      <c r="AW66" s="352"/>
      <c r="AX66" s="353"/>
      <c r="AY66" s="351"/>
      <c r="AZ66" s="352"/>
      <c r="BA66" s="353"/>
      <c r="BB66" s="351"/>
      <c r="BC66" s="352"/>
      <c r="BD66" s="353"/>
    </row>
    <row r="67" spans="1:56" ht="180.75" thickBot="1" x14ac:dyDescent="0.3">
      <c r="A67" s="309">
        <v>11</v>
      </c>
      <c r="B67" s="322" t="s">
        <v>79</v>
      </c>
      <c r="C67" s="325" t="str">
        <f>IFERROR(VLOOKUP(B67,Listados!B$3:C$20,2,FALSE),"")</f>
        <v>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v>
      </c>
      <c r="D67" s="326" t="s">
        <v>279</v>
      </c>
      <c r="E67" s="191" t="s">
        <v>15</v>
      </c>
      <c r="F67" s="191" t="s">
        <v>178</v>
      </c>
      <c r="G67" s="192" t="s">
        <v>280</v>
      </c>
      <c r="H67" s="192" t="s">
        <v>16</v>
      </c>
      <c r="I67" s="192" t="s">
        <v>281</v>
      </c>
      <c r="J67" s="322" t="s">
        <v>21</v>
      </c>
      <c r="K67" s="303">
        <f>+VLOOKUP(J67,Listados!$K$8:$L$12,2,0)</f>
        <v>1</v>
      </c>
      <c r="L67" s="306" t="s">
        <v>36</v>
      </c>
      <c r="M67" s="303">
        <f>+VLOOKUP(L67,Listados!$K$13:$L$17,2,0)</f>
        <v>3</v>
      </c>
      <c r="N67" s="323" t="str">
        <f>IF(AND(J67&lt;&gt;"",L67&lt;&gt;""),VLOOKUP(J67&amp;L67,Listados!$M$3:$N$27,2,FALSE),"")</f>
        <v>Moderado</v>
      </c>
      <c r="O67" s="208" t="s">
        <v>282</v>
      </c>
      <c r="P67" s="191" t="s">
        <v>280</v>
      </c>
      <c r="Q67" s="192" t="s">
        <v>123</v>
      </c>
      <c r="R67" s="200"/>
      <c r="S67" s="27" t="str">
        <f t="shared" si="0"/>
        <v/>
      </c>
      <c r="T67" s="200"/>
      <c r="U67" s="27" t="str">
        <f t="shared" si="1"/>
        <v/>
      </c>
      <c r="V67" s="162"/>
      <c r="W67" s="27" t="str">
        <f t="shared" si="2"/>
        <v/>
      </c>
      <c r="X67" s="162"/>
      <c r="Y67" s="27" t="str">
        <f t="shared" si="3"/>
        <v/>
      </c>
      <c r="Z67" s="162"/>
      <c r="AA67" s="27" t="str">
        <f t="shared" si="4"/>
        <v/>
      </c>
      <c r="AB67" s="162"/>
      <c r="AC67" s="27" t="str">
        <f t="shared" si="5"/>
        <v/>
      </c>
      <c r="AD67" s="162"/>
      <c r="AE67" s="27" t="str">
        <f t="shared" si="6"/>
        <v/>
      </c>
      <c r="AF67" s="48" t="str">
        <f t="shared" si="7"/>
        <v/>
      </c>
      <c r="AG67" s="48" t="str">
        <f t="shared" si="8"/>
        <v/>
      </c>
      <c r="AH67" s="132"/>
      <c r="AI67" s="161" t="str">
        <f t="shared" si="9"/>
        <v>Débil</v>
      </c>
      <c r="AJ67" s="21" t="str">
        <f>IFERROR(VLOOKUP((CONCATENATE(AG67,AI67)),Listados!$U$3:$V$11,2,FALSE),"")</f>
        <v/>
      </c>
      <c r="AK67" s="48">
        <f t="shared" si="10"/>
        <v>100</v>
      </c>
      <c r="AL67" s="294">
        <f>AVERAGE(AK67:AK72)</f>
        <v>100</v>
      </c>
      <c r="AM67" s="296" t="str">
        <f>IF(AL67&lt;=50, "Débil", IF(AL67&lt;=99,"Moderado","Fuerte"))</f>
        <v>Fuerte</v>
      </c>
      <c r="AN67" s="197">
        <f>+IF(AND(Q67="Preventivo",AM67="Fuerte"),2,IF(AND(Q67="Preventivo",AM67="Moderado"),1,0))</f>
        <v>0</v>
      </c>
      <c r="AO67" s="197">
        <f t="shared" si="11"/>
        <v>2</v>
      </c>
      <c r="AP67" s="197">
        <f>+K67-AN67</f>
        <v>1</v>
      </c>
      <c r="AQ67" s="197">
        <f>+M67-AO67</f>
        <v>1</v>
      </c>
      <c r="AR67" s="298" t="str">
        <f>+VLOOKUP(MIN(AP67,AP68,AP69,AP70,AP71,AP72),Listados!$J$18:$K$24,2,TRUE)</f>
        <v>Rara Vez</v>
      </c>
      <c r="AS67" s="298" t="str">
        <f>+VLOOKUP(MIN(AQ67,AQ68,AQ69,AQ70,AQ71,AQ72),Listados!$J$27:$K$32,2,TRUE)</f>
        <v>Insignificante</v>
      </c>
      <c r="AT67" s="298" t="str">
        <f>IF(AND(AR67&lt;&gt;"",AS67&lt;&gt;""),VLOOKUP(AR67&amp;AS67,Listados!$M$3:$N$27,2,FALSE),"")</f>
        <v>Bajo</v>
      </c>
      <c r="AU67" s="298" t="str">
        <f>+VLOOKUP(AT67,Listados!$P$3:$Q$6,2,FALSE)</f>
        <v>Asumir el riesgo</v>
      </c>
      <c r="AV67" s="351"/>
      <c r="AW67" s="352"/>
      <c r="AX67" s="353"/>
      <c r="AY67" s="351"/>
      <c r="AZ67" s="352"/>
      <c r="BA67" s="353"/>
      <c r="BB67" s="351"/>
      <c r="BC67" s="352"/>
      <c r="BD67" s="353"/>
    </row>
    <row r="68" spans="1:56" ht="90.75" thickBot="1" x14ac:dyDescent="0.3">
      <c r="A68" s="310"/>
      <c r="B68" s="322"/>
      <c r="C68" s="325"/>
      <c r="D68" s="326"/>
      <c r="E68" s="191"/>
      <c r="F68" s="191"/>
      <c r="G68" s="192" t="s">
        <v>283</v>
      </c>
      <c r="H68" s="192" t="s">
        <v>16</v>
      </c>
      <c r="I68" s="192" t="s">
        <v>281</v>
      </c>
      <c r="J68" s="322"/>
      <c r="K68" s="304"/>
      <c r="L68" s="307"/>
      <c r="M68" s="304"/>
      <c r="N68" s="324"/>
      <c r="O68" s="192" t="s">
        <v>284</v>
      </c>
      <c r="P68" s="191" t="s">
        <v>283</v>
      </c>
      <c r="Q68" s="192" t="s">
        <v>20</v>
      </c>
      <c r="R68" s="200"/>
      <c r="S68" s="27" t="str">
        <f t="shared" si="0"/>
        <v/>
      </c>
      <c r="T68" s="200"/>
      <c r="U68" s="27" t="str">
        <f t="shared" si="1"/>
        <v/>
      </c>
      <c r="V68" s="162"/>
      <c r="W68" s="27" t="str">
        <f t="shared" si="2"/>
        <v/>
      </c>
      <c r="X68" s="162"/>
      <c r="Y68" s="27" t="str">
        <f t="shared" si="3"/>
        <v/>
      </c>
      <c r="Z68" s="162"/>
      <c r="AA68" s="27" t="str">
        <f t="shared" si="4"/>
        <v/>
      </c>
      <c r="AB68" s="162"/>
      <c r="AC68" s="27" t="str">
        <f t="shared" si="5"/>
        <v/>
      </c>
      <c r="AD68" s="162"/>
      <c r="AE68" s="27" t="str">
        <f t="shared" si="6"/>
        <v/>
      </c>
      <c r="AF68" s="48" t="str">
        <f t="shared" si="7"/>
        <v/>
      </c>
      <c r="AG68" s="48" t="str">
        <f t="shared" si="8"/>
        <v/>
      </c>
      <c r="AH68" s="132"/>
      <c r="AI68" s="161" t="str">
        <f t="shared" si="9"/>
        <v>Débil</v>
      </c>
      <c r="AJ68" s="21" t="str">
        <f>IFERROR(VLOOKUP((CONCATENATE(AG68,AI68)),Listados!$U$3:$V$11,2,FALSE),"")</f>
        <v/>
      </c>
      <c r="AK68" s="48">
        <f t="shared" si="10"/>
        <v>100</v>
      </c>
      <c r="AL68" s="295"/>
      <c r="AM68" s="297"/>
      <c r="AN68" s="197">
        <f>+IF(AND(Q68="Preventivo",AM67="Fuerte"),2,IF(AND(Q68="Preventivo",AM67="Moderado"),1,0))</f>
        <v>2</v>
      </c>
      <c r="AO68" s="197">
        <f t="shared" si="11"/>
        <v>1</v>
      </c>
      <c r="AP68" s="197">
        <f>+K67-AN68</f>
        <v>-1</v>
      </c>
      <c r="AQ68" s="197">
        <f>+M67-AO68</f>
        <v>2</v>
      </c>
      <c r="AR68" s="299"/>
      <c r="AS68" s="299"/>
      <c r="AT68" s="299"/>
      <c r="AU68" s="299"/>
      <c r="AV68" s="351"/>
      <c r="AW68" s="352"/>
      <c r="AX68" s="353"/>
      <c r="AY68" s="351"/>
      <c r="AZ68" s="352"/>
      <c r="BA68" s="353"/>
      <c r="BB68" s="351"/>
      <c r="BC68" s="352"/>
      <c r="BD68" s="353"/>
    </row>
    <row r="69" spans="1:56" ht="105.75" thickBot="1" x14ac:dyDescent="0.3">
      <c r="A69" s="310"/>
      <c r="B69" s="322"/>
      <c r="C69" s="325"/>
      <c r="D69" s="326"/>
      <c r="E69" s="191"/>
      <c r="F69" s="191"/>
      <c r="G69" s="192" t="s">
        <v>285</v>
      </c>
      <c r="H69" s="192" t="s">
        <v>16</v>
      </c>
      <c r="I69" s="192" t="s">
        <v>281</v>
      </c>
      <c r="J69" s="322"/>
      <c r="K69" s="304"/>
      <c r="L69" s="307"/>
      <c r="M69" s="304"/>
      <c r="N69" s="324"/>
      <c r="O69" s="194" t="s">
        <v>286</v>
      </c>
      <c r="P69" s="191" t="s">
        <v>285</v>
      </c>
      <c r="Q69" s="192" t="s">
        <v>20</v>
      </c>
      <c r="R69" s="200"/>
      <c r="S69" s="27" t="str">
        <f t="shared" si="0"/>
        <v/>
      </c>
      <c r="T69" s="200"/>
      <c r="U69" s="27" t="str">
        <f t="shared" si="1"/>
        <v/>
      </c>
      <c r="V69" s="162"/>
      <c r="W69" s="27" t="str">
        <f t="shared" si="2"/>
        <v/>
      </c>
      <c r="X69" s="162"/>
      <c r="Y69" s="27" t="str">
        <f t="shared" si="3"/>
        <v/>
      </c>
      <c r="Z69" s="162"/>
      <c r="AA69" s="27" t="str">
        <f t="shared" si="4"/>
        <v/>
      </c>
      <c r="AB69" s="162"/>
      <c r="AC69" s="27" t="str">
        <f t="shared" si="5"/>
        <v/>
      </c>
      <c r="AD69" s="162"/>
      <c r="AE69" s="27" t="str">
        <f t="shared" si="6"/>
        <v/>
      </c>
      <c r="AF69" s="48" t="str">
        <f t="shared" si="7"/>
        <v/>
      </c>
      <c r="AG69" s="48" t="str">
        <f t="shared" si="8"/>
        <v/>
      </c>
      <c r="AH69" s="132"/>
      <c r="AI69" s="161" t="str">
        <f t="shared" si="9"/>
        <v>Débil</v>
      </c>
      <c r="AJ69" s="21" t="str">
        <f>IFERROR(VLOOKUP((CONCATENATE(AG69,AI69)),Listados!$U$3:$V$11,2,FALSE),"")</f>
        <v/>
      </c>
      <c r="AK69" s="48">
        <f t="shared" si="10"/>
        <v>100</v>
      </c>
      <c r="AL69" s="295"/>
      <c r="AM69" s="297"/>
      <c r="AN69" s="197">
        <f>+IF(AND(Q69="Preventivo",AM67="Fuerte"),2,IF(AND(Q69="Preventivo",AM67="Moderado"),1,0))</f>
        <v>2</v>
      </c>
      <c r="AO69" s="197">
        <f t="shared" si="11"/>
        <v>1</v>
      </c>
      <c r="AP69" s="197">
        <f>+K67-AN69</f>
        <v>-1</v>
      </c>
      <c r="AQ69" s="197">
        <f>+M67-AO69</f>
        <v>2</v>
      </c>
      <c r="AR69" s="299"/>
      <c r="AS69" s="299"/>
      <c r="AT69" s="299"/>
      <c r="AU69" s="299"/>
      <c r="AV69" s="351"/>
      <c r="AW69" s="352"/>
      <c r="AX69" s="353"/>
      <c r="AY69" s="351"/>
      <c r="AZ69" s="352"/>
      <c r="BA69" s="353"/>
      <c r="BB69" s="351"/>
      <c r="BC69" s="352"/>
      <c r="BD69" s="353"/>
    </row>
    <row r="70" spans="1:56" ht="180.75" thickBot="1" x14ac:dyDescent="0.3">
      <c r="A70" s="310"/>
      <c r="B70" s="322"/>
      <c r="C70" s="325"/>
      <c r="D70" s="326"/>
      <c r="E70" s="191"/>
      <c r="F70" s="191"/>
      <c r="G70" s="192" t="s">
        <v>287</v>
      </c>
      <c r="H70" s="192" t="s">
        <v>16</v>
      </c>
      <c r="I70" s="192" t="s">
        <v>288</v>
      </c>
      <c r="J70" s="322"/>
      <c r="K70" s="304"/>
      <c r="L70" s="307"/>
      <c r="M70" s="304"/>
      <c r="N70" s="324"/>
      <c r="O70" s="208" t="s">
        <v>282</v>
      </c>
      <c r="P70" s="191" t="s">
        <v>287</v>
      </c>
      <c r="Q70" s="192" t="s">
        <v>123</v>
      </c>
      <c r="R70" s="200"/>
      <c r="S70" s="27" t="str">
        <f t="shared" si="0"/>
        <v/>
      </c>
      <c r="T70" s="200"/>
      <c r="U70" s="27" t="str">
        <f t="shared" si="1"/>
        <v/>
      </c>
      <c r="V70" s="162"/>
      <c r="W70" s="27" t="str">
        <f t="shared" si="2"/>
        <v/>
      </c>
      <c r="X70" s="162"/>
      <c r="Y70" s="27" t="str">
        <f t="shared" si="3"/>
        <v/>
      </c>
      <c r="Z70" s="162"/>
      <c r="AA70" s="27" t="str">
        <f t="shared" si="4"/>
        <v/>
      </c>
      <c r="AB70" s="162"/>
      <c r="AC70" s="27" t="str">
        <f t="shared" si="5"/>
        <v/>
      </c>
      <c r="AD70" s="162"/>
      <c r="AE70" s="27" t="str">
        <f t="shared" si="6"/>
        <v/>
      </c>
      <c r="AF70" s="48" t="str">
        <f t="shared" si="7"/>
        <v/>
      </c>
      <c r="AG70" s="48" t="str">
        <f t="shared" si="8"/>
        <v/>
      </c>
      <c r="AH70" s="132"/>
      <c r="AI70" s="161" t="str">
        <f t="shared" si="9"/>
        <v>Débil</v>
      </c>
      <c r="AJ70" s="21" t="str">
        <f>IFERROR(VLOOKUP((CONCATENATE(AG70,AI70)),Listados!$U$3:$V$11,2,FALSE),"")</f>
        <v/>
      </c>
      <c r="AK70" s="48">
        <f t="shared" si="10"/>
        <v>100</v>
      </c>
      <c r="AL70" s="295"/>
      <c r="AM70" s="297"/>
      <c r="AN70" s="197">
        <f>+IF(AND(Q70="Preventivo",AM67="Fuerte"),2,IF(AND(Q70="Preventivo",AM67="Moderado"),1,0))</f>
        <v>0</v>
      </c>
      <c r="AO70" s="197">
        <f t="shared" si="11"/>
        <v>2</v>
      </c>
      <c r="AP70" s="197">
        <f>+K67-AN70</f>
        <v>1</v>
      </c>
      <c r="AQ70" s="197">
        <f>+M67-AO70</f>
        <v>1</v>
      </c>
      <c r="AR70" s="299"/>
      <c r="AS70" s="299"/>
      <c r="AT70" s="299"/>
      <c r="AU70" s="299"/>
      <c r="AV70" s="351"/>
      <c r="AW70" s="352"/>
      <c r="AX70" s="353"/>
      <c r="AY70" s="351"/>
      <c r="AZ70" s="352"/>
      <c r="BA70" s="353"/>
      <c r="BB70" s="351"/>
      <c r="BC70" s="352"/>
      <c r="BD70" s="353"/>
    </row>
    <row r="71" spans="1:56" ht="15.75" thickBot="1" x14ac:dyDescent="0.3">
      <c r="A71" s="310"/>
      <c r="B71" s="322"/>
      <c r="C71" s="325"/>
      <c r="D71" s="326"/>
      <c r="E71" s="191"/>
      <c r="F71" s="191"/>
      <c r="G71" s="192"/>
      <c r="H71" s="192"/>
      <c r="I71" s="192"/>
      <c r="J71" s="322"/>
      <c r="K71" s="304"/>
      <c r="L71" s="307"/>
      <c r="M71" s="304"/>
      <c r="N71" s="324"/>
      <c r="O71" s="191"/>
      <c r="P71" s="194"/>
      <c r="Q71" s="194"/>
      <c r="R71" s="200"/>
      <c r="S71" s="27" t="str">
        <f t="shared" si="0"/>
        <v/>
      </c>
      <c r="T71" s="200"/>
      <c r="U71" s="27" t="str">
        <f t="shared" si="1"/>
        <v/>
      </c>
      <c r="V71" s="162"/>
      <c r="W71" s="27" t="str">
        <f t="shared" si="2"/>
        <v/>
      </c>
      <c r="X71" s="162"/>
      <c r="Y71" s="27" t="str">
        <f t="shared" si="3"/>
        <v/>
      </c>
      <c r="Z71" s="162"/>
      <c r="AA71" s="27" t="str">
        <f t="shared" si="4"/>
        <v/>
      </c>
      <c r="AB71" s="162"/>
      <c r="AC71" s="27" t="str">
        <f t="shared" si="5"/>
        <v/>
      </c>
      <c r="AD71" s="162"/>
      <c r="AE71" s="27" t="str">
        <f t="shared" si="6"/>
        <v/>
      </c>
      <c r="AF71" s="48" t="str">
        <f t="shared" si="7"/>
        <v/>
      </c>
      <c r="AG71" s="48" t="str">
        <f t="shared" si="8"/>
        <v/>
      </c>
      <c r="AH71" s="132"/>
      <c r="AI71" s="161" t="str">
        <f t="shared" si="9"/>
        <v>Débil</v>
      </c>
      <c r="AJ71" s="21" t="str">
        <f>IFERROR(VLOOKUP((CONCATENATE(AG71,AI71)),Listados!$U$3:$V$11,2,FALSE),"")</f>
        <v/>
      </c>
      <c r="AK71" s="48">
        <f t="shared" si="10"/>
        <v>100</v>
      </c>
      <c r="AL71" s="295"/>
      <c r="AM71" s="297"/>
      <c r="AN71" s="197">
        <f>+IF(AND(Q71="Preventivo",AM67="Fuerte"),2,IF(AND(Q71="Preventivo",AM67="Moderado"),1,0))</f>
        <v>0</v>
      </c>
      <c r="AO71" s="197">
        <f t="shared" si="11"/>
        <v>0</v>
      </c>
      <c r="AP71" s="197">
        <f>+K67-AN71</f>
        <v>1</v>
      </c>
      <c r="AQ71" s="197">
        <f>+M67-AO71</f>
        <v>3</v>
      </c>
      <c r="AR71" s="299"/>
      <c r="AS71" s="299"/>
      <c r="AT71" s="299"/>
      <c r="AU71" s="299"/>
      <c r="AV71" s="351"/>
      <c r="AW71" s="352"/>
      <c r="AX71" s="353"/>
      <c r="AY71" s="351"/>
      <c r="AZ71" s="352"/>
      <c r="BA71" s="353"/>
      <c r="BB71" s="351"/>
      <c r="BC71" s="352"/>
      <c r="BD71" s="353"/>
    </row>
    <row r="72" spans="1:56" ht="15.75" thickBot="1" x14ac:dyDescent="0.3">
      <c r="A72" s="311"/>
      <c r="B72" s="322"/>
      <c r="C72" s="325"/>
      <c r="D72" s="326"/>
      <c r="E72" s="191"/>
      <c r="F72" s="191"/>
      <c r="G72" s="192"/>
      <c r="H72" s="192"/>
      <c r="I72" s="192"/>
      <c r="J72" s="322"/>
      <c r="K72" s="305"/>
      <c r="L72" s="307"/>
      <c r="M72" s="305"/>
      <c r="N72" s="324"/>
      <c r="O72" s="191"/>
      <c r="P72" s="194"/>
      <c r="Q72" s="194"/>
      <c r="R72" s="200"/>
      <c r="S72" s="27" t="str">
        <f t="shared" ref="S72:S135" si="12">+IF(R72="si",15,"")</f>
        <v/>
      </c>
      <c r="T72" s="200"/>
      <c r="U72" s="27" t="str">
        <f t="shared" ref="U72:U135" si="13">+IF(T72="si",15,"")</f>
        <v/>
      </c>
      <c r="V72" s="162"/>
      <c r="W72" s="27" t="str">
        <f t="shared" ref="W72:W135" si="14">+IF(V72="si",15,"")</f>
        <v/>
      </c>
      <c r="X72" s="162"/>
      <c r="Y72" s="27" t="str">
        <f t="shared" ref="Y72:Y135" si="15">+IF(X72="Preventivo",15,IF(X72="Detectivo",10,""))</f>
        <v/>
      </c>
      <c r="Z72" s="162"/>
      <c r="AA72" s="27" t="str">
        <f t="shared" ref="AA72:AA135" si="16">+IF(Z72="si",15,"")</f>
        <v/>
      </c>
      <c r="AB72" s="162"/>
      <c r="AC72" s="27" t="str">
        <f t="shared" ref="AC72:AC135" si="17">+IF(AB72="si",15,"")</f>
        <v/>
      </c>
      <c r="AD72" s="162"/>
      <c r="AE72" s="27" t="str">
        <f t="shared" ref="AE72:AE135" si="18">+IF(AD72="Completa",10,IF(AD72="Incompleta",5,""))</f>
        <v/>
      </c>
      <c r="AF72" s="48" t="str">
        <f t="shared" ref="AF72:AF135" si="19">IF((SUM(S72,U72,W72,Y72,AA72,AC72,AE72)=0),"",(SUM(S72,U72,W72,Y72,AA72,AC72,AE72)))</f>
        <v/>
      </c>
      <c r="AG72" s="48" t="str">
        <f t="shared" ref="AG72:AG135" si="20">IF(AF72&lt;=85,"Débil",IF(AF72&lt;=95,"Moderado",IF(AF72=100,"Fuerte","")))</f>
        <v/>
      </c>
      <c r="AH72" s="132"/>
      <c r="AI72" s="161" t="str">
        <f t="shared" si="9"/>
        <v>Débil</v>
      </c>
      <c r="AJ72" s="21" t="str">
        <f>IFERROR(VLOOKUP((CONCATENATE(AG72,AI72)),Listados!$U$3:$V$11,2,FALSE),"")</f>
        <v/>
      </c>
      <c r="AK72" s="48">
        <f t="shared" si="10"/>
        <v>100</v>
      </c>
      <c r="AL72" s="296"/>
      <c r="AM72" s="297"/>
      <c r="AN72" s="197">
        <f>+IF(AND(Q72="Preventivo",AM67="Fuerte"),2,IF(AND(Q72="Preventivo",AM67="Moderado"),1,0))</f>
        <v>0</v>
      </c>
      <c r="AO72" s="197">
        <f t="shared" si="11"/>
        <v>0</v>
      </c>
      <c r="AP72" s="197">
        <f>+K67-AN72</f>
        <v>1</v>
      </c>
      <c r="AQ72" s="197">
        <f>+M67-AO72</f>
        <v>3</v>
      </c>
      <c r="AR72" s="300"/>
      <c r="AS72" s="300"/>
      <c r="AT72" s="300"/>
      <c r="AU72" s="300"/>
      <c r="AV72" s="351"/>
      <c r="AW72" s="352"/>
      <c r="AX72" s="353"/>
      <c r="AY72" s="351"/>
      <c r="AZ72" s="352"/>
      <c r="BA72" s="353"/>
      <c r="BB72" s="351"/>
      <c r="BC72" s="352"/>
      <c r="BD72" s="353"/>
    </row>
    <row r="73" spans="1:56" ht="90.75" thickBot="1" x14ac:dyDescent="0.3">
      <c r="A73" s="309">
        <v>12</v>
      </c>
      <c r="B73" s="322" t="s">
        <v>79</v>
      </c>
      <c r="C73" s="325" t="str">
        <f>IFERROR(VLOOKUP(B73,Listados!B$3:C$20,2,FALSE),"")</f>
        <v>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v>
      </c>
      <c r="D73" s="326" t="s">
        <v>289</v>
      </c>
      <c r="E73" s="191" t="s">
        <v>15</v>
      </c>
      <c r="F73" s="191" t="s">
        <v>178</v>
      </c>
      <c r="G73" s="192" t="s">
        <v>290</v>
      </c>
      <c r="H73" s="192" t="s">
        <v>16</v>
      </c>
      <c r="I73" s="192" t="s">
        <v>281</v>
      </c>
      <c r="J73" s="322" t="s">
        <v>31</v>
      </c>
      <c r="K73" s="303">
        <f>+VLOOKUP(J73,Listados!$K$8:$L$12,2,0)</f>
        <v>2</v>
      </c>
      <c r="L73" s="306" t="s">
        <v>36</v>
      </c>
      <c r="M73" s="303">
        <f>+VLOOKUP(L73,Listados!$K$13:$L$17,2,0)</f>
        <v>3</v>
      </c>
      <c r="N73" s="323" t="str">
        <f>IF(AND(J73&lt;&gt;"",L73&lt;&gt;""),VLOOKUP(J73&amp;L73,Listados!$M$3:$N$27,2,FALSE),"")</f>
        <v>Moderado</v>
      </c>
      <c r="O73" s="194" t="s">
        <v>291</v>
      </c>
      <c r="P73" s="192" t="s">
        <v>290</v>
      </c>
      <c r="Q73" s="192" t="s">
        <v>20</v>
      </c>
      <c r="R73" s="200"/>
      <c r="S73" s="27" t="str">
        <f t="shared" si="12"/>
        <v/>
      </c>
      <c r="T73" s="200"/>
      <c r="U73" s="27" t="str">
        <f t="shared" si="13"/>
        <v/>
      </c>
      <c r="V73" s="162"/>
      <c r="W73" s="27" t="str">
        <f t="shared" si="14"/>
        <v/>
      </c>
      <c r="X73" s="162"/>
      <c r="Y73" s="27" t="str">
        <f t="shared" si="15"/>
        <v/>
      </c>
      <c r="Z73" s="162"/>
      <c r="AA73" s="27" t="str">
        <f t="shared" si="16"/>
        <v/>
      </c>
      <c r="AB73" s="162"/>
      <c r="AC73" s="27" t="str">
        <f t="shared" si="17"/>
        <v/>
      </c>
      <c r="AD73" s="162"/>
      <c r="AE73" s="27" t="str">
        <f t="shared" si="18"/>
        <v/>
      </c>
      <c r="AF73" s="48" t="str">
        <f t="shared" si="19"/>
        <v/>
      </c>
      <c r="AG73" s="48" t="str">
        <f t="shared" si="20"/>
        <v/>
      </c>
      <c r="AH73" s="132"/>
      <c r="AI73" s="161" t="str">
        <f t="shared" ref="AI73:AI136" si="21">+IF(AH73="siempre","Fuerte",IF(AH73="Algunas veces","Moderado","Débil"))</f>
        <v>Débil</v>
      </c>
      <c r="AJ73" s="21" t="str">
        <f>IFERROR(VLOOKUP((CONCATENATE(AG73,AI73)),Listados!$U$3:$V$11,2,FALSE),"")</f>
        <v/>
      </c>
      <c r="AK73" s="48">
        <f t="shared" ref="AK73:AK136" si="22">IF(ISBLANK(AJ73),"",IF(AJ73="Débil", 0, IF(AJ73="Moderado",50,100)))</f>
        <v>100</v>
      </c>
      <c r="AL73" s="294">
        <f>AVERAGE(AK73:AK78)</f>
        <v>100</v>
      </c>
      <c r="AM73" s="296" t="str">
        <f>IF(AL73&lt;=50, "Débil", IF(AL73&lt;=99,"Moderado","Fuerte"))</f>
        <v>Fuerte</v>
      </c>
      <c r="AN73" s="197">
        <f>+IF(AND(Q73="Preventivo",AM73="Fuerte"),2,IF(AND(Q73="Preventivo",AM73="Moderado"),1,0))</f>
        <v>2</v>
      </c>
      <c r="AO73" s="197">
        <f t="shared" si="11"/>
        <v>1</v>
      </c>
      <c r="AP73" s="197">
        <f>+K73-AN73</f>
        <v>0</v>
      </c>
      <c r="AQ73" s="197">
        <f>+M73-AO73</f>
        <v>2</v>
      </c>
      <c r="AR73" s="298" t="str">
        <f>+VLOOKUP(MIN(AP73,AP74,AP75,AP76,AP77,AP78),Listados!$J$18:$K$24,2,TRUE)</f>
        <v>Rara Vez</v>
      </c>
      <c r="AS73" s="298" t="str">
        <f>+VLOOKUP(MIN(AQ73,AQ74,AQ75,AQ76,AQ77,AQ78),Listados!$J$27:$K$32,2,TRUE)</f>
        <v>Menor</v>
      </c>
      <c r="AT73" s="298" t="str">
        <f>IF(AND(AR73&lt;&gt;"",AS73&lt;&gt;""),VLOOKUP(AR73&amp;AS73,Listados!$M$3:$N$27,2,FALSE),"")</f>
        <v>Bajo</v>
      </c>
      <c r="AU73" s="298" t="str">
        <f>+VLOOKUP(AT73,Listados!$P$3:$Q$6,2,FALSE)</f>
        <v>Asumir el riesgo</v>
      </c>
      <c r="AV73" s="351"/>
      <c r="AW73" s="352"/>
      <c r="AX73" s="353"/>
      <c r="AY73" s="351"/>
      <c r="AZ73" s="352"/>
      <c r="BA73" s="353"/>
      <c r="BB73" s="351"/>
      <c r="BC73" s="352"/>
      <c r="BD73" s="353"/>
    </row>
    <row r="74" spans="1:56" ht="90.75" thickBot="1" x14ac:dyDescent="0.3">
      <c r="A74" s="310"/>
      <c r="B74" s="322"/>
      <c r="C74" s="325"/>
      <c r="D74" s="326"/>
      <c r="E74" s="191"/>
      <c r="F74" s="191"/>
      <c r="G74" s="192" t="s">
        <v>292</v>
      </c>
      <c r="H74" s="192" t="s">
        <v>16</v>
      </c>
      <c r="I74" s="192" t="s">
        <v>293</v>
      </c>
      <c r="J74" s="322"/>
      <c r="K74" s="304"/>
      <c r="L74" s="307"/>
      <c r="M74" s="304"/>
      <c r="N74" s="324"/>
      <c r="O74" s="194" t="s">
        <v>294</v>
      </c>
      <c r="P74" s="192" t="s">
        <v>290</v>
      </c>
      <c r="Q74" s="192" t="s">
        <v>20</v>
      </c>
      <c r="R74" s="200"/>
      <c r="S74" s="27" t="str">
        <f t="shared" si="12"/>
        <v/>
      </c>
      <c r="T74" s="200"/>
      <c r="U74" s="27" t="str">
        <f t="shared" si="13"/>
        <v/>
      </c>
      <c r="V74" s="162"/>
      <c r="W74" s="27" t="str">
        <f t="shared" si="14"/>
        <v/>
      </c>
      <c r="X74" s="162"/>
      <c r="Y74" s="27" t="str">
        <f t="shared" si="15"/>
        <v/>
      </c>
      <c r="Z74" s="162"/>
      <c r="AA74" s="27" t="str">
        <f t="shared" si="16"/>
        <v/>
      </c>
      <c r="AB74" s="162"/>
      <c r="AC74" s="27" t="str">
        <f t="shared" si="17"/>
        <v/>
      </c>
      <c r="AD74" s="162"/>
      <c r="AE74" s="27" t="str">
        <f t="shared" si="18"/>
        <v/>
      </c>
      <c r="AF74" s="48" t="str">
        <f t="shared" si="19"/>
        <v/>
      </c>
      <c r="AG74" s="48" t="str">
        <f t="shared" si="20"/>
        <v/>
      </c>
      <c r="AH74" s="132"/>
      <c r="AI74" s="161" t="str">
        <f t="shared" si="21"/>
        <v>Débil</v>
      </c>
      <c r="AJ74" s="21" t="str">
        <f>IFERROR(VLOOKUP((CONCATENATE(AG74,AI74)),Listados!$U$3:$V$11,2,FALSE),"")</f>
        <v/>
      </c>
      <c r="AK74" s="48">
        <f t="shared" si="22"/>
        <v>100</v>
      </c>
      <c r="AL74" s="295"/>
      <c r="AM74" s="297"/>
      <c r="AN74" s="197">
        <f>+IF(AND(Q74="Preventivo",AM73="Fuerte"),2,IF(AND(Q74="Preventivo",AM73="Moderado"),1,0))</f>
        <v>2</v>
      </c>
      <c r="AO74" s="197">
        <f t="shared" si="11"/>
        <v>1</v>
      </c>
      <c r="AP74" s="197">
        <f>+K73-AN74</f>
        <v>0</v>
      </c>
      <c r="AQ74" s="197">
        <f>+M73-AO74</f>
        <v>2</v>
      </c>
      <c r="AR74" s="299"/>
      <c r="AS74" s="299"/>
      <c r="AT74" s="299"/>
      <c r="AU74" s="299"/>
      <c r="AV74" s="351"/>
      <c r="AW74" s="352"/>
      <c r="AX74" s="353"/>
      <c r="AY74" s="351"/>
      <c r="AZ74" s="352"/>
      <c r="BA74" s="353"/>
      <c r="BB74" s="351"/>
      <c r="BC74" s="352"/>
      <c r="BD74" s="353"/>
    </row>
    <row r="75" spans="1:56" ht="161.25" customHeight="1" thickBot="1" x14ac:dyDescent="0.3">
      <c r="A75" s="310"/>
      <c r="B75" s="322"/>
      <c r="C75" s="325"/>
      <c r="D75" s="326"/>
      <c r="E75" s="191"/>
      <c r="F75" s="191"/>
      <c r="G75" s="192"/>
      <c r="H75" s="192"/>
      <c r="I75" s="192" t="s">
        <v>288</v>
      </c>
      <c r="J75" s="322"/>
      <c r="K75" s="304"/>
      <c r="L75" s="307"/>
      <c r="M75" s="304"/>
      <c r="N75" s="324"/>
      <c r="O75" s="209" t="s">
        <v>295</v>
      </c>
      <c r="P75" s="192" t="s">
        <v>292</v>
      </c>
      <c r="Q75" s="192" t="s">
        <v>20</v>
      </c>
      <c r="R75" s="200"/>
      <c r="S75" s="27" t="str">
        <f t="shared" si="12"/>
        <v/>
      </c>
      <c r="T75" s="200"/>
      <c r="U75" s="27" t="str">
        <f t="shared" si="13"/>
        <v/>
      </c>
      <c r="V75" s="162"/>
      <c r="W75" s="27" t="str">
        <f t="shared" si="14"/>
        <v/>
      </c>
      <c r="X75" s="162"/>
      <c r="Y75" s="27" t="str">
        <f t="shared" si="15"/>
        <v/>
      </c>
      <c r="Z75" s="162"/>
      <c r="AA75" s="27" t="str">
        <f t="shared" si="16"/>
        <v/>
      </c>
      <c r="AB75" s="162"/>
      <c r="AC75" s="27" t="str">
        <f t="shared" si="17"/>
        <v/>
      </c>
      <c r="AD75" s="162"/>
      <c r="AE75" s="27" t="str">
        <f t="shared" si="18"/>
        <v/>
      </c>
      <c r="AF75" s="48" t="str">
        <f t="shared" si="19"/>
        <v/>
      </c>
      <c r="AG75" s="48" t="str">
        <f t="shared" si="20"/>
        <v/>
      </c>
      <c r="AH75" s="132"/>
      <c r="AI75" s="161" t="str">
        <f t="shared" si="21"/>
        <v>Débil</v>
      </c>
      <c r="AJ75" s="21" t="str">
        <f>IFERROR(VLOOKUP((CONCATENATE(AG75,AI75)),Listados!$U$3:$V$11,2,FALSE),"")</f>
        <v/>
      </c>
      <c r="AK75" s="48">
        <f t="shared" si="22"/>
        <v>100</v>
      </c>
      <c r="AL75" s="295"/>
      <c r="AM75" s="297"/>
      <c r="AN75" s="197">
        <f>+IF(AND(Q75="Preventivo",AM73="Fuerte"),2,IF(AND(Q75="Preventivo",AM73="Moderado"),1,0))</f>
        <v>2</v>
      </c>
      <c r="AO75" s="197">
        <f t="shared" si="11"/>
        <v>1</v>
      </c>
      <c r="AP75" s="197">
        <f>+K73-AN75</f>
        <v>0</v>
      </c>
      <c r="AQ75" s="197">
        <f>+M73-AO75</f>
        <v>2</v>
      </c>
      <c r="AR75" s="299"/>
      <c r="AS75" s="299"/>
      <c r="AT75" s="299"/>
      <c r="AU75" s="299"/>
      <c r="AV75" s="351"/>
      <c r="AW75" s="352"/>
      <c r="AX75" s="353"/>
      <c r="AY75" s="351"/>
      <c r="AZ75" s="352"/>
      <c r="BA75" s="353"/>
      <c r="BB75" s="351"/>
      <c r="BC75" s="352"/>
      <c r="BD75" s="353"/>
    </row>
    <row r="76" spans="1:56" ht="15.75" thickBot="1" x14ac:dyDescent="0.3">
      <c r="A76" s="310"/>
      <c r="B76" s="322"/>
      <c r="C76" s="325"/>
      <c r="D76" s="326"/>
      <c r="E76" s="191"/>
      <c r="F76" s="191"/>
      <c r="G76" s="192"/>
      <c r="H76" s="192"/>
      <c r="I76" s="192"/>
      <c r="J76" s="322"/>
      <c r="K76" s="304"/>
      <c r="L76" s="307"/>
      <c r="M76" s="304"/>
      <c r="N76" s="324"/>
      <c r="O76" s="191"/>
      <c r="P76" s="194"/>
      <c r="Q76" s="194"/>
      <c r="R76" s="200"/>
      <c r="S76" s="27" t="str">
        <f t="shared" si="12"/>
        <v/>
      </c>
      <c r="T76" s="200"/>
      <c r="U76" s="27" t="str">
        <f t="shared" si="13"/>
        <v/>
      </c>
      <c r="V76" s="162"/>
      <c r="W76" s="27" t="str">
        <f t="shared" si="14"/>
        <v/>
      </c>
      <c r="X76" s="162"/>
      <c r="Y76" s="27" t="str">
        <f t="shared" si="15"/>
        <v/>
      </c>
      <c r="Z76" s="162"/>
      <c r="AA76" s="27" t="str">
        <f t="shared" si="16"/>
        <v/>
      </c>
      <c r="AB76" s="162"/>
      <c r="AC76" s="27" t="str">
        <f t="shared" si="17"/>
        <v/>
      </c>
      <c r="AD76" s="162"/>
      <c r="AE76" s="27" t="str">
        <f t="shared" si="18"/>
        <v/>
      </c>
      <c r="AF76" s="48" t="str">
        <f t="shared" si="19"/>
        <v/>
      </c>
      <c r="AG76" s="48" t="str">
        <f t="shared" si="20"/>
        <v/>
      </c>
      <c r="AH76" s="132"/>
      <c r="AI76" s="161" t="str">
        <f t="shared" si="21"/>
        <v>Débil</v>
      </c>
      <c r="AJ76" s="21" t="str">
        <f>IFERROR(VLOOKUP((CONCATENATE(AG76,AI76)),Listados!$U$3:$V$11,2,FALSE),"")</f>
        <v/>
      </c>
      <c r="AK76" s="48">
        <f t="shared" si="22"/>
        <v>100</v>
      </c>
      <c r="AL76" s="295"/>
      <c r="AM76" s="297"/>
      <c r="AN76" s="197">
        <f>+IF(AND(Q76="Preventivo",AM73="Fuerte"),2,IF(AND(Q76="Preventivo",AM73="Moderado"),1,0))</f>
        <v>0</v>
      </c>
      <c r="AO76" s="197">
        <f t="shared" si="11"/>
        <v>0</v>
      </c>
      <c r="AP76" s="197">
        <f>+K73-AN76</f>
        <v>2</v>
      </c>
      <c r="AQ76" s="197">
        <f>+M73-AO76</f>
        <v>3</v>
      </c>
      <c r="AR76" s="299"/>
      <c r="AS76" s="299"/>
      <c r="AT76" s="299"/>
      <c r="AU76" s="299"/>
      <c r="AV76" s="351"/>
      <c r="AW76" s="352"/>
      <c r="AX76" s="353"/>
      <c r="AY76" s="351"/>
      <c r="AZ76" s="352"/>
      <c r="BA76" s="353"/>
      <c r="BB76" s="351"/>
      <c r="BC76" s="352"/>
      <c r="BD76" s="353"/>
    </row>
    <row r="77" spans="1:56" ht="15.75" thickBot="1" x14ac:dyDescent="0.3">
      <c r="A77" s="310"/>
      <c r="B77" s="322"/>
      <c r="C77" s="325"/>
      <c r="D77" s="326"/>
      <c r="E77" s="191"/>
      <c r="F77" s="191"/>
      <c r="G77" s="192"/>
      <c r="H77" s="192"/>
      <c r="I77" s="192"/>
      <c r="J77" s="322"/>
      <c r="K77" s="304"/>
      <c r="L77" s="307"/>
      <c r="M77" s="304"/>
      <c r="N77" s="324"/>
      <c r="O77" s="191"/>
      <c r="P77" s="194"/>
      <c r="Q77" s="194"/>
      <c r="R77" s="200"/>
      <c r="S77" s="27" t="str">
        <f t="shared" si="12"/>
        <v/>
      </c>
      <c r="T77" s="200"/>
      <c r="U77" s="27" t="str">
        <f t="shared" si="13"/>
        <v/>
      </c>
      <c r="V77" s="162"/>
      <c r="W77" s="27" t="str">
        <f t="shared" si="14"/>
        <v/>
      </c>
      <c r="X77" s="162"/>
      <c r="Y77" s="27" t="str">
        <f t="shared" si="15"/>
        <v/>
      </c>
      <c r="Z77" s="162"/>
      <c r="AA77" s="27" t="str">
        <f t="shared" si="16"/>
        <v/>
      </c>
      <c r="AB77" s="162"/>
      <c r="AC77" s="27" t="str">
        <f t="shared" si="17"/>
        <v/>
      </c>
      <c r="AD77" s="162"/>
      <c r="AE77" s="27" t="str">
        <f t="shared" si="18"/>
        <v/>
      </c>
      <c r="AF77" s="48" t="str">
        <f t="shared" si="19"/>
        <v/>
      </c>
      <c r="AG77" s="48" t="str">
        <f t="shared" si="20"/>
        <v/>
      </c>
      <c r="AH77" s="132"/>
      <c r="AI77" s="161" t="str">
        <f t="shared" si="21"/>
        <v>Débil</v>
      </c>
      <c r="AJ77" s="21" t="str">
        <f>IFERROR(VLOOKUP((CONCATENATE(AG77,AI77)),Listados!$U$3:$V$11,2,FALSE),"")</f>
        <v/>
      </c>
      <c r="AK77" s="48">
        <f t="shared" si="22"/>
        <v>100</v>
      </c>
      <c r="AL77" s="295"/>
      <c r="AM77" s="297"/>
      <c r="AN77" s="197">
        <f>+IF(AND(Q77="Preventivo",AM73="Fuerte"),2,IF(AND(Q77="Preventivo",AM73="Moderado"),1,0))</f>
        <v>0</v>
      </c>
      <c r="AO77" s="197">
        <f t="shared" si="11"/>
        <v>0</v>
      </c>
      <c r="AP77" s="197">
        <f>+K73-AN77</f>
        <v>2</v>
      </c>
      <c r="AQ77" s="197">
        <f>+M73-AO77</f>
        <v>3</v>
      </c>
      <c r="AR77" s="299"/>
      <c r="AS77" s="299"/>
      <c r="AT77" s="299"/>
      <c r="AU77" s="299"/>
      <c r="AV77" s="351"/>
      <c r="AW77" s="352"/>
      <c r="AX77" s="353"/>
      <c r="AY77" s="351"/>
      <c r="AZ77" s="352"/>
      <c r="BA77" s="353"/>
      <c r="BB77" s="351"/>
      <c r="BC77" s="352"/>
      <c r="BD77" s="353"/>
    </row>
    <row r="78" spans="1:56" ht="15.75" thickBot="1" x14ac:dyDescent="0.3">
      <c r="A78" s="311"/>
      <c r="B78" s="322"/>
      <c r="C78" s="325"/>
      <c r="D78" s="326"/>
      <c r="E78" s="191"/>
      <c r="F78" s="191"/>
      <c r="G78" s="192"/>
      <c r="H78" s="192"/>
      <c r="I78" s="192"/>
      <c r="J78" s="322"/>
      <c r="K78" s="305"/>
      <c r="L78" s="307"/>
      <c r="M78" s="305"/>
      <c r="N78" s="324"/>
      <c r="O78" s="191"/>
      <c r="P78" s="194"/>
      <c r="Q78" s="194"/>
      <c r="R78" s="200"/>
      <c r="S78" s="27" t="str">
        <f t="shared" si="12"/>
        <v/>
      </c>
      <c r="T78" s="200"/>
      <c r="U78" s="27" t="str">
        <f t="shared" si="13"/>
        <v/>
      </c>
      <c r="V78" s="162"/>
      <c r="W78" s="27" t="str">
        <f t="shared" si="14"/>
        <v/>
      </c>
      <c r="X78" s="162"/>
      <c r="Y78" s="27" t="str">
        <f t="shared" si="15"/>
        <v/>
      </c>
      <c r="Z78" s="162"/>
      <c r="AA78" s="27" t="str">
        <f t="shared" si="16"/>
        <v/>
      </c>
      <c r="AB78" s="162"/>
      <c r="AC78" s="27" t="str">
        <f t="shared" si="17"/>
        <v/>
      </c>
      <c r="AD78" s="162"/>
      <c r="AE78" s="27" t="str">
        <f t="shared" si="18"/>
        <v/>
      </c>
      <c r="AF78" s="48" t="str">
        <f t="shared" si="19"/>
        <v/>
      </c>
      <c r="AG78" s="48" t="str">
        <f t="shared" si="20"/>
        <v/>
      </c>
      <c r="AH78" s="132"/>
      <c r="AI78" s="161" t="str">
        <f t="shared" si="21"/>
        <v>Débil</v>
      </c>
      <c r="AJ78" s="21" t="str">
        <f>IFERROR(VLOOKUP((CONCATENATE(AG78,AI78)),Listados!$U$3:$V$11,2,FALSE),"")</f>
        <v/>
      </c>
      <c r="AK78" s="48">
        <f t="shared" si="22"/>
        <v>100</v>
      </c>
      <c r="AL78" s="296"/>
      <c r="AM78" s="297"/>
      <c r="AN78" s="197">
        <f>+IF(AND(Q78="Preventivo",AM73="Fuerte"),2,IF(AND(Q78="Preventivo",AM73="Moderado"),1,0))</f>
        <v>0</v>
      </c>
      <c r="AO78" s="197">
        <f t="shared" ref="AO78:AO141" si="23">+IF(AND(Q78="Detectivo",$AM$7="Fuerte"),2,IF(AND(Q78="Detectivo",$AM$7="Moderado"),1,IF(AND(Q78="Preventivo",$AM$7="Fuerte"),1,0)))</f>
        <v>0</v>
      </c>
      <c r="AP78" s="197">
        <f>+K73-AN78</f>
        <v>2</v>
      </c>
      <c r="AQ78" s="197">
        <f>+M73-AO78</f>
        <v>3</v>
      </c>
      <c r="AR78" s="300"/>
      <c r="AS78" s="300"/>
      <c r="AT78" s="300"/>
      <c r="AU78" s="300"/>
      <c r="AV78" s="351"/>
      <c r="AW78" s="352"/>
      <c r="AX78" s="353"/>
      <c r="AY78" s="351"/>
      <c r="AZ78" s="352"/>
      <c r="BA78" s="353"/>
      <c r="BB78" s="351"/>
      <c r="BC78" s="352"/>
      <c r="BD78" s="353"/>
    </row>
    <row r="79" spans="1:56" ht="195.75" thickBot="1" x14ac:dyDescent="0.3">
      <c r="A79" s="309">
        <v>13</v>
      </c>
      <c r="B79" s="322" t="s">
        <v>79</v>
      </c>
      <c r="C79" s="325" t="str">
        <f>IFERROR(VLOOKUP(B79,Listados!B$3:C$20,2,FALSE),"")</f>
        <v>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v>
      </c>
      <c r="D79" s="326" t="s">
        <v>296</v>
      </c>
      <c r="E79" s="191" t="s">
        <v>52</v>
      </c>
      <c r="F79" s="191"/>
      <c r="G79" s="192" t="s">
        <v>297</v>
      </c>
      <c r="H79" s="192" t="s">
        <v>16</v>
      </c>
      <c r="I79" s="192" t="s">
        <v>298</v>
      </c>
      <c r="J79" s="322" t="s">
        <v>21</v>
      </c>
      <c r="K79" s="303">
        <f>+VLOOKUP(J79,Listados!$K$8:$L$12,2,0)</f>
        <v>1</v>
      </c>
      <c r="L79" s="306" t="s">
        <v>36</v>
      </c>
      <c r="M79" s="303">
        <f>+VLOOKUP(L79,Listados!$K$13:$L$17,2,0)</f>
        <v>3</v>
      </c>
      <c r="N79" s="323" t="str">
        <f>IF(AND(J79&lt;&gt;"",L79&lt;&gt;""),VLOOKUP(J79&amp;L79,Listados!$M$3:$N$27,2,FALSE),"")</f>
        <v>Moderado</v>
      </c>
      <c r="O79" s="194" t="s">
        <v>299</v>
      </c>
      <c r="P79" s="192" t="s">
        <v>297</v>
      </c>
      <c r="Q79" s="192" t="s">
        <v>20</v>
      </c>
      <c r="R79" s="200"/>
      <c r="S79" s="27" t="str">
        <f t="shared" si="12"/>
        <v/>
      </c>
      <c r="T79" s="200"/>
      <c r="U79" s="27" t="str">
        <f t="shared" si="13"/>
        <v/>
      </c>
      <c r="V79" s="162"/>
      <c r="W79" s="27" t="str">
        <f t="shared" si="14"/>
        <v/>
      </c>
      <c r="X79" s="162"/>
      <c r="Y79" s="27" t="str">
        <f t="shared" si="15"/>
        <v/>
      </c>
      <c r="Z79" s="162"/>
      <c r="AA79" s="27" t="str">
        <f t="shared" si="16"/>
        <v/>
      </c>
      <c r="AB79" s="162"/>
      <c r="AC79" s="27" t="str">
        <f t="shared" si="17"/>
        <v/>
      </c>
      <c r="AD79" s="162"/>
      <c r="AE79" s="27" t="str">
        <f t="shared" si="18"/>
        <v/>
      </c>
      <c r="AF79" s="48" t="str">
        <f t="shared" si="19"/>
        <v/>
      </c>
      <c r="AG79" s="48" t="str">
        <f t="shared" si="20"/>
        <v/>
      </c>
      <c r="AH79" s="132"/>
      <c r="AI79" s="161" t="str">
        <f t="shared" si="21"/>
        <v>Débil</v>
      </c>
      <c r="AJ79" s="21" t="str">
        <f>IFERROR(VLOOKUP((CONCATENATE(AG79,AI79)),Listados!$U$3:$V$11,2,FALSE),"")</f>
        <v/>
      </c>
      <c r="AK79" s="48">
        <f t="shared" si="22"/>
        <v>100</v>
      </c>
      <c r="AL79" s="294">
        <f>AVERAGE(AK79:AK84)</f>
        <v>100</v>
      </c>
      <c r="AM79" s="296" t="str">
        <f>IF(AL79&lt;=50, "Débil", IF(AL79&lt;=99,"Moderado","Fuerte"))</f>
        <v>Fuerte</v>
      </c>
      <c r="AN79" s="197">
        <f>+IF(AND(Q79="Preventivo",AM79="Fuerte"),2,IF(AND(Q79="Preventivo",AM79="Moderado"),1,0))</f>
        <v>2</v>
      </c>
      <c r="AO79" s="197">
        <f t="shared" si="23"/>
        <v>1</v>
      </c>
      <c r="AP79" s="197">
        <f>+K79-AN79</f>
        <v>-1</v>
      </c>
      <c r="AQ79" s="197">
        <f>+M79-AO79</f>
        <v>2</v>
      </c>
      <c r="AR79" s="298" t="str">
        <f>+VLOOKUP(MIN(AP79,AP80,AP81,AP82,AP83,AP84),Listados!$J$18:$K$24,2,TRUE)</f>
        <v>Rara Vez</v>
      </c>
      <c r="AS79" s="298" t="str">
        <f>+VLOOKUP(MIN(AQ79,AQ80,AQ81,AQ82,AQ83,AQ84),Listados!$J$27:$K$32,2,TRUE)</f>
        <v>Insignificante</v>
      </c>
      <c r="AT79" s="298" t="str">
        <f>IF(AND(AR79&lt;&gt;"",AS79&lt;&gt;""),VLOOKUP(AR79&amp;AS79,Listados!$M$3:$N$27,2,FALSE),"")</f>
        <v>Bajo</v>
      </c>
      <c r="AU79" s="298" t="str">
        <f>+VLOOKUP(AT79,Listados!$P$3:$Q$6,2,FALSE)</f>
        <v>Asumir el riesgo</v>
      </c>
      <c r="AV79" s="351"/>
      <c r="AW79" s="352"/>
      <c r="AX79" s="353"/>
      <c r="AY79" s="351"/>
      <c r="AZ79" s="352"/>
      <c r="BA79" s="353"/>
      <c r="BB79" s="351"/>
      <c r="BC79" s="352"/>
      <c r="BD79" s="353"/>
    </row>
    <row r="80" spans="1:56" ht="180.75" thickBot="1" x14ac:dyDescent="0.3">
      <c r="A80" s="310"/>
      <c r="B80" s="322"/>
      <c r="C80" s="325"/>
      <c r="D80" s="326"/>
      <c r="E80" s="191"/>
      <c r="F80" s="191"/>
      <c r="G80" s="192" t="s">
        <v>300</v>
      </c>
      <c r="H80" s="192" t="s">
        <v>30</v>
      </c>
      <c r="I80" s="192" t="s">
        <v>301</v>
      </c>
      <c r="J80" s="322"/>
      <c r="K80" s="304"/>
      <c r="L80" s="307"/>
      <c r="M80" s="304"/>
      <c r="N80" s="324"/>
      <c r="O80" s="208" t="s">
        <v>302</v>
      </c>
      <c r="P80" s="192" t="s">
        <v>300</v>
      </c>
      <c r="Q80" s="192" t="s">
        <v>20</v>
      </c>
      <c r="R80" s="200"/>
      <c r="S80" s="27" t="str">
        <f t="shared" si="12"/>
        <v/>
      </c>
      <c r="T80" s="200"/>
      <c r="U80" s="27" t="str">
        <f t="shared" si="13"/>
        <v/>
      </c>
      <c r="V80" s="162"/>
      <c r="W80" s="27" t="str">
        <f t="shared" si="14"/>
        <v/>
      </c>
      <c r="X80" s="162"/>
      <c r="Y80" s="27" t="str">
        <f t="shared" si="15"/>
        <v/>
      </c>
      <c r="Z80" s="162"/>
      <c r="AA80" s="27" t="str">
        <f t="shared" si="16"/>
        <v/>
      </c>
      <c r="AB80" s="162"/>
      <c r="AC80" s="27" t="str">
        <f t="shared" si="17"/>
        <v/>
      </c>
      <c r="AD80" s="162"/>
      <c r="AE80" s="27" t="str">
        <f t="shared" si="18"/>
        <v/>
      </c>
      <c r="AF80" s="48" t="str">
        <f t="shared" si="19"/>
        <v/>
      </c>
      <c r="AG80" s="48" t="str">
        <f t="shared" si="20"/>
        <v/>
      </c>
      <c r="AH80" s="132"/>
      <c r="AI80" s="161" t="str">
        <f t="shared" si="21"/>
        <v>Débil</v>
      </c>
      <c r="AJ80" s="21" t="str">
        <f>IFERROR(VLOOKUP((CONCATENATE(AG80,AI80)),Listados!$U$3:$V$11,2,FALSE),"")</f>
        <v/>
      </c>
      <c r="AK80" s="48">
        <f t="shared" si="22"/>
        <v>100</v>
      </c>
      <c r="AL80" s="295"/>
      <c r="AM80" s="297"/>
      <c r="AN80" s="197">
        <f>+IF(AND(Q80="Preventivo",AM79="Fuerte"),2,IF(AND(Q80="Preventivo",AM79="Moderado"),1,0))</f>
        <v>2</v>
      </c>
      <c r="AO80" s="197">
        <f t="shared" si="23"/>
        <v>1</v>
      </c>
      <c r="AP80" s="197">
        <f>+K79-AN80</f>
        <v>-1</v>
      </c>
      <c r="AQ80" s="197">
        <f>+M79-AO80</f>
        <v>2</v>
      </c>
      <c r="AR80" s="299"/>
      <c r="AS80" s="299"/>
      <c r="AT80" s="299"/>
      <c r="AU80" s="299"/>
      <c r="AV80" s="351"/>
      <c r="AW80" s="352"/>
      <c r="AX80" s="353"/>
      <c r="AY80" s="351"/>
      <c r="AZ80" s="352"/>
      <c r="BA80" s="353"/>
      <c r="BB80" s="351"/>
      <c r="BC80" s="352"/>
      <c r="BD80" s="353"/>
    </row>
    <row r="81" spans="1:56" ht="270.75" customHeight="1" thickBot="1" x14ac:dyDescent="0.3">
      <c r="A81" s="310"/>
      <c r="B81" s="322"/>
      <c r="C81" s="325"/>
      <c r="D81" s="326"/>
      <c r="E81" s="191"/>
      <c r="F81" s="191" t="s">
        <v>178</v>
      </c>
      <c r="G81" s="192" t="s">
        <v>303</v>
      </c>
      <c r="H81" s="192" t="s">
        <v>16</v>
      </c>
      <c r="I81" s="192"/>
      <c r="J81" s="322"/>
      <c r="K81" s="304"/>
      <c r="L81" s="307"/>
      <c r="M81" s="304"/>
      <c r="N81" s="324"/>
      <c r="O81" s="194" t="s">
        <v>304</v>
      </c>
      <c r="P81" s="192" t="s">
        <v>303</v>
      </c>
      <c r="Q81" s="192" t="s">
        <v>123</v>
      </c>
      <c r="R81" s="200"/>
      <c r="S81" s="27" t="str">
        <f t="shared" si="12"/>
        <v/>
      </c>
      <c r="T81" s="200"/>
      <c r="U81" s="27" t="str">
        <f t="shared" si="13"/>
        <v/>
      </c>
      <c r="V81" s="162"/>
      <c r="W81" s="27" t="str">
        <f t="shared" si="14"/>
        <v/>
      </c>
      <c r="X81" s="162"/>
      <c r="Y81" s="27" t="str">
        <f t="shared" si="15"/>
        <v/>
      </c>
      <c r="Z81" s="162"/>
      <c r="AA81" s="27" t="str">
        <f t="shared" si="16"/>
        <v/>
      </c>
      <c r="AB81" s="162"/>
      <c r="AC81" s="27" t="str">
        <f t="shared" si="17"/>
        <v/>
      </c>
      <c r="AD81" s="162"/>
      <c r="AE81" s="27" t="str">
        <f t="shared" si="18"/>
        <v/>
      </c>
      <c r="AF81" s="48" t="str">
        <f t="shared" si="19"/>
        <v/>
      </c>
      <c r="AG81" s="48" t="str">
        <f t="shared" si="20"/>
        <v/>
      </c>
      <c r="AH81" s="132"/>
      <c r="AI81" s="161" t="str">
        <f t="shared" si="21"/>
        <v>Débil</v>
      </c>
      <c r="AJ81" s="21" t="str">
        <f>IFERROR(VLOOKUP((CONCATENATE(AG81,AI81)),Listados!$U$3:$V$11,2,FALSE),"")</f>
        <v/>
      </c>
      <c r="AK81" s="48">
        <f t="shared" si="22"/>
        <v>100</v>
      </c>
      <c r="AL81" s="295"/>
      <c r="AM81" s="297"/>
      <c r="AN81" s="197">
        <f>+IF(AND(Q81="Preventivo",AM79="Fuerte"),2,IF(AND(Q81="Preventivo",AM79="Moderado"),1,0))</f>
        <v>0</v>
      </c>
      <c r="AO81" s="197">
        <f t="shared" si="23"/>
        <v>2</v>
      </c>
      <c r="AP81" s="197">
        <f>+K79-AN81</f>
        <v>1</v>
      </c>
      <c r="AQ81" s="197">
        <f>+M79-AO81</f>
        <v>1</v>
      </c>
      <c r="AR81" s="299"/>
      <c r="AS81" s="299"/>
      <c r="AT81" s="299"/>
      <c r="AU81" s="299"/>
      <c r="AV81" s="351"/>
      <c r="AW81" s="352"/>
      <c r="AX81" s="353"/>
      <c r="AY81" s="351"/>
      <c r="AZ81" s="352"/>
      <c r="BA81" s="353"/>
      <c r="BB81" s="351"/>
      <c r="BC81" s="352"/>
      <c r="BD81" s="353"/>
    </row>
    <row r="82" spans="1:56" ht="15.75" thickBot="1" x14ac:dyDescent="0.3">
      <c r="A82" s="310"/>
      <c r="B82" s="322"/>
      <c r="C82" s="325"/>
      <c r="D82" s="326"/>
      <c r="E82" s="191"/>
      <c r="F82" s="191"/>
      <c r="G82" s="192"/>
      <c r="H82" s="192"/>
      <c r="I82" s="192"/>
      <c r="J82" s="322"/>
      <c r="K82" s="304"/>
      <c r="L82" s="307"/>
      <c r="M82" s="304"/>
      <c r="N82" s="324"/>
      <c r="O82" s="191"/>
      <c r="P82" s="194"/>
      <c r="Q82" s="194"/>
      <c r="R82" s="200"/>
      <c r="S82" s="27" t="str">
        <f t="shared" si="12"/>
        <v/>
      </c>
      <c r="T82" s="200"/>
      <c r="U82" s="27" t="str">
        <f t="shared" si="13"/>
        <v/>
      </c>
      <c r="V82" s="162"/>
      <c r="W82" s="27" t="str">
        <f t="shared" si="14"/>
        <v/>
      </c>
      <c r="X82" s="162"/>
      <c r="Y82" s="27" t="str">
        <f t="shared" si="15"/>
        <v/>
      </c>
      <c r="Z82" s="162"/>
      <c r="AA82" s="27" t="str">
        <f t="shared" si="16"/>
        <v/>
      </c>
      <c r="AB82" s="162"/>
      <c r="AC82" s="27" t="str">
        <f t="shared" si="17"/>
        <v/>
      </c>
      <c r="AD82" s="162"/>
      <c r="AE82" s="27" t="str">
        <f t="shared" si="18"/>
        <v/>
      </c>
      <c r="AF82" s="48" t="str">
        <f t="shared" si="19"/>
        <v/>
      </c>
      <c r="AG82" s="48" t="str">
        <f t="shared" si="20"/>
        <v/>
      </c>
      <c r="AH82" s="132"/>
      <c r="AI82" s="161" t="str">
        <f t="shared" si="21"/>
        <v>Débil</v>
      </c>
      <c r="AJ82" s="21" t="str">
        <f>IFERROR(VLOOKUP((CONCATENATE(AG82,AI82)),Listados!$U$3:$V$11,2,FALSE),"")</f>
        <v/>
      </c>
      <c r="AK82" s="48">
        <f t="shared" si="22"/>
        <v>100</v>
      </c>
      <c r="AL82" s="295"/>
      <c r="AM82" s="297"/>
      <c r="AN82" s="197">
        <f>+IF(AND(Q82="Preventivo",AM79="Fuerte"),2,IF(AND(Q82="Preventivo",AM79="Moderado"),1,0))</f>
        <v>0</v>
      </c>
      <c r="AO82" s="197">
        <f t="shared" si="23"/>
        <v>0</v>
      </c>
      <c r="AP82" s="197">
        <f>+K79-AN82</f>
        <v>1</v>
      </c>
      <c r="AQ82" s="197">
        <f>+M79-AO82</f>
        <v>3</v>
      </c>
      <c r="AR82" s="299"/>
      <c r="AS82" s="299"/>
      <c r="AT82" s="299"/>
      <c r="AU82" s="299"/>
      <c r="AV82" s="351"/>
      <c r="AW82" s="352"/>
      <c r="AX82" s="353"/>
      <c r="AY82" s="351"/>
      <c r="AZ82" s="352"/>
      <c r="BA82" s="353"/>
      <c r="BB82" s="351"/>
      <c r="BC82" s="352"/>
      <c r="BD82" s="353"/>
    </row>
    <row r="83" spans="1:56" ht="15.75" thickBot="1" x14ac:dyDescent="0.3">
      <c r="A83" s="310"/>
      <c r="B83" s="322"/>
      <c r="C83" s="325"/>
      <c r="D83" s="326"/>
      <c r="E83" s="191"/>
      <c r="F83" s="191"/>
      <c r="G83" s="192"/>
      <c r="H83" s="192"/>
      <c r="I83" s="192"/>
      <c r="J83" s="322"/>
      <c r="K83" s="304"/>
      <c r="L83" s="307"/>
      <c r="M83" s="304"/>
      <c r="N83" s="324"/>
      <c r="O83" s="191"/>
      <c r="P83" s="194"/>
      <c r="Q83" s="194"/>
      <c r="R83" s="200"/>
      <c r="S83" s="27" t="str">
        <f t="shared" si="12"/>
        <v/>
      </c>
      <c r="T83" s="200"/>
      <c r="U83" s="27" t="str">
        <f t="shared" si="13"/>
        <v/>
      </c>
      <c r="V83" s="162"/>
      <c r="W83" s="27" t="str">
        <f t="shared" si="14"/>
        <v/>
      </c>
      <c r="X83" s="162"/>
      <c r="Y83" s="27" t="str">
        <f t="shared" si="15"/>
        <v/>
      </c>
      <c r="Z83" s="162"/>
      <c r="AA83" s="27" t="str">
        <f t="shared" si="16"/>
        <v/>
      </c>
      <c r="AB83" s="162"/>
      <c r="AC83" s="27" t="str">
        <f t="shared" si="17"/>
        <v/>
      </c>
      <c r="AD83" s="162"/>
      <c r="AE83" s="27" t="str">
        <f t="shared" si="18"/>
        <v/>
      </c>
      <c r="AF83" s="48" t="str">
        <f t="shared" si="19"/>
        <v/>
      </c>
      <c r="AG83" s="48" t="str">
        <f t="shared" si="20"/>
        <v/>
      </c>
      <c r="AH83" s="132"/>
      <c r="AI83" s="161" t="str">
        <f t="shared" si="21"/>
        <v>Débil</v>
      </c>
      <c r="AJ83" s="21" t="str">
        <f>IFERROR(VLOOKUP((CONCATENATE(AG83,AI83)),Listados!$U$3:$V$11,2,FALSE),"")</f>
        <v/>
      </c>
      <c r="AK83" s="48">
        <f t="shared" si="22"/>
        <v>100</v>
      </c>
      <c r="AL83" s="295"/>
      <c r="AM83" s="297"/>
      <c r="AN83" s="197">
        <f>+IF(AND(Q83="Preventivo",AM79="Fuerte"),2,IF(AND(Q83="Preventivo",AM79="Moderado"),1,0))</f>
        <v>0</v>
      </c>
      <c r="AO83" s="197">
        <f t="shared" si="23"/>
        <v>0</v>
      </c>
      <c r="AP83" s="197">
        <f>+K79-AN83</f>
        <v>1</v>
      </c>
      <c r="AQ83" s="197">
        <f>+M79-AO83</f>
        <v>3</v>
      </c>
      <c r="AR83" s="299"/>
      <c r="AS83" s="299"/>
      <c r="AT83" s="299"/>
      <c r="AU83" s="299"/>
      <c r="AV83" s="351"/>
      <c r="AW83" s="352"/>
      <c r="AX83" s="353"/>
      <c r="AY83" s="351"/>
      <c r="AZ83" s="352"/>
      <c r="BA83" s="353"/>
      <c r="BB83" s="351"/>
      <c r="BC83" s="352"/>
      <c r="BD83" s="353"/>
    </row>
    <row r="84" spans="1:56" ht="15.75" thickBot="1" x14ac:dyDescent="0.3">
      <c r="A84" s="311"/>
      <c r="B84" s="322"/>
      <c r="C84" s="325"/>
      <c r="D84" s="326"/>
      <c r="E84" s="191"/>
      <c r="F84" s="191"/>
      <c r="G84" s="192"/>
      <c r="H84" s="192"/>
      <c r="I84" s="192"/>
      <c r="J84" s="322"/>
      <c r="K84" s="305"/>
      <c r="L84" s="307"/>
      <c r="M84" s="305"/>
      <c r="N84" s="324"/>
      <c r="O84" s="191"/>
      <c r="P84" s="194"/>
      <c r="Q84" s="194"/>
      <c r="R84" s="200"/>
      <c r="S84" s="27" t="str">
        <f t="shared" si="12"/>
        <v/>
      </c>
      <c r="T84" s="200"/>
      <c r="U84" s="27" t="str">
        <f t="shared" si="13"/>
        <v/>
      </c>
      <c r="V84" s="162"/>
      <c r="W84" s="27" t="str">
        <f t="shared" si="14"/>
        <v/>
      </c>
      <c r="X84" s="162"/>
      <c r="Y84" s="27" t="str">
        <f t="shared" si="15"/>
        <v/>
      </c>
      <c r="Z84" s="162"/>
      <c r="AA84" s="27" t="str">
        <f t="shared" si="16"/>
        <v/>
      </c>
      <c r="AB84" s="162"/>
      <c r="AC84" s="27" t="str">
        <f t="shared" si="17"/>
        <v/>
      </c>
      <c r="AD84" s="162"/>
      <c r="AE84" s="27" t="str">
        <f t="shared" si="18"/>
        <v/>
      </c>
      <c r="AF84" s="48" t="str">
        <f t="shared" si="19"/>
        <v/>
      </c>
      <c r="AG84" s="48" t="str">
        <f t="shared" si="20"/>
        <v/>
      </c>
      <c r="AH84" s="132"/>
      <c r="AI84" s="161" t="str">
        <f t="shared" si="21"/>
        <v>Débil</v>
      </c>
      <c r="AJ84" s="21" t="str">
        <f>IFERROR(VLOOKUP((CONCATENATE(AG84,AI84)),Listados!$U$3:$V$11,2,FALSE),"")</f>
        <v/>
      </c>
      <c r="AK84" s="48">
        <f t="shared" si="22"/>
        <v>100</v>
      </c>
      <c r="AL84" s="296"/>
      <c r="AM84" s="297"/>
      <c r="AN84" s="197">
        <f>+IF(AND(Q84="Preventivo",AM79="Fuerte"),2,IF(AND(Q84="Preventivo",AM79="Moderado"),1,0))</f>
        <v>0</v>
      </c>
      <c r="AO84" s="197">
        <f t="shared" si="23"/>
        <v>0</v>
      </c>
      <c r="AP84" s="197">
        <f>+K79-AN84</f>
        <v>1</v>
      </c>
      <c r="AQ84" s="197">
        <f>+M79-AO84</f>
        <v>3</v>
      </c>
      <c r="AR84" s="300"/>
      <c r="AS84" s="300"/>
      <c r="AT84" s="300"/>
      <c r="AU84" s="300"/>
      <c r="AV84" s="351"/>
      <c r="AW84" s="352"/>
      <c r="AX84" s="353"/>
      <c r="AY84" s="351"/>
      <c r="AZ84" s="352"/>
      <c r="BA84" s="353"/>
      <c r="BB84" s="351"/>
      <c r="BC84" s="352"/>
      <c r="BD84" s="353"/>
    </row>
    <row r="85" spans="1:56" ht="195.75" thickBot="1" x14ac:dyDescent="0.3">
      <c r="A85" s="309">
        <v>14</v>
      </c>
      <c r="B85" s="322" t="s">
        <v>79</v>
      </c>
      <c r="C85" s="325" t="str">
        <f>IFERROR(VLOOKUP(B85,Listados!B$3:C$20,2,FALSE),"")</f>
        <v>Fortalecer el Principio Constitucional de Seguridad Jurídica mediante la defensa del Ordenamiento Jurídico, la formulación de lineamientos o metodologías para desarrollar procesos de depuración del Ordenamiento Jurídico y la divulgación normativa a través de la administración funcional del sistema SUIN-JURISCOL.</v>
      </c>
      <c r="D85" s="326" t="s">
        <v>305</v>
      </c>
      <c r="E85" s="191" t="s">
        <v>15</v>
      </c>
      <c r="F85" s="191" t="s">
        <v>178</v>
      </c>
      <c r="G85" s="192" t="s">
        <v>306</v>
      </c>
      <c r="H85" s="192" t="s">
        <v>16</v>
      </c>
      <c r="I85" s="192" t="s">
        <v>301</v>
      </c>
      <c r="J85" s="322" t="s">
        <v>53</v>
      </c>
      <c r="K85" s="303">
        <f>+VLOOKUP(J85,Listados!$K$8:$L$12,2,0)</f>
        <v>4</v>
      </c>
      <c r="L85" s="306" t="s">
        <v>54</v>
      </c>
      <c r="M85" s="303">
        <f>+VLOOKUP(L85,Listados!$K$13:$L$17,2,0)</f>
        <v>4</v>
      </c>
      <c r="N85" s="323" t="str">
        <f>IF(AND(J85&lt;&gt;"",L85&lt;&gt;""),VLOOKUP(J85&amp;L85,Listados!$M$3:$N$27,2,FALSE),"")</f>
        <v>Extremo</v>
      </c>
      <c r="O85" s="194" t="s">
        <v>307</v>
      </c>
      <c r="P85" s="192" t="s">
        <v>306</v>
      </c>
      <c r="Q85" s="192" t="s">
        <v>20</v>
      </c>
      <c r="R85" s="200"/>
      <c r="S85" s="27" t="str">
        <f t="shared" si="12"/>
        <v/>
      </c>
      <c r="T85" s="200"/>
      <c r="U85" s="27" t="str">
        <f t="shared" si="13"/>
        <v/>
      </c>
      <c r="V85" s="162"/>
      <c r="W85" s="27" t="str">
        <f t="shared" si="14"/>
        <v/>
      </c>
      <c r="X85" s="162"/>
      <c r="Y85" s="27" t="str">
        <f t="shared" si="15"/>
        <v/>
      </c>
      <c r="Z85" s="162"/>
      <c r="AA85" s="27" t="str">
        <f t="shared" si="16"/>
        <v/>
      </c>
      <c r="AB85" s="162"/>
      <c r="AC85" s="27" t="str">
        <f t="shared" si="17"/>
        <v/>
      </c>
      <c r="AD85" s="162"/>
      <c r="AE85" s="27" t="str">
        <f t="shared" si="18"/>
        <v/>
      </c>
      <c r="AF85" s="48" t="str">
        <f t="shared" si="19"/>
        <v/>
      </c>
      <c r="AG85" s="48" t="str">
        <f t="shared" si="20"/>
        <v/>
      </c>
      <c r="AH85" s="132"/>
      <c r="AI85" s="161" t="str">
        <f t="shared" si="21"/>
        <v>Débil</v>
      </c>
      <c r="AJ85" s="21" t="str">
        <f>IFERROR(VLOOKUP((CONCATENATE(AG85,AI85)),Listados!$U$3:$V$11,2,FALSE),"")</f>
        <v/>
      </c>
      <c r="AK85" s="48">
        <f t="shared" si="22"/>
        <v>100</v>
      </c>
      <c r="AL85" s="294">
        <f>AVERAGE(AK85:AK90)</f>
        <v>100</v>
      </c>
      <c r="AM85" s="296" t="str">
        <f>IF(AL85&lt;=50, "Débil", IF(AL85&lt;=99,"Moderado","Fuerte"))</f>
        <v>Fuerte</v>
      </c>
      <c r="AN85" s="197">
        <f>+IF(AND(Q85="Preventivo",AM85="Fuerte"),2,IF(AND(Q85="Preventivo",AM85="Moderado"),1,0))</f>
        <v>2</v>
      </c>
      <c r="AO85" s="197">
        <f t="shared" si="23"/>
        <v>1</v>
      </c>
      <c r="AP85" s="197">
        <f>+K85-AN85</f>
        <v>2</v>
      </c>
      <c r="AQ85" s="197">
        <f>+M85-AO85</f>
        <v>3</v>
      </c>
      <c r="AR85" s="298" t="str">
        <f>+VLOOKUP(MIN(AP85,AP86,AP87,AP88,AP89,AP90),Listados!$J$18:$K$24,2,TRUE)</f>
        <v>Improbable</v>
      </c>
      <c r="AS85" s="298" t="str">
        <f>+VLOOKUP(MIN(AQ85,AQ86,AQ87,AQ88,AQ89,AQ90),Listados!$J$27:$K$32,2,TRUE)</f>
        <v>Menor</v>
      </c>
      <c r="AT85" s="298" t="str">
        <f>IF(AND(AR85&lt;&gt;"",AS85&lt;&gt;""),VLOOKUP(AR85&amp;AS85,Listados!$M$3:$N$27,2,FALSE),"")</f>
        <v>Bajo</v>
      </c>
      <c r="AU85" s="298" t="str">
        <f>+VLOOKUP(AT85,Listados!$P$3:$Q$6,2,FALSE)</f>
        <v>Asumir el riesgo</v>
      </c>
      <c r="AV85" s="351"/>
      <c r="AW85" s="352"/>
      <c r="AX85" s="353"/>
      <c r="AY85" s="351"/>
      <c r="AZ85" s="352"/>
      <c r="BA85" s="353"/>
      <c r="BB85" s="351"/>
      <c r="BC85" s="352"/>
      <c r="BD85" s="353"/>
    </row>
    <row r="86" spans="1:56" ht="180.75" thickBot="1" x14ac:dyDescent="0.3">
      <c r="A86" s="310"/>
      <c r="B86" s="322"/>
      <c r="C86" s="325"/>
      <c r="D86" s="326"/>
      <c r="E86" s="191"/>
      <c r="F86" s="191"/>
      <c r="G86" s="192" t="s">
        <v>303</v>
      </c>
      <c r="H86" s="192" t="s">
        <v>16</v>
      </c>
      <c r="I86" s="192" t="s">
        <v>298</v>
      </c>
      <c r="J86" s="322"/>
      <c r="K86" s="304"/>
      <c r="L86" s="307"/>
      <c r="M86" s="304"/>
      <c r="N86" s="324"/>
      <c r="O86" s="194" t="s">
        <v>304</v>
      </c>
      <c r="P86" s="192" t="s">
        <v>303</v>
      </c>
      <c r="Q86" s="192" t="s">
        <v>123</v>
      </c>
      <c r="R86" s="200"/>
      <c r="S86" s="27" t="str">
        <f t="shared" si="12"/>
        <v/>
      </c>
      <c r="T86" s="200"/>
      <c r="U86" s="27" t="str">
        <f t="shared" si="13"/>
        <v/>
      </c>
      <c r="V86" s="162"/>
      <c r="W86" s="27" t="str">
        <f t="shared" si="14"/>
        <v/>
      </c>
      <c r="X86" s="162"/>
      <c r="Y86" s="27" t="str">
        <f t="shared" si="15"/>
        <v/>
      </c>
      <c r="Z86" s="162"/>
      <c r="AA86" s="27" t="str">
        <f t="shared" si="16"/>
        <v/>
      </c>
      <c r="AB86" s="162"/>
      <c r="AC86" s="27" t="str">
        <f t="shared" si="17"/>
        <v/>
      </c>
      <c r="AD86" s="162"/>
      <c r="AE86" s="27" t="str">
        <f t="shared" si="18"/>
        <v/>
      </c>
      <c r="AF86" s="48" t="str">
        <f t="shared" si="19"/>
        <v/>
      </c>
      <c r="AG86" s="48" t="str">
        <f t="shared" si="20"/>
        <v/>
      </c>
      <c r="AH86" s="132"/>
      <c r="AI86" s="161" t="str">
        <f t="shared" si="21"/>
        <v>Débil</v>
      </c>
      <c r="AJ86" s="21" t="str">
        <f>IFERROR(VLOOKUP((CONCATENATE(AG86,AI86)),Listados!$U$3:$V$11,2,FALSE),"")</f>
        <v/>
      </c>
      <c r="AK86" s="48">
        <f t="shared" si="22"/>
        <v>100</v>
      </c>
      <c r="AL86" s="295"/>
      <c r="AM86" s="297"/>
      <c r="AN86" s="197">
        <f>+IF(AND(Q86="Preventivo",AM85="Fuerte"),2,IF(AND(Q86="Preventivo",AM85="Moderado"),1,0))</f>
        <v>0</v>
      </c>
      <c r="AO86" s="197">
        <f t="shared" si="23"/>
        <v>2</v>
      </c>
      <c r="AP86" s="197">
        <f>+K85-AN86</f>
        <v>4</v>
      </c>
      <c r="AQ86" s="197">
        <f>+M85-AO86</f>
        <v>2</v>
      </c>
      <c r="AR86" s="299"/>
      <c r="AS86" s="299"/>
      <c r="AT86" s="299"/>
      <c r="AU86" s="299"/>
      <c r="AV86" s="351"/>
      <c r="AW86" s="352"/>
      <c r="AX86" s="353"/>
      <c r="AY86" s="351"/>
      <c r="AZ86" s="352"/>
      <c r="BA86" s="353"/>
      <c r="BB86" s="351"/>
      <c r="BC86" s="352"/>
      <c r="BD86" s="353"/>
    </row>
    <row r="87" spans="1:56" ht="15.75" thickBot="1" x14ac:dyDescent="0.3">
      <c r="A87" s="310"/>
      <c r="B87" s="322"/>
      <c r="C87" s="325"/>
      <c r="D87" s="326"/>
      <c r="E87" s="191"/>
      <c r="F87" s="191"/>
      <c r="G87" s="192"/>
      <c r="H87" s="192"/>
      <c r="I87" s="192"/>
      <c r="J87" s="322"/>
      <c r="K87" s="304"/>
      <c r="L87" s="307"/>
      <c r="M87" s="304"/>
      <c r="N87" s="324"/>
      <c r="O87" s="191"/>
      <c r="P87" s="194"/>
      <c r="Q87" s="194"/>
      <c r="R87" s="200"/>
      <c r="S87" s="27" t="str">
        <f t="shared" si="12"/>
        <v/>
      </c>
      <c r="T87" s="200"/>
      <c r="U87" s="27" t="str">
        <f t="shared" si="13"/>
        <v/>
      </c>
      <c r="V87" s="162"/>
      <c r="W87" s="27" t="str">
        <f t="shared" si="14"/>
        <v/>
      </c>
      <c r="X87" s="162"/>
      <c r="Y87" s="27" t="str">
        <f t="shared" si="15"/>
        <v/>
      </c>
      <c r="Z87" s="162"/>
      <c r="AA87" s="27" t="str">
        <f t="shared" si="16"/>
        <v/>
      </c>
      <c r="AB87" s="162"/>
      <c r="AC87" s="27" t="str">
        <f t="shared" si="17"/>
        <v/>
      </c>
      <c r="AD87" s="162"/>
      <c r="AE87" s="27" t="str">
        <f t="shared" si="18"/>
        <v/>
      </c>
      <c r="AF87" s="48" t="str">
        <f t="shared" si="19"/>
        <v/>
      </c>
      <c r="AG87" s="48" t="str">
        <f t="shared" si="20"/>
        <v/>
      </c>
      <c r="AH87" s="132"/>
      <c r="AI87" s="161" t="str">
        <f t="shared" si="21"/>
        <v>Débil</v>
      </c>
      <c r="AJ87" s="21" t="str">
        <f>IFERROR(VLOOKUP((CONCATENATE(AG87,AI87)),Listados!$U$3:$V$11,2,FALSE),"")</f>
        <v/>
      </c>
      <c r="AK87" s="48">
        <f t="shared" si="22"/>
        <v>100</v>
      </c>
      <c r="AL87" s="295"/>
      <c r="AM87" s="297"/>
      <c r="AN87" s="197">
        <f>+IF(AND(Q87="Preventivo",AM85="Fuerte"),2,IF(AND(Q87="Preventivo",AM85="Moderado"),1,0))</f>
        <v>0</v>
      </c>
      <c r="AO87" s="197">
        <f t="shared" si="23"/>
        <v>0</v>
      </c>
      <c r="AP87" s="197">
        <f>+K85-AN87</f>
        <v>4</v>
      </c>
      <c r="AQ87" s="197">
        <f>+M85-AO87</f>
        <v>4</v>
      </c>
      <c r="AR87" s="299"/>
      <c r="AS87" s="299"/>
      <c r="AT87" s="299"/>
      <c r="AU87" s="299"/>
      <c r="AV87" s="351"/>
      <c r="AW87" s="352"/>
      <c r="AX87" s="353"/>
      <c r="AY87" s="351"/>
      <c r="AZ87" s="352"/>
      <c r="BA87" s="353"/>
      <c r="BB87" s="351"/>
      <c r="BC87" s="352"/>
      <c r="BD87" s="353"/>
    </row>
    <row r="88" spans="1:56" ht="15.75" thickBot="1" x14ac:dyDescent="0.3">
      <c r="A88" s="310"/>
      <c r="B88" s="322"/>
      <c r="C88" s="325"/>
      <c r="D88" s="326"/>
      <c r="E88" s="191"/>
      <c r="F88" s="191"/>
      <c r="G88" s="192"/>
      <c r="H88" s="192"/>
      <c r="I88" s="192"/>
      <c r="J88" s="322"/>
      <c r="K88" s="304"/>
      <c r="L88" s="307"/>
      <c r="M88" s="304"/>
      <c r="N88" s="324"/>
      <c r="O88" s="191"/>
      <c r="P88" s="194"/>
      <c r="Q88" s="194"/>
      <c r="R88" s="200"/>
      <c r="S88" s="27" t="str">
        <f t="shared" si="12"/>
        <v/>
      </c>
      <c r="T88" s="200"/>
      <c r="U88" s="27" t="str">
        <f t="shared" si="13"/>
        <v/>
      </c>
      <c r="V88" s="162"/>
      <c r="W88" s="27" t="str">
        <f t="shared" si="14"/>
        <v/>
      </c>
      <c r="X88" s="162"/>
      <c r="Y88" s="27" t="str">
        <f t="shared" si="15"/>
        <v/>
      </c>
      <c r="Z88" s="162"/>
      <c r="AA88" s="27" t="str">
        <f t="shared" si="16"/>
        <v/>
      </c>
      <c r="AB88" s="162"/>
      <c r="AC88" s="27" t="str">
        <f t="shared" si="17"/>
        <v/>
      </c>
      <c r="AD88" s="162"/>
      <c r="AE88" s="27" t="str">
        <f t="shared" si="18"/>
        <v/>
      </c>
      <c r="AF88" s="48" t="str">
        <f t="shared" si="19"/>
        <v/>
      </c>
      <c r="AG88" s="48" t="str">
        <f t="shared" si="20"/>
        <v/>
      </c>
      <c r="AH88" s="132"/>
      <c r="AI88" s="161" t="str">
        <f t="shared" si="21"/>
        <v>Débil</v>
      </c>
      <c r="AJ88" s="21" t="str">
        <f>IFERROR(VLOOKUP((CONCATENATE(AG88,AI88)),Listados!$U$3:$V$11,2,FALSE),"")</f>
        <v/>
      </c>
      <c r="AK88" s="48">
        <f t="shared" si="22"/>
        <v>100</v>
      </c>
      <c r="AL88" s="295"/>
      <c r="AM88" s="297"/>
      <c r="AN88" s="197">
        <f>+IF(AND(Q88="Preventivo",AM85="Fuerte"),2,IF(AND(Q88="Preventivo",AM85="Moderado"),1,0))</f>
        <v>0</v>
      </c>
      <c r="AO88" s="197">
        <f t="shared" si="23"/>
        <v>0</v>
      </c>
      <c r="AP88" s="197">
        <f>+K85-AN88</f>
        <v>4</v>
      </c>
      <c r="AQ88" s="197">
        <f>+M85-AO88</f>
        <v>4</v>
      </c>
      <c r="AR88" s="299"/>
      <c r="AS88" s="299"/>
      <c r="AT88" s="299"/>
      <c r="AU88" s="299"/>
      <c r="AV88" s="351"/>
      <c r="AW88" s="352"/>
      <c r="AX88" s="353"/>
      <c r="AY88" s="351"/>
      <c r="AZ88" s="352"/>
      <c r="BA88" s="353"/>
      <c r="BB88" s="351"/>
      <c r="BC88" s="352"/>
      <c r="BD88" s="353"/>
    </row>
    <row r="89" spans="1:56" ht="15.75" thickBot="1" x14ac:dyDescent="0.3">
      <c r="A89" s="310"/>
      <c r="B89" s="322"/>
      <c r="C89" s="325"/>
      <c r="D89" s="326"/>
      <c r="E89" s="191"/>
      <c r="F89" s="191"/>
      <c r="G89" s="192"/>
      <c r="H89" s="192"/>
      <c r="I89" s="192"/>
      <c r="J89" s="322"/>
      <c r="K89" s="304"/>
      <c r="L89" s="307"/>
      <c r="M89" s="304"/>
      <c r="N89" s="324"/>
      <c r="O89" s="191"/>
      <c r="P89" s="194"/>
      <c r="Q89" s="194"/>
      <c r="R89" s="200"/>
      <c r="S89" s="27" t="str">
        <f t="shared" si="12"/>
        <v/>
      </c>
      <c r="T89" s="200"/>
      <c r="U89" s="27" t="str">
        <f t="shared" si="13"/>
        <v/>
      </c>
      <c r="V89" s="162"/>
      <c r="W89" s="27" t="str">
        <f t="shared" si="14"/>
        <v/>
      </c>
      <c r="X89" s="162"/>
      <c r="Y89" s="27" t="str">
        <f t="shared" si="15"/>
        <v/>
      </c>
      <c r="Z89" s="162"/>
      <c r="AA89" s="27" t="str">
        <f t="shared" si="16"/>
        <v/>
      </c>
      <c r="AB89" s="162"/>
      <c r="AC89" s="27" t="str">
        <f t="shared" si="17"/>
        <v/>
      </c>
      <c r="AD89" s="162"/>
      <c r="AE89" s="27" t="str">
        <f t="shared" si="18"/>
        <v/>
      </c>
      <c r="AF89" s="48" t="str">
        <f t="shared" si="19"/>
        <v/>
      </c>
      <c r="AG89" s="48" t="str">
        <f t="shared" si="20"/>
        <v/>
      </c>
      <c r="AH89" s="132"/>
      <c r="AI89" s="161" t="str">
        <f t="shared" si="21"/>
        <v>Débil</v>
      </c>
      <c r="AJ89" s="21" t="str">
        <f>IFERROR(VLOOKUP((CONCATENATE(AG89,AI89)),Listados!$U$3:$V$11,2,FALSE),"")</f>
        <v/>
      </c>
      <c r="AK89" s="48">
        <f t="shared" si="22"/>
        <v>100</v>
      </c>
      <c r="AL89" s="295"/>
      <c r="AM89" s="297"/>
      <c r="AN89" s="197">
        <f>+IF(AND(Q89="Preventivo",AM85="Fuerte"),2,IF(AND(Q89="Preventivo",AM85="Moderado"),1,0))</f>
        <v>0</v>
      </c>
      <c r="AO89" s="197">
        <f t="shared" si="23"/>
        <v>0</v>
      </c>
      <c r="AP89" s="197">
        <f>+K85-AN89</f>
        <v>4</v>
      </c>
      <c r="AQ89" s="197">
        <f>+M85-AO89</f>
        <v>4</v>
      </c>
      <c r="AR89" s="299"/>
      <c r="AS89" s="299"/>
      <c r="AT89" s="299"/>
      <c r="AU89" s="299"/>
      <c r="AV89" s="351"/>
      <c r="AW89" s="352"/>
      <c r="AX89" s="353"/>
      <c r="AY89" s="351"/>
      <c r="AZ89" s="352"/>
      <c r="BA89" s="353"/>
      <c r="BB89" s="351"/>
      <c r="BC89" s="352"/>
      <c r="BD89" s="353"/>
    </row>
    <row r="90" spans="1:56" ht="15.75" thickBot="1" x14ac:dyDescent="0.3">
      <c r="A90" s="311"/>
      <c r="B90" s="322"/>
      <c r="C90" s="325"/>
      <c r="D90" s="326"/>
      <c r="E90" s="191"/>
      <c r="F90" s="191"/>
      <c r="G90" s="192"/>
      <c r="H90" s="192"/>
      <c r="I90" s="192"/>
      <c r="J90" s="322"/>
      <c r="K90" s="305"/>
      <c r="L90" s="307"/>
      <c r="M90" s="305"/>
      <c r="N90" s="324"/>
      <c r="O90" s="191"/>
      <c r="P90" s="194"/>
      <c r="Q90" s="194"/>
      <c r="R90" s="200"/>
      <c r="S90" s="27" t="str">
        <f t="shared" si="12"/>
        <v/>
      </c>
      <c r="T90" s="200"/>
      <c r="U90" s="27" t="str">
        <f t="shared" si="13"/>
        <v/>
      </c>
      <c r="V90" s="162"/>
      <c r="W90" s="27" t="str">
        <f t="shared" si="14"/>
        <v/>
      </c>
      <c r="X90" s="162"/>
      <c r="Y90" s="27" t="str">
        <f t="shared" si="15"/>
        <v/>
      </c>
      <c r="Z90" s="162"/>
      <c r="AA90" s="27" t="str">
        <f t="shared" si="16"/>
        <v/>
      </c>
      <c r="AB90" s="162"/>
      <c r="AC90" s="27" t="str">
        <f t="shared" si="17"/>
        <v/>
      </c>
      <c r="AD90" s="162"/>
      <c r="AE90" s="27" t="str">
        <f t="shared" si="18"/>
        <v/>
      </c>
      <c r="AF90" s="48" t="str">
        <f t="shared" si="19"/>
        <v/>
      </c>
      <c r="AG90" s="48" t="str">
        <f t="shared" si="20"/>
        <v/>
      </c>
      <c r="AH90" s="132"/>
      <c r="AI90" s="161" t="str">
        <f t="shared" si="21"/>
        <v>Débil</v>
      </c>
      <c r="AJ90" s="21" t="str">
        <f>IFERROR(VLOOKUP((CONCATENATE(AG90,AI90)),Listados!$U$3:$V$11,2,FALSE),"")</f>
        <v/>
      </c>
      <c r="AK90" s="48">
        <f t="shared" si="22"/>
        <v>100</v>
      </c>
      <c r="AL90" s="296"/>
      <c r="AM90" s="297"/>
      <c r="AN90" s="197">
        <f>+IF(AND(Q90="Preventivo",AM85="Fuerte"),2,IF(AND(Q90="Preventivo",AM85="Moderado"),1,0))</f>
        <v>0</v>
      </c>
      <c r="AO90" s="197">
        <f t="shared" si="23"/>
        <v>0</v>
      </c>
      <c r="AP90" s="197">
        <f>+K85-AN90</f>
        <v>4</v>
      </c>
      <c r="AQ90" s="197">
        <f>+M85-AO90</f>
        <v>4</v>
      </c>
      <c r="AR90" s="300"/>
      <c r="AS90" s="300"/>
      <c r="AT90" s="300"/>
      <c r="AU90" s="300"/>
      <c r="AV90" s="351"/>
      <c r="AW90" s="352"/>
      <c r="AX90" s="353"/>
      <c r="AY90" s="351"/>
      <c r="AZ90" s="352"/>
      <c r="BA90" s="353"/>
      <c r="BB90" s="351"/>
      <c r="BC90" s="352"/>
      <c r="BD90" s="353"/>
    </row>
    <row r="91" spans="1:56" ht="105" x14ac:dyDescent="0.25">
      <c r="A91" s="309">
        <v>15</v>
      </c>
      <c r="B91" s="322" t="s">
        <v>104</v>
      </c>
      <c r="C91" s="325" t="str">
        <f>IFERROR(VLOOKUP(B91,Listados!B$3:C$20,2,FALSE),"")</f>
        <v>Evaluar y/o hacer seguimiento a la planeación, ejecución y control en la gestión de los procesos (SIG), programas, planes y proyectos del Ministerio de Justicia y del Derecho para el mejoramiento continuo de la gestión de la Entidad.</v>
      </c>
      <c r="D91" s="326" t="s">
        <v>308</v>
      </c>
      <c r="E91" s="191" t="s">
        <v>29</v>
      </c>
      <c r="F91" s="191"/>
      <c r="G91" s="191" t="s">
        <v>309</v>
      </c>
      <c r="H91" s="192" t="s">
        <v>16</v>
      </c>
      <c r="I91" s="192" t="s">
        <v>310</v>
      </c>
      <c r="J91" s="322" t="s">
        <v>21</v>
      </c>
      <c r="K91" s="303">
        <f>+VLOOKUP(J91,Listados!$K$8:$L$12,2,0)</f>
        <v>1</v>
      </c>
      <c r="L91" s="328" t="s">
        <v>54</v>
      </c>
      <c r="M91" s="303">
        <f>+VLOOKUP(L91,Listados!$K$13:$L$17,2,0)</f>
        <v>4</v>
      </c>
      <c r="N91" s="323" t="str">
        <f>IF(AND(J91&lt;&gt;"",L91&lt;&gt;""),VLOOKUP(J91&amp;L91,Listados!$M$3:$N$27,2,FALSE),"")</f>
        <v>Alto</v>
      </c>
      <c r="O91" s="207" t="s">
        <v>311</v>
      </c>
      <c r="P91" s="191" t="s">
        <v>309</v>
      </c>
      <c r="Q91" s="210" t="s">
        <v>123</v>
      </c>
      <c r="R91" s="159" t="s">
        <v>116</v>
      </c>
      <c r="S91" s="27">
        <f>+IF(R91="si",15,"")</f>
        <v>15</v>
      </c>
      <c r="T91" s="159" t="s">
        <v>312</v>
      </c>
      <c r="U91" s="27">
        <f>+IF(T91="si",15,"")</f>
        <v>15</v>
      </c>
      <c r="V91" s="159" t="s">
        <v>312</v>
      </c>
      <c r="W91" s="27">
        <f>+IF(V91="si",15,"")</f>
        <v>15</v>
      </c>
      <c r="X91" s="159" t="s">
        <v>312</v>
      </c>
      <c r="Y91" s="27">
        <f>+IF(X91="si",15,"")</f>
        <v>15</v>
      </c>
      <c r="Z91" s="159" t="s">
        <v>312</v>
      </c>
      <c r="AA91" s="27">
        <f>+IF(Z91="si",15,"")</f>
        <v>15</v>
      </c>
      <c r="AB91" s="159" t="s">
        <v>312</v>
      </c>
      <c r="AC91" s="27">
        <f>+IF(AB91="si",15,"")</f>
        <v>15</v>
      </c>
      <c r="AD91" s="159" t="s">
        <v>117</v>
      </c>
      <c r="AE91" s="27">
        <f t="shared" si="18"/>
        <v>10</v>
      </c>
      <c r="AF91" s="48">
        <f t="shared" si="19"/>
        <v>100</v>
      </c>
      <c r="AG91" s="48" t="str">
        <f t="shared" si="20"/>
        <v>Fuerte</v>
      </c>
      <c r="AH91" s="161" t="s">
        <v>118</v>
      </c>
      <c r="AI91" s="161" t="str">
        <f t="shared" si="21"/>
        <v>Fuerte</v>
      </c>
      <c r="AJ91" s="21" t="str">
        <f>IFERROR(VLOOKUP((CONCATENATE(AG91,AI91)),Listados!$U$3:$V$11,2,FALSE),"")</f>
        <v>Fuerte</v>
      </c>
      <c r="AK91" s="48">
        <f t="shared" si="22"/>
        <v>100</v>
      </c>
      <c r="AL91" s="294">
        <f>AVERAGE(AK91:AK96)</f>
        <v>100</v>
      </c>
      <c r="AM91" s="296" t="str">
        <f>IF(AL91&lt;=50, "Débil", IF(AL91&lt;=99,"Moderado","Fuerte"))</f>
        <v>Fuerte</v>
      </c>
      <c r="AN91" s="197">
        <f>+IF(AND(Q91="Preventivo",AM91="Fuerte"),2,IF(AND(Q91="Preventivo",AM91="Moderado"),1,0))</f>
        <v>0</v>
      </c>
      <c r="AO91" s="197">
        <f t="shared" si="23"/>
        <v>2</v>
      </c>
      <c r="AP91" s="197">
        <f>+K91-AN91</f>
        <v>1</v>
      </c>
      <c r="AQ91" s="197">
        <f>+M91-AO91</f>
        <v>2</v>
      </c>
      <c r="AR91" s="298" t="str">
        <f>+VLOOKUP(MIN(AP91,AP92,AP93,AP94,AP95,AP96),Listados!$J$18:$K$24,2,TRUE)</f>
        <v>Rara Vez</v>
      </c>
      <c r="AS91" s="298" t="str">
        <f>+VLOOKUP(MIN(AQ91,AQ92,AQ93,AQ94,AQ95,AQ96),Listados!$J$27:$K$32,2,TRUE)</f>
        <v>Menor</v>
      </c>
      <c r="AT91" s="298" t="str">
        <f>IF(AND(AR91&lt;&gt;"",AS91&lt;&gt;""),VLOOKUP(AR91&amp;AS91,Listados!$M$3:$N$27,2,FALSE),"")</f>
        <v>Bajo</v>
      </c>
      <c r="AU91" s="298" t="str">
        <f>+VLOOKUP(AT91,Listados!$P$3:$Q$6,2,FALSE)</f>
        <v>Asumir el riesgo</v>
      </c>
      <c r="AV91" s="351"/>
      <c r="AW91" s="352"/>
      <c r="AX91" s="353"/>
      <c r="AY91" s="351"/>
      <c r="AZ91" s="352"/>
      <c r="BA91" s="353"/>
      <c r="BB91" s="351"/>
      <c r="BC91" s="352"/>
      <c r="BD91" s="353"/>
    </row>
    <row r="92" spans="1:56" ht="90.75" thickBot="1" x14ac:dyDescent="0.3">
      <c r="A92" s="310"/>
      <c r="B92" s="322"/>
      <c r="C92" s="325"/>
      <c r="D92" s="326"/>
      <c r="E92" s="191"/>
      <c r="F92" s="191"/>
      <c r="G92" s="191" t="s">
        <v>313</v>
      </c>
      <c r="H92" s="192" t="s">
        <v>16</v>
      </c>
      <c r="I92" s="192" t="s">
        <v>314</v>
      </c>
      <c r="J92" s="322"/>
      <c r="K92" s="304"/>
      <c r="L92" s="329"/>
      <c r="M92" s="304"/>
      <c r="N92" s="324"/>
      <c r="O92" s="207" t="s">
        <v>315</v>
      </c>
      <c r="P92" s="207" t="s">
        <v>313</v>
      </c>
      <c r="Q92" s="210" t="s">
        <v>20</v>
      </c>
      <c r="R92" s="159" t="s">
        <v>312</v>
      </c>
      <c r="S92" s="27">
        <f t="shared" ref="S92:S93" si="24">+IF(R92="si",15,"")</f>
        <v>15</v>
      </c>
      <c r="T92" s="159" t="s">
        <v>312</v>
      </c>
      <c r="U92" s="27">
        <f t="shared" ref="U92:U93" si="25">+IF(T92="si",15,"")</f>
        <v>15</v>
      </c>
      <c r="V92" s="159" t="s">
        <v>312</v>
      </c>
      <c r="W92" s="27">
        <f t="shared" ref="W92:W93" si="26">+IF(V92="si",15,"")</f>
        <v>15</v>
      </c>
      <c r="X92" s="159" t="s">
        <v>312</v>
      </c>
      <c r="Y92" s="27">
        <f t="shared" ref="Y92:Y93" si="27">+IF(X92="si",15,"")</f>
        <v>15</v>
      </c>
      <c r="Z92" s="159" t="s">
        <v>312</v>
      </c>
      <c r="AA92" s="27">
        <f t="shared" ref="AA92:AA93" si="28">+IF(Z92="si",15,"")</f>
        <v>15</v>
      </c>
      <c r="AB92" s="159" t="s">
        <v>312</v>
      </c>
      <c r="AC92" s="27">
        <f t="shared" ref="AC92:AC93" si="29">+IF(AB92="si",15,"")</f>
        <v>15</v>
      </c>
      <c r="AD92" s="159" t="s">
        <v>117</v>
      </c>
      <c r="AE92" s="27">
        <f t="shared" si="18"/>
        <v>10</v>
      </c>
      <c r="AF92" s="48">
        <f t="shared" si="19"/>
        <v>100</v>
      </c>
      <c r="AG92" s="48" t="str">
        <f t="shared" si="20"/>
        <v>Fuerte</v>
      </c>
      <c r="AH92" s="161" t="s">
        <v>118</v>
      </c>
      <c r="AI92" s="161" t="str">
        <f t="shared" si="21"/>
        <v>Fuerte</v>
      </c>
      <c r="AJ92" s="21" t="str">
        <f>IFERROR(VLOOKUP((CONCATENATE(AG92,AI92)),Listados!$U$3:$V$11,2,FALSE),"")</f>
        <v>Fuerte</v>
      </c>
      <c r="AK92" s="48">
        <f t="shared" si="22"/>
        <v>100</v>
      </c>
      <c r="AL92" s="295"/>
      <c r="AM92" s="297"/>
      <c r="AN92" s="197">
        <f>+IF(AND(Q92="Preventivo",AM91="Fuerte"),2,IF(AND(Q92="Preventivo",AM91="Moderado"),1,0))</f>
        <v>2</v>
      </c>
      <c r="AO92" s="197">
        <f t="shared" si="23"/>
        <v>1</v>
      </c>
      <c r="AP92" s="197">
        <f>+K91-AN92</f>
        <v>-1</v>
      </c>
      <c r="AQ92" s="197">
        <f>+M91-AO92</f>
        <v>3</v>
      </c>
      <c r="AR92" s="299"/>
      <c r="AS92" s="299"/>
      <c r="AT92" s="299"/>
      <c r="AU92" s="299"/>
      <c r="AV92" s="351"/>
      <c r="AW92" s="352"/>
      <c r="AX92" s="353"/>
      <c r="AY92" s="351"/>
      <c r="AZ92" s="352"/>
      <c r="BA92" s="353"/>
      <c r="BB92" s="351"/>
      <c r="BC92" s="352"/>
      <c r="BD92" s="353"/>
    </row>
    <row r="93" spans="1:56" ht="120.75" thickBot="1" x14ac:dyDescent="0.3">
      <c r="A93" s="310"/>
      <c r="B93" s="322"/>
      <c r="C93" s="325"/>
      <c r="D93" s="326"/>
      <c r="E93" s="191"/>
      <c r="F93" s="191"/>
      <c r="G93" s="191" t="s">
        <v>316</v>
      </c>
      <c r="H93" s="192" t="s">
        <v>16</v>
      </c>
      <c r="I93" s="192" t="s">
        <v>317</v>
      </c>
      <c r="J93" s="322"/>
      <c r="K93" s="304"/>
      <c r="L93" s="329"/>
      <c r="M93" s="304"/>
      <c r="N93" s="324"/>
      <c r="O93" s="207" t="s">
        <v>318</v>
      </c>
      <c r="P93" s="207" t="s">
        <v>319</v>
      </c>
      <c r="Q93" s="210" t="s">
        <v>20</v>
      </c>
      <c r="R93" s="159" t="s">
        <v>312</v>
      </c>
      <c r="S93" s="27">
        <f t="shared" si="24"/>
        <v>15</v>
      </c>
      <c r="T93" s="159" t="s">
        <v>312</v>
      </c>
      <c r="U93" s="27">
        <f t="shared" si="25"/>
        <v>15</v>
      </c>
      <c r="V93" s="159" t="s">
        <v>312</v>
      </c>
      <c r="W93" s="27">
        <f t="shared" si="26"/>
        <v>15</v>
      </c>
      <c r="X93" s="159" t="s">
        <v>312</v>
      </c>
      <c r="Y93" s="27">
        <f t="shared" si="27"/>
        <v>15</v>
      </c>
      <c r="Z93" s="159" t="s">
        <v>312</v>
      </c>
      <c r="AA93" s="27">
        <f t="shared" si="28"/>
        <v>15</v>
      </c>
      <c r="AB93" s="159" t="s">
        <v>312</v>
      </c>
      <c r="AC93" s="27">
        <f t="shared" si="29"/>
        <v>15</v>
      </c>
      <c r="AD93" s="159" t="s">
        <v>117</v>
      </c>
      <c r="AE93" s="27">
        <f t="shared" si="18"/>
        <v>10</v>
      </c>
      <c r="AF93" s="48">
        <f t="shared" si="19"/>
        <v>100</v>
      </c>
      <c r="AG93" s="48" t="str">
        <f t="shared" si="20"/>
        <v>Fuerte</v>
      </c>
      <c r="AH93" s="161" t="s">
        <v>118</v>
      </c>
      <c r="AI93" s="161" t="str">
        <f t="shared" si="21"/>
        <v>Fuerte</v>
      </c>
      <c r="AJ93" s="21" t="str">
        <f>IFERROR(VLOOKUP((CONCATENATE(AG93,AI93)),Listados!$U$3:$V$11,2,FALSE),"")</f>
        <v>Fuerte</v>
      </c>
      <c r="AK93" s="48">
        <f t="shared" si="22"/>
        <v>100</v>
      </c>
      <c r="AL93" s="295"/>
      <c r="AM93" s="297"/>
      <c r="AN93" s="197">
        <f>+IF(AND(Q93="Preventivo",AM91="Fuerte"),2,IF(AND(Q93="Preventivo",AM91="Moderado"),1,0))</f>
        <v>2</v>
      </c>
      <c r="AO93" s="197">
        <f t="shared" si="23"/>
        <v>1</v>
      </c>
      <c r="AP93" s="197">
        <f>+K91-AN93</f>
        <v>-1</v>
      </c>
      <c r="AQ93" s="197">
        <f>+M91-AO93</f>
        <v>3</v>
      </c>
      <c r="AR93" s="299"/>
      <c r="AS93" s="299"/>
      <c r="AT93" s="299"/>
      <c r="AU93" s="299"/>
      <c r="AV93" s="351"/>
      <c r="AW93" s="352"/>
      <c r="AX93" s="353"/>
      <c r="AY93" s="351"/>
      <c r="AZ93" s="352"/>
      <c r="BA93" s="353"/>
      <c r="BB93" s="351"/>
      <c r="BC93" s="352"/>
      <c r="BD93" s="353"/>
    </row>
    <row r="94" spans="1:56" ht="15.75" thickBot="1" x14ac:dyDescent="0.3">
      <c r="A94" s="310"/>
      <c r="B94" s="322"/>
      <c r="C94" s="325"/>
      <c r="D94" s="326"/>
      <c r="E94" s="191"/>
      <c r="F94" s="191"/>
      <c r="G94" s="192"/>
      <c r="H94" s="192"/>
      <c r="I94" s="192"/>
      <c r="J94" s="322"/>
      <c r="K94" s="304"/>
      <c r="L94" s="329"/>
      <c r="M94" s="304"/>
      <c r="N94" s="324"/>
      <c r="O94" s="191"/>
      <c r="P94" s="194"/>
      <c r="Q94" s="194"/>
      <c r="R94" s="200"/>
      <c r="S94" s="27" t="str">
        <f t="shared" si="12"/>
        <v/>
      </c>
      <c r="T94" s="200"/>
      <c r="U94" s="27" t="str">
        <f t="shared" si="13"/>
        <v/>
      </c>
      <c r="V94" s="162"/>
      <c r="W94" s="27" t="str">
        <f t="shared" si="14"/>
        <v/>
      </c>
      <c r="X94" s="162"/>
      <c r="Y94" s="27" t="str">
        <f t="shared" si="15"/>
        <v/>
      </c>
      <c r="Z94" s="162"/>
      <c r="AA94" s="27" t="str">
        <f t="shared" si="16"/>
        <v/>
      </c>
      <c r="AB94" s="162"/>
      <c r="AC94" s="27" t="str">
        <f t="shared" si="17"/>
        <v/>
      </c>
      <c r="AD94" s="162"/>
      <c r="AE94" s="27" t="str">
        <f t="shared" si="18"/>
        <v/>
      </c>
      <c r="AF94" s="48" t="str">
        <f t="shared" si="19"/>
        <v/>
      </c>
      <c r="AG94" s="48" t="str">
        <f t="shared" si="20"/>
        <v/>
      </c>
      <c r="AH94" s="132"/>
      <c r="AI94" s="161" t="str">
        <f t="shared" si="21"/>
        <v>Débil</v>
      </c>
      <c r="AJ94" s="21" t="str">
        <f>IFERROR(VLOOKUP((CONCATENATE(AG94,AI94)),Listados!$U$3:$V$11,2,FALSE),"")</f>
        <v/>
      </c>
      <c r="AK94" s="48">
        <f t="shared" si="22"/>
        <v>100</v>
      </c>
      <c r="AL94" s="295"/>
      <c r="AM94" s="297"/>
      <c r="AN94" s="197">
        <f>+IF(AND(Q94="Preventivo",AM91="Fuerte"),2,IF(AND(Q94="Preventivo",AM91="Moderado"),1,0))</f>
        <v>0</v>
      </c>
      <c r="AO94" s="197">
        <f t="shared" si="23"/>
        <v>0</v>
      </c>
      <c r="AP94" s="197">
        <f>+K91-AN94</f>
        <v>1</v>
      </c>
      <c r="AQ94" s="197">
        <f>+M91-AO94</f>
        <v>4</v>
      </c>
      <c r="AR94" s="299"/>
      <c r="AS94" s="299"/>
      <c r="AT94" s="299"/>
      <c r="AU94" s="299"/>
      <c r="AV94" s="351"/>
      <c r="AW94" s="352"/>
      <c r="AX94" s="353"/>
      <c r="AY94" s="351"/>
      <c r="AZ94" s="352"/>
      <c r="BA94" s="353"/>
      <c r="BB94" s="351"/>
      <c r="BC94" s="352"/>
      <c r="BD94" s="353"/>
    </row>
    <row r="95" spans="1:56" ht="15.75" thickBot="1" x14ac:dyDescent="0.3">
      <c r="A95" s="310"/>
      <c r="B95" s="322"/>
      <c r="C95" s="325"/>
      <c r="D95" s="326"/>
      <c r="E95" s="191"/>
      <c r="F95" s="191"/>
      <c r="G95" s="192"/>
      <c r="H95" s="192"/>
      <c r="I95" s="192"/>
      <c r="J95" s="322"/>
      <c r="K95" s="304"/>
      <c r="L95" s="329"/>
      <c r="M95" s="304"/>
      <c r="N95" s="324"/>
      <c r="O95" s="191"/>
      <c r="P95" s="194"/>
      <c r="Q95" s="194"/>
      <c r="R95" s="200"/>
      <c r="S95" s="27" t="str">
        <f t="shared" si="12"/>
        <v/>
      </c>
      <c r="T95" s="200"/>
      <c r="U95" s="27" t="str">
        <f t="shared" si="13"/>
        <v/>
      </c>
      <c r="V95" s="162"/>
      <c r="W95" s="27" t="str">
        <f t="shared" si="14"/>
        <v/>
      </c>
      <c r="X95" s="162"/>
      <c r="Y95" s="27" t="str">
        <f t="shared" si="15"/>
        <v/>
      </c>
      <c r="Z95" s="162"/>
      <c r="AA95" s="27" t="str">
        <f t="shared" si="16"/>
        <v/>
      </c>
      <c r="AB95" s="162"/>
      <c r="AC95" s="27" t="str">
        <f t="shared" si="17"/>
        <v/>
      </c>
      <c r="AD95" s="162"/>
      <c r="AE95" s="27" t="str">
        <f t="shared" si="18"/>
        <v/>
      </c>
      <c r="AF95" s="48" t="str">
        <f t="shared" si="19"/>
        <v/>
      </c>
      <c r="AG95" s="48" t="str">
        <f t="shared" si="20"/>
        <v/>
      </c>
      <c r="AH95" s="132"/>
      <c r="AI95" s="161" t="str">
        <f t="shared" si="21"/>
        <v>Débil</v>
      </c>
      <c r="AJ95" s="21" t="str">
        <f>IFERROR(VLOOKUP((CONCATENATE(AG95,AI95)),Listados!$U$3:$V$11,2,FALSE),"")</f>
        <v/>
      </c>
      <c r="AK95" s="48">
        <f t="shared" si="22"/>
        <v>100</v>
      </c>
      <c r="AL95" s="295"/>
      <c r="AM95" s="297"/>
      <c r="AN95" s="197">
        <f>+IF(AND(Q95="Preventivo",AM91="Fuerte"),2,IF(AND(Q95="Preventivo",AM91="Moderado"),1,0))</f>
        <v>0</v>
      </c>
      <c r="AO95" s="197">
        <f t="shared" si="23"/>
        <v>0</v>
      </c>
      <c r="AP95" s="197">
        <f>+K91-AN95</f>
        <v>1</v>
      </c>
      <c r="AQ95" s="197">
        <f>+M91-AO95</f>
        <v>4</v>
      </c>
      <c r="AR95" s="299"/>
      <c r="AS95" s="299"/>
      <c r="AT95" s="299"/>
      <c r="AU95" s="299"/>
      <c r="AV95" s="351"/>
      <c r="AW95" s="352"/>
      <c r="AX95" s="353"/>
      <c r="AY95" s="351"/>
      <c r="AZ95" s="352"/>
      <c r="BA95" s="353"/>
      <c r="BB95" s="351"/>
      <c r="BC95" s="352"/>
      <c r="BD95" s="353"/>
    </row>
    <row r="96" spans="1:56" ht="15.75" thickBot="1" x14ac:dyDescent="0.3">
      <c r="A96" s="311"/>
      <c r="B96" s="322"/>
      <c r="C96" s="325"/>
      <c r="D96" s="326"/>
      <c r="E96" s="191"/>
      <c r="F96" s="191"/>
      <c r="G96" s="192"/>
      <c r="H96" s="192"/>
      <c r="I96" s="192"/>
      <c r="J96" s="322"/>
      <c r="K96" s="305"/>
      <c r="L96" s="306"/>
      <c r="M96" s="305"/>
      <c r="N96" s="324"/>
      <c r="O96" s="191"/>
      <c r="P96" s="194"/>
      <c r="Q96" s="194"/>
      <c r="R96" s="200"/>
      <c r="S96" s="27" t="str">
        <f t="shared" si="12"/>
        <v/>
      </c>
      <c r="T96" s="200"/>
      <c r="U96" s="27" t="str">
        <f t="shared" si="13"/>
        <v/>
      </c>
      <c r="V96" s="162"/>
      <c r="W96" s="27" t="str">
        <f t="shared" si="14"/>
        <v/>
      </c>
      <c r="X96" s="162"/>
      <c r="Y96" s="27" t="str">
        <f t="shared" si="15"/>
        <v/>
      </c>
      <c r="Z96" s="162"/>
      <c r="AA96" s="27" t="str">
        <f t="shared" si="16"/>
        <v/>
      </c>
      <c r="AB96" s="162"/>
      <c r="AC96" s="27" t="str">
        <f t="shared" si="17"/>
        <v/>
      </c>
      <c r="AD96" s="162"/>
      <c r="AE96" s="27" t="str">
        <f t="shared" si="18"/>
        <v/>
      </c>
      <c r="AF96" s="48" t="str">
        <f t="shared" si="19"/>
        <v/>
      </c>
      <c r="AG96" s="48" t="str">
        <f t="shared" si="20"/>
        <v/>
      </c>
      <c r="AH96" s="132"/>
      <c r="AI96" s="161" t="str">
        <f t="shared" si="21"/>
        <v>Débil</v>
      </c>
      <c r="AJ96" s="21" t="str">
        <f>IFERROR(VLOOKUP((CONCATENATE(AG96,AI96)),Listados!$U$3:$V$11,2,FALSE),"")</f>
        <v/>
      </c>
      <c r="AK96" s="48">
        <f t="shared" si="22"/>
        <v>100</v>
      </c>
      <c r="AL96" s="296"/>
      <c r="AM96" s="297"/>
      <c r="AN96" s="197">
        <f>+IF(AND(Q96="Preventivo",AM91="Fuerte"),2,IF(AND(Q96="Preventivo",AM91="Moderado"),1,0))</f>
        <v>0</v>
      </c>
      <c r="AO96" s="197">
        <f t="shared" si="23"/>
        <v>0</v>
      </c>
      <c r="AP96" s="197">
        <f>+K91-AN96</f>
        <v>1</v>
      </c>
      <c r="AQ96" s="197">
        <f>+M91-AO96</f>
        <v>4</v>
      </c>
      <c r="AR96" s="300"/>
      <c r="AS96" s="300"/>
      <c r="AT96" s="300"/>
      <c r="AU96" s="300"/>
      <c r="AV96" s="351"/>
      <c r="AW96" s="352"/>
      <c r="AX96" s="353"/>
      <c r="AY96" s="351"/>
      <c r="AZ96" s="352"/>
      <c r="BA96" s="353"/>
      <c r="BB96" s="351"/>
      <c r="BC96" s="352"/>
      <c r="BD96" s="353"/>
    </row>
    <row r="97" spans="1:56" ht="90" x14ac:dyDescent="0.25">
      <c r="A97" s="309">
        <v>16</v>
      </c>
      <c r="B97" s="322" t="s">
        <v>104</v>
      </c>
      <c r="C97" s="325" t="str">
        <f>IFERROR(VLOOKUP(B97,Listados!B$3:C$20,2,FALSE),"")</f>
        <v>Evaluar y/o hacer seguimiento a la planeación, ejecución y control en la gestión de los procesos (SIG), programas, planes y proyectos del Ministerio de Justicia y del Derecho para el mejoramiento continuo de la gestión de la Entidad.</v>
      </c>
      <c r="D97" s="326" t="s">
        <v>320</v>
      </c>
      <c r="E97" s="191" t="s">
        <v>52</v>
      </c>
      <c r="F97" s="191"/>
      <c r="G97" s="191" t="s">
        <v>321</v>
      </c>
      <c r="H97" s="192" t="s">
        <v>16</v>
      </c>
      <c r="I97" s="192" t="s">
        <v>322</v>
      </c>
      <c r="J97" s="322" t="s">
        <v>31</v>
      </c>
      <c r="K97" s="303">
        <f>+VLOOKUP(J97,Listados!$K$8:$L$12,2,0)</f>
        <v>2</v>
      </c>
      <c r="L97" s="306" t="s">
        <v>54</v>
      </c>
      <c r="M97" s="303">
        <f>+VLOOKUP(L97,Listados!$K$13:$L$17,2,0)</f>
        <v>4</v>
      </c>
      <c r="N97" s="323" t="str">
        <f>IF(AND(J97&lt;&gt;"",L97&lt;&gt;""),VLOOKUP(J97&amp;L97,Listados!$M$3:$N$27,2,FALSE),"")</f>
        <v>Alto</v>
      </c>
      <c r="O97" s="207" t="s">
        <v>323</v>
      </c>
      <c r="P97" s="211" t="s">
        <v>321</v>
      </c>
      <c r="Q97" s="211" t="s">
        <v>20</v>
      </c>
      <c r="R97" s="212" t="s">
        <v>116</v>
      </c>
      <c r="S97" s="27">
        <f t="shared" si="12"/>
        <v>15</v>
      </c>
      <c r="T97" s="212" t="s">
        <v>312</v>
      </c>
      <c r="U97" s="27">
        <f t="shared" si="13"/>
        <v>15</v>
      </c>
      <c r="V97" s="159" t="s">
        <v>312</v>
      </c>
      <c r="W97" s="27">
        <f t="shared" si="14"/>
        <v>15</v>
      </c>
      <c r="X97" s="159" t="s">
        <v>312</v>
      </c>
      <c r="Y97" s="27">
        <f t="shared" ref="Y97:Y98" si="30">+IF(X97="si",15,"")</f>
        <v>15</v>
      </c>
      <c r="Z97" s="159" t="s">
        <v>312</v>
      </c>
      <c r="AA97" s="27">
        <f t="shared" si="16"/>
        <v>15</v>
      </c>
      <c r="AB97" s="159" t="s">
        <v>312</v>
      </c>
      <c r="AC97" s="27">
        <f t="shared" si="17"/>
        <v>15</v>
      </c>
      <c r="AD97" s="162" t="s">
        <v>117</v>
      </c>
      <c r="AE97" s="27">
        <f t="shared" si="18"/>
        <v>10</v>
      </c>
      <c r="AF97" s="48">
        <f t="shared" si="19"/>
        <v>100</v>
      </c>
      <c r="AG97" s="48" t="str">
        <f t="shared" si="20"/>
        <v>Fuerte</v>
      </c>
      <c r="AH97" s="132" t="s">
        <v>118</v>
      </c>
      <c r="AI97" s="161" t="str">
        <f t="shared" si="21"/>
        <v>Fuerte</v>
      </c>
      <c r="AJ97" s="21" t="str">
        <f>IFERROR(VLOOKUP((CONCATENATE(AG97,AI97)),Listados!$U$3:$V$11,2,FALSE),"")</f>
        <v>Fuerte</v>
      </c>
      <c r="AK97" s="48">
        <f t="shared" si="22"/>
        <v>100</v>
      </c>
      <c r="AL97" s="294">
        <f>AVERAGE(AK97:AK102)</f>
        <v>100</v>
      </c>
      <c r="AM97" s="296" t="str">
        <f>IF(AL97&lt;=50, "Débil", IF(AL97&lt;=99,"Moderado","Fuerte"))</f>
        <v>Fuerte</v>
      </c>
      <c r="AN97" s="197">
        <f>+IF(AND(Q97="Preventivo",AM97="Fuerte"),2,IF(AND(Q97="Preventivo",AM97="Moderado"),1,0))</f>
        <v>2</v>
      </c>
      <c r="AO97" s="197">
        <f t="shared" si="23"/>
        <v>1</v>
      </c>
      <c r="AP97" s="197">
        <f>+K97-AN97</f>
        <v>0</v>
      </c>
      <c r="AQ97" s="197">
        <f>+M97-AO97</f>
        <v>3</v>
      </c>
      <c r="AR97" s="298" t="str">
        <f>+VLOOKUP(MIN(AP97,AP98,AP99,AP100,AP101,AP102),Listados!$J$18:$K$24,2,TRUE)</f>
        <v>Rara Vez</v>
      </c>
      <c r="AS97" s="298" t="str">
        <f>+VLOOKUP(MIN(AQ97,AQ98,AQ99,AQ100,AQ101,AQ102),Listados!$J$27:$K$32,2,TRUE)</f>
        <v>Menor</v>
      </c>
      <c r="AT97" s="298" t="str">
        <f>IF(AND(AR97&lt;&gt;"",AS97&lt;&gt;""),VLOOKUP(AR97&amp;AS97,Listados!$M$3:$N$27,2,FALSE),"")</f>
        <v>Bajo</v>
      </c>
      <c r="AU97" s="298" t="str">
        <f>+VLOOKUP(AT97,Listados!$P$3:$Q$6,2,FALSE)</f>
        <v>Asumir el riesgo</v>
      </c>
      <c r="AV97" s="351"/>
      <c r="AW97" s="352"/>
      <c r="AX97" s="353"/>
      <c r="AY97" s="351"/>
      <c r="AZ97" s="352"/>
      <c r="BA97" s="353"/>
      <c r="BB97" s="351"/>
      <c r="BC97" s="352"/>
      <c r="BD97" s="353"/>
    </row>
    <row r="98" spans="1:56" ht="135.75" thickBot="1" x14ac:dyDescent="0.3">
      <c r="A98" s="310"/>
      <c r="B98" s="322"/>
      <c r="C98" s="325"/>
      <c r="D98" s="326"/>
      <c r="E98" s="191"/>
      <c r="F98" s="191"/>
      <c r="G98" s="191" t="s">
        <v>324</v>
      </c>
      <c r="H98" s="192" t="s">
        <v>30</v>
      </c>
      <c r="I98" s="192" t="s">
        <v>325</v>
      </c>
      <c r="J98" s="322"/>
      <c r="K98" s="304"/>
      <c r="L98" s="307"/>
      <c r="M98" s="304"/>
      <c r="N98" s="324"/>
      <c r="O98" s="207" t="s">
        <v>326</v>
      </c>
      <c r="P98" s="211" t="s">
        <v>324</v>
      </c>
      <c r="Q98" s="211" t="s">
        <v>20</v>
      </c>
      <c r="R98" s="212" t="s">
        <v>116</v>
      </c>
      <c r="S98" s="27">
        <f t="shared" si="12"/>
        <v>15</v>
      </c>
      <c r="T98" s="212" t="s">
        <v>312</v>
      </c>
      <c r="U98" s="27">
        <f t="shared" si="13"/>
        <v>15</v>
      </c>
      <c r="V98" s="159" t="s">
        <v>312</v>
      </c>
      <c r="W98" s="27">
        <f t="shared" si="14"/>
        <v>15</v>
      </c>
      <c r="X98" s="159" t="s">
        <v>312</v>
      </c>
      <c r="Y98" s="27">
        <f t="shared" si="30"/>
        <v>15</v>
      </c>
      <c r="Z98" s="159" t="s">
        <v>312</v>
      </c>
      <c r="AA98" s="27">
        <f t="shared" si="16"/>
        <v>15</v>
      </c>
      <c r="AB98" s="159" t="s">
        <v>312</v>
      </c>
      <c r="AC98" s="27">
        <f t="shared" si="17"/>
        <v>15</v>
      </c>
      <c r="AD98" s="162" t="s">
        <v>117</v>
      </c>
      <c r="AE98" s="27">
        <f t="shared" si="18"/>
        <v>10</v>
      </c>
      <c r="AF98" s="48">
        <f t="shared" si="19"/>
        <v>100</v>
      </c>
      <c r="AG98" s="48" t="str">
        <f t="shared" si="20"/>
        <v>Fuerte</v>
      </c>
      <c r="AH98" s="132" t="s">
        <v>118</v>
      </c>
      <c r="AI98" s="161" t="str">
        <f t="shared" si="21"/>
        <v>Fuerte</v>
      </c>
      <c r="AJ98" s="21" t="str">
        <f>IFERROR(VLOOKUP((CONCATENATE(AG98,AI98)),Listados!$U$3:$V$11,2,FALSE),"")</f>
        <v>Fuerte</v>
      </c>
      <c r="AK98" s="48">
        <f t="shared" si="22"/>
        <v>100</v>
      </c>
      <c r="AL98" s="295"/>
      <c r="AM98" s="297"/>
      <c r="AN98" s="197">
        <f>+IF(AND(Q98="Preventivo",AM97="Fuerte"),2,IF(AND(Q98="Preventivo",AM97="Moderado"),1,0))</f>
        <v>2</v>
      </c>
      <c r="AO98" s="197">
        <f t="shared" si="23"/>
        <v>1</v>
      </c>
      <c r="AP98" s="197">
        <f>+K97-AN98</f>
        <v>0</v>
      </c>
      <c r="AQ98" s="197">
        <f>+M97-AO98</f>
        <v>3</v>
      </c>
      <c r="AR98" s="299"/>
      <c r="AS98" s="299"/>
      <c r="AT98" s="299"/>
      <c r="AU98" s="299"/>
      <c r="AV98" s="351"/>
      <c r="AW98" s="352"/>
      <c r="AX98" s="353"/>
      <c r="AY98" s="351"/>
      <c r="AZ98" s="352"/>
      <c r="BA98" s="353"/>
      <c r="BB98" s="351"/>
      <c r="BC98" s="352"/>
      <c r="BD98" s="353"/>
    </row>
    <row r="99" spans="1:56" ht="135.75" thickBot="1" x14ac:dyDescent="0.3">
      <c r="A99" s="310"/>
      <c r="B99" s="322"/>
      <c r="C99" s="325"/>
      <c r="D99" s="326"/>
      <c r="E99" s="191"/>
      <c r="F99" s="191"/>
      <c r="G99" s="191" t="s">
        <v>327</v>
      </c>
      <c r="H99" s="192" t="s">
        <v>16</v>
      </c>
      <c r="I99" s="192"/>
      <c r="J99" s="322"/>
      <c r="K99" s="304"/>
      <c r="L99" s="307"/>
      <c r="M99" s="304"/>
      <c r="N99" s="324"/>
      <c r="O99" s="210" t="s">
        <v>326</v>
      </c>
      <c r="P99" s="211" t="s">
        <v>327</v>
      </c>
      <c r="Q99" s="211" t="s">
        <v>20</v>
      </c>
      <c r="R99" s="200"/>
      <c r="S99" s="27" t="str">
        <f t="shared" si="12"/>
        <v/>
      </c>
      <c r="T99" s="200"/>
      <c r="U99" s="27" t="str">
        <f t="shared" si="13"/>
        <v/>
      </c>
      <c r="V99" s="162"/>
      <c r="W99" s="27" t="str">
        <f t="shared" si="14"/>
        <v/>
      </c>
      <c r="X99" s="162"/>
      <c r="Y99" s="27" t="str">
        <f t="shared" si="15"/>
        <v/>
      </c>
      <c r="Z99" s="162"/>
      <c r="AA99" s="27" t="str">
        <f t="shared" si="16"/>
        <v/>
      </c>
      <c r="AB99" s="162"/>
      <c r="AC99" s="27" t="str">
        <f t="shared" si="17"/>
        <v/>
      </c>
      <c r="AD99" s="162"/>
      <c r="AE99" s="27" t="str">
        <f t="shared" si="18"/>
        <v/>
      </c>
      <c r="AF99" s="48" t="str">
        <f t="shared" si="19"/>
        <v/>
      </c>
      <c r="AG99" s="48" t="str">
        <f t="shared" si="20"/>
        <v/>
      </c>
      <c r="AH99" s="132"/>
      <c r="AI99" s="161" t="str">
        <f t="shared" si="21"/>
        <v>Débil</v>
      </c>
      <c r="AJ99" s="21" t="str">
        <f>IFERROR(VLOOKUP((CONCATENATE(AG99,AI99)),Listados!$U$3:$V$11,2,FALSE),"")</f>
        <v/>
      </c>
      <c r="AK99" s="48">
        <f t="shared" si="22"/>
        <v>100</v>
      </c>
      <c r="AL99" s="295"/>
      <c r="AM99" s="297"/>
      <c r="AN99" s="197">
        <f>+IF(AND(Q99="Preventivo",AM97="Fuerte"),2,IF(AND(Q99="Preventivo",AM97="Moderado"),1,0))</f>
        <v>2</v>
      </c>
      <c r="AO99" s="197">
        <f t="shared" si="23"/>
        <v>1</v>
      </c>
      <c r="AP99" s="197">
        <f>+K97-AN99</f>
        <v>0</v>
      </c>
      <c r="AQ99" s="197">
        <f>+M97-AO99</f>
        <v>3</v>
      </c>
      <c r="AR99" s="299"/>
      <c r="AS99" s="299"/>
      <c r="AT99" s="299"/>
      <c r="AU99" s="299"/>
      <c r="AV99" s="351"/>
      <c r="AW99" s="352"/>
      <c r="AX99" s="353"/>
      <c r="AY99" s="351"/>
      <c r="AZ99" s="352"/>
      <c r="BA99" s="353"/>
      <c r="BB99" s="351"/>
      <c r="BC99" s="352"/>
      <c r="BD99" s="353"/>
    </row>
    <row r="100" spans="1:56" ht="120.75" thickBot="1" x14ac:dyDescent="0.3">
      <c r="A100" s="310"/>
      <c r="B100" s="322"/>
      <c r="C100" s="325"/>
      <c r="D100" s="326"/>
      <c r="E100" s="191"/>
      <c r="F100" s="191"/>
      <c r="G100" s="191" t="s">
        <v>328</v>
      </c>
      <c r="H100" s="192" t="s">
        <v>16</v>
      </c>
      <c r="I100" s="192"/>
      <c r="J100" s="322"/>
      <c r="K100" s="304"/>
      <c r="L100" s="307"/>
      <c r="M100" s="304"/>
      <c r="N100" s="324"/>
      <c r="O100" s="210" t="s">
        <v>329</v>
      </c>
      <c r="P100" s="194" t="s">
        <v>328</v>
      </c>
      <c r="Q100" s="194" t="s">
        <v>123</v>
      </c>
      <c r="R100" s="212" t="s">
        <v>116</v>
      </c>
      <c r="S100" s="27">
        <f t="shared" si="12"/>
        <v>15</v>
      </c>
      <c r="T100" s="212" t="s">
        <v>116</v>
      </c>
      <c r="U100" s="27">
        <f t="shared" si="13"/>
        <v>15</v>
      </c>
      <c r="V100" s="159" t="s">
        <v>116</v>
      </c>
      <c r="W100" s="27">
        <f t="shared" si="14"/>
        <v>15</v>
      </c>
      <c r="X100" s="159" t="s">
        <v>116</v>
      </c>
      <c r="Y100" s="27">
        <f t="shared" ref="Y100" si="31">+IF(X100="si",15,"")</f>
        <v>15</v>
      </c>
      <c r="Z100" s="159" t="s">
        <v>116</v>
      </c>
      <c r="AA100" s="27">
        <f t="shared" si="16"/>
        <v>15</v>
      </c>
      <c r="AB100" s="159" t="s">
        <v>116</v>
      </c>
      <c r="AC100" s="27">
        <f t="shared" si="17"/>
        <v>15</v>
      </c>
      <c r="AD100" s="162" t="s">
        <v>117</v>
      </c>
      <c r="AE100" s="27">
        <f t="shared" si="18"/>
        <v>10</v>
      </c>
      <c r="AF100" s="48">
        <f t="shared" si="19"/>
        <v>100</v>
      </c>
      <c r="AG100" s="48" t="str">
        <f t="shared" si="20"/>
        <v>Fuerte</v>
      </c>
      <c r="AH100" s="132" t="s">
        <v>118</v>
      </c>
      <c r="AI100" s="161" t="str">
        <f t="shared" si="21"/>
        <v>Fuerte</v>
      </c>
      <c r="AJ100" s="21" t="str">
        <f>IFERROR(VLOOKUP((CONCATENATE(AG100,AI100)),Listados!$U$3:$V$11,2,FALSE),"")</f>
        <v>Fuerte</v>
      </c>
      <c r="AK100" s="48">
        <f t="shared" si="22"/>
        <v>100</v>
      </c>
      <c r="AL100" s="295"/>
      <c r="AM100" s="297"/>
      <c r="AN100" s="197">
        <f>+IF(AND(Q100="Preventivo",AM97="Fuerte"),2,IF(AND(Q100="Preventivo",AM97="Moderado"),1,0))</f>
        <v>0</v>
      </c>
      <c r="AO100" s="197">
        <f t="shared" si="23"/>
        <v>2</v>
      </c>
      <c r="AP100" s="197">
        <f>+K97-AN100</f>
        <v>2</v>
      </c>
      <c r="AQ100" s="197">
        <f>+M97-AO100</f>
        <v>2</v>
      </c>
      <c r="AR100" s="299"/>
      <c r="AS100" s="299"/>
      <c r="AT100" s="299"/>
      <c r="AU100" s="299"/>
      <c r="AV100" s="351"/>
      <c r="AW100" s="352"/>
      <c r="AX100" s="353"/>
      <c r="AY100" s="351"/>
      <c r="AZ100" s="352"/>
      <c r="BA100" s="353"/>
      <c r="BB100" s="351"/>
      <c r="BC100" s="352"/>
      <c r="BD100" s="353"/>
    </row>
    <row r="101" spans="1:56" ht="15.75" thickBot="1" x14ac:dyDescent="0.3">
      <c r="A101" s="310"/>
      <c r="B101" s="322"/>
      <c r="C101" s="325"/>
      <c r="D101" s="326"/>
      <c r="E101" s="191"/>
      <c r="F101" s="191"/>
      <c r="G101" s="192"/>
      <c r="H101" s="192"/>
      <c r="I101" s="192"/>
      <c r="J101" s="322"/>
      <c r="K101" s="304"/>
      <c r="L101" s="307"/>
      <c r="M101" s="304"/>
      <c r="N101" s="324"/>
      <c r="O101" s="191"/>
      <c r="P101" s="194"/>
      <c r="Q101" s="194"/>
      <c r="R101" s="200"/>
      <c r="S101" s="27" t="str">
        <f t="shared" si="12"/>
        <v/>
      </c>
      <c r="T101" s="200"/>
      <c r="U101" s="27" t="str">
        <f t="shared" si="13"/>
        <v/>
      </c>
      <c r="V101" s="162"/>
      <c r="W101" s="27" t="str">
        <f t="shared" si="14"/>
        <v/>
      </c>
      <c r="X101" s="162"/>
      <c r="Y101" s="27" t="str">
        <f t="shared" si="15"/>
        <v/>
      </c>
      <c r="Z101" s="162"/>
      <c r="AA101" s="27" t="str">
        <f t="shared" si="16"/>
        <v/>
      </c>
      <c r="AB101" s="162"/>
      <c r="AC101" s="27" t="str">
        <f t="shared" si="17"/>
        <v/>
      </c>
      <c r="AD101" s="162"/>
      <c r="AE101" s="27" t="str">
        <f t="shared" si="18"/>
        <v/>
      </c>
      <c r="AF101" s="48" t="str">
        <f t="shared" si="19"/>
        <v/>
      </c>
      <c r="AG101" s="48" t="str">
        <f t="shared" si="20"/>
        <v/>
      </c>
      <c r="AH101" s="132"/>
      <c r="AI101" s="161" t="str">
        <f t="shared" si="21"/>
        <v>Débil</v>
      </c>
      <c r="AJ101" s="21" t="str">
        <f>IFERROR(VLOOKUP((CONCATENATE(AG101,AI101)),Listados!$U$3:$V$11,2,FALSE),"")</f>
        <v/>
      </c>
      <c r="AK101" s="48">
        <f t="shared" si="22"/>
        <v>100</v>
      </c>
      <c r="AL101" s="295"/>
      <c r="AM101" s="297"/>
      <c r="AN101" s="197">
        <f>+IF(AND(Q101="Preventivo",AM97="Fuerte"),2,IF(AND(Q101="Preventivo",AM97="Moderado"),1,0))</f>
        <v>0</v>
      </c>
      <c r="AO101" s="197">
        <f t="shared" si="23"/>
        <v>0</v>
      </c>
      <c r="AP101" s="197">
        <f>+K97-AN101</f>
        <v>2</v>
      </c>
      <c r="AQ101" s="197">
        <f>+M97-AO101</f>
        <v>4</v>
      </c>
      <c r="AR101" s="299"/>
      <c r="AS101" s="299"/>
      <c r="AT101" s="299"/>
      <c r="AU101" s="299"/>
      <c r="AV101" s="351"/>
      <c r="AW101" s="352"/>
      <c r="AX101" s="353"/>
      <c r="AY101" s="351"/>
      <c r="AZ101" s="352"/>
      <c r="BA101" s="353"/>
      <c r="BB101" s="351"/>
      <c r="BC101" s="352"/>
      <c r="BD101" s="353"/>
    </row>
    <row r="102" spans="1:56" ht="15.75" thickBot="1" x14ac:dyDescent="0.3">
      <c r="A102" s="311"/>
      <c r="B102" s="322"/>
      <c r="C102" s="325"/>
      <c r="D102" s="326"/>
      <c r="E102" s="191"/>
      <c r="F102" s="191"/>
      <c r="G102" s="192"/>
      <c r="H102" s="192"/>
      <c r="I102" s="192"/>
      <c r="J102" s="322"/>
      <c r="K102" s="305"/>
      <c r="L102" s="307"/>
      <c r="M102" s="305"/>
      <c r="N102" s="324"/>
      <c r="O102" s="191"/>
      <c r="P102" s="194"/>
      <c r="Q102" s="194"/>
      <c r="R102" s="200"/>
      <c r="S102" s="27" t="str">
        <f t="shared" si="12"/>
        <v/>
      </c>
      <c r="T102" s="200"/>
      <c r="U102" s="27" t="str">
        <f t="shared" si="13"/>
        <v/>
      </c>
      <c r="V102" s="162"/>
      <c r="W102" s="27" t="str">
        <f t="shared" si="14"/>
        <v/>
      </c>
      <c r="X102" s="162"/>
      <c r="Y102" s="27" t="str">
        <f t="shared" si="15"/>
        <v/>
      </c>
      <c r="Z102" s="162"/>
      <c r="AA102" s="27" t="str">
        <f t="shared" si="16"/>
        <v/>
      </c>
      <c r="AB102" s="162"/>
      <c r="AC102" s="27" t="str">
        <f t="shared" si="17"/>
        <v/>
      </c>
      <c r="AD102" s="162"/>
      <c r="AE102" s="27" t="str">
        <f t="shared" si="18"/>
        <v/>
      </c>
      <c r="AF102" s="48" t="str">
        <f t="shared" si="19"/>
        <v/>
      </c>
      <c r="AG102" s="48" t="str">
        <f t="shared" si="20"/>
        <v/>
      </c>
      <c r="AH102" s="132"/>
      <c r="AI102" s="161" t="str">
        <f t="shared" si="21"/>
        <v>Débil</v>
      </c>
      <c r="AJ102" s="21" t="str">
        <f>IFERROR(VLOOKUP((CONCATENATE(AG102,AI102)),Listados!$U$3:$V$11,2,FALSE),"")</f>
        <v/>
      </c>
      <c r="AK102" s="48">
        <f t="shared" si="22"/>
        <v>100</v>
      </c>
      <c r="AL102" s="296"/>
      <c r="AM102" s="297"/>
      <c r="AN102" s="197">
        <f>+IF(AND(Q102="Preventivo",AM97="Fuerte"),2,IF(AND(Q102="Preventivo",AM97="Moderado"),1,0))</f>
        <v>0</v>
      </c>
      <c r="AO102" s="197">
        <f t="shared" si="23"/>
        <v>0</v>
      </c>
      <c r="AP102" s="197">
        <f>+K97-AN102</f>
        <v>2</v>
      </c>
      <c r="AQ102" s="197">
        <f>+M97-AO102</f>
        <v>4</v>
      </c>
      <c r="AR102" s="300"/>
      <c r="AS102" s="300"/>
      <c r="AT102" s="300"/>
      <c r="AU102" s="300"/>
      <c r="AV102" s="351"/>
      <c r="AW102" s="352"/>
      <c r="AX102" s="353"/>
      <c r="AY102" s="351"/>
      <c r="AZ102" s="352"/>
      <c r="BA102" s="353"/>
      <c r="BB102" s="351"/>
      <c r="BC102" s="352"/>
      <c r="BD102" s="353"/>
    </row>
    <row r="103" spans="1:56" ht="180.75" thickBot="1" x14ac:dyDescent="0.3">
      <c r="A103" s="309">
        <v>17</v>
      </c>
      <c r="B103" s="322" t="s">
        <v>71</v>
      </c>
      <c r="C103" s="325" t="str">
        <f>IFERROR(VLOOKUP(B103,Listados!B$3:C$20,2,FALSE),"")</f>
        <v>Formularlos criterios,parámetros o lineamientos generales elegidos para abordar las prioridades de la agenda pública en materia de justicia y del derecho y orientar las decisiones respecto a una necesidad o situación de interés público en las materias de competencia del sector de Justicia y del Derecho;hacer seguimiento a las acciones definidas para su implementación o desarrollo y efectuar los ajustes que se requieran.</v>
      </c>
      <c r="D103" s="326" t="s">
        <v>330</v>
      </c>
      <c r="E103" s="191" t="s">
        <v>15</v>
      </c>
      <c r="F103" s="191" t="s">
        <v>178</v>
      </c>
      <c r="G103" s="192" t="s">
        <v>331</v>
      </c>
      <c r="H103" s="192" t="s">
        <v>16</v>
      </c>
      <c r="I103" s="192" t="s">
        <v>332</v>
      </c>
      <c r="J103" s="322" t="s">
        <v>44</v>
      </c>
      <c r="K103" s="303">
        <f>+VLOOKUP(J103,Listados!$K$8:$L$12,2,0)</f>
        <v>3</v>
      </c>
      <c r="L103" s="306" t="s">
        <v>64</v>
      </c>
      <c r="M103" s="303">
        <f>+VLOOKUP(L103,Listados!$K$13:$L$17,2,0)</f>
        <v>5</v>
      </c>
      <c r="N103" s="323" t="str">
        <f>IF(AND(J103&lt;&gt;"",L103&lt;&gt;""),VLOOKUP(J103&amp;L103,Listados!$M$3:$N$27,2,FALSE),"")</f>
        <v>Extremo</v>
      </c>
      <c r="O103" s="194" t="s">
        <v>333</v>
      </c>
      <c r="P103" s="191" t="s">
        <v>334</v>
      </c>
      <c r="Q103" s="192" t="s">
        <v>20</v>
      </c>
      <c r="R103" s="200"/>
      <c r="S103" s="27" t="str">
        <f t="shared" si="12"/>
        <v/>
      </c>
      <c r="T103" s="200"/>
      <c r="U103" s="27" t="str">
        <f t="shared" si="13"/>
        <v/>
      </c>
      <c r="V103" s="162"/>
      <c r="W103" s="27" t="str">
        <f t="shared" si="14"/>
        <v/>
      </c>
      <c r="X103" s="162"/>
      <c r="Y103" s="27" t="str">
        <f t="shared" si="15"/>
        <v/>
      </c>
      <c r="Z103" s="162"/>
      <c r="AA103" s="27" t="str">
        <f t="shared" si="16"/>
        <v/>
      </c>
      <c r="AB103" s="162"/>
      <c r="AC103" s="27" t="str">
        <f t="shared" si="17"/>
        <v/>
      </c>
      <c r="AD103" s="162"/>
      <c r="AE103" s="27" t="str">
        <f t="shared" si="18"/>
        <v/>
      </c>
      <c r="AF103" s="48" t="str">
        <f t="shared" si="19"/>
        <v/>
      </c>
      <c r="AG103" s="48" t="str">
        <f t="shared" si="20"/>
        <v/>
      </c>
      <c r="AH103" s="132"/>
      <c r="AI103" s="161" t="str">
        <f t="shared" si="21"/>
        <v>Débil</v>
      </c>
      <c r="AJ103" s="21" t="str">
        <f>IFERROR(VLOOKUP((CONCATENATE(AG103,AI103)),Listados!$U$3:$V$11,2,FALSE),"")</f>
        <v/>
      </c>
      <c r="AK103" s="48">
        <f t="shared" si="22"/>
        <v>100</v>
      </c>
      <c r="AL103" s="294">
        <f>AVERAGE(AK103:AK108)</f>
        <v>100</v>
      </c>
      <c r="AM103" s="296" t="str">
        <f>IF(AL103&lt;=50, "Débil", IF(AL103&lt;=99,"Moderado","Fuerte"))</f>
        <v>Fuerte</v>
      </c>
      <c r="AN103" s="197">
        <f>+IF(AND(Q103="Preventivo",AM103="Fuerte"),2,IF(AND(Q103="Preventivo",AM103="Moderado"),1,0))</f>
        <v>2</v>
      </c>
      <c r="AO103" s="197">
        <f t="shared" si="23"/>
        <v>1</v>
      </c>
      <c r="AP103" s="197">
        <f>+K103-AN103</f>
        <v>1</v>
      </c>
      <c r="AQ103" s="197">
        <f>+M103-AO103</f>
        <v>4</v>
      </c>
      <c r="AR103" s="298" t="str">
        <f>+VLOOKUP(MIN(AP103,AP104,AP105,AP106,AP107,AP108),Listados!$J$18:$K$24,2,TRUE)</f>
        <v>Rara Vez</v>
      </c>
      <c r="AS103" s="298" t="str">
        <f>+VLOOKUP(MIN(AQ103,AQ104,AQ105,AQ106,AQ107,AQ108),Listados!$J$27:$K$32,2,TRUE)</f>
        <v>Mayor</v>
      </c>
      <c r="AT103" s="298" t="str">
        <f>IF(AND(AR103&lt;&gt;"",AS103&lt;&gt;""),VLOOKUP(AR103&amp;AS103,Listados!$M$3:$N$27,2,FALSE),"")</f>
        <v>Alto</v>
      </c>
      <c r="AU103" s="298" t="str">
        <f>+VLOOKUP(AT103,Listados!$P$3:$Q$6,2,FALSE)</f>
        <v>Reducir el riesgo</v>
      </c>
      <c r="AV103" s="351"/>
      <c r="AW103" s="352"/>
      <c r="AX103" s="353"/>
      <c r="AY103" s="351"/>
      <c r="AZ103" s="352"/>
      <c r="BA103" s="353"/>
      <c r="BB103" s="351"/>
      <c r="BC103" s="352"/>
      <c r="BD103" s="353"/>
    </row>
    <row r="104" spans="1:56" ht="180.75" thickBot="1" x14ac:dyDescent="0.3">
      <c r="A104" s="310"/>
      <c r="B104" s="322"/>
      <c r="C104" s="325"/>
      <c r="D104" s="326"/>
      <c r="E104" s="191"/>
      <c r="F104" s="191" t="s">
        <v>335</v>
      </c>
      <c r="G104" s="192" t="s">
        <v>336</v>
      </c>
      <c r="H104" s="192" t="s">
        <v>30</v>
      </c>
      <c r="I104" s="192" t="s">
        <v>337</v>
      </c>
      <c r="J104" s="322"/>
      <c r="K104" s="304"/>
      <c r="L104" s="307"/>
      <c r="M104" s="304"/>
      <c r="N104" s="324"/>
      <c r="O104" s="194" t="s">
        <v>338</v>
      </c>
      <c r="P104" s="191" t="s">
        <v>336</v>
      </c>
      <c r="Q104" s="192" t="s">
        <v>20</v>
      </c>
      <c r="R104" s="200"/>
      <c r="S104" s="27" t="str">
        <f t="shared" si="12"/>
        <v/>
      </c>
      <c r="T104" s="200"/>
      <c r="U104" s="27" t="str">
        <f t="shared" si="13"/>
        <v/>
      </c>
      <c r="V104" s="162"/>
      <c r="W104" s="27" t="str">
        <f t="shared" si="14"/>
        <v/>
      </c>
      <c r="X104" s="162"/>
      <c r="Y104" s="27" t="str">
        <f t="shared" si="15"/>
        <v/>
      </c>
      <c r="Z104" s="162"/>
      <c r="AA104" s="27" t="str">
        <f t="shared" si="16"/>
        <v/>
      </c>
      <c r="AB104" s="162"/>
      <c r="AC104" s="27" t="str">
        <f t="shared" si="17"/>
        <v/>
      </c>
      <c r="AD104" s="162"/>
      <c r="AE104" s="27" t="str">
        <f t="shared" si="18"/>
        <v/>
      </c>
      <c r="AF104" s="48" t="str">
        <f t="shared" si="19"/>
        <v/>
      </c>
      <c r="AG104" s="48" t="str">
        <f t="shared" si="20"/>
        <v/>
      </c>
      <c r="AH104" s="132"/>
      <c r="AI104" s="161" t="str">
        <f t="shared" si="21"/>
        <v>Débil</v>
      </c>
      <c r="AJ104" s="21" t="str">
        <f>IFERROR(VLOOKUP((CONCATENATE(AG104,AI104)),Listados!$U$3:$V$11,2,FALSE),"")</f>
        <v/>
      </c>
      <c r="AK104" s="48">
        <f t="shared" si="22"/>
        <v>100</v>
      </c>
      <c r="AL104" s="295"/>
      <c r="AM104" s="297"/>
      <c r="AN104" s="197">
        <f>+IF(AND(Q104="Preventivo",AM103="Fuerte"),2,IF(AND(Q104="Preventivo",AM103="Moderado"),1,0))</f>
        <v>2</v>
      </c>
      <c r="AO104" s="197">
        <f t="shared" si="23"/>
        <v>1</v>
      </c>
      <c r="AP104" s="197">
        <f>+K103-AN104</f>
        <v>1</v>
      </c>
      <c r="AQ104" s="197">
        <f>+M103-AO104</f>
        <v>4</v>
      </c>
      <c r="AR104" s="299"/>
      <c r="AS104" s="299"/>
      <c r="AT104" s="299"/>
      <c r="AU104" s="299"/>
      <c r="AV104" s="351"/>
      <c r="AW104" s="352"/>
      <c r="AX104" s="353"/>
      <c r="AY104" s="351"/>
      <c r="AZ104" s="352"/>
      <c r="BA104" s="353"/>
      <c r="BB104" s="351"/>
      <c r="BC104" s="352"/>
      <c r="BD104" s="353"/>
    </row>
    <row r="105" spans="1:56" ht="180.75" thickBot="1" x14ac:dyDescent="0.3">
      <c r="A105" s="310"/>
      <c r="B105" s="322"/>
      <c r="C105" s="325"/>
      <c r="D105" s="326"/>
      <c r="E105" s="191"/>
      <c r="F105" s="191" t="s">
        <v>339</v>
      </c>
      <c r="G105" s="192" t="s">
        <v>340</v>
      </c>
      <c r="H105" s="192" t="s">
        <v>16</v>
      </c>
      <c r="I105" s="192" t="s">
        <v>341</v>
      </c>
      <c r="J105" s="322"/>
      <c r="K105" s="304"/>
      <c r="L105" s="307"/>
      <c r="M105" s="304"/>
      <c r="N105" s="324"/>
      <c r="O105" s="194" t="s">
        <v>342</v>
      </c>
      <c r="P105" s="191" t="s">
        <v>340</v>
      </c>
      <c r="Q105" s="192" t="s">
        <v>20</v>
      </c>
      <c r="R105" s="200"/>
      <c r="S105" s="27" t="str">
        <f t="shared" si="12"/>
        <v/>
      </c>
      <c r="T105" s="200"/>
      <c r="U105" s="27" t="str">
        <f t="shared" si="13"/>
        <v/>
      </c>
      <c r="V105" s="162"/>
      <c r="W105" s="27" t="str">
        <f t="shared" si="14"/>
        <v/>
      </c>
      <c r="X105" s="162"/>
      <c r="Y105" s="27" t="str">
        <f t="shared" si="15"/>
        <v/>
      </c>
      <c r="Z105" s="162"/>
      <c r="AA105" s="27" t="str">
        <f t="shared" si="16"/>
        <v/>
      </c>
      <c r="AB105" s="162"/>
      <c r="AC105" s="27" t="str">
        <f t="shared" si="17"/>
        <v/>
      </c>
      <c r="AD105" s="162"/>
      <c r="AE105" s="27" t="str">
        <f t="shared" si="18"/>
        <v/>
      </c>
      <c r="AF105" s="48" t="str">
        <f t="shared" si="19"/>
        <v/>
      </c>
      <c r="AG105" s="48" t="str">
        <f t="shared" si="20"/>
        <v/>
      </c>
      <c r="AH105" s="132"/>
      <c r="AI105" s="161" t="str">
        <f t="shared" si="21"/>
        <v>Débil</v>
      </c>
      <c r="AJ105" s="21" t="str">
        <f>IFERROR(VLOOKUP((CONCATENATE(AG105,AI105)),Listados!$U$3:$V$11,2,FALSE),"")</f>
        <v/>
      </c>
      <c r="AK105" s="48">
        <f t="shared" si="22"/>
        <v>100</v>
      </c>
      <c r="AL105" s="295"/>
      <c r="AM105" s="297"/>
      <c r="AN105" s="197">
        <f>+IF(AND(Q105="Preventivo",AM103="Fuerte"),2,IF(AND(Q105="Preventivo",AM103="Moderado"),1,0))</f>
        <v>2</v>
      </c>
      <c r="AO105" s="197">
        <f t="shared" si="23"/>
        <v>1</v>
      </c>
      <c r="AP105" s="197">
        <f>+K103-AN105</f>
        <v>1</v>
      </c>
      <c r="AQ105" s="197">
        <f>+M103-AO105</f>
        <v>4</v>
      </c>
      <c r="AR105" s="299"/>
      <c r="AS105" s="299"/>
      <c r="AT105" s="299"/>
      <c r="AU105" s="299"/>
      <c r="AV105" s="351"/>
      <c r="AW105" s="352"/>
      <c r="AX105" s="353"/>
      <c r="AY105" s="351"/>
      <c r="AZ105" s="352"/>
      <c r="BA105" s="353"/>
      <c r="BB105" s="351"/>
      <c r="BC105" s="352"/>
      <c r="BD105" s="353"/>
    </row>
    <row r="106" spans="1:56" ht="60.75" thickBot="1" x14ac:dyDescent="0.3">
      <c r="A106" s="310"/>
      <c r="B106" s="322"/>
      <c r="C106" s="325"/>
      <c r="D106" s="326"/>
      <c r="E106" s="191"/>
      <c r="F106" s="191" t="s">
        <v>343</v>
      </c>
      <c r="G106" s="192"/>
      <c r="H106" s="192"/>
      <c r="I106" s="192"/>
      <c r="J106" s="322"/>
      <c r="K106" s="304"/>
      <c r="L106" s="307"/>
      <c r="M106" s="304"/>
      <c r="N106" s="324"/>
      <c r="O106" s="191"/>
      <c r="P106" s="194"/>
      <c r="Q106" s="194"/>
      <c r="R106" s="200"/>
      <c r="S106" s="27" t="str">
        <f t="shared" si="12"/>
        <v/>
      </c>
      <c r="T106" s="200"/>
      <c r="U106" s="27" t="str">
        <f t="shared" si="13"/>
        <v/>
      </c>
      <c r="V106" s="162"/>
      <c r="W106" s="27" t="str">
        <f t="shared" si="14"/>
        <v/>
      </c>
      <c r="X106" s="162"/>
      <c r="Y106" s="27" t="str">
        <f t="shared" si="15"/>
        <v/>
      </c>
      <c r="Z106" s="162"/>
      <c r="AA106" s="27" t="str">
        <f t="shared" si="16"/>
        <v/>
      </c>
      <c r="AB106" s="162"/>
      <c r="AC106" s="27" t="str">
        <f t="shared" si="17"/>
        <v/>
      </c>
      <c r="AD106" s="162"/>
      <c r="AE106" s="27" t="str">
        <f t="shared" si="18"/>
        <v/>
      </c>
      <c r="AF106" s="48" t="str">
        <f t="shared" si="19"/>
        <v/>
      </c>
      <c r="AG106" s="48" t="str">
        <f t="shared" si="20"/>
        <v/>
      </c>
      <c r="AH106" s="132"/>
      <c r="AI106" s="161" t="str">
        <f t="shared" si="21"/>
        <v>Débil</v>
      </c>
      <c r="AJ106" s="21" t="str">
        <f>IFERROR(VLOOKUP((CONCATENATE(AG106,AI106)),Listados!$U$3:$V$11,2,FALSE),"")</f>
        <v/>
      </c>
      <c r="AK106" s="48">
        <f t="shared" si="22"/>
        <v>100</v>
      </c>
      <c r="AL106" s="295"/>
      <c r="AM106" s="297"/>
      <c r="AN106" s="197">
        <f>+IF(AND(Q106="Preventivo",AM103="Fuerte"),2,IF(AND(Q106="Preventivo",AM103="Moderado"),1,0))</f>
        <v>0</v>
      </c>
      <c r="AO106" s="197">
        <f t="shared" si="23"/>
        <v>0</v>
      </c>
      <c r="AP106" s="197">
        <f>+K103-AN106</f>
        <v>3</v>
      </c>
      <c r="AQ106" s="197">
        <f>+M103-AO106</f>
        <v>5</v>
      </c>
      <c r="AR106" s="299"/>
      <c r="AS106" s="299"/>
      <c r="AT106" s="299"/>
      <c r="AU106" s="299"/>
      <c r="AV106" s="351"/>
      <c r="AW106" s="352"/>
      <c r="AX106" s="353"/>
      <c r="AY106" s="351"/>
      <c r="AZ106" s="352"/>
      <c r="BA106" s="353"/>
      <c r="BB106" s="351"/>
      <c r="BC106" s="352"/>
      <c r="BD106" s="353"/>
    </row>
    <row r="107" spans="1:56" ht="15.75" thickBot="1" x14ac:dyDescent="0.3">
      <c r="A107" s="310"/>
      <c r="B107" s="322"/>
      <c r="C107" s="325"/>
      <c r="D107" s="326"/>
      <c r="E107" s="191"/>
      <c r="F107" s="191"/>
      <c r="G107" s="192"/>
      <c r="H107" s="192"/>
      <c r="I107" s="192"/>
      <c r="J107" s="322"/>
      <c r="K107" s="304"/>
      <c r="L107" s="307"/>
      <c r="M107" s="304"/>
      <c r="N107" s="324"/>
      <c r="O107" s="191"/>
      <c r="P107" s="194"/>
      <c r="Q107" s="194"/>
      <c r="R107" s="200"/>
      <c r="S107" s="27" t="str">
        <f t="shared" si="12"/>
        <v/>
      </c>
      <c r="T107" s="200"/>
      <c r="U107" s="27" t="str">
        <f t="shared" si="13"/>
        <v/>
      </c>
      <c r="V107" s="162"/>
      <c r="W107" s="27" t="str">
        <f t="shared" si="14"/>
        <v/>
      </c>
      <c r="X107" s="162"/>
      <c r="Y107" s="27" t="str">
        <f t="shared" si="15"/>
        <v/>
      </c>
      <c r="Z107" s="162"/>
      <c r="AA107" s="27" t="str">
        <f t="shared" si="16"/>
        <v/>
      </c>
      <c r="AB107" s="162"/>
      <c r="AC107" s="27" t="str">
        <f t="shared" si="17"/>
        <v/>
      </c>
      <c r="AD107" s="162"/>
      <c r="AE107" s="27" t="str">
        <f t="shared" si="18"/>
        <v/>
      </c>
      <c r="AF107" s="48" t="str">
        <f t="shared" si="19"/>
        <v/>
      </c>
      <c r="AG107" s="48" t="str">
        <f t="shared" si="20"/>
        <v/>
      </c>
      <c r="AH107" s="132"/>
      <c r="AI107" s="161" t="str">
        <f t="shared" si="21"/>
        <v>Débil</v>
      </c>
      <c r="AJ107" s="21" t="str">
        <f>IFERROR(VLOOKUP((CONCATENATE(AG107,AI107)),Listados!$U$3:$V$11,2,FALSE),"")</f>
        <v/>
      </c>
      <c r="AK107" s="48">
        <f t="shared" si="22"/>
        <v>100</v>
      </c>
      <c r="AL107" s="295"/>
      <c r="AM107" s="297"/>
      <c r="AN107" s="197">
        <f>+IF(AND(Q107="Preventivo",AM103="Fuerte"),2,IF(AND(Q107="Preventivo",AM103="Moderado"),1,0))</f>
        <v>0</v>
      </c>
      <c r="AO107" s="197">
        <f t="shared" si="23"/>
        <v>0</v>
      </c>
      <c r="AP107" s="197">
        <f>+K103-AN107</f>
        <v>3</v>
      </c>
      <c r="AQ107" s="197">
        <f>+M103-AO107</f>
        <v>5</v>
      </c>
      <c r="AR107" s="299"/>
      <c r="AS107" s="299"/>
      <c r="AT107" s="299"/>
      <c r="AU107" s="299"/>
      <c r="AV107" s="351"/>
      <c r="AW107" s="352"/>
      <c r="AX107" s="353"/>
      <c r="AY107" s="351"/>
      <c r="AZ107" s="352"/>
      <c r="BA107" s="353"/>
      <c r="BB107" s="351"/>
      <c r="BC107" s="352"/>
      <c r="BD107" s="353"/>
    </row>
    <row r="108" spans="1:56" ht="15.75" thickBot="1" x14ac:dyDescent="0.3">
      <c r="A108" s="311"/>
      <c r="B108" s="322"/>
      <c r="C108" s="325"/>
      <c r="D108" s="326"/>
      <c r="E108" s="191"/>
      <c r="F108" s="191"/>
      <c r="G108" s="192"/>
      <c r="H108" s="192"/>
      <c r="I108" s="192"/>
      <c r="J108" s="322"/>
      <c r="K108" s="305"/>
      <c r="L108" s="307"/>
      <c r="M108" s="305"/>
      <c r="N108" s="324"/>
      <c r="O108" s="191"/>
      <c r="P108" s="194"/>
      <c r="Q108" s="194"/>
      <c r="R108" s="200"/>
      <c r="S108" s="27" t="str">
        <f t="shared" si="12"/>
        <v/>
      </c>
      <c r="T108" s="200"/>
      <c r="U108" s="27" t="str">
        <f t="shared" si="13"/>
        <v/>
      </c>
      <c r="V108" s="162"/>
      <c r="W108" s="27" t="str">
        <f t="shared" si="14"/>
        <v/>
      </c>
      <c r="X108" s="162"/>
      <c r="Y108" s="27" t="str">
        <f t="shared" si="15"/>
        <v/>
      </c>
      <c r="Z108" s="162"/>
      <c r="AA108" s="27" t="str">
        <f t="shared" si="16"/>
        <v/>
      </c>
      <c r="AB108" s="162"/>
      <c r="AC108" s="27" t="str">
        <f t="shared" si="17"/>
        <v/>
      </c>
      <c r="AD108" s="162"/>
      <c r="AE108" s="27" t="str">
        <f t="shared" si="18"/>
        <v/>
      </c>
      <c r="AF108" s="48" t="str">
        <f t="shared" si="19"/>
        <v/>
      </c>
      <c r="AG108" s="48" t="str">
        <f t="shared" si="20"/>
        <v/>
      </c>
      <c r="AH108" s="132"/>
      <c r="AI108" s="161" t="str">
        <f t="shared" si="21"/>
        <v>Débil</v>
      </c>
      <c r="AJ108" s="21" t="str">
        <f>IFERROR(VLOOKUP((CONCATENATE(AG108,AI108)),Listados!$U$3:$V$11,2,FALSE),"")</f>
        <v/>
      </c>
      <c r="AK108" s="48">
        <f t="shared" si="22"/>
        <v>100</v>
      </c>
      <c r="AL108" s="296"/>
      <c r="AM108" s="297"/>
      <c r="AN108" s="197">
        <f>+IF(AND(Q108="Preventivo",AM103="Fuerte"),2,IF(AND(Q108="Preventivo",AM103="Moderado"),1,0))</f>
        <v>0</v>
      </c>
      <c r="AO108" s="197">
        <f t="shared" si="23"/>
        <v>0</v>
      </c>
      <c r="AP108" s="197">
        <f>+K103-AN108</f>
        <v>3</v>
      </c>
      <c r="AQ108" s="197">
        <f>+M103-AO108</f>
        <v>5</v>
      </c>
      <c r="AR108" s="300"/>
      <c r="AS108" s="300"/>
      <c r="AT108" s="300"/>
      <c r="AU108" s="300"/>
      <c r="AV108" s="351"/>
      <c r="AW108" s="352"/>
      <c r="AX108" s="353"/>
      <c r="AY108" s="351"/>
      <c r="AZ108" s="352"/>
      <c r="BA108" s="353"/>
      <c r="BB108" s="351"/>
      <c r="BC108" s="352"/>
      <c r="BD108" s="353"/>
    </row>
    <row r="109" spans="1:56" ht="195.75" thickBot="1" x14ac:dyDescent="0.3">
      <c r="A109" s="309">
        <v>18</v>
      </c>
      <c r="B109" s="322" t="s">
        <v>92</v>
      </c>
      <c r="C109" s="325" t="str">
        <f>IFERROR(VLOOKUP(B109,Listados!B$3:C$20,2,FALSE),"")</f>
        <v>Establecer los lineamientos para la selección, suscripción, ejecución y liquidación de contratos en el Ministerio de Justicia y del Derecho, con el fin de suplir las diferentes necesidades de adquisición de bienes y servicios que permitan el cumplimiento de las funciones y competencias que le asigna la Ley a la entidad.</v>
      </c>
      <c r="D109" s="326" t="s">
        <v>344</v>
      </c>
      <c r="E109" s="191" t="s">
        <v>52</v>
      </c>
      <c r="F109" s="191"/>
      <c r="G109" s="192" t="s">
        <v>345</v>
      </c>
      <c r="H109" s="192" t="s">
        <v>30</v>
      </c>
      <c r="I109" s="192" t="s">
        <v>346</v>
      </c>
      <c r="J109" s="322" t="s">
        <v>21</v>
      </c>
      <c r="K109" s="306" t="s">
        <v>36</v>
      </c>
      <c r="L109" s="306" t="s">
        <v>36</v>
      </c>
      <c r="M109" s="303">
        <f>+VLOOKUP(L109,Listados!$K$13:$L$17,2,0)</f>
        <v>3</v>
      </c>
      <c r="N109" s="323" t="str">
        <f>IF(AND(J109&lt;&gt;"",L109&lt;&gt;""),VLOOKUP(J109&amp;L109,Listados!$M$3:$N$27,2,FALSE),"")</f>
        <v>Moderado</v>
      </c>
      <c r="O109" s="194" t="s">
        <v>347</v>
      </c>
      <c r="P109" s="191" t="s">
        <v>345</v>
      </c>
      <c r="Q109" s="194" t="s">
        <v>123</v>
      </c>
      <c r="R109" s="200"/>
      <c r="S109" s="27" t="str">
        <f t="shared" si="12"/>
        <v/>
      </c>
      <c r="T109" s="200"/>
      <c r="U109" s="27" t="str">
        <f t="shared" si="13"/>
        <v/>
      </c>
      <c r="V109" s="162"/>
      <c r="W109" s="27" t="str">
        <f t="shared" si="14"/>
        <v/>
      </c>
      <c r="X109" s="162"/>
      <c r="Y109" s="27" t="str">
        <f t="shared" si="15"/>
        <v/>
      </c>
      <c r="Z109" s="162"/>
      <c r="AA109" s="27" t="str">
        <f t="shared" si="16"/>
        <v/>
      </c>
      <c r="AB109" s="162"/>
      <c r="AC109" s="27" t="str">
        <f t="shared" si="17"/>
        <v/>
      </c>
      <c r="AD109" s="162"/>
      <c r="AE109" s="27" t="str">
        <f t="shared" si="18"/>
        <v/>
      </c>
      <c r="AF109" s="48" t="str">
        <f t="shared" si="19"/>
        <v/>
      </c>
      <c r="AG109" s="48" t="str">
        <f t="shared" si="20"/>
        <v/>
      </c>
      <c r="AH109" s="132"/>
      <c r="AI109" s="161" t="str">
        <f t="shared" si="21"/>
        <v>Débil</v>
      </c>
      <c r="AJ109" s="21" t="str">
        <f>IFERROR(VLOOKUP((CONCATENATE(AG109,AI109)),Listados!$U$3:$V$11,2,FALSE),"")</f>
        <v/>
      </c>
      <c r="AK109" s="48">
        <f t="shared" si="22"/>
        <v>100</v>
      </c>
      <c r="AL109" s="294">
        <f>AVERAGE(AK109:AK114)</f>
        <v>100</v>
      </c>
      <c r="AM109" s="296" t="str">
        <f>IF(AL109&lt;=50, "Débil", IF(AL109&lt;=99,"Moderado","Fuerte"))</f>
        <v>Fuerte</v>
      </c>
      <c r="AN109" s="197">
        <f>+IF(AND(Q109="Preventivo",AM109="Fuerte"),2,IF(AND(Q109="Preventivo",AM109="Moderado"),1,0))</f>
        <v>0</v>
      </c>
      <c r="AO109" s="197">
        <f t="shared" si="23"/>
        <v>2</v>
      </c>
      <c r="AP109" s="197" t="e">
        <f>+K109-AN109</f>
        <v>#VALUE!</v>
      </c>
      <c r="AQ109" s="197">
        <f>+M109-AO109</f>
        <v>1</v>
      </c>
      <c r="AR109" s="298" t="e">
        <f>+VLOOKUP(MIN(AP109,AP110,AP111,AP112,AP113,AP114),Listados!$J$18:$K$24,2,TRUE)</f>
        <v>#VALUE!</v>
      </c>
      <c r="AS109" s="298" t="str">
        <f>+VLOOKUP(MIN(AQ109,AQ110,AQ111,AQ112,AQ113,AQ114),Listados!$J$27:$K$32,2,TRUE)</f>
        <v>Insignificante</v>
      </c>
      <c r="AT109" s="298" t="e">
        <f>IF(AND(AR109&lt;&gt;"",AS109&lt;&gt;""),VLOOKUP(AR109&amp;AS109,Listados!$M$3:$N$27,2,FALSE),"")</f>
        <v>#VALUE!</v>
      </c>
      <c r="AU109" s="298" t="e">
        <f>+VLOOKUP(AT109,Listados!$P$3:$Q$6,2,FALSE)</f>
        <v>#VALUE!</v>
      </c>
      <c r="AV109" s="351"/>
      <c r="AW109" s="352"/>
      <c r="AX109" s="353"/>
      <c r="AY109" s="351"/>
      <c r="AZ109" s="352"/>
      <c r="BA109" s="353"/>
      <c r="BB109" s="351"/>
      <c r="BC109" s="352"/>
      <c r="BD109" s="353"/>
    </row>
    <row r="110" spans="1:56" ht="195.75" thickBot="1" x14ac:dyDescent="0.3">
      <c r="A110" s="310"/>
      <c r="B110" s="322"/>
      <c r="C110" s="325"/>
      <c r="D110" s="326"/>
      <c r="E110" s="191"/>
      <c r="F110" s="191"/>
      <c r="G110" s="192" t="s">
        <v>348</v>
      </c>
      <c r="H110" s="192" t="s">
        <v>16</v>
      </c>
      <c r="I110" s="192" t="s">
        <v>349</v>
      </c>
      <c r="J110" s="322"/>
      <c r="K110" s="307"/>
      <c r="L110" s="307"/>
      <c r="M110" s="304"/>
      <c r="N110" s="324"/>
      <c r="O110" s="194" t="s">
        <v>350</v>
      </c>
      <c r="P110" s="191" t="s">
        <v>345</v>
      </c>
      <c r="Q110" s="194" t="s">
        <v>123</v>
      </c>
      <c r="R110" s="200"/>
      <c r="S110" s="27" t="str">
        <f t="shared" si="12"/>
        <v/>
      </c>
      <c r="T110" s="200"/>
      <c r="U110" s="27" t="str">
        <f t="shared" si="13"/>
        <v/>
      </c>
      <c r="V110" s="162"/>
      <c r="W110" s="27" t="str">
        <f t="shared" si="14"/>
        <v/>
      </c>
      <c r="X110" s="162"/>
      <c r="Y110" s="27" t="str">
        <f t="shared" si="15"/>
        <v/>
      </c>
      <c r="Z110" s="162"/>
      <c r="AA110" s="27" t="str">
        <f t="shared" si="16"/>
        <v/>
      </c>
      <c r="AB110" s="162"/>
      <c r="AC110" s="27" t="str">
        <f t="shared" si="17"/>
        <v/>
      </c>
      <c r="AD110" s="162"/>
      <c r="AE110" s="27" t="str">
        <f t="shared" si="18"/>
        <v/>
      </c>
      <c r="AF110" s="48" t="str">
        <f t="shared" si="19"/>
        <v/>
      </c>
      <c r="AG110" s="48" t="str">
        <f t="shared" si="20"/>
        <v/>
      </c>
      <c r="AH110" s="132"/>
      <c r="AI110" s="161" t="str">
        <f t="shared" si="21"/>
        <v>Débil</v>
      </c>
      <c r="AJ110" s="21" t="str">
        <f>IFERROR(VLOOKUP((CONCATENATE(AG110,AI110)),Listados!$U$3:$V$11,2,FALSE),"")</f>
        <v/>
      </c>
      <c r="AK110" s="48">
        <f t="shared" si="22"/>
        <v>100</v>
      </c>
      <c r="AL110" s="295"/>
      <c r="AM110" s="297"/>
      <c r="AN110" s="197">
        <f>+IF(AND(Q110="Preventivo",AM109="Fuerte"),2,IF(AND(Q110="Preventivo",AM109="Moderado"),1,0))</f>
        <v>0</v>
      </c>
      <c r="AO110" s="197">
        <f t="shared" si="23"/>
        <v>2</v>
      </c>
      <c r="AP110" s="197" t="e">
        <f>+K109-AN110</f>
        <v>#VALUE!</v>
      </c>
      <c r="AQ110" s="197">
        <f>+M109-AO110</f>
        <v>1</v>
      </c>
      <c r="AR110" s="299"/>
      <c r="AS110" s="299"/>
      <c r="AT110" s="299"/>
      <c r="AU110" s="299"/>
      <c r="AV110" s="351"/>
      <c r="AW110" s="352"/>
      <c r="AX110" s="353"/>
      <c r="AY110" s="351"/>
      <c r="AZ110" s="352"/>
      <c r="BA110" s="353"/>
      <c r="BB110" s="351"/>
      <c r="BC110" s="352"/>
      <c r="BD110" s="353"/>
    </row>
    <row r="111" spans="1:56" ht="225.75" thickBot="1" x14ac:dyDescent="0.3">
      <c r="A111" s="310"/>
      <c r="B111" s="322"/>
      <c r="C111" s="325"/>
      <c r="D111" s="326"/>
      <c r="E111" s="191"/>
      <c r="F111" s="191"/>
      <c r="G111" s="192" t="s">
        <v>351</v>
      </c>
      <c r="H111" s="192" t="s">
        <v>16</v>
      </c>
      <c r="I111" s="192" t="s">
        <v>352</v>
      </c>
      <c r="J111" s="322"/>
      <c r="K111" s="307"/>
      <c r="L111" s="307"/>
      <c r="M111" s="304"/>
      <c r="N111" s="324"/>
      <c r="O111" s="194" t="s">
        <v>353</v>
      </c>
      <c r="P111" s="191" t="s">
        <v>348</v>
      </c>
      <c r="Q111" s="194" t="s">
        <v>20</v>
      </c>
      <c r="R111" s="200"/>
      <c r="S111" s="27" t="str">
        <f t="shared" si="12"/>
        <v/>
      </c>
      <c r="T111" s="200"/>
      <c r="U111" s="27" t="str">
        <f t="shared" si="13"/>
        <v/>
      </c>
      <c r="V111" s="162"/>
      <c r="W111" s="27" t="str">
        <f t="shared" si="14"/>
        <v/>
      </c>
      <c r="X111" s="162"/>
      <c r="Y111" s="27" t="str">
        <f t="shared" si="15"/>
        <v/>
      </c>
      <c r="Z111" s="162"/>
      <c r="AA111" s="27" t="str">
        <f t="shared" si="16"/>
        <v/>
      </c>
      <c r="AB111" s="162"/>
      <c r="AC111" s="27" t="str">
        <f t="shared" si="17"/>
        <v/>
      </c>
      <c r="AD111" s="162"/>
      <c r="AE111" s="27" t="str">
        <f t="shared" si="18"/>
        <v/>
      </c>
      <c r="AF111" s="48" t="str">
        <f t="shared" si="19"/>
        <v/>
      </c>
      <c r="AG111" s="48" t="str">
        <f t="shared" si="20"/>
        <v/>
      </c>
      <c r="AH111" s="132"/>
      <c r="AI111" s="161" t="str">
        <f t="shared" si="21"/>
        <v>Débil</v>
      </c>
      <c r="AJ111" s="21" t="str">
        <f>IFERROR(VLOOKUP((CONCATENATE(AG111,AI111)),Listados!$U$3:$V$11,2,FALSE),"")</f>
        <v/>
      </c>
      <c r="AK111" s="48">
        <f t="shared" si="22"/>
        <v>100</v>
      </c>
      <c r="AL111" s="295"/>
      <c r="AM111" s="297"/>
      <c r="AN111" s="197">
        <f>+IF(AND(Q111="Preventivo",AM109="Fuerte"),2,IF(AND(Q111="Preventivo",AM109="Moderado"),1,0))</f>
        <v>2</v>
      </c>
      <c r="AO111" s="197">
        <f t="shared" si="23"/>
        <v>1</v>
      </c>
      <c r="AP111" s="197" t="e">
        <f>+K109-AN111</f>
        <v>#VALUE!</v>
      </c>
      <c r="AQ111" s="197">
        <f>+M109-AO111</f>
        <v>2</v>
      </c>
      <c r="AR111" s="299"/>
      <c r="AS111" s="299"/>
      <c r="AT111" s="299"/>
      <c r="AU111" s="299"/>
      <c r="AV111" s="351"/>
      <c r="AW111" s="352"/>
      <c r="AX111" s="353"/>
      <c r="AY111" s="351"/>
      <c r="AZ111" s="352"/>
      <c r="BA111" s="353"/>
      <c r="BB111" s="351"/>
      <c r="BC111" s="352"/>
      <c r="BD111" s="353"/>
    </row>
    <row r="112" spans="1:56" ht="45.75" thickBot="1" x14ac:dyDescent="0.3">
      <c r="A112" s="310"/>
      <c r="B112" s="322"/>
      <c r="C112" s="325"/>
      <c r="D112" s="326"/>
      <c r="E112" s="191"/>
      <c r="F112" s="191"/>
      <c r="G112" s="192"/>
      <c r="H112" s="192"/>
      <c r="I112" s="192" t="s">
        <v>354</v>
      </c>
      <c r="J112" s="322"/>
      <c r="K112" s="307"/>
      <c r="L112" s="307"/>
      <c r="M112" s="304"/>
      <c r="N112" s="324"/>
      <c r="O112" s="191"/>
      <c r="P112" s="194"/>
      <c r="Q112" s="194"/>
      <c r="R112" s="200"/>
      <c r="S112" s="27" t="str">
        <f t="shared" si="12"/>
        <v/>
      </c>
      <c r="T112" s="200"/>
      <c r="U112" s="27" t="str">
        <f t="shared" si="13"/>
        <v/>
      </c>
      <c r="V112" s="162"/>
      <c r="W112" s="27" t="str">
        <f t="shared" si="14"/>
        <v/>
      </c>
      <c r="X112" s="162"/>
      <c r="Y112" s="27" t="str">
        <f t="shared" si="15"/>
        <v/>
      </c>
      <c r="Z112" s="162"/>
      <c r="AA112" s="27" t="str">
        <f t="shared" si="16"/>
        <v/>
      </c>
      <c r="AB112" s="162"/>
      <c r="AC112" s="27" t="str">
        <f t="shared" si="17"/>
        <v/>
      </c>
      <c r="AD112" s="162"/>
      <c r="AE112" s="27" t="str">
        <f t="shared" si="18"/>
        <v/>
      </c>
      <c r="AF112" s="48" t="str">
        <f t="shared" si="19"/>
        <v/>
      </c>
      <c r="AG112" s="48" t="str">
        <f t="shared" si="20"/>
        <v/>
      </c>
      <c r="AH112" s="132"/>
      <c r="AI112" s="161" t="str">
        <f t="shared" si="21"/>
        <v>Débil</v>
      </c>
      <c r="AJ112" s="21" t="str">
        <f>IFERROR(VLOOKUP((CONCATENATE(AG112,AI112)),Listados!$U$3:$V$11,2,FALSE),"")</f>
        <v/>
      </c>
      <c r="AK112" s="48">
        <f t="shared" si="22"/>
        <v>100</v>
      </c>
      <c r="AL112" s="295"/>
      <c r="AM112" s="297"/>
      <c r="AN112" s="197">
        <f>+IF(AND(Q112="Preventivo",AM109="Fuerte"),2,IF(AND(Q112="Preventivo",AM109="Moderado"),1,0))</f>
        <v>0</v>
      </c>
      <c r="AO112" s="197">
        <f t="shared" si="23"/>
        <v>0</v>
      </c>
      <c r="AP112" s="197" t="e">
        <f>+K109-AN112</f>
        <v>#VALUE!</v>
      </c>
      <c r="AQ112" s="197">
        <f>+M109-AO112</f>
        <v>3</v>
      </c>
      <c r="AR112" s="299"/>
      <c r="AS112" s="299"/>
      <c r="AT112" s="299"/>
      <c r="AU112" s="299"/>
      <c r="AV112" s="351"/>
      <c r="AW112" s="352"/>
      <c r="AX112" s="353"/>
      <c r="AY112" s="351"/>
      <c r="AZ112" s="352"/>
      <c r="BA112" s="353"/>
      <c r="BB112" s="351"/>
      <c r="BC112" s="352"/>
      <c r="BD112" s="353"/>
    </row>
    <row r="113" spans="1:56" ht="15.75" thickBot="1" x14ac:dyDescent="0.3">
      <c r="A113" s="310"/>
      <c r="B113" s="322"/>
      <c r="C113" s="325"/>
      <c r="D113" s="326"/>
      <c r="E113" s="191"/>
      <c r="F113" s="191"/>
      <c r="G113" s="192"/>
      <c r="H113" s="192"/>
      <c r="I113" s="192"/>
      <c r="J113" s="322"/>
      <c r="K113" s="307"/>
      <c r="L113" s="307"/>
      <c r="M113" s="304"/>
      <c r="N113" s="324"/>
      <c r="O113" s="191"/>
      <c r="P113" s="194"/>
      <c r="Q113" s="194"/>
      <c r="R113" s="200"/>
      <c r="S113" s="27" t="str">
        <f t="shared" si="12"/>
        <v/>
      </c>
      <c r="T113" s="200"/>
      <c r="U113" s="27" t="str">
        <f t="shared" si="13"/>
        <v/>
      </c>
      <c r="V113" s="162"/>
      <c r="W113" s="27" t="str">
        <f t="shared" si="14"/>
        <v/>
      </c>
      <c r="X113" s="162"/>
      <c r="Y113" s="27" t="str">
        <f t="shared" si="15"/>
        <v/>
      </c>
      <c r="Z113" s="162"/>
      <c r="AA113" s="27" t="str">
        <f t="shared" si="16"/>
        <v/>
      </c>
      <c r="AB113" s="162"/>
      <c r="AC113" s="27" t="str">
        <f t="shared" si="17"/>
        <v/>
      </c>
      <c r="AD113" s="162"/>
      <c r="AE113" s="27" t="str">
        <f t="shared" si="18"/>
        <v/>
      </c>
      <c r="AF113" s="48" t="str">
        <f t="shared" si="19"/>
        <v/>
      </c>
      <c r="AG113" s="48" t="str">
        <f t="shared" si="20"/>
        <v/>
      </c>
      <c r="AH113" s="132"/>
      <c r="AI113" s="161" t="str">
        <f t="shared" si="21"/>
        <v>Débil</v>
      </c>
      <c r="AJ113" s="21" t="str">
        <f>IFERROR(VLOOKUP((CONCATENATE(AG113,AI113)),Listados!$U$3:$V$11,2,FALSE),"")</f>
        <v/>
      </c>
      <c r="AK113" s="48">
        <f t="shared" si="22"/>
        <v>100</v>
      </c>
      <c r="AL113" s="295"/>
      <c r="AM113" s="297"/>
      <c r="AN113" s="197">
        <f>+IF(AND(Q113="Preventivo",AM109="Fuerte"),2,IF(AND(Q113="Preventivo",AM109="Moderado"),1,0))</f>
        <v>0</v>
      </c>
      <c r="AO113" s="197">
        <f t="shared" si="23"/>
        <v>0</v>
      </c>
      <c r="AP113" s="197" t="e">
        <f>+K109-AN113</f>
        <v>#VALUE!</v>
      </c>
      <c r="AQ113" s="197">
        <f>+M109-AO113</f>
        <v>3</v>
      </c>
      <c r="AR113" s="299"/>
      <c r="AS113" s="299"/>
      <c r="AT113" s="299"/>
      <c r="AU113" s="299"/>
      <c r="AV113" s="351"/>
      <c r="AW113" s="352"/>
      <c r="AX113" s="353"/>
      <c r="AY113" s="351"/>
      <c r="AZ113" s="352"/>
      <c r="BA113" s="353"/>
      <c r="BB113" s="351"/>
      <c r="BC113" s="352"/>
      <c r="BD113" s="353"/>
    </row>
    <row r="114" spans="1:56" ht="15.75" thickBot="1" x14ac:dyDescent="0.3">
      <c r="A114" s="311"/>
      <c r="B114" s="322"/>
      <c r="C114" s="325"/>
      <c r="D114" s="326"/>
      <c r="E114" s="191"/>
      <c r="F114" s="191"/>
      <c r="G114" s="192"/>
      <c r="H114" s="192"/>
      <c r="I114" s="192"/>
      <c r="J114" s="322"/>
      <c r="K114" s="307"/>
      <c r="L114" s="307"/>
      <c r="M114" s="305"/>
      <c r="N114" s="324"/>
      <c r="O114" s="191"/>
      <c r="P114" s="194"/>
      <c r="Q114" s="194"/>
      <c r="R114" s="200"/>
      <c r="S114" s="27" t="str">
        <f t="shared" si="12"/>
        <v/>
      </c>
      <c r="T114" s="200"/>
      <c r="U114" s="27" t="str">
        <f t="shared" si="13"/>
        <v/>
      </c>
      <c r="V114" s="162"/>
      <c r="W114" s="27" t="str">
        <f t="shared" si="14"/>
        <v/>
      </c>
      <c r="X114" s="162"/>
      <c r="Y114" s="27" t="str">
        <f t="shared" si="15"/>
        <v/>
      </c>
      <c r="Z114" s="162"/>
      <c r="AA114" s="27" t="str">
        <f t="shared" si="16"/>
        <v/>
      </c>
      <c r="AB114" s="162"/>
      <c r="AC114" s="27" t="str">
        <f t="shared" si="17"/>
        <v/>
      </c>
      <c r="AD114" s="162"/>
      <c r="AE114" s="27" t="str">
        <f t="shared" si="18"/>
        <v/>
      </c>
      <c r="AF114" s="48" t="str">
        <f t="shared" si="19"/>
        <v/>
      </c>
      <c r="AG114" s="48" t="str">
        <f t="shared" si="20"/>
        <v/>
      </c>
      <c r="AH114" s="132"/>
      <c r="AI114" s="161" t="str">
        <f t="shared" si="21"/>
        <v>Débil</v>
      </c>
      <c r="AJ114" s="21" t="str">
        <f>IFERROR(VLOOKUP((CONCATENATE(AG114,AI114)),Listados!$U$3:$V$11,2,FALSE),"")</f>
        <v/>
      </c>
      <c r="AK114" s="48">
        <f t="shared" si="22"/>
        <v>100</v>
      </c>
      <c r="AL114" s="296"/>
      <c r="AM114" s="297"/>
      <c r="AN114" s="197">
        <f>+IF(AND(Q114="Preventivo",AM109="Fuerte"),2,IF(AND(Q114="Preventivo",AM109="Moderado"),1,0))</f>
        <v>0</v>
      </c>
      <c r="AO114" s="197">
        <f t="shared" si="23"/>
        <v>0</v>
      </c>
      <c r="AP114" s="197" t="e">
        <f>+K109-AN114</f>
        <v>#VALUE!</v>
      </c>
      <c r="AQ114" s="197">
        <f>+M109-AO114</f>
        <v>3</v>
      </c>
      <c r="AR114" s="300"/>
      <c r="AS114" s="300"/>
      <c r="AT114" s="300"/>
      <c r="AU114" s="300"/>
      <c r="AV114" s="351"/>
      <c r="AW114" s="352"/>
      <c r="AX114" s="353"/>
      <c r="AY114" s="351"/>
      <c r="AZ114" s="352"/>
      <c r="BA114" s="353"/>
      <c r="BB114" s="351"/>
      <c r="BC114" s="352"/>
      <c r="BD114" s="353"/>
    </row>
    <row r="115" spans="1:56" ht="165.75" thickBot="1" x14ac:dyDescent="0.3">
      <c r="A115" s="309">
        <v>19</v>
      </c>
      <c r="B115" s="322" t="s">
        <v>27</v>
      </c>
      <c r="C115" s="325" t="str">
        <f>IFERROR(VLOOKUP(B115,Listados!B$3:C$20,2,FALSE),"")</f>
        <v>Proveer información oportuna, confiable, veraz y accesible a clientes internos y externos del Ministerio de Justicia y del Derecho.</v>
      </c>
      <c r="D115" s="326" t="s">
        <v>355</v>
      </c>
      <c r="E115" s="191" t="s">
        <v>69</v>
      </c>
      <c r="F115" s="191"/>
      <c r="G115" s="192" t="s">
        <v>356</v>
      </c>
      <c r="H115" s="192" t="s">
        <v>16</v>
      </c>
      <c r="I115" s="192" t="s">
        <v>357</v>
      </c>
      <c r="J115" s="322" t="s">
        <v>21</v>
      </c>
      <c r="K115" s="303">
        <f>+VLOOKUP(J115,Listados!$K$8:$L$12,2,0)</f>
        <v>1</v>
      </c>
      <c r="L115" s="306" t="s">
        <v>64</v>
      </c>
      <c r="M115" s="303">
        <f>+VLOOKUP(L115,Listados!$K$13:$L$17,2,0)</f>
        <v>5</v>
      </c>
      <c r="N115" s="323" t="str">
        <f>IF(AND(J115&lt;&gt;"",L115&lt;&gt;""),VLOOKUP(J115&amp;L115,Listados!$M$3:$N$27,2,FALSE),"")</f>
        <v>Extremo</v>
      </c>
      <c r="O115" s="194" t="s">
        <v>358</v>
      </c>
      <c r="P115" s="191" t="s">
        <v>356</v>
      </c>
      <c r="Q115" s="192" t="s">
        <v>20</v>
      </c>
      <c r="R115" s="200"/>
      <c r="S115" s="27" t="str">
        <f t="shared" si="12"/>
        <v/>
      </c>
      <c r="T115" s="200"/>
      <c r="U115" s="27" t="str">
        <f t="shared" si="13"/>
        <v/>
      </c>
      <c r="V115" s="162"/>
      <c r="W115" s="27" t="str">
        <f t="shared" si="14"/>
        <v/>
      </c>
      <c r="X115" s="162"/>
      <c r="Y115" s="27" t="str">
        <f t="shared" si="15"/>
        <v/>
      </c>
      <c r="Z115" s="162"/>
      <c r="AA115" s="27" t="str">
        <f t="shared" si="16"/>
        <v/>
      </c>
      <c r="AB115" s="162"/>
      <c r="AC115" s="27" t="str">
        <f t="shared" si="17"/>
        <v/>
      </c>
      <c r="AD115" s="162"/>
      <c r="AE115" s="27" t="str">
        <f t="shared" si="18"/>
        <v/>
      </c>
      <c r="AF115" s="48" t="str">
        <f t="shared" si="19"/>
        <v/>
      </c>
      <c r="AG115" s="48" t="str">
        <f t="shared" si="20"/>
        <v/>
      </c>
      <c r="AH115" s="132"/>
      <c r="AI115" s="161" t="str">
        <f t="shared" si="21"/>
        <v>Débil</v>
      </c>
      <c r="AJ115" s="21" t="str">
        <f>IFERROR(VLOOKUP((CONCATENATE(AG115,AI115)),Listados!$U$3:$V$11,2,FALSE),"")</f>
        <v/>
      </c>
      <c r="AK115" s="48">
        <f t="shared" si="22"/>
        <v>100</v>
      </c>
      <c r="AL115" s="294">
        <f>AVERAGE(AK115:AK120)</f>
        <v>100</v>
      </c>
      <c r="AM115" s="296" t="str">
        <f>IF(AL115&lt;=50, "Débil", IF(AL115&lt;=99,"Moderado","Fuerte"))</f>
        <v>Fuerte</v>
      </c>
      <c r="AN115" s="197">
        <f>+IF(AND(Q115="Preventivo",AM115="Fuerte"),2,IF(AND(Q115="Preventivo",AM115="Moderado"),1,0))</f>
        <v>2</v>
      </c>
      <c r="AO115" s="197">
        <f t="shared" si="23"/>
        <v>1</v>
      </c>
      <c r="AP115" s="197">
        <f>+K115-AN115</f>
        <v>-1</v>
      </c>
      <c r="AQ115" s="197">
        <f>+M115-AO115</f>
        <v>4</v>
      </c>
      <c r="AR115" s="298" t="str">
        <f>+VLOOKUP(MIN(AP115,AP116,AP117,AP118,AP119,AP120),Listados!$J$18:$K$24,2,TRUE)</f>
        <v>Rara Vez</v>
      </c>
      <c r="AS115" s="298" t="str">
        <f>+VLOOKUP(MIN(AQ115,AQ116,AQ117,AQ118,AQ119,AQ120),Listados!$J$27:$K$32,2,TRUE)</f>
        <v>Mayor</v>
      </c>
      <c r="AT115" s="298" t="str">
        <f>IF(AND(AR115&lt;&gt;"",AS115&lt;&gt;""),VLOOKUP(AR115&amp;AS115,Listados!$M$3:$N$27,2,FALSE),"")</f>
        <v>Alto</v>
      </c>
      <c r="AU115" s="298" t="str">
        <f>+VLOOKUP(AT115,Listados!$P$3:$Q$6,2,FALSE)</f>
        <v>Reducir el riesgo</v>
      </c>
      <c r="AV115" s="351"/>
      <c r="AW115" s="352"/>
      <c r="AX115" s="353"/>
      <c r="AY115" s="351"/>
      <c r="AZ115" s="352"/>
      <c r="BA115" s="353"/>
      <c r="BB115" s="351"/>
      <c r="BC115" s="352"/>
      <c r="BD115" s="353"/>
    </row>
    <row r="116" spans="1:56" ht="135.75" thickBot="1" x14ac:dyDescent="0.3">
      <c r="A116" s="310"/>
      <c r="B116" s="322"/>
      <c r="C116" s="325"/>
      <c r="D116" s="326"/>
      <c r="E116" s="191"/>
      <c r="F116" s="191"/>
      <c r="G116" s="192" t="s">
        <v>359</v>
      </c>
      <c r="H116" s="192" t="s">
        <v>16</v>
      </c>
      <c r="I116" s="192" t="s">
        <v>360</v>
      </c>
      <c r="J116" s="322"/>
      <c r="K116" s="304"/>
      <c r="L116" s="307"/>
      <c r="M116" s="304"/>
      <c r="N116" s="324"/>
      <c r="O116" s="194" t="s">
        <v>361</v>
      </c>
      <c r="P116" s="191" t="s">
        <v>359</v>
      </c>
      <c r="Q116" s="192" t="s">
        <v>20</v>
      </c>
      <c r="R116" s="200"/>
      <c r="S116" s="27" t="str">
        <f t="shared" si="12"/>
        <v/>
      </c>
      <c r="T116" s="200"/>
      <c r="U116" s="27" t="str">
        <f t="shared" si="13"/>
        <v/>
      </c>
      <c r="V116" s="162"/>
      <c r="W116" s="27" t="str">
        <f t="shared" si="14"/>
        <v/>
      </c>
      <c r="X116" s="162"/>
      <c r="Y116" s="27" t="str">
        <f t="shared" si="15"/>
        <v/>
      </c>
      <c r="Z116" s="162"/>
      <c r="AA116" s="27" t="str">
        <f t="shared" si="16"/>
        <v/>
      </c>
      <c r="AB116" s="162"/>
      <c r="AC116" s="27" t="str">
        <f t="shared" si="17"/>
        <v/>
      </c>
      <c r="AD116" s="162"/>
      <c r="AE116" s="27" t="str">
        <f t="shared" si="18"/>
        <v/>
      </c>
      <c r="AF116" s="48" t="str">
        <f t="shared" si="19"/>
        <v/>
      </c>
      <c r="AG116" s="48" t="str">
        <f t="shared" si="20"/>
        <v/>
      </c>
      <c r="AH116" s="132"/>
      <c r="AI116" s="161" t="str">
        <f t="shared" si="21"/>
        <v>Débil</v>
      </c>
      <c r="AJ116" s="21" t="str">
        <f>IFERROR(VLOOKUP((CONCATENATE(AG116,AI116)),Listados!$U$3:$V$11,2,FALSE),"")</f>
        <v/>
      </c>
      <c r="AK116" s="48">
        <f t="shared" si="22"/>
        <v>100</v>
      </c>
      <c r="AL116" s="295"/>
      <c r="AM116" s="297"/>
      <c r="AN116" s="197">
        <f>+IF(AND(Q116="Preventivo",AM115="Fuerte"),2,IF(AND(Q116="Preventivo",AM115="Moderado"),1,0))</f>
        <v>2</v>
      </c>
      <c r="AO116" s="197">
        <f t="shared" si="23"/>
        <v>1</v>
      </c>
      <c r="AP116" s="197">
        <f>+K115-AN116</f>
        <v>-1</v>
      </c>
      <c r="AQ116" s="197">
        <f>+M115-AO116</f>
        <v>4</v>
      </c>
      <c r="AR116" s="299"/>
      <c r="AS116" s="299"/>
      <c r="AT116" s="299"/>
      <c r="AU116" s="299"/>
      <c r="AV116" s="351"/>
      <c r="AW116" s="352"/>
      <c r="AX116" s="353"/>
      <c r="AY116" s="351"/>
      <c r="AZ116" s="352"/>
      <c r="BA116" s="353"/>
      <c r="BB116" s="351"/>
      <c r="BC116" s="352"/>
      <c r="BD116" s="353"/>
    </row>
    <row r="117" spans="1:56" ht="120.75" thickBot="1" x14ac:dyDescent="0.3">
      <c r="A117" s="310"/>
      <c r="B117" s="322"/>
      <c r="C117" s="325"/>
      <c r="D117" s="326"/>
      <c r="E117" s="191"/>
      <c r="F117" s="191"/>
      <c r="G117" s="192" t="s">
        <v>362</v>
      </c>
      <c r="H117" s="192" t="s">
        <v>16</v>
      </c>
      <c r="I117" s="192" t="s">
        <v>363</v>
      </c>
      <c r="J117" s="322"/>
      <c r="K117" s="304"/>
      <c r="L117" s="307"/>
      <c r="M117" s="304"/>
      <c r="N117" s="324"/>
      <c r="O117" s="194" t="s">
        <v>364</v>
      </c>
      <c r="P117" s="191" t="s">
        <v>362</v>
      </c>
      <c r="Q117" s="192" t="s">
        <v>20</v>
      </c>
      <c r="R117" s="200"/>
      <c r="S117" s="27" t="str">
        <f t="shared" si="12"/>
        <v/>
      </c>
      <c r="T117" s="200"/>
      <c r="U117" s="27" t="str">
        <f t="shared" si="13"/>
        <v/>
      </c>
      <c r="V117" s="162"/>
      <c r="W117" s="27" t="str">
        <f t="shared" si="14"/>
        <v/>
      </c>
      <c r="X117" s="162"/>
      <c r="Y117" s="27" t="str">
        <f t="shared" si="15"/>
        <v/>
      </c>
      <c r="Z117" s="162"/>
      <c r="AA117" s="27" t="str">
        <f t="shared" si="16"/>
        <v/>
      </c>
      <c r="AB117" s="162"/>
      <c r="AC117" s="27" t="str">
        <f t="shared" si="17"/>
        <v/>
      </c>
      <c r="AD117" s="162"/>
      <c r="AE117" s="27" t="str">
        <f t="shared" si="18"/>
        <v/>
      </c>
      <c r="AF117" s="48" t="str">
        <f t="shared" si="19"/>
        <v/>
      </c>
      <c r="AG117" s="48" t="str">
        <f t="shared" si="20"/>
        <v/>
      </c>
      <c r="AH117" s="132"/>
      <c r="AI117" s="161" t="str">
        <f t="shared" si="21"/>
        <v>Débil</v>
      </c>
      <c r="AJ117" s="21" t="str">
        <f>IFERROR(VLOOKUP((CONCATENATE(AG117,AI117)),Listados!$U$3:$V$11,2,FALSE),"")</f>
        <v/>
      </c>
      <c r="AK117" s="48">
        <f t="shared" si="22"/>
        <v>100</v>
      </c>
      <c r="AL117" s="295"/>
      <c r="AM117" s="297"/>
      <c r="AN117" s="197">
        <f>+IF(AND(Q117="Preventivo",AM115="Fuerte"),2,IF(AND(Q117="Preventivo",AM115="Moderado"),1,0))</f>
        <v>2</v>
      </c>
      <c r="AO117" s="197">
        <f t="shared" si="23"/>
        <v>1</v>
      </c>
      <c r="AP117" s="197">
        <f>+K115-AN117</f>
        <v>-1</v>
      </c>
      <c r="AQ117" s="197">
        <f>+M115-AO117</f>
        <v>4</v>
      </c>
      <c r="AR117" s="299"/>
      <c r="AS117" s="299"/>
      <c r="AT117" s="299"/>
      <c r="AU117" s="299"/>
      <c r="AV117" s="351"/>
      <c r="AW117" s="352"/>
      <c r="AX117" s="353"/>
      <c r="AY117" s="351"/>
      <c r="AZ117" s="352"/>
      <c r="BA117" s="353"/>
      <c r="BB117" s="351"/>
      <c r="BC117" s="352"/>
      <c r="BD117" s="353"/>
    </row>
    <row r="118" spans="1:56" ht="15.75" thickBot="1" x14ac:dyDescent="0.3">
      <c r="A118" s="310"/>
      <c r="B118" s="322"/>
      <c r="C118" s="325"/>
      <c r="D118" s="326"/>
      <c r="E118" s="191"/>
      <c r="F118" s="191"/>
      <c r="G118" s="192"/>
      <c r="H118" s="192"/>
      <c r="I118" s="192"/>
      <c r="J118" s="322"/>
      <c r="K118" s="304"/>
      <c r="L118" s="307"/>
      <c r="M118" s="304"/>
      <c r="N118" s="324"/>
      <c r="O118" s="191"/>
      <c r="P118" s="194"/>
      <c r="Q118" s="194"/>
      <c r="R118" s="200"/>
      <c r="S118" s="27" t="str">
        <f t="shared" si="12"/>
        <v/>
      </c>
      <c r="T118" s="200"/>
      <c r="U118" s="27" t="str">
        <f t="shared" si="13"/>
        <v/>
      </c>
      <c r="V118" s="162"/>
      <c r="W118" s="27" t="str">
        <f t="shared" si="14"/>
        <v/>
      </c>
      <c r="X118" s="162"/>
      <c r="Y118" s="27" t="str">
        <f t="shared" si="15"/>
        <v/>
      </c>
      <c r="Z118" s="162"/>
      <c r="AA118" s="27" t="str">
        <f t="shared" si="16"/>
        <v/>
      </c>
      <c r="AB118" s="162"/>
      <c r="AC118" s="27" t="str">
        <f t="shared" si="17"/>
        <v/>
      </c>
      <c r="AD118" s="162"/>
      <c r="AE118" s="27" t="str">
        <f t="shared" si="18"/>
        <v/>
      </c>
      <c r="AF118" s="48" t="str">
        <f t="shared" si="19"/>
        <v/>
      </c>
      <c r="AG118" s="48" t="str">
        <f t="shared" si="20"/>
        <v/>
      </c>
      <c r="AH118" s="132"/>
      <c r="AI118" s="161" t="str">
        <f t="shared" si="21"/>
        <v>Débil</v>
      </c>
      <c r="AJ118" s="21" t="str">
        <f>IFERROR(VLOOKUP((CONCATENATE(AG118,AI118)),Listados!$U$3:$V$11,2,FALSE),"")</f>
        <v/>
      </c>
      <c r="AK118" s="48">
        <f t="shared" si="22"/>
        <v>100</v>
      </c>
      <c r="AL118" s="295"/>
      <c r="AM118" s="297"/>
      <c r="AN118" s="197">
        <f>+IF(AND(Q118="Preventivo",AM115="Fuerte"),2,IF(AND(Q118="Preventivo",AM115="Moderado"),1,0))</f>
        <v>0</v>
      </c>
      <c r="AO118" s="197">
        <f t="shared" si="23"/>
        <v>0</v>
      </c>
      <c r="AP118" s="197">
        <f>+K115-AN118</f>
        <v>1</v>
      </c>
      <c r="AQ118" s="197">
        <f>+M115-AO118</f>
        <v>5</v>
      </c>
      <c r="AR118" s="299"/>
      <c r="AS118" s="299"/>
      <c r="AT118" s="299"/>
      <c r="AU118" s="299"/>
      <c r="AV118" s="351"/>
      <c r="AW118" s="352"/>
      <c r="AX118" s="353"/>
      <c r="AY118" s="351"/>
      <c r="AZ118" s="352"/>
      <c r="BA118" s="353"/>
      <c r="BB118" s="351"/>
      <c r="BC118" s="352"/>
      <c r="BD118" s="353"/>
    </row>
    <row r="119" spans="1:56" ht="15.75" thickBot="1" x14ac:dyDescent="0.3">
      <c r="A119" s="310"/>
      <c r="B119" s="322"/>
      <c r="C119" s="325"/>
      <c r="D119" s="326"/>
      <c r="E119" s="191"/>
      <c r="F119" s="191"/>
      <c r="G119" s="192"/>
      <c r="H119" s="192"/>
      <c r="I119" s="192"/>
      <c r="J119" s="322"/>
      <c r="K119" s="304"/>
      <c r="L119" s="307"/>
      <c r="M119" s="304"/>
      <c r="N119" s="324"/>
      <c r="O119" s="191"/>
      <c r="P119" s="194"/>
      <c r="Q119" s="194"/>
      <c r="R119" s="200"/>
      <c r="S119" s="27" t="str">
        <f t="shared" si="12"/>
        <v/>
      </c>
      <c r="T119" s="200"/>
      <c r="U119" s="27" t="str">
        <f t="shared" si="13"/>
        <v/>
      </c>
      <c r="V119" s="162"/>
      <c r="W119" s="27" t="str">
        <f t="shared" si="14"/>
        <v/>
      </c>
      <c r="X119" s="162"/>
      <c r="Y119" s="27" t="str">
        <f t="shared" si="15"/>
        <v/>
      </c>
      <c r="Z119" s="162"/>
      <c r="AA119" s="27" t="str">
        <f t="shared" si="16"/>
        <v/>
      </c>
      <c r="AB119" s="162"/>
      <c r="AC119" s="27" t="str">
        <f t="shared" si="17"/>
        <v/>
      </c>
      <c r="AD119" s="162"/>
      <c r="AE119" s="27" t="str">
        <f t="shared" si="18"/>
        <v/>
      </c>
      <c r="AF119" s="48" t="str">
        <f t="shared" si="19"/>
        <v/>
      </c>
      <c r="AG119" s="48" t="str">
        <f t="shared" si="20"/>
        <v/>
      </c>
      <c r="AH119" s="132"/>
      <c r="AI119" s="161" t="str">
        <f t="shared" si="21"/>
        <v>Débil</v>
      </c>
      <c r="AJ119" s="21" t="str">
        <f>IFERROR(VLOOKUP((CONCATENATE(AG119,AI119)),Listados!$U$3:$V$11,2,FALSE),"")</f>
        <v/>
      </c>
      <c r="AK119" s="48">
        <f t="shared" si="22"/>
        <v>100</v>
      </c>
      <c r="AL119" s="295"/>
      <c r="AM119" s="297"/>
      <c r="AN119" s="197">
        <f>+IF(AND(Q119="Preventivo",AM115="Fuerte"),2,IF(AND(Q119="Preventivo",AM115="Moderado"),1,0))</f>
        <v>0</v>
      </c>
      <c r="AO119" s="197">
        <f t="shared" si="23"/>
        <v>0</v>
      </c>
      <c r="AP119" s="197">
        <f>+K115-AN119</f>
        <v>1</v>
      </c>
      <c r="AQ119" s="197">
        <f>+M115-AO119</f>
        <v>5</v>
      </c>
      <c r="AR119" s="299"/>
      <c r="AS119" s="299"/>
      <c r="AT119" s="299"/>
      <c r="AU119" s="299"/>
      <c r="AV119" s="351"/>
      <c r="AW119" s="352"/>
      <c r="AX119" s="353"/>
      <c r="AY119" s="351"/>
      <c r="AZ119" s="352"/>
      <c r="BA119" s="353"/>
      <c r="BB119" s="351"/>
      <c r="BC119" s="352"/>
      <c r="BD119" s="353"/>
    </row>
    <row r="120" spans="1:56" ht="15.75" thickBot="1" x14ac:dyDescent="0.3">
      <c r="A120" s="311"/>
      <c r="B120" s="322"/>
      <c r="C120" s="325"/>
      <c r="D120" s="326"/>
      <c r="E120" s="191"/>
      <c r="F120" s="191"/>
      <c r="G120" s="192"/>
      <c r="H120" s="192"/>
      <c r="I120" s="192"/>
      <c r="J120" s="322"/>
      <c r="K120" s="305"/>
      <c r="L120" s="307"/>
      <c r="M120" s="305"/>
      <c r="N120" s="324"/>
      <c r="O120" s="191"/>
      <c r="P120" s="194"/>
      <c r="Q120" s="194"/>
      <c r="R120" s="200"/>
      <c r="S120" s="27" t="str">
        <f t="shared" si="12"/>
        <v/>
      </c>
      <c r="T120" s="200"/>
      <c r="U120" s="27" t="str">
        <f t="shared" si="13"/>
        <v/>
      </c>
      <c r="V120" s="162"/>
      <c r="W120" s="27" t="str">
        <f t="shared" si="14"/>
        <v/>
      </c>
      <c r="X120" s="162"/>
      <c r="Y120" s="27" t="str">
        <f t="shared" si="15"/>
        <v/>
      </c>
      <c r="Z120" s="162"/>
      <c r="AA120" s="27" t="str">
        <f t="shared" si="16"/>
        <v/>
      </c>
      <c r="AB120" s="162"/>
      <c r="AC120" s="27" t="str">
        <f t="shared" si="17"/>
        <v/>
      </c>
      <c r="AD120" s="162"/>
      <c r="AE120" s="27" t="str">
        <f t="shared" si="18"/>
        <v/>
      </c>
      <c r="AF120" s="48" t="str">
        <f t="shared" si="19"/>
        <v/>
      </c>
      <c r="AG120" s="48" t="str">
        <f t="shared" si="20"/>
        <v/>
      </c>
      <c r="AH120" s="132"/>
      <c r="AI120" s="161" t="str">
        <f t="shared" si="21"/>
        <v>Débil</v>
      </c>
      <c r="AJ120" s="21" t="str">
        <f>IFERROR(VLOOKUP((CONCATENATE(AG120,AI120)),Listados!$U$3:$V$11,2,FALSE),"")</f>
        <v/>
      </c>
      <c r="AK120" s="48">
        <f t="shared" si="22"/>
        <v>100</v>
      </c>
      <c r="AL120" s="296"/>
      <c r="AM120" s="297"/>
      <c r="AN120" s="197">
        <f>+IF(AND(Q120="Preventivo",AM115="Fuerte"),2,IF(AND(Q120="Preventivo",AM115="Moderado"),1,0))</f>
        <v>0</v>
      </c>
      <c r="AO120" s="197">
        <f t="shared" si="23"/>
        <v>0</v>
      </c>
      <c r="AP120" s="197">
        <f>+K115-AN120</f>
        <v>1</v>
      </c>
      <c r="AQ120" s="197">
        <f>+M115-AO120</f>
        <v>5</v>
      </c>
      <c r="AR120" s="300"/>
      <c r="AS120" s="300"/>
      <c r="AT120" s="300"/>
      <c r="AU120" s="300"/>
      <c r="AV120" s="351"/>
      <c r="AW120" s="352"/>
      <c r="AX120" s="353"/>
      <c r="AY120" s="351"/>
      <c r="AZ120" s="352"/>
      <c r="BA120" s="353"/>
      <c r="BB120" s="351"/>
      <c r="BC120" s="352"/>
      <c r="BD120" s="353"/>
    </row>
    <row r="121" spans="1:56" ht="180.75" thickBot="1" x14ac:dyDescent="0.3">
      <c r="A121" s="309">
        <v>20</v>
      </c>
      <c r="B121" s="322" t="s">
        <v>74</v>
      </c>
      <c r="C121" s="325" t="str">
        <f>IFERROR(VLOOKUP(B121,Listados!B$3:C$20,2,FALSE),"")</f>
        <v>Formular proyectos de actos normativos de acuerdo con las políticas que orientan el sector Justicia y del Derecho,que sirven de herramienta para cumplir con los objetivos del Ministerio en beneficio de la comunidad y partes interesadas de acuerdo con el ordenamiento jurídico vigente.</v>
      </c>
      <c r="D121" s="326" t="s">
        <v>365</v>
      </c>
      <c r="E121" s="191" t="s">
        <v>15</v>
      </c>
      <c r="F121" s="191" t="s">
        <v>178</v>
      </c>
      <c r="G121" s="192" t="s">
        <v>366</v>
      </c>
      <c r="H121" s="192" t="s">
        <v>16</v>
      </c>
      <c r="I121" s="192" t="s">
        <v>367</v>
      </c>
      <c r="J121" s="322" t="s">
        <v>53</v>
      </c>
      <c r="K121" s="303">
        <f>+VLOOKUP(J121,Listados!$K$8:$L$12,2,0)</f>
        <v>4</v>
      </c>
      <c r="L121" s="306" t="s">
        <v>54</v>
      </c>
      <c r="M121" s="303">
        <f>+VLOOKUP(L121,Listados!$K$13:$L$17,2,0)</f>
        <v>4</v>
      </c>
      <c r="N121" s="323" t="str">
        <f>IF(AND(J121&lt;&gt;"",L121&lt;&gt;""),VLOOKUP(J121&amp;L121,Listados!$M$3:$N$27,2,FALSE),"")</f>
        <v>Extremo</v>
      </c>
      <c r="O121" s="194" t="s">
        <v>368</v>
      </c>
      <c r="P121" s="191" t="s">
        <v>366</v>
      </c>
      <c r="Q121" s="192" t="s">
        <v>20</v>
      </c>
      <c r="R121" s="200"/>
      <c r="S121" s="27" t="str">
        <f t="shared" si="12"/>
        <v/>
      </c>
      <c r="T121" s="200"/>
      <c r="U121" s="27" t="str">
        <f t="shared" si="13"/>
        <v/>
      </c>
      <c r="V121" s="162"/>
      <c r="W121" s="27" t="str">
        <f t="shared" si="14"/>
        <v/>
      </c>
      <c r="X121" s="162"/>
      <c r="Y121" s="27" t="str">
        <f t="shared" si="15"/>
        <v/>
      </c>
      <c r="Z121" s="162"/>
      <c r="AA121" s="27" t="str">
        <f t="shared" si="16"/>
        <v/>
      </c>
      <c r="AB121" s="162"/>
      <c r="AC121" s="27" t="str">
        <f t="shared" si="17"/>
        <v/>
      </c>
      <c r="AD121" s="162"/>
      <c r="AE121" s="27" t="str">
        <f t="shared" si="18"/>
        <v/>
      </c>
      <c r="AF121" s="48" t="str">
        <f t="shared" si="19"/>
        <v/>
      </c>
      <c r="AG121" s="48" t="str">
        <f t="shared" si="20"/>
        <v/>
      </c>
      <c r="AH121" s="132"/>
      <c r="AI121" s="161" t="str">
        <f t="shared" si="21"/>
        <v>Débil</v>
      </c>
      <c r="AJ121" s="21" t="str">
        <f>IFERROR(VLOOKUP((CONCATENATE(AG121,AI121)),Listados!$U$3:$V$11,2,FALSE),"")</f>
        <v/>
      </c>
      <c r="AK121" s="48">
        <f t="shared" si="22"/>
        <v>100</v>
      </c>
      <c r="AL121" s="294">
        <f>AVERAGE(AK121:AK126)</f>
        <v>100</v>
      </c>
      <c r="AM121" s="296" t="str">
        <f>IF(AL121&lt;=50, "Débil", IF(AL121&lt;=99,"Moderado","Fuerte"))</f>
        <v>Fuerte</v>
      </c>
      <c r="AN121" s="197">
        <f>+IF(AND(Q121="Preventivo",AM121="Fuerte"),2,IF(AND(Q121="Preventivo",AM121="Moderado"),1,0))</f>
        <v>2</v>
      </c>
      <c r="AO121" s="197">
        <f t="shared" si="23"/>
        <v>1</v>
      </c>
      <c r="AP121" s="197">
        <f>+K121-AN121</f>
        <v>2</v>
      </c>
      <c r="AQ121" s="197">
        <f>+M121-AO121</f>
        <v>3</v>
      </c>
      <c r="AR121" s="298" t="str">
        <f>+VLOOKUP(MIN(AP121,AP122,AP123,AP124,AP125,AP126),Listados!$J$18:$K$24,2,TRUE)</f>
        <v>Improbable</v>
      </c>
      <c r="AS121" s="298" t="str">
        <f>+VLOOKUP(MIN(AQ121,AQ122,AQ123,AQ124,AQ125,AQ126),Listados!$J$27:$K$32,2,TRUE)</f>
        <v>Moderado</v>
      </c>
      <c r="AT121" s="298" t="str">
        <f>IF(AND(AR121&lt;&gt;"",AS121&lt;&gt;""),VLOOKUP(AR121&amp;AS121,Listados!$M$3:$N$27,2,FALSE),"")</f>
        <v>Moderado</v>
      </c>
      <c r="AU121" s="298" t="str">
        <f>+VLOOKUP(AT121,Listados!$P$3:$Q$6,2,FALSE)</f>
        <v xml:space="preserve"> Reducir el riesgo</v>
      </c>
      <c r="AV121" s="351"/>
      <c r="AW121" s="352"/>
      <c r="AX121" s="353"/>
      <c r="AY121" s="351"/>
      <c r="AZ121" s="352"/>
      <c r="BA121" s="353"/>
      <c r="BB121" s="351"/>
      <c r="BC121" s="352"/>
      <c r="BD121" s="353"/>
    </row>
    <row r="122" spans="1:56" ht="180.75" thickBot="1" x14ac:dyDescent="0.3">
      <c r="A122" s="310"/>
      <c r="B122" s="322"/>
      <c r="C122" s="325"/>
      <c r="D122" s="326"/>
      <c r="E122" s="191"/>
      <c r="F122" s="191" t="s">
        <v>335</v>
      </c>
      <c r="G122" s="192" t="s">
        <v>369</v>
      </c>
      <c r="H122" s="192" t="s">
        <v>16</v>
      </c>
      <c r="I122" s="192" t="s">
        <v>370</v>
      </c>
      <c r="J122" s="322"/>
      <c r="K122" s="304"/>
      <c r="L122" s="307"/>
      <c r="M122" s="304"/>
      <c r="N122" s="324"/>
      <c r="O122" s="194" t="s">
        <v>371</v>
      </c>
      <c r="P122" s="191" t="s">
        <v>369</v>
      </c>
      <c r="Q122" s="192" t="s">
        <v>20</v>
      </c>
      <c r="R122" s="200"/>
      <c r="S122" s="27" t="str">
        <f t="shared" si="12"/>
        <v/>
      </c>
      <c r="T122" s="200"/>
      <c r="U122" s="27" t="str">
        <f t="shared" si="13"/>
        <v/>
      </c>
      <c r="V122" s="162"/>
      <c r="W122" s="27" t="str">
        <f t="shared" si="14"/>
        <v/>
      </c>
      <c r="X122" s="162"/>
      <c r="Y122" s="27" t="str">
        <f t="shared" si="15"/>
        <v/>
      </c>
      <c r="Z122" s="162"/>
      <c r="AA122" s="27" t="str">
        <f t="shared" si="16"/>
        <v/>
      </c>
      <c r="AB122" s="162"/>
      <c r="AC122" s="27" t="str">
        <f t="shared" si="17"/>
        <v/>
      </c>
      <c r="AD122" s="162"/>
      <c r="AE122" s="27" t="str">
        <f t="shared" si="18"/>
        <v/>
      </c>
      <c r="AF122" s="48" t="str">
        <f t="shared" si="19"/>
        <v/>
      </c>
      <c r="AG122" s="48" t="str">
        <f t="shared" si="20"/>
        <v/>
      </c>
      <c r="AH122" s="132"/>
      <c r="AI122" s="161" t="str">
        <f t="shared" si="21"/>
        <v>Débil</v>
      </c>
      <c r="AJ122" s="21" t="str">
        <f>IFERROR(VLOOKUP((CONCATENATE(AG122,AI122)),Listados!$U$3:$V$11,2,FALSE),"")</f>
        <v/>
      </c>
      <c r="AK122" s="48">
        <f t="shared" si="22"/>
        <v>100</v>
      </c>
      <c r="AL122" s="295"/>
      <c r="AM122" s="297"/>
      <c r="AN122" s="197">
        <f>+IF(AND(Q122="Preventivo",AM121="Fuerte"),2,IF(AND(Q122="Preventivo",AM121="Moderado"),1,0))</f>
        <v>2</v>
      </c>
      <c r="AO122" s="197">
        <f t="shared" si="23"/>
        <v>1</v>
      </c>
      <c r="AP122" s="197">
        <f>+K121-AN122</f>
        <v>2</v>
      </c>
      <c r="AQ122" s="197">
        <f>+M121-AO122</f>
        <v>3</v>
      </c>
      <c r="AR122" s="299"/>
      <c r="AS122" s="299"/>
      <c r="AT122" s="299"/>
      <c r="AU122" s="299"/>
      <c r="AV122" s="351"/>
      <c r="AW122" s="352"/>
      <c r="AX122" s="353"/>
      <c r="AY122" s="351"/>
      <c r="AZ122" s="352"/>
      <c r="BA122" s="353"/>
      <c r="BB122" s="351"/>
      <c r="BC122" s="352"/>
      <c r="BD122" s="353"/>
    </row>
    <row r="123" spans="1:56" ht="135.75" thickBot="1" x14ac:dyDescent="0.3">
      <c r="A123" s="310"/>
      <c r="B123" s="322"/>
      <c r="C123" s="325"/>
      <c r="D123" s="326"/>
      <c r="E123" s="191"/>
      <c r="F123" s="191"/>
      <c r="G123" s="192"/>
      <c r="H123" s="192"/>
      <c r="I123" s="192" t="s">
        <v>372</v>
      </c>
      <c r="J123" s="322"/>
      <c r="K123" s="304"/>
      <c r="L123" s="307"/>
      <c r="M123" s="304"/>
      <c r="N123" s="324"/>
      <c r="O123" s="194" t="s">
        <v>373</v>
      </c>
      <c r="P123" s="191" t="s">
        <v>369</v>
      </c>
      <c r="Q123" s="192" t="s">
        <v>20</v>
      </c>
      <c r="R123" s="200"/>
      <c r="S123" s="27" t="str">
        <f t="shared" si="12"/>
        <v/>
      </c>
      <c r="T123" s="200"/>
      <c r="U123" s="27" t="str">
        <f t="shared" si="13"/>
        <v/>
      </c>
      <c r="V123" s="162"/>
      <c r="W123" s="27" t="str">
        <f t="shared" si="14"/>
        <v/>
      </c>
      <c r="X123" s="162"/>
      <c r="Y123" s="27" t="str">
        <f t="shared" si="15"/>
        <v/>
      </c>
      <c r="Z123" s="162"/>
      <c r="AA123" s="27" t="str">
        <f t="shared" si="16"/>
        <v/>
      </c>
      <c r="AB123" s="162"/>
      <c r="AC123" s="27" t="str">
        <f t="shared" si="17"/>
        <v/>
      </c>
      <c r="AD123" s="162"/>
      <c r="AE123" s="27" t="str">
        <f t="shared" si="18"/>
        <v/>
      </c>
      <c r="AF123" s="48" t="str">
        <f t="shared" si="19"/>
        <v/>
      </c>
      <c r="AG123" s="48" t="str">
        <f t="shared" si="20"/>
        <v/>
      </c>
      <c r="AH123" s="132"/>
      <c r="AI123" s="161" t="str">
        <f t="shared" si="21"/>
        <v>Débil</v>
      </c>
      <c r="AJ123" s="21" t="str">
        <f>IFERROR(VLOOKUP((CONCATENATE(AG123,AI123)),Listados!$U$3:$V$11,2,FALSE),"")</f>
        <v/>
      </c>
      <c r="AK123" s="48">
        <f t="shared" si="22"/>
        <v>100</v>
      </c>
      <c r="AL123" s="295"/>
      <c r="AM123" s="297"/>
      <c r="AN123" s="197">
        <f>+IF(AND(Q123="Preventivo",AM121="Fuerte"),2,IF(AND(Q123="Preventivo",AM121="Moderado"),1,0))</f>
        <v>2</v>
      </c>
      <c r="AO123" s="197">
        <f t="shared" si="23"/>
        <v>1</v>
      </c>
      <c r="AP123" s="197">
        <f>+K121-AN123</f>
        <v>2</v>
      </c>
      <c r="AQ123" s="197">
        <f>+M121-AO123</f>
        <v>3</v>
      </c>
      <c r="AR123" s="299"/>
      <c r="AS123" s="299"/>
      <c r="AT123" s="299"/>
      <c r="AU123" s="299"/>
      <c r="AV123" s="351"/>
      <c r="AW123" s="352"/>
      <c r="AX123" s="353"/>
      <c r="AY123" s="351"/>
      <c r="AZ123" s="352"/>
      <c r="BA123" s="353"/>
      <c r="BB123" s="351"/>
      <c r="BC123" s="352"/>
      <c r="BD123" s="353"/>
    </row>
    <row r="124" spans="1:56" ht="15.75" thickBot="1" x14ac:dyDescent="0.3">
      <c r="A124" s="310"/>
      <c r="B124" s="322"/>
      <c r="C124" s="325"/>
      <c r="D124" s="326"/>
      <c r="E124" s="191"/>
      <c r="F124" s="191"/>
      <c r="G124" s="192"/>
      <c r="H124" s="192"/>
      <c r="I124" s="192"/>
      <c r="J124" s="322"/>
      <c r="K124" s="304"/>
      <c r="L124" s="307"/>
      <c r="M124" s="304"/>
      <c r="N124" s="324"/>
      <c r="O124" s="191"/>
      <c r="P124" s="194"/>
      <c r="Q124" s="194"/>
      <c r="R124" s="200"/>
      <c r="S124" s="27" t="str">
        <f t="shared" si="12"/>
        <v/>
      </c>
      <c r="T124" s="200"/>
      <c r="U124" s="27" t="str">
        <f t="shared" si="13"/>
        <v/>
      </c>
      <c r="V124" s="162"/>
      <c r="W124" s="27" t="str">
        <f t="shared" si="14"/>
        <v/>
      </c>
      <c r="X124" s="162"/>
      <c r="Y124" s="27" t="str">
        <f t="shared" si="15"/>
        <v/>
      </c>
      <c r="Z124" s="162"/>
      <c r="AA124" s="27" t="str">
        <f t="shared" si="16"/>
        <v/>
      </c>
      <c r="AB124" s="162"/>
      <c r="AC124" s="27" t="str">
        <f t="shared" si="17"/>
        <v/>
      </c>
      <c r="AD124" s="162"/>
      <c r="AE124" s="27" t="str">
        <f t="shared" si="18"/>
        <v/>
      </c>
      <c r="AF124" s="48" t="str">
        <f t="shared" si="19"/>
        <v/>
      </c>
      <c r="AG124" s="48" t="str">
        <f t="shared" si="20"/>
        <v/>
      </c>
      <c r="AH124" s="132"/>
      <c r="AI124" s="161" t="str">
        <f t="shared" si="21"/>
        <v>Débil</v>
      </c>
      <c r="AJ124" s="21" t="str">
        <f>IFERROR(VLOOKUP((CONCATENATE(AG124,AI124)),Listados!$U$3:$V$11,2,FALSE),"")</f>
        <v/>
      </c>
      <c r="AK124" s="48">
        <f t="shared" si="22"/>
        <v>100</v>
      </c>
      <c r="AL124" s="295"/>
      <c r="AM124" s="297"/>
      <c r="AN124" s="197">
        <f>+IF(AND(Q124="Preventivo",AM121="Fuerte"),2,IF(AND(Q124="Preventivo",AM121="Moderado"),1,0))</f>
        <v>0</v>
      </c>
      <c r="AO124" s="197">
        <f t="shared" si="23"/>
        <v>0</v>
      </c>
      <c r="AP124" s="197">
        <f>+K121-AN124</f>
        <v>4</v>
      </c>
      <c r="AQ124" s="197">
        <f>+M121-AO124</f>
        <v>4</v>
      </c>
      <c r="AR124" s="299"/>
      <c r="AS124" s="299"/>
      <c r="AT124" s="299"/>
      <c r="AU124" s="299"/>
      <c r="AV124" s="351"/>
      <c r="AW124" s="352"/>
      <c r="AX124" s="353"/>
      <c r="AY124" s="351"/>
      <c r="AZ124" s="352"/>
      <c r="BA124" s="353"/>
      <c r="BB124" s="351"/>
      <c r="BC124" s="352"/>
      <c r="BD124" s="353"/>
    </row>
    <row r="125" spans="1:56" ht="15.75" thickBot="1" x14ac:dyDescent="0.3">
      <c r="A125" s="310"/>
      <c r="B125" s="322"/>
      <c r="C125" s="325"/>
      <c r="D125" s="326"/>
      <c r="E125" s="191"/>
      <c r="F125" s="191"/>
      <c r="G125" s="192"/>
      <c r="H125" s="192"/>
      <c r="I125" s="192"/>
      <c r="J125" s="322"/>
      <c r="K125" s="304"/>
      <c r="L125" s="307"/>
      <c r="M125" s="304"/>
      <c r="N125" s="324"/>
      <c r="O125" s="191"/>
      <c r="P125" s="194"/>
      <c r="Q125" s="194"/>
      <c r="R125" s="200"/>
      <c r="S125" s="27" t="str">
        <f t="shared" si="12"/>
        <v/>
      </c>
      <c r="T125" s="200"/>
      <c r="U125" s="27" t="str">
        <f t="shared" si="13"/>
        <v/>
      </c>
      <c r="V125" s="162"/>
      <c r="W125" s="27" t="str">
        <f t="shared" si="14"/>
        <v/>
      </c>
      <c r="X125" s="162"/>
      <c r="Y125" s="27" t="str">
        <f t="shared" si="15"/>
        <v/>
      </c>
      <c r="Z125" s="162"/>
      <c r="AA125" s="27" t="str">
        <f t="shared" si="16"/>
        <v/>
      </c>
      <c r="AB125" s="162"/>
      <c r="AC125" s="27" t="str">
        <f t="shared" si="17"/>
        <v/>
      </c>
      <c r="AD125" s="162"/>
      <c r="AE125" s="27" t="str">
        <f t="shared" si="18"/>
        <v/>
      </c>
      <c r="AF125" s="48" t="str">
        <f t="shared" si="19"/>
        <v/>
      </c>
      <c r="AG125" s="48" t="str">
        <f t="shared" si="20"/>
        <v/>
      </c>
      <c r="AH125" s="132"/>
      <c r="AI125" s="161" t="str">
        <f t="shared" si="21"/>
        <v>Débil</v>
      </c>
      <c r="AJ125" s="21" t="str">
        <f>IFERROR(VLOOKUP((CONCATENATE(AG125,AI125)),Listados!$U$3:$V$11,2,FALSE),"")</f>
        <v/>
      </c>
      <c r="AK125" s="48">
        <f t="shared" si="22"/>
        <v>100</v>
      </c>
      <c r="AL125" s="295"/>
      <c r="AM125" s="297"/>
      <c r="AN125" s="197">
        <f>+IF(AND(Q125="Preventivo",AM121="Fuerte"),2,IF(AND(Q125="Preventivo",AM121="Moderado"),1,0))</f>
        <v>0</v>
      </c>
      <c r="AO125" s="197">
        <f t="shared" si="23"/>
        <v>0</v>
      </c>
      <c r="AP125" s="197">
        <f>+K121-AN125</f>
        <v>4</v>
      </c>
      <c r="AQ125" s="197">
        <f>+M121-AO125</f>
        <v>4</v>
      </c>
      <c r="AR125" s="299"/>
      <c r="AS125" s="299"/>
      <c r="AT125" s="299"/>
      <c r="AU125" s="299"/>
      <c r="AV125" s="351"/>
      <c r="AW125" s="352"/>
      <c r="AX125" s="353"/>
      <c r="AY125" s="351"/>
      <c r="AZ125" s="352"/>
      <c r="BA125" s="353"/>
      <c r="BB125" s="351"/>
      <c r="BC125" s="352"/>
      <c r="BD125" s="353"/>
    </row>
    <row r="126" spans="1:56" ht="15.75" thickBot="1" x14ac:dyDescent="0.3">
      <c r="A126" s="311"/>
      <c r="B126" s="322"/>
      <c r="C126" s="325"/>
      <c r="D126" s="326"/>
      <c r="E126" s="191"/>
      <c r="F126" s="191"/>
      <c r="G126" s="192"/>
      <c r="H126" s="192"/>
      <c r="I126" s="192"/>
      <c r="J126" s="322"/>
      <c r="K126" s="305"/>
      <c r="L126" s="307"/>
      <c r="M126" s="305"/>
      <c r="N126" s="324"/>
      <c r="O126" s="191"/>
      <c r="P126" s="194"/>
      <c r="Q126" s="194"/>
      <c r="R126" s="200"/>
      <c r="S126" s="27" t="str">
        <f t="shared" si="12"/>
        <v/>
      </c>
      <c r="T126" s="200"/>
      <c r="U126" s="27" t="str">
        <f t="shared" si="13"/>
        <v/>
      </c>
      <c r="V126" s="162"/>
      <c r="W126" s="27" t="str">
        <f t="shared" si="14"/>
        <v/>
      </c>
      <c r="X126" s="162"/>
      <c r="Y126" s="27" t="str">
        <f t="shared" si="15"/>
        <v/>
      </c>
      <c r="Z126" s="162"/>
      <c r="AA126" s="27" t="str">
        <f t="shared" si="16"/>
        <v/>
      </c>
      <c r="AB126" s="162"/>
      <c r="AC126" s="27" t="str">
        <f t="shared" si="17"/>
        <v/>
      </c>
      <c r="AD126" s="162"/>
      <c r="AE126" s="27" t="str">
        <f t="shared" si="18"/>
        <v/>
      </c>
      <c r="AF126" s="48" t="str">
        <f t="shared" si="19"/>
        <v/>
      </c>
      <c r="AG126" s="48" t="str">
        <f t="shared" si="20"/>
        <v/>
      </c>
      <c r="AH126" s="132"/>
      <c r="AI126" s="161" t="str">
        <f t="shared" si="21"/>
        <v>Débil</v>
      </c>
      <c r="AJ126" s="21" t="str">
        <f>IFERROR(VLOOKUP((CONCATENATE(AG126,AI126)),Listados!$U$3:$V$11,2,FALSE),"")</f>
        <v/>
      </c>
      <c r="AK126" s="48">
        <f t="shared" si="22"/>
        <v>100</v>
      </c>
      <c r="AL126" s="296"/>
      <c r="AM126" s="297"/>
      <c r="AN126" s="197">
        <f>+IF(AND(Q126="Preventivo",AM121="Fuerte"),2,IF(AND(Q126="Preventivo",AM121="Moderado"),1,0))</f>
        <v>0</v>
      </c>
      <c r="AO126" s="197">
        <f t="shared" si="23"/>
        <v>0</v>
      </c>
      <c r="AP126" s="197">
        <f>+K121-AN126</f>
        <v>4</v>
      </c>
      <c r="AQ126" s="197">
        <f>+M121-AO126</f>
        <v>4</v>
      </c>
      <c r="AR126" s="300"/>
      <c r="AS126" s="300"/>
      <c r="AT126" s="300"/>
      <c r="AU126" s="300"/>
      <c r="AV126" s="351"/>
      <c r="AW126" s="352"/>
      <c r="AX126" s="353"/>
      <c r="AY126" s="351"/>
      <c r="AZ126" s="352"/>
      <c r="BA126" s="353"/>
      <c r="BB126" s="351"/>
      <c r="BC126" s="352"/>
      <c r="BD126" s="353"/>
    </row>
    <row r="127" spans="1:56" ht="180.75" thickBot="1" x14ac:dyDescent="0.3">
      <c r="A127" s="309">
        <v>21</v>
      </c>
      <c r="B127" s="322" t="s">
        <v>95</v>
      </c>
      <c r="C127" s="325"/>
      <c r="D127" s="322" t="s">
        <v>374</v>
      </c>
      <c r="E127" s="191" t="s">
        <v>52</v>
      </c>
      <c r="F127" s="191"/>
      <c r="G127" s="192" t="s">
        <v>375</v>
      </c>
      <c r="H127" s="192" t="s">
        <v>16</v>
      </c>
      <c r="I127" s="192" t="s">
        <v>376</v>
      </c>
      <c r="J127" s="325" t="s">
        <v>44</v>
      </c>
      <c r="K127" s="303">
        <f>+VLOOKUP(J127,Listados!$K$8:$L$12,2,0)</f>
        <v>3</v>
      </c>
      <c r="L127" s="305" t="s">
        <v>54</v>
      </c>
      <c r="M127" s="303">
        <f>+VLOOKUP(L127,Listados!$K$13:$L$17,2,0)</f>
        <v>4</v>
      </c>
      <c r="N127" s="323" t="str">
        <f>IF(AND(J127&lt;&gt;"",L127&lt;&gt;""),VLOOKUP(J127&amp;L127,Listados!$M$3:$N$27,2,FALSE),"")</f>
        <v>Extremo</v>
      </c>
      <c r="O127" s="211" t="s">
        <v>377</v>
      </c>
      <c r="P127" s="207" t="s">
        <v>378</v>
      </c>
      <c r="Q127" s="210" t="s">
        <v>20</v>
      </c>
      <c r="R127" s="200"/>
      <c r="S127" s="27" t="str">
        <f t="shared" si="12"/>
        <v/>
      </c>
      <c r="T127" s="200"/>
      <c r="U127" s="27" t="str">
        <f t="shared" si="13"/>
        <v/>
      </c>
      <c r="V127" s="162"/>
      <c r="W127" s="27" t="str">
        <f t="shared" si="14"/>
        <v/>
      </c>
      <c r="X127" s="162"/>
      <c r="Y127" s="27" t="str">
        <f t="shared" si="15"/>
        <v/>
      </c>
      <c r="Z127" s="162"/>
      <c r="AA127" s="27" t="str">
        <f t="shared" si="16"/>
        <v/>
      </c>
      <c r="AB127" s="162"/>
      <c r="AC127" s="27" t="str">
        <f t="shared" si="17"/>
        <v/>
      </c>
      <c r="AD127" s="162"/>
      <c r="AE127" s="27" t="str">
        <f t="shared" si="18"/>
        <v/>
      </c>
      <c r="AF127" s="48" t="str">
        <f t="shared" si="19"/>
        <v/>
      </c>
      <c r="AG127" s="48" t="str">
        <f t="shared" si="20"/>
        <v/>
      </c>
      <c r="AH127" s="132"/>
      <c r="AI127" s="161" t="str">
        <f t="shared" si="21"/>
        <v>Débil</v>
      </c>
      <c r="AJ127" s="21" t="str">
        <f>IFERROR(VLOOKUP((CONCATENATE(AG127,AI127)),Listados!$U$3:$V$11,2,FALSE),"")</f>
        <v/>
      </c>
      <c r="AK127" s="48">
        <f t="shared" si="22"/>
        <v>100</v>
      </c>
      <c r="AL127" s="294">
        <f>AVERAGE(AK127:AK132)</f>
        <v>100</v>
      </c>
      <c r="AM127" s="296" t="str">
        <f>IF(AL127&lt;=50, "Débil", IF(AL127&lt;=99,"Moderado","Fuerte"))</f>
        <v>Fuerte</v>
      </c>
      <c r="AN127" s="197">
        <f>+IF(AND(Q127="Preventivo",AM127="Fuerte"),2,IF(AND(Q127="Preventivo",AM127="Moderado"),1,0))</f>
        <v>2</v>
      </c>
      <c r="AO127" s="197">
        <f t="shared" si="23"/>
        <v>1</v>
      </c>
      <c r="AP127" s="197">
        <f>+K127-AN127</f>
        <v>1</v>
      </c>
      <c r="AQ127" s="197">
        <f>+M127-AO127</f>
        <v>3</v>
      </c>
      <c r="AR127" s="298" t="str">
        <f>+VLOOKUP(MIN(AP127,AP128,AP129,AP130,AP131,AP132),Listados!$J$18:$K$24,2,TRUE)</f>
        <v>Rara Vez</v>
      </c>
      <c r="AS127" s="298" t="str">
        <f>+VLOOKUP(MIN(AQ127,AQ128,AQ129,AQ130,AQ131,AQ132),Listados!$J$27:$K$32,2,TRUE)</f>
        <v>Menor</v>
      </c>
      <c r="AT127" s="298" t="str">
        <f>IF(AND(AR127&lt;&gt;"",AS127&lt;&gt;""),VLOOKUP(AR127&amp;AS127,Listados!$M$3:$N$27,2,FALSE),"")</f>
        <v>Bajo</v>
      </c>
      <c r="AU127" s="298" t="str">
        <f>+VLOOKUP(AT127,Listados!$P$3:$Q$6,2,FALSE)</f>
        <v>Asumir el riesgo</v>
      </c>
      <c r="AV127" s="351"/>
      <c r="AW127" s="352"/>
      <c r="AX127" s="353"/>
      <c r="AY127" s="351"/>
      <c r="AZ127" s="352"/>
      <c r="BA127" s="353"/>
      <c r="BB127" s="351"/>
      <c r="BC127" s="352"/>
      <c r="BD127" s="353"/>
    </row>
    <row r="128" spans="1:56" ht="165.75" thickBot="1" x14ac:dyDescent="0.3">
      <c r="A128" s="310"/>
      <c r="B128" s="322"/>
      <c r="C128" s="325"/>
      <c r="D128" s="322"/>
      <c r="E128" s="191"/>
      <c r="F128" s="191"/>
      <c r="G128" s="192" t="s">
        <v>379</v>
      </c>
      <c r="H128" s="192" t="s">
        <v>16</v>
      </c>
      <c r="I128" s="192" t="s">
        <v>268</v>
      </c>
      <c r="J128" s="325"/>
      <c r="K128" s="304"/>
      <c r="L128" s="327"/>
      <c r="M128" s="304"/>
      <c r="N128" s="324"/>
      <c r="O128" s="211" t="s">
        <v>380</v>
      </c>
      <c r="P128" s="207" t="s">
        <v>378</v>
      </c>
      <c r="Q128" s="210" t="s">
        <v>123</v>
      </c>
      <c r="R128" s="200"/>
      <c r="S128" s="27" t="str">
        <f t="shared" si="12"/>
        <v/>
      </c>
      <c r="T128" s="200"/>
      <c r="U128" s="27" t="str">
        <f t="shared" si="13"/>
        <v/>
      </c>
      <c r="V128" s="162"/>
      <c r="W128" s="27" t="str">
        <f t="shared" si="14"/>
        <v/>
      </c>
      <c r="X128" s="162"/>
      <c r="Y128" s="27" t="str">
        <f t="shared" si="15"/>
        <v/>
      </c>
      <c r="Z128" s="162"/>
      <c r="AA128" s="27" t="str">
        <f t="shared" si="16"/>
        <v/>
      </c>
      <c r="AB128" s="162"/>
      <c r="AC128" s="27" t="str">
        <f t="shared" si="17"/>
        <v/>
      </c>
      <c r="AD128" s="162"/>
      <c r="AE128" s="27" t="str">
        <f t="shared" si="18"/>
        <v/>
      </c>
      <c r="AF128" s="48" t="str">
        <f t="shared" si="19"/>
        <v/>
      </c>
      <c r="AG128" s="48" t="str">
        <f t="shared" si="20"/>
        <v/>
      </c>
      <c r="AH128" s="132"/>
      <c r="AI128" s="161" t="str">
        <f t="shared" si="21"/>
        <v>Débil</v>
      </c>
      <c r="AJ128" s="21" t="str">
        <f>IFERROR(VLOOKUP((CONCATENATE(AG128,AI128)),Listados!$U$3:$V$11,2,FALSE),"")</f>
        <v/>
      </c>
      <c r="AK128" s="48">
        <f t="shared" si="22"/>
        <v>100</v>
      </c>
      <c r="AL128" s="295"/>
      <c r="AM128" s="297"/>
      <c r="AN128" s="197">
        <f>+IF(AND(Q128="Preventivo",AM127="Fuerte"),2,IF(AND(Q128="Preventivo",AM127="Moderado"),1,0))</f>
        <v>0</v>
      </c>
      <c r="AO128" s="197">
        <f t="shared" si="23"/>
        <v>2</v>
      </c>
      <c r="AP128" s="197">
        <f>+K127-AN128</f>
        <v>3</v>
      </c>
      <c r="AQ128" s="197">
        <f>+M127-AO128</f>
        <v>2</v>
      </c>
      <c r="AR128" s="299"/>
      <c r="AS128" s="299"/>
      <c r="AT128" s="299"/>
      <c r="AU128" s="299"/>
      <c r="AV128" s="351"/>
      <c r="AW128" s="352"/>
      <c r="AX128" s="353"/>
      <c r="AY128" s="351"/>
      <c r="AZ128" s="352"/>
      <c r="BA128" s="353"/>
      <c r="BB128" s="351"/>
      <c r="BC128" s="352"/>
      <c r="BD128" s="353"/>
    </row>
    <row r="129" spans="1:56" ht="180.75" thickBot="1" x14ac:dyDescent="0.3">
      <c r="A129" s="310"/>
      <c r="B129" s="322"/>
      <c r="C129" s="325"/>
      <c r="D129" s="322"/>
      <c r="E129" s="191"/>
      <c r="F129" s="191"/>
      <c r="G129" s="192" t="s">
        <v>378</v>
      </c>
      <c r="H129" s="192" t="s">
        <v>16</v>
      </c>
      <c r="I129" s="192" t="s">
        <v>381</v>
      </c>
      <c r="J129" s="325"/>
      <c r="K129" s="304"/>
      <c r="L129" s="327"/>
      <c r="M129" s="304"/>
      <c r="N129" s="324"/>
      <c r="O129" s="213" t="s">
        <v>382</v>
      </c>
      <c r="P129" s="207" t="s">
        <v>383</v>
      </c>
      <c r="Q129" s="210" t="s">
        <v>20</v>
      </c>
      <c r="R129" s="200"/>
      <c r="S129" s="27" t="str">
        <f t="shared" si="12"/>
        <v/>
      </c>
      <c r="T129" s="200"/>
      <c r="U129" s="27" t="str">
        <f t="shared" si="13"/>
        <v/>
      </c>
      <c r="V129" s="162"/>
      <c r="W129" s="27" t="str">
        <f t="shared" si="14"/>
        <v/>
      </c>
      <c r="X129" s="162"/>
      <c r="Y129" s="27" t="str">
        <f t="shared" si="15"/>
        <v/>
      </c>
      <c r="Z129" s="162"/>
      <c r="AA129" s="27" t="str">
        <f t="shared" si="16"/>
        <v/>
      </c>
      <c r="AB129" s="162"/>
      <c r="AC129" s="27" t="str">
        <f t="shared" si="17"/>
        <v/>
      </c>
      <c r="AD129" s="162"/>
      <c r="AE129" s="27" t="str">
        <f t="shared" si="18"/>
        <v/>
      </c>
      <c r="AF129" s="48" t="str">
        <f t="shared" si="19"/>
        <v/>
      </c>
      <c r="AG129" s="48" t="str">
        <f t="shared" si="20"/>
        <v/>
      </c>
      <c r="AH129" s="132"/>
      <c r="AI129" s="161" t="str">
        <f t="shared" si="21"/>
        <v>Débil</v>
      </c>
      <c r="AJ129" s="21" t="str">
        <f>IFERROR(VLOOKUP((CONCATENATE(AG129,AI129)),Listados!$U$3:$V$11,2,FALSE),"")</f>
        <v/>
      </c>
      <c r="AK129" s="48">
        <f t="shared" si="22"/>
        <v>100</v>
      </c>
      <c r="AL129" s="295"/>
      <c r="AM129" s="297"/>
      <c r="AN129" s="197">
        <f>+IF(AND(Q129="Preventivo",AM127="Fuerte"),2,IF(AND(Q129="Preventivo",AM127="Moderado"),1,0))</f>
        <v>2</v>
      </c>
      <c r="AO129" s="197">
        <f t="shared" si="23"/>
        <v>1</v>
      </c>
      <c r="AP129" s="197">
        <f>+K127-AN129</f>
        <v>1</v>
      </c>
      <c r="AQ129" s="197">
        <f>+M127-AO129</f>
        <v>3</v>
      </c>
      <c r="AR129" s="299"/>
      <c r="AS129" s="299"/>
      <c r="AT129" s="299"/>
      <c r="AU129" s="299"/>
      <c r="AV129" s="351"/>
      <c r="AW129" s="352"/>
      <c r="AX129" s="353"/>
      <c r="AY129" s="351"/>
      <c r="AZ129" s="352"/>
      <c r="BA129" s="353"/>
      <c r="BB129" s="351"/>
      <c r="BC129" s="352"/>
      <c r="BD129" s="353"/>
    </row>
    <row r="130" spans="1:56" ht="180.75" thickBot="1" x14ac:dyDescent="0.3">
      <c r="A130" s="310"/>
      <c r="B130" s="322"/>
      <c r="C130" s="325"/>
      <c r="D130" s="322"/>
      <c r="E130" s="191"/>
      <c r="F130" s="191"/>
      <c r="G130" s="192"/>
      <c r="H130" s="192"/>
      <c r="I130" s="192"/>
      <c r="J130" s="325"/>
      <c r="K130" s="304"/>
      <c r="L130" s="327"/>
      <c r="M130" s="304"/>
      <c r="N130" s="324"/>
      <c r="O130" s="211" t="s">
        <v>384</v>
      </c>
      <c r="P130" s="207" t="s">
        <v>379</v>
      </c>
      <c r="Q130" s="210" t="s">
        <v>20</v>
      </c>
      <c r="R130" s="200"/>
      <c r="S130" s="27" t="str">
        <f t="shared" si="12"/>
        <v/>
      </c>
      <c r="T130" s="200"/>
      <c r="U130" s="27" t="str">
        <f t="shared" si="13"/>
        <v/>
      </c>
      <c r="V130" s="162"/>
      <c r="W130" s="27" t="str">
        <f t="shared" si="14"/>
        <v/>
      </c>
      <c r="X130" s="162"/>
      <c r="Y130" s="27" t="str">
        <f t="shared" si="15"/>
        <v/>
      </c>
      <c r="Z130" s="162"/>
      <c r="AA130" s="27" t="str">
        <f t="shared" si="16"/>
        <v/>
      </c>
      <c r="AB130" s="162"/>
      <c r="AC130" s="27" t="str">
        <f t="shared" si="17"/>
        <v/>
      </c>
      <c r="AD130" s="162"/>
      <c r="AE130" s="27" t="str">
        <f t="shared" si="18"/>
        <v/>
      </c>
      <c r="AF130" s="48" t="str">
        <f t="shared" si="19"/>
        <v/>
      </c>
      <c r="AG130" s="48" t="str">
        <f t="shared" si="20"/>
        <v/>
      </c>
      <c r="AH130" s="132"/>
      <c r="AI130" s="161" t="str">
        <f t="shared" si="21"/>
        <v>Débil</v>
      </c>
      <c r="AJ130" s="21" t="str">
        <f>IFERROR(VLOOKUP((CONCATENATE(AG130,AI130)),Listados!$U$3:$V$11,2,FALSE),"")</f>
        <v/>
      </c>
      <c r="AK130" s="48">
        <f t="shared" si="22"/>
        <v>100</v>
      </c>
      <c r="AL130" s="295"/>
      <c r="AM130" s="297"/>
      <c r="AN130" s="197">
        <f>+IF(AND(Q130="Preventivo",AM127="Fuerte"),2,IF(AND(Q130="Preventivo",AM127="Moderado"),1,0))</f>
        <v>2</v>
      </c>
      <c r="AO130" s="197">
        <f t="shared" si="23"/>
        <v>1</v>
      </c>
      <c r="AP130" s="197">
        <f>+K127-AN130</f>
        <v>1</v>
      </c>
      <c r="AQ130" s="197">
        <f>+M127-AO130</f>
        <v>3</v>
      </c>
      <c r="AR130" s="299"/>
      <c r="AS130" s="299"/>
      <c r="AT130" s="299"/>
      <c r="AU130" s="299"/>
      <c r="AV130" s="351"/>
      <c r="AW130" s="352"/>
      <c r="AX130" s="353"/>
      <c r="AY130" s="351"/>
      <c r="AZ130" s="352"/>
      <c r="BA130" s="353"/>
      <c r="BB130" s="351"/>
      <c r="BC130" s="352"/>
      <c r="BD130" s="353"/>
    </row>
    <row r="131" spans="1:56" ht="15.75" thickBot="1" x14ac:dyDescent="0.3">
      <c r="A131" s="310"/>
      <c r="B131" s="322"/>
      <c r="C131" s="325"/>
      <c r="D131" s="322"/>
      <c r="E131" s="191"/>
      <c r="F131" s="191"/>
      <c r="G131" s="192"/>
      <c r="H131" s="192"/>
      <c r="I131" s="192"/>
      <c r="J131" s="325"/>
      <c r="K131" s="304"/>
      <c r="L131" s="327"/>
      <c r="M131" s="304"/>
      <c r="N131" s="324"/>
      <c r="O131" s="191"/>
      <c r="P131" s="194"/>
      <c r="Q131" s="194"/>
      <c r="R131" s="200"/>
      <c r="S131" s="27" t="str">
        <f t="shared" si="12"/>
        <v/>
      </c>
      <c r="T131" s="200"/>
      <c r="U131" s="27" t="str">
        <f t="shared" si="13"/>
        <v/>
      </c>
      <c r="V131" s="162"/>
      <c r="W131" s="27" t="str">
        <f t="shared" si="14"/>
        <v/>
      </c>
      <c r="X131" s="162"/>
      <c r="Y131" s="27" t="str">
        <f t="shared" si="15"/>
        <v/>
      </c>
      <c r="Z131" s="162"/>
      <c r="AA131" s="27" t="str">
        <f t="shared" si="16"/>
        <v/>
      </c>
      <c r="AB131" s="162"/>
      <c r="AC131" s="27" t="str">
        <f t="shared" si="17"/>
        <v/>
      </c>
      <c r="AD131" s="162"/>
      <c r="AE131" s="27" t="str">
        <f t="shared" si="18"/>
        <v/>
      </c>
      <c r="AF131" s="48" t="str">
        <f t="shared" si="19"/>
        <v/>
      </c>
      <c r="AG131" s="48" t="str">
        <f t="shared" si="20"/>
        <v/>
      </c>
      <c r="AH131" s="132"/>
      <c r="AI131" s="161" t="str">
        <f t="shared" si="21"/>
        <v>Débil</v>
      </c>
      <c r="AJ131" s="21" t="str">
        <f>IFERROR(VLOOKUP((CONCATENATE(AG131,AI131)),Listados!$U$3:$V$11,2,FALSE),"")</f>
        <v/>
      </c>
      <c r="AK131" s="48">
        <f t="shared" si="22"/>
        <v>100</v>
      </c>
      <c r="AL131" s="295"/>
      <c r="AM131" s="297"/>
      <c r="AN131" s="197">
        <f>+IF(AND(Q131="Preventivo",AM127="Fuerte"),2,IF(AND(Q131="Preventivo",AM127="Moderado"),1,0))</f>
        <v>0</v>
      </c>
      <c r="AO131" s="197">
        <f t="shared" si="23"/>
        <v>0</v>
      </c>
      <c r="AP131" s="197">
        <f>+K127-AN131</f>
        <v>3</v>
      </c>
      <c r="AQ131" s="197">
        <f>+M127-AO131</f>
        <v>4</v>
      </c>
      <c r="AR131" s="299"/>
      <c r="AS131" s="299"/>
      <c r="AT131" s="299"/>
      <c r="AU131" s="299"/>
      <c r="AV131" s="351"/>
      <c r="AW131" s="352"/>
      <c r="AX131" s="353"/>
      <c r="AY131" s="351"/>
      <c r="AZ131" s="352"/>
      <c r="BA131" s="353"/>
      <c r="BB131" s="351"/>
      <c r="BC131" s="352"/>
      <c r="BD131" s="353"/>
    </row>
    <row r="132" spans="1:56" ht="15.75" thickBot="1" x14ac:dyDescent="0.3">
      <c r="A132" s="311"/>
      <c r="B132" s="322"/>
      <c r="C132" s="325"/>
      <c r="D132" s="322"/>
      <c r="E132" s="191"/>
      <c r="F132" s="191"/>
      <c r="G132" s="192"/>
      <c r="H132" s="192"/>
      <c r="I132" s="192"/>
      <c r="J132" s="325"/>
      <c r="K132" s="305"/>
      <c r="L132" s="327"/>
      <c r="M132" s="305"/>
      <c r="N132" s="324"/>
      <c r="O132" s="191"/>
      <c r="P132" s="194"/>
      <c r="Q132" s="194"/>
      <c r="R132" s="200"/>
      <c r="S132" s="27" t="str">
        <f t="shared" si="12"/>
        <v/>
      </c>
      <c r="T132" s="200"/>
      <c r="U132" s="27" t="str">
        <f t="shared" si="13"/>
        <v/>
      </c>
      <c r="V132" s="162"/>
      <c r="W132" s="27" t="str">
        <f t="shared" si="14"/>
        <v/>
      </c>
      <c r="X132" s="162"/>
      <c r="Y132" s="27" t="str">
        <f t="shared" si="15"/>
        <v/>
      </c>
      <c r="Z132" s="162"/>
      <c r="AA132" s="27" t="str">
        <f t="shared" si="16"/>
        <v/>
      </c>
      <c r="AB132" s="162"/>
      <c r="AC132" s="27" t="str">
        <f t="shared" si="17"/>
        <v/>
      </c>
      <c r="AD132" s="162"/>
      <c r="AE132" s="27" t="str">
        <f t="shared" si="18"/>
        <v/>
      </c>
      <c r="AF132" s="48" t="str">
        <f t="shared" si="19"/>
        <v/>
      </c>
      <c r="AG132" s="48" t="str">
        <f t="shared" si="20"/>
        <v/>
      </c>
      <c r="AH132" s="132"/>
      <c r="AI132" s="161" t="str">
        <f t="shared" si="21"/>
        <v>Débil</v>
      </c>
      <c r="AJ132" s="21" t="str">
        <f>IFERROR(VLOOKUP((CONCATENATE(AG132,AI132)),Listados!$U$3:$V$11,2,FALSE),"")</f>
        <v/>
      </c>
      <c r="AK132" s="48">
        <f t="shared" si="22"/>
        <v>100</v>
      </c>
      <c r="AL132" s="296"/>
      <c r="AM132" s="297"/>
      <c r="AN132" s="197">
        <f>+IF(AND(Q132="Preventivo",AM127="Fuerte"),2,IF(AND(Q132="Preventivo",AM127="Moderado"),1,0))</f>
        <v>0</v>
      </c>
      <c r="AO132" s="197">
        <f t="shared" si="23"/>
        <v>0</v>
      </c>
      <c r="AP132" s="197">
        <f>+K127-AN132</f>
        <v>3</v>
      </c>
      <c r="AQ132" s="197">
        <f>+M127-AO132</f>
        <v>4</v>
      </c>
      <c r="AR132" s="300"/>
      <c r="AS132" s="300"/>
      <c r="AT132" s="300"/>
      <c r="AU132" s="300"/>
      <c r="AV132" s="351"/>
      <c r="AW132" s="352"/>
      <c r="AX132" s="353"/>
      <c r="AY132" s="351"/>
      <c r="AZ132" s="352"/>
      <c r="BA132" s="353"/>
      <c r="BB132" s="351"/>
      <c r="BC132" s="352"/>
      <c r="BD132" s="353"/>
    </row>
    <row r="133" spans="1:56" ht="208.5" customHeight="1" thickBot="1" x14ac:dyDescent="0.3">
      <c r="A133" s="309">
        <v>22</v>
      </c>
      <c r="B133" s="322" t="s">
        <v>95</v>
      </c>
      <c r="C133" s="325" t="str">
        <f>IFERROR(VLOOKUP(B133,Listados!B$3:C$20,2,FALSE),"")</f>
        <v>Apoyar a las diferentes dependencias de la Entidad y del Sector Justicia en el cumplimiento de su función administrativa, emitir conceptos jurídicos, defender y representar jurídicamente al Ministerio de Justicia y del Derecho</v>
      </c>
      <c r="D133" s="326" t="s">
        <v>385</v>
      </c>
      <c r="E133" s="191" t="s">
        <v>41</v>
      </c>
      <c r="F133" s="191"/>
      <c r="G133" s="191" t="s">
        <v>386</v>
      </c>
      <c r="H133" s="192" t="s">
        <v>16</v>
      </c>
      <c r="I133" s="192" t="s">
        <v>387</v>
      </c>
      <c r="J133" s="322" t="s">
        <v>21</v>
      </c>
      <c r="K133" s="303">
        <f>+VLOOKUP(J133,Listados!$K$8:$L$12,2,0)</f>
        <v>1</v>
      </c>
      <c r="L133" s="306" t="s">
        <v>54</v>
      </c>
      <c r="M133" s="303">
        <f>+VLOOKUP(L133,Listados!$K$13:$L$17,2,0)</f>
        <v>4</v>
      </c>
      <c r="N133" s="323" t="str">
        <f>IF(AND(J133&lt;&gt;"",L133&lt;&gt;""),VLOOKUP(J133&amp;L133,Listados!$M$3:$N$27,2,FALSE),"")</f>
        <v>Alto</v>
      </c>
      <c r="O133" s="211" t="s">
        <v>388</v>
      </c>
      <c r="P133" s="211" t="s">
        <v>389</v>
      </c>
      <c r="Q133" s="211" t="s">
        <v>123</v>
      </c>
      <c r="R133" s="200"/>
      <c r="S133" s="27" t="str">
        <f t="shared" si="12"/>
        <v/>
      </c>
      <c r="T133" s="200"/>
      <c r="U133" s="27" t="str">
        <f t="shared" si="13"/>
        <v/>
      </c>
      <c r="V133" s="162"/>
      <c r="W133" s="27" t="str">
        <f t="shared" si="14"/>
        <v/>
      </c>
      <c r="X133" s="162"/>
      <c r="Y133" s="27" t="str">
        <f t="shared" si="15"/>
        <v/>
      </c>
      <c r="Z133" s="162"/>
      <c r="AA133" s="27" t="str">
        <f t="shared" si="16"/>
        <v/>
      </c>
      <c r="AB133" s="162"/>
      <c r="AC133" s="27" t="str">
        <f t="shared" si="17"/>
        <v/>
      </c>
      <c r="AD133" s="162"/>
      <c r="AE133" s="27" t="str">
        <f t="shared" si="18"/>
        <v/>
      </c>
      <c r="AF133" s="48" t="str">
        <f t="shared" si="19"/>
        <v/>
      </c>
      <c r="AG133" s="48" t="str">
        <f t="shared" si="20"/>
        <v/>
      </c>
      <c r="AH133" s="132"/>
      <c r="AI133" s="161" t="str">
        <f t="shared" si="21"/>
        <v>Débil</v>
      </c>
      <c r="AJ133" s="21" t="str">
        <f>IFERROR(VLOOKUP((CONCATENATE(AG133,AI133)),Listados!$U$3:$V$11,2,FALSE),"")</f>
        <v/>
      </c>
      <c r="AK133" s="48">
        <f t="shared" si="22"/>
        <v>100</v>
      </c>
      <c r="AL133" s="294">
        <f>AVERAGE(AK133:AK138)</f>
        <v>100</v>
      </c>
      <c r="AM133" s="296" t="str">
        <f>IF(AL133&lt;=50, "Débil", IF(AL133&lt;=99,"Moderado","Fuerte"))</f>
        <v>Fuerte</v>
      </c>
      <c r="AN133" s="197">
        <f>+IF(AND(Q133="Preventivo",AM133="Fuerte"),2,IF(AND(Q133="Preventivo",AM133="Moderado"),1,0))</f>
        <v>0</v>
      </c>
      <c r="AO133" s="197">
        <f t="shared" si="23"/>
        <v>2</v>
      </c>
      <c r="AP133" s="197">
        <f>+K133-AN133</f>
        <v>1</v>
      </c>
      <c r="AQ133" s="197">
        <f>+M133-AO133</f>
        <v>2</v>
      </c>
      <c r="AR133" s="298" t="str">
        <f>+VLOOKUP(MIN(AP133,AP134,AP135,AP136,AP137,AP138),Listados!$J$18:$K$24,2,TRUE)</f>
        <v>Rara Vez</v>
      </c>
      <c r="AS133" s="298" t="str">
        <f>+VLOOKUP(MIN(AQ133,AQ134,AQ135,AQ136,AQ137,AQ138),Listados!$J$27:$K$32,2,TRUE)</f>
        <v>Menor</v>
      </c>
      <c r="AT133" s="298" t="str">
        <f>IF(AND(AR133&lt;&gt;"",AS133&lt;&gt;""),VLOOKUP(AR133&amp;AS133,Listados!$M$3:$N$27,2,FALSE),"")</f>
        <v>Bajo</v>
      </c>
      <c r="AU133" s="298" t="str">
        <f>+VLOOKUP(AT133,Listados!$P$3:$Q$6,2,FALSE)</f>
        <v>Asumir el riesgo</v>
      </c>
      <c r="AV133" s="351"/>
      <c r="AW133" s="352"/>
      <c r="AX133" s="353"/>
      <c r="AY133" s="351"/>
      <c r="AZ133" s="352"/>
      <c r="BA133" s="353"/>
      <c r="BB133" s="351"/>
      <c r="BC133" s="352"/>
      <c r="BD133" s="353"/>
    </row>
    <row r="134" spans="1:56" ht="195.75" thickBot="1" x14ac:dyDescent="0.3">
      <c r="A134" s="310"/>
      <c r="B134" s="322"/>
      <c r="C134" s="325"/>
      <c r="D134" s="326"/>
      <c r="E134" s="191"/>
      <c r="F134" s="191"/>
      <c r="G134" s="191" t="s">
        <v>389</v>
      </c>
      <c r="H134" s="192" t="s">
        <v>16</v>
      </c>
      <c r="I134" s="192" t="s">
        <v>390</v>
      </c>
      <c r="J134" s="322"/>
      <c r="K134" s="304"/>
      <c r="L134" s="307"/>
      <c r="M134" s="304"/>
      <c r="N134" s="324"/>
      <c r="O134" s="211" t="s">
        <v>391</v>
      </c>
      <c r="P134" s="211" t="s">
        <v>386</v>
      </c>
      <c r="Q134" s="211" t="s">
        <v>123</v>
      </c>
      <c r="R134" s="200"/>
      <c r="S134" s="27" t="str">
        <f t="shared" si="12"/>
        <v/>
      </c>
      <c r="T134" s="200"/>
      <c r="U134" s="27" t="str">
        <f t="shared" si="13"/>
        <v/>
      </c>
      <c r="V134" s="162"/>
      <c r="W134" s="27" t="str">
        <f t="shared" si="14"/>
        <v/>
      </c>
      <c r="X134" s="162"/>
      <c r="Y134" s="27" t="str">
        <f t="shared" si="15"/>
        <v/>
      </c>
      <c r="Z134" s="162"/>
      <c r="AA134" s="27" t="str">
        <f t="shared" si="16"/>
        <v/>
      </c>
      <c r="AB134" s="162"/>
      <c r="AC134" s="27" t="str">
        <f t="shared" si="17"/>
        <v/>
      </c>
      <c r="AD134" s="162"/>
      <c r="AE134" s="27" t="str">
        <f t="shared" si="18"/>
        <v/>
      </c>
      <c r="AF134" s="48" t="str">
        <f t="shared" si="19"/>
        <v/>
      </c>
      <c r="AG134" s="48" t="str">
        <f t="shared" si="20"/>
        <v/>
      </c>
      <c r="AH134" s="132"/>
      <c r="AI134" s="161" t="str">
        <f t="shared" si="21"/>
        <v>Débil</v>
      </c>
      <c r="AJ134" s="21" t="str">
        <f>IFERROR(VLOOKUP((CONCATENATE(AG134,AI134)),Listados!$U$3:$V$11,2,FALSE),"")</f>
        <v/>
      </c>
      <c r="AK134" s="48">
        <f t="shared" si="22"/>
        <v>100</v>
      </c>
      <c r="AL134" s="295"/>
      <c r="AM134" s="297"/>
      <c r="AN134" s="197">
        <f>+IF(AND(Q134="Preventivo",AM133="Fuerte"),2,IF(AND(Q134="Preventivo",AM133="Moderado"),1,0))</f>
        <v>0</v>
      </c>
      <c r="AO134" s="197">
        <f t="shared" si="23"/>
        <v>2</v>
      </c>
      <c r="AP134" s="197">
        <f>+K133-AN134</f>
        <v>1</v>
      </c>
      <c r="AQ134" s="197">
        <f>+M133-AO134</f>
        <v>2</v>
      </c>
      <c r="AR134" s="299"/>
      <c r="AS134" s="299"/>
      <c r="AT134" s="299"/>
      <c r="AU134" s="299"/>
      <c r="AV134" s="351"/>
      <c r="AW134" s="352"/>
      <c r="AX134" s="353"/>
      <c r="AY134" s="351"/>
      <c r="AZ134" s="352"/>
      <c r="BA134" s="353"/>
      <c r="BB134" s="351"/>
      <c r="BC134" s="352"/>
      <c r="BD134" s="353"/>
    </row>
    <row r="135" spans="1:56" ht="207.75" customHeight="1" thickBot="1" x14ac:dyDescent="0.3">
      <c r="A135" s="310"/>
      <c r="B135" s="322"/>
      <c r="C135" s="325"/>
      <c r="D135" s="326"/>
      <c r="E135" s="191"/>
      <c r="F135" s="191"/>
      <c r="G135" s="191" t="s">
        <v>392</v>
      </c>
      <c r="H135" s="192" t="s">
        <v>16</v>
      </c>
      <c r="I135" s="192" t="s">
        <v>393</v>
      </c>
      <c r="J135" s="322"/>
      <c r="K135" s="304"/>
      <c r="L135" s="307"/>
      <c r="M135" s="304"/>
      <c r="N135" s="324"/>
      <c r="O135" s="211" t="s">
        <v>388</v>
      </c>
      <c r="P135" s="211" t="s">
        <v>392</v>
      </c>
      <c r="Q135" s="211" t="s">
        <v>123</v>
      </c>
      <c r="R135" s="200"/>
      <c r="S135" s="27" t="str">
        <f t="shared" si="12"/>
        <v/>
      </c>
      <c r="T135" s="200"/>
      <c r="U135" s="27" t="str">
        <f t="shared" si="13"/>
        <v/>
      </c>
      <c r="V135" s="162"/>
      <c r="W135" s="27" t="str">
        <f t="shared" si="14"/>
        <v/>
      </c>
      <c r="X135" s="162"/>
      <c r="Y135" s="27" t="str">
        <f t="shared" si="15"/>
        <v/>
      </c>
      <c r="Z135" s="162"/>
      <c r="AA135" s="27" t="str">
        <f t="shared" si="16"/>
        <v/>
      </c>
      <c r="AB135" s="162"/>
      <c r="AC135" s="27" t="str">
        <f t="shared" si="17"/>
        <v/>
      </c>
      <c r="AD135" s="162"/>
      <c r="AE135" s="27" t="str">
        <f t="shared" si="18"/>
        <v/>
      </c>
      <c r="AF135" s="48" t="str">
        <f t="shared" si="19"/>
        <v/>
      </c>
      <c r="AG135" s="48" t="str">
        <f t="shared" si="20"/>
        <v/>
      </c>
      <c r="AH135" s="132"/>
      <c r="AI135" s="161" t="str">
        <f t="shared" si="21"/>
        <v>Débil</v>
      </c>
      <c r="AJ135" s="21" t="str">
        <f>IFERROR(VLOOKUP((CONCATENATE(AG135,AI135)),Listados!$U$3:$V$11,2,FALSE),"")</f>
        <v/>
      </c>
      <c r="AK135" s="48">
        <f t="shared" si="22"/>
        <v>100</v>
      </c>
      <c r="AL135" s="295"/>
      <c r="AM135" s="297"/>
      <c r="AN135" s="197">
        <f>+IF(AND(Q135="Preventivo",AM133="Fuerte"),2,IF(AND(Q135="Preventivo",AM133="Moderado"),1,0))</f>
        <v>0</v>
      </c>
      <c r="AO135" s="197">
        <f t="shared" si="23"/>
        <v>2</v>
      </c>
      <c r="AP135" s="197">
        <f>+K133-AN135</f>
        <v>1</v>
      </c>
      <c r="AQ135" s="197">
        <f>+M133-AO135</f>
        <v>2</v>
      </c>
      <c r="AR135" s="299"/>
      <c r="AS135" s="299"/>
      <c r="AT135" s="299"/>
      <c r="AU135" s="299"/>
      <c r="AV135" s="351"/>
      <c r="AW135" s="352"/>
      <c r="AX135" s="353"/>
      <c r="AY135" s="351"/>
      <c r="AZ135" s="352"/>
      <c r="BA135" s="353"/>
      <c r="BB135" s="351"/>
      <c r="BC135" s="352"/>
      <c r="BD135" s="353"/>
    </row>
    <row r="136" spans="1:56" ht="15.75" thickBot="1" x14ac:dyDescent="0.3">
      <c r="A136" s="310"/>
      <c r="B136" s="322"/>
      <c r="C136" s="325"/>
      <c r="D136" s="326"/>
      <c r="E136" s="191"/>
      <c r="F136" s="191"/>
      <c r="G136" s="192"/>
      <c r="H136" s="192"/>
      <c r="I136" s="192"/>
      <c r="J136" s="322"/>
      <c r="K136" s="304"/>
      <c r="L136" s="307"/>
      <c r="M136" s="304"/>
      <c r="N136" s="324"/>
      <c r="O136" s="191"/>
      <c r="P136" s="194"/>
      <c r="Q136" s="194"/>
      <c r="R136" s="200"/>
      <c r="S136" s="27" t="str">
        <f t="shared" ref="S136:S199" si="32">+IF(R136="si",15,"")</f>
        <v/>
      </c>
      <c r="T136" s="200"/>
      <c r="U136" s="27" t="str">
        <f t="shared" ref="U136:U199" si="33">+IF(T136="si",15,"")</f>
        <v/>
      </c>
      <c r="V136" s="162"/>
      <c r="W136" s="27" t="str">
        <f t="shared" ref="W136:W199" si="34">+IF(V136="si",15,"")</f>
        <v/>
      </c>
      <c r="X136" s="162"/>
      <c r="Y136" s="27" t="str">
        <f t="shared" ref="Y136:Y199" si="35">+IF(X136="Preventivo",15,IF(X136="Detectivo",10,""))</f>
        <v/>
      </c>
      <c r="Z136" s="162"/>
      <c r="AA136" s="27" t="str">
        <f t="shared" ref="AA136:AA199" si="36">+IF(Z136="si",15,"")</f>
        <v/>
      </c>
      <c r="AB136" s="162"/>
      <c r="AC136" s="27" t="str">
        <f t="shared" ref="AC136:AC199" si="37">+IF(AB136="si",15,"")</f>
        <v/>
      </c>
      <c r="AD136" s="162"/>
      <c r="AE136" s="27" t="str">
        <f t="shared" ref="AE136:AE199" si="38">+IF(AD136="Completa",10,IF(AD136="Incompleta",5,""))</f>
        <v/>
      </c>
      <c r="AF136" s="48" t="str">
        <f t="shared" ref="AF136:AF199" si="39">IF((SUM(S136,U136,W136,Y136,AA136,AC136,AE136)=0),"",(SUM(S136,U136,W136,Y136,AA136,AC136,AE136)))</f>
        <v/>
      </c>
      <c r="AG136" s="48" t="str">
        <f t="shared" ref="AG136:AG199" si="40">IF(AF136&lt;=85,"Débil",IF(AF136&lt;=95,"Moderado",IF(AF136=100,"Fuerte","")))</f>
        <v/>
      </c>
      <c r="AH136" s="132"/>
      <c r="AI136" s="161" t="str">
        <f t="shared" si="21"/>
        <v>Débil</v>
      </c>
      <c r="AJ136" s="21" t="str">
        <f>IFERROR(VLOOKUP((CONCATENATE(AG136,AI136)),Listados!$U$3:$V$11,2,FALSE),"")</f>
        <v/>
      </c>
      <c r="AK136" s="48">
        <f t="shared" si="22"/>
        <v>100</v>
      </c>
      <c r="AL136" s="295"/>
      <c r="AM136" s="297"/>
      <c r="AN136" s="197">
        <f>+IF(AND(Q136="Preventivo",AM133="Fuerte"),2,IF(AND(Q136="Preventivo",AM133="Moderado"),1,0))</f>
        <v>0</v>
      </c>
      <c r="AO136" s="197">
        <f t="shared" si="23"/>
        <v>0</v>
      </c>
      <c r="AP136" s="197">
        <f>+K133-AN136</f>
        <v>1</v>
      </c>
      <c r="AQ136" s="197">
        <f>+M133-AO136</f>
        <v>4</v>
      </c>
      <c r="AR136" s="299"/>
      <c r="AS136" s="299"/>
      <c r="AT136" s="299"/>
      <c r="AU136" s="299"/>
      <c r="AV136" s="351"/>
      <c r="AW136" s="352"/>
      <c r="AX136" s="353"/>
      <c r="AY136" s="351"/>
      <c r="AZ136" s="352"/>
      <c r="BA136" s="353"/>
      <c r="BB136" s="351"/>
      <c r="BC136" s="352"/>
      <c r="BD136" s="353"/>
    </row>
    <row r="137" spans="1:56" ht="15.75" thickBot="1" x14ac:dyDescent="0.3">
      <c r="A137" s="310"/>
      <c r="B137" s="322"/>
      <c r="C137" s="325"/>
      <c r="D137" s="326"/>
      <c r="E137" s="191"/>
      <c r="F137" s="191"/>
      <c r="G137" s="192"/>
      <c r="H137" s="192"/>
      <c r="I137" s="192"/>
      <c r="J137" s="322"/>
      <c r="K137" s="304"/>
      <c r="L137" s="307"/>
      <c r="M137" s="304"/>
      <c r="N137" s="324"/>
      <c r="O137" s="191"/>
      <c r="P137" s="194"/>
      <c r="Q137" s="194"/>
      <c r="R137" s="200"/>
      <c r="S137" s="27" t="str">
        <f t="shared" si="32"/>
        <v/>
      </c>
      <c r="T137" s="200"/>
      <c r="U137" s="27" t="str">
        <f t="shared" si="33"/>
        <v/>
      </c>
      <c r="V137" s="162"/>
      <c r="W137" s="27" t="str">
        <f t="shared" si="34"/>
        <v/>
      </c>
      <c r="X137" s="162"/>
      <c r="Y137" s="27" t="str">
        <f t="shared" si="35"/>
        <v/>
      </c>
      <c r="Z137" s="162"/>
      <c r="AA137" s="27" t="str">
        <f t="shared" si="36"/>
        <v/>
      </c>
      <c r="AB137" s="162"/>
      <c r="AC137" s="27" t="str">
        <f t="shared" si="37"/>
        <v/>
      </c>
      <c r="AD137" s="162"/>
      <c r="AE137" s="27" t="str">
        <f t="shared" si="38"/>
        <v/>
      </c>
      <c r="AF137" s="48" t="str">
        <f t="shared" si="39"/>
        <v/>
      </c>
      <c r="AG137" s="48" t="str">
        <f t="shared" si="40"/>
        <v/>
      </c>
      <c r="AH137" s="132"/>
      <c r="AI137" s="161" t="str">
        <f t="shared" ref="AI137:AI200" si="41">+IF(AH137="siempre","Fuerte",IF(AH137="Algunas veces","Moderado","Débil"))</f>
        <v>Débil</v>
      </c>
      <c r="AJ137" s="21" t="str">
        <f>IFERROR(VLOOKUP((CONCATENATE(AG137,AI137)),Listados!$U$3:$V$11,2,FALSE),"")</f>
        <v/>
      </c>
      <c r="AK137" s="48">
        <f t="shared" ref="AK137:AK200" si="42">IF(ISBLANK(AJ137),"",IF(AJ137="Débil", 0, IF(AJ137="Moderado",50,100)))</f>
        <v>100</v>
      </c>
      <c r="AL137" s="295"/>
      <c r="AM137" s="297"/>
      <c r="AN137" s="197">
        <f>+IF(AND(Q137="Preventivo",AM133="Fuerte"),2,IF(AND(Q137="Preventivo",AM133="Moderado"),1,0))</f>
        <v>0</v>
      </c>
      <c r="AO137" s="197">
        <f t="shared" si="23"/>
        <v>0</v>
      </c>
      <c r="AP137" s="197">
        <f>+K133-AN137</f>
        <v>1</v>
      </c>
      <c r="AQ137" s="197">
        <f>+M133-AO137</f>
        <v>4</v>
      </c>
      <c r="AR137" s="299"/>
      <c r="AS137" s="299"/>
      <c r="AT137" s="299"/>
      <c r="AU137" s="299"/>
      <c r="AV137" s="351"/>
      <c r="AW137" s="352"/>
      <c r="AX137" s="353"/>
      <c r="AY137" s="351"/>
      <c r="AZ137" s="352"/>
      <c r="BA137" s="353"/>
      <c r="BB137" s="351"/>
      <c r="BC137" s="352"/>
      <c r="BD137" s="353"/>
    </row>
    <row r="138" spans="1:56" ht="15.75" thickBot="1" x14ac:dyDescent="0.3">
      <c r="A138" s="311"/>
      <c r="B138" s="322"/>
      <c r="C138" s="325"/>
      <c r="D138" s="326"/>
      <c r="E138" s="191"/>
      <c r="F138" s="191"/>
      <c r="G138" s="192"/>
      <c r="H138" s="192"/>
      <c r="I138" s="192"/>
      <c r="J138" s="322"/>
      <c r="K138" s="305"/>
      <c r="L138" s="307"/>
      <c r="M138" s="305"/>
      <c r="N138" s="324"/>
      <c r="O138" s="191"/>
      <c r="P138" s="194"/>
      <c r="Q138" s="194"/>
      <c r="R138" s="200"/>
      <c r="S138" s="27" t="str">
        <f t="shared" si="32"/>
        <v/>
      </c>
      <c r="T138" s="200"/>
      <c r="U138" s="27" t="str">
        <f t="shared" si="33"/>
        <v/>
      </c>
      <c r="V138" s="162"/>
      <c r="W138" s="27" t="str">
        <f t="shared" si="34"/>
        <v/>
      </c>
      <c r="X138" s="162"/>
      <c r="Y138" s="27" t="str">
        <f t="shared" si="35"/>
        <v/>
      </c>
      <c r="Z138" s="162"/>
      <c r="AA138" s="27" t="str">
        <f t="shared" si="36"/>
        <v/>
      </c>
      <c r="AB138" s="162"/>
      <c r="AC138" s="27" t="str">
        <f t="shared" si="37"/>
        <v/>
      </c>
      <c r="AD138" s="162"/>
      <c r="AE138" s="27" t="str">
        <f t="shared" si="38"/>
        <v/>
      </c>
      <c r="AF138" s="48" t="str">
        <f t="shared" si="39"/>
        <v/>
      </c>
      <c r="AG138" s="48" t="str">
        <f t="shared" si="40"/>
        <v/>
      </c>
      <c r="AH138" s="132"/>
      <c r="AI138" s="161" t="str">
        <f t="shared" si="41"/>
        <v>Débil</v>
      </c>
      <c r="AJ138" s="21" t="str">
        <f>IFERROR(VLOOKUP((CONCATENATE(AG138,AI138)),Listados!$U$3:$V$11,2,FALSE),"")</f>
        <v/>
      </c>
      <c r="AK138" s="48">
        <f t="shared" si="42"/>
        <v>100</v>
      </c>
      <c r="AL138" s="296"/>
      <c r="AM138" s="297"/>
      <c r="AN138" s="197">
        <f>+IF(AND(Q138="Preventivo",AM133="Fuerte"),2,IF(AND(Q138="Preventivo",AM133="Moderado"),1,0))</f>
        <v>0</v>
      </c>
      <c r="AO138" s="197">
        <f t="shared" si="23"/>
        <v>0</v>
      </c>
      <c r="AP138" s="197">
        <f>+K133-AN138</f>
        <v>1</v>
      </c>
      <c r="AQ138" s="197">
        <f>+M133-AO138</f>
        <v>4</v>
      </c>
      <c r="AR138" s="300"/>
      <c r="AS138" s="300"/>
      <c r="AT138" s="300"/>
      <c r="AU138" s="300"/>
      <c r="AV138" s="351"/>
      <c r="AW138" s="352"/>
      <c r="AX138" s="353"/>
      <c r="AY138" s="351"/>
      <c r="AZ138" s="352"/>
      <c r="BA138" s="353"/>
      <c r="BB138" s="351"/>
      <c r="BC138" s="352"/>
      <c r="BD138" s="353"/>
    </row>
    <row r="139" spans="1:56" ht="267.75" customHeight="1" thickBot="1" x14ac:dyDescent="0.3">
      <c r="A139" s="309">
        <v>23</v>
      </c>
      <c r="B139" s="322" t="s">
        <v>95</v>
      </c>
      <c r="C139" s="325" t="str">
        <f>IFERROR(VLOOKUP(B139,Listados!B$3:C$20,2,FALSE),"")</f>
        <v>Apoyar a las diferentes dependencias de la Entidad y del Sector Justicia en el cumplimiento de su función administrativa, emitir conceptos jurídicos, defender y representar jurídicamente al Ministerio de Justicia y del Derecho</v>
      </c>
      <c r="D139" s="326" t="s">
        <v>394</v>
      </c>
      <c r="E139" s="191" t="s">
        <v>52</v>
      </c>
      <c r="F139" s="191"/>
      <c r="G139" s="192" t="s">
        <v>395</v>
      </c>
      <c r="H139" s="192" t="s">
        <v>16</v>
      </c>
      <c r="I139" s="192" t="s">
        <v>396</v>
      </c>
      <c r="J139" s="322" t="s">
        <v>21</v>
      </c>
      <c r="K139" s="303">
        <f>+VLOOKUP(J139,Listados!$K$8:$L$12,2,0)</f>
        <v>1</v>
      </c>
      <c r="L139" s="306" t="s">
        <v>32</v>
      </c>
      <c r="M139" s="303">
        <f>+VLOOKUP(L139,Listados!$K$13:$L$17,2,0)</f>
        <v>2</v>
      </c>
      <c r="N139" s="323" t="str">
        <f>IF(AND(J139&lt;&gt;"",L139&lt;&gt;""),VLOOKUP(J139&amp;L139,Listados!$M$3:$N$27,2,FALSE),"")</f>
        <v>Bajo</v>
      </c>
      <c r="O139" s="210" t="s">
        <v>397</v>
      </c>
      <c r="P139" s="210" t="s">
        <v>395</v>
      </c>
      <c r="Q139" s="210" t="s">
        <v>20</v>
      </c>
      <c r="R139" s="200"/>
      <c r="S139" s="27" t="str">
        <f t="shared" si="32"/>
        <v/>
      </c>
      <c r="T139" s="200"/>
      <c r="U139" s="27" t="str">
        <f t="shared" si="33"/>
        <v/>
      </c>
      <c r="V139" s="162"/>
      <c r="W139" s="27" t="str">
        <f t="shared" si="34"/>
        <v/>
      </c>
      <c r="X139" s="162"/>
      <c r="Y139" s="27" t="str">
        <f t="shared" si="35"/>
        <v/>
      </c>
      <c r="Z139" s="162"/>
      <c r="AA139" s="27" t="str">
        <f t="shared" si="36"/>
        <v/>
      </c>
      <c r="AB139" s="162"/>
      <c r="AC139" s="27" t="str">
        <f t="shared" si="37"/>
        <v/>
      </c>
      <c r="AD139" s="162"/>
      <c r="AE139" s="27" t="str">
        <f t="shared" si="38"/>
        <v/>
      </c>
      <c r="AF139" s="48" t="str">
        <f t="shared" si="39"/>
        <v/>
      </c>
      <c r="AG139" s="48" t="str">
        <f t="shared" si="40"/>
        <v/>
      </c>
      <c r="AH139" s="132"/>
      <c r="AI139" s="161" t="str">
        <f t="shared" si="41"/>
        <v>Débil</v>
      </c>
      <c r="AJ139" s="21" t="str">
        <f>IFERROR(VLOOKUP((CONCATENATE(AG139,AI139)),Listados!$U$3:$V$11,2,FALSE),"")</f>
        <v/>
      </c>
      <c r="AK139" s="48">
        <f t="shared" si="42"/>
        <v>100</v>
      </c>
      <c r="AL139" s="294">
        <f>AVERAGE(AK139:AK144)</f>
        <v>100</v>
      </c>
      <c r="AM139" s="296" t="str">
        <f>IF(AL139&lt;=50, "Débil", IF(AL139&lt;=99,"Moderado","Fuerte"))</f>
        <v>Fuerte</v>
      </c>
      <c r="AN139" s="197">
        <f>+IF(AND(Q139="Preventivo",AM139="Fuerte"),2,IF(AND(Q139="Preventivo",AM139="Moderado"),1,0))</f>
        <v>2</v>
      </c>
      <c r="AO139" s="197">
        <f t="shared" si="23"/>
        <v>1</v>
      </c>
      <c r="AP139" s="197">
        <f>+K139-AN139</f>
        <v>-1</v>
      </c>
      <c r="AQ139" s="197">
        <f>+M139-AO139</f>
        <v>1</v>
      </c>
      <c r="AR139" s="298" t="str">
        <f>+VLOOKUP(MIN(AP139,AP140,AP141,AP142,AP143,AP144),Listados!$J$18:$K$24,2,TRUE)</f>
        <v>Rara Vez</v>
      </c>
      <c r="AS139" s="298" t="str">
        <f>+VLOOKUP(MIN(AQ139,AQ140,AQ141,AQ142,AQ143,AQ144),Listados!$J$27:$K$32,2,TRUE)</f>
        <v>Insignificante</v>
      </c>
      <c r="AT139" s="298" t="str">
        <f>IF(AND(AR139&lt;&gt;"",AS139&lt;&gt;""),VLOOKUP(AR139&amp;AS139,Listados!$M$3:$N$27,2,FALSE),"")</f>
        <v>Bajo</v>
      </c>
      <c r="AU139" s="298" t="str">
        <f>+VLOOKUP(AT139,Listados!$P$3:$Q$6,2,FALSE)</f>
        <v>Asumir el riesgo</v>
      </c>
      <c r="AV139" s="351"/>
      <c r="AW139" s="352"/>
      <c r="AX139" s="353"/>
      <c r="AY139" s="351"/>
      <c r="AZ139" s="352"/>
      <c r="BA139" s="353"/>
      <c r="BB139" s="351"/>
      <c r="BC139" s="352"/>
      <c r="BD139" s="353"/>
    </row>
    <row r="140" spans="1:56" ht="260.25" customHeight="1" thickBot="1" x14ac:dyDescent="0.3">
      <c r="A140" s="310"/>
      <c r="B140" s="322"/>
      <c r="C140" s="325"/>
      <c r="D140" s="326"/>
      <c r="E140" s="191"/>
      <c r="F140" s="191"/>
      <c r="G140" s="192" t="s">
        <v>398</v>
      </c>
      <c r="H140" s="192" t="s">
        <v>16</v>
      </c>
      <c r="I140" s="192" t="s">
        <v>399</v>
      </c>
      <c r="J140" s="322"/>
      <c r="K140" s="304"/>
      <c r="L140" s="307"/>
      <c r="M140" s="304"/>
      <c r="N140" s="324"/>
      <c r="O140" s="210" t="s">
        <v>400</v>
      </c>
      <c r="P140" s="210" t="s">
        <v>398</v>
      </c>
      <c r="Q140" s="210" t="s">
        <v>20</v>
      </c>
      <c r="R140" s="200"/>
      <c r="S140" s="27" t="str">
        <f t="shared" si="32"/>
        <v/>
      </c>
      <c r="T140" s="200"/>
      <c r="U140" s="27" t="str">
        <f t="shared" si="33"/>
        <v/>
      </c>
      <c r="V140" s="162"/>
      <c r="W140" s="27" t="str">
        <f t="shared" si="34"/>
        <v/>
      </c>
      <c r="X140" s="162"/>
      <c r="Y140" s="27" t="str">
        <f t="shared" si="35"/>
        <v/>
      </c>
      <c r="Z140" s="162"/>
      <c r="AA140" s="27" t="str">
        <f t="shared" si="36"/>
        <v/>
      </c>
      <c r="AB140" s="162"/>
      <c r="AC140" s="27" t="str">
        <f t="shared" si="37"/>
        <v/>
      </c>
      <c r="AD140" s="162"/>
      <c r="AE140" s="27" t="str">
        <f t="shared" si="38"/>
        <v/>
      </c>
      <c r="AF140" s="48" t="str">
        <f t="shared" si="39"/>
        <v/>
      </c>
      <c r="AG140" s="48" t="str">
        <f t="shared" si="40"/>
        <v/>
      </c>
      <c r="AH140" s="132"/>
      <c r="AI140" s="161" t="str">
        <f t="shared" si="41"/>
        <v>Débil</v>
      </c>
      <c r="AJ140" s="21" t="str">
        <f>IFERROR(VLOOKUP((CONCATENATE(AG140,AI140)),Listados!$U$3:$V$11,2,FALSE),"")</f>
        <v/>
      </c>
      <c r="AK140" s="48">
        <f t="shared" si="42"/>
        <v>100</v>
      </c>
      <c r="AL140" s="295"/>
      <c r="AM140" s="297"/>
      <c r="AN140" s="197">
        <f>+IF(AND(Q140="Preventivo",AM139="Fuerte"),2,IF(AND(Q140="Preventivo",AM139="Moderado"),1,0))</f>
        <v>2</v>
      </c>
      <c r="AO140" s="197">
        <f t="shared" si="23"/>
        <v>1</v>
      </c>
      <c r="AP140" s="197">
        <f>+K139-AN140</f>
        <v>-1</v>
      </c>
      <c r="AQ140" s="197">
        <f>+M139-AO140</f>
        <v>1</v>
      </c>
      <c r="AR140" s="299"/>
      <c r="AS140" s="299"/>
      <c r="AT140" s="299"/>
      <c r="AU140" s="299"/>
      <c r="AV140" s="351"/>
      <c r="AW140" s="352"/>
      <c r="AX140" s="353"/>
      <c r="AY140" s="351"/>
      <c r="AZ140" s="352"/>
      <c r="BA140" s="353"/>
      <c r="BB140" s="351"/>
      <c r="BC140" s="352"/>
      <c r="BD140" s="353"/>
    </row>
    <row r="141" spans="1:56" ht="257.25" customHeight="1" thickBot="1" x14ac:dyDescent="0.3">
      <c r="A141" s="310"/>
      <c r="B141" s="322"/>
      <c r="C141" s="325"/>
      <c r="D141" s="326"/>
      <c r="E141" s="191"/>
      <c r="F141" s="191"/>
      <c r="G141" s="192" t="s">
        <v>401</v>
      </c>
      <c r="H141" s="192" t="s">
        <v>30</v>
      </c>
      <c r="I141" s="192" t="s">
        <v>402</v>
      </c>
      <c r="J141" s="322"/>
      <c r="K141" s="304"/>
      <c r="L141" s="307"/>
      <c r="M141" s="304"/>
      <c r="N141" s="324"/>
      <c r="O141" s="210" t="s">
        <v>403</v>
      </c>
      <c r="P141" s="210" t="s">
        <v>401</v>
      </c>
      <c r="Q141" s="210" t="s">
        <v>123</v>
      </c>
      <c r="R141" s="200"/>
      <c r="S141" s="27" t="str">
        <f t="shared" si="32"/>
        <v/>
      </c>
      <c r="T141" s="200"/>
      <c r="U141" s="27" t="str">
        <f t="shared" si="33"/>
        <v/>
      </c>
      <c r="V141" s="162"/>
      <c r="W141" s="27" t="str">
        <f t="shared" si="34"/>
        <v/>
      </c>
      <c r="X141" s="162"/>
      <c r="Y141" s="27" t="str">
        <f t="shared" si="35"/>
        <v/>
      </c>
      <c r="Z141" s="162"/>
      <c r="AA141" s="27" t="str">
        <f t="shared" si="36"/>
        <v/>
      </c>
      <c r="AB141" s="162"/>
      <c r="AC141" s="27" t="str">
        <f t="shared" si="37"/>
        <v/>
      </c>
      <c r="AD141" s="162"/>
      <c r="AE141" s="27" t="str">
        <f t="shared" si="38"/>
        <v/>
      </c>
      <c r="AF141" s="48" t="str">
        <f t="shared" si="39"/>
        <v/>
      </c>
      <c r="AG141" s="48" t="str">
        <f t="shared" si="40"/>
        <v/>
      </c>
      <c r="AH141" s="132"/>
      <c r="AI141" s="161" t="str">
        <f t="shared" si="41"/>
        <v>Débil</v>
      </c>
      <c r="AJ141" s="21" t="str">
        <f>IFERROR(VLOOKUP((CONCATENATE(AG141,AI141)),Listados!$U$3:$V$11,2,FALSE),"")</f>
        <v/>
      </c>
      <c r="AK141" s="48">
        <f t="shared" si="42"/>
        <v>100</v>
      </c>
      <c r="AL141" s="295"/>
      <c r="AM141" s="297"/>
      <c r="AN141" s="197">
        <f>+IF(AND(Q141="Preventivo",AM139="Fuerte"),2,IF(AND(Q141="Preventivo",AM139="Moderado"),1,0))</f>
        <v>0</v>
      </c>
      <c r="AO141" s="197">
        <f t="shared" si="23"/>
        <v>2</v>
      </c>
      <c r="AP141" s="197">
        <f>+K139-AN141</f>
        <v>1</v>
      </c>
      <c r="AQ141" s="197">
        <f>+M139-AO141</f>
        <v>0</v>
      </c>
      <c r="AR141" s="299"/>
      <c r="AS141" s="299"/>
      <c r="AT141" s="299"/>
      <c r="AU141" s="299"/>
      <c r="AV141" s="351"/>
      <c r="AW141" s="352"/>
      <c r="AX141" s="353"/>
      <c r="AY141" s="351"/>
      <c r="AZ141" s="352"/>
      <c r="BA141" s="353"/>
      <c r="BB141" s="351"/>
      <c r="BC141" s="352"/>
      <c r="BD141" s="353"/>
    </row>
    <row r="142" spans="1:56" ht="261" customHeight="1" thickBot="1" x14ac:dyDescent="0.3">
      <c r="A142" s="310"/>
      <c r="B142" s="322"/>
      <c r="C142" s="325"/>
      <c r="D142" s="326"/>
      <c r="E142" s="191"/>
      <c r="F142" s="191"/>
      <c r="G142" s="192" t="s">
        <v>404</v>
      </c>
      <c r="H142" s="192" t="s">
        <v>16</v>
      </c>
      <c r="I142" s="192"/>
      <c r="J142" s="322"/>
      <c r="K142" s="304"/>
      <c r="L142" s="307"/>
      <c r="M142" s="304"/>
      <c r="N142" s="324"/>
      <c r="O142" s="210" t="s">
        <v>400</v>
      </c>
      <c r="P142" s="210" t="s">
        <v>404</v>
      </c>
      <c r="Q142" s="210" t="s">
        <v>20</v>
      </c>
      <c r="R142" s="200"/>
      <c r="S142" s="27" t="str">
        <f t="shared" si="32"/>
        <v/>
      </c>
      <c r="T142" s="200"/>
      <c r="U142" s="27" t="str">
        <f t="shared" si="33"/>
        <v/>
      </c>
      <c r="V142" s="162"/>
      <c r="W142" s="27" t="str">
        <f t="shared" si="34"/>
        <v/>
      </c>
      <c r="X142" s="162"/>
      <c r="Y142" s="27" t="str">
        <f t="shared" si="35"/>
        <v/>
      </c>
      <c r="Z142" s="162"/>
      <c r="AA142" s="27" t="str">
        <f t="shared" si="36"/>
        <v/>
      </c>
      <c r="AB142" s="162"/>
      <c r="AC142" s="27" t="str">
        <f t="shared" si="37"/>
        <v/>
      </c>
      <c r="AD142" s="162"/>
      <c r="AE142" s="27" t="str">
        <f t="shared" si="38"/>
        <v/>
      </c>
      <c r="AF142" s="48" t="str">
        <f t="shared" si="39"/>
        <v/>
      </c>
      <c r="AG142" s="48" t="str">
        <f t="shared" si="40"/>
        <v/>
      </c>
      <c r="AH142" s="132"/>
      <c r="AI142" s="161" t="str">
        <f t="shared" si="41"/>
        <v>Débil</v>
      </c>
      <c r="AJ142" s="21" t="str">
        <f>IFERROR(VLOOKUP((CONCATENATE(AG142,AI142)),Listados!$U$3:$V$11,2,FALSE),"")</f>
        <v/>
      </c>
      <c r="AK142" s="48">
        <f t="shared" si="42"/>
        <v>100</v>
      </c>
      <c r="AL142" s="295"/>
      <c r="AM142" s="297"/>
      <c r="AN142" s="197">
        <f>+IF(AND(Q142="Preventivo",AM139="Fuerte"),2,IF(AND(Q142="Preventivo",AM139="Moderado"),1,0))</f>
        <v>2</v>
      </c>
      <c r="AO142" s="197">
        <f t="shared" ref="AO142:AO205" si="43">+IF(AND(Q142="Detectivo",$AM$7="Fuerte"),2,IF(AND(Q142="Detectivo",$AM$7="Moderado"),1,IF(AND(Q142="Preventivo",$AM$7="Fuerte"),1,0)))</f>
        <v>1</v>
      </c>
      <c r="AP142" s="197">
        <f>+K139-AN142</f>
        <v>-1</v>
      </c>
      <c r="AQ142" s="197">
        <f>+M139-AO142</f>
        <v>1</v>
      </c>
      <c r="AR142" s="299"/>
      <c r="AS142" s="299"/>
      <c r="AT142" s="299"/>
      <c r="AU142" s="299"/>
      <c r="AV142" s="351"/>
      <c r="AW142" s="352"/>
      <c r="AX142" s="353"/>
      <c r="AY142" s="351"/>
      <c r="AZ142" s="352"/>
      <c r="BA142" s="353"/>
      <c r="BB142" s="351"/>
      <c r="BC142" s="352"/>
      <c r="BD142" s="353"/>
    </row>
    <row r="143" spans="1:56" ht="15.75" thickBot="1" x14ac:dyDescent="0.3">
      <c r="A143" s="310"/>
      <c r="B143" s="322"/>
      <c r="C143" s="325"/>
      <c r="D143" s="326"/>
      <c r="E143" s="191"/>
      <c r="F143" s="191"/>
      <c r="G143" s="192"/>
      <c r="H143" s="192"/>
      <c r="I143" s="192"/>
      <c r="J143" s="322"/>
      <c r="K143" s="304"/>
      <c r="L143" s="307"/>
      <c r="M143" s="304"/>
      <c r="N143" s="324"/>
      <c r="O143" s="191"/>
      <c r="P143" s="194"/>
      <c r="Q143" s="194"/>
      <c r="R143" s="200"/>
      <c r="S143" s="27" t="str">
        <f t="shared" si="32"/>
        <v/>
      </c>
      <c r="T143" s="200"/>
      <c r="U143" s="27" t="str">
        <f t="shared" si="33"/>
        <v/>
      </c>
      <c r="V143" s="162"/>
      <c r="W143" s="27" t="str">
        <f t="shared" si="34"/>
        <v/>
      </c>
      <c r="X143" s="162"/>
      <c r="Y143" s="27" t="str">
        <f t="shared" si="35"/>
        <v/>
      </c>
      <c r="Z143" s="162"/>
      <c r="AA143" s="27" t="str">
        <f t="shared" si="36"/>
        <v/>
      </c>
      <c r="AB143" s="162"/>
      <c r="AC143" s="27" t="str">
        <f t="shared" si="37"/>
        <v/>
      </c>
      <c r="AD143" s="162"/>
      <c r="AE143" s="27" t="str">
        <f t="shared" si="38"/>
        <v/>
      </c>
      <c r="AF143" s="48" t="str">
        <f t="shared" si="39"/>
        <v/>
      </c>
      <c r="AG143" s="48" t="str">
        <f t="shared" si="40"/>
        <v/>
      </c>
      <c r="AH143" s="132"/>
      <c r="AI143" s="161" t="str">
        <f t="shared" si="41"/>
        <v>Débil</v>
      </c>
      <c r="AJ143" s="21" t="str">
        <f>IFERROR(VLOOKUP((CONCATENATE(AG143,AI143)),Listados!$U$3:$V$11,2,FALSE),"")</f>
        <v/>
      </c>
      <c r="AK143" s="48">
        <f t="shared" si="42"/>
        <v>100</v>
      </c>
      <c r="AL143" s="295"/>
      <c r="AM143" s="297"/>
      <c r="AN143" s="197">
        <f>+IF(AND(Q143="Preventivo",AM139="Fuerte"),2,IF(AND(Q143="Preventivo",AM139="Moderado"),1,0))</f>
        <v>0</v>
      </c>
      <c r="AO143" s="197">
        <f t="shared" si="43"/>
        <v>0</v>
      </c>
      <c r="AP143" s="197">
        <f>+K139-AN143</f>
        <v>1</v>
      </c>
      <c r="AQ143" s="197">
        <f>+M139-AO143</f>
        <v>2</v>
      </c>
      <c r="AR143" s="299"/>
      <c r="AS143" s="299"/>
      <c r="AT143" s="299"/>
      <c r="AU143" s="299"/>
      <c r="AV143" s="351"/>
      <c r="AW143" s="352"/>
      <c r="AX143" s="353"/>
      <c r="AY143" s="351"/>
      <c r="AZ143" s="352"/>
      <c r="BA143" s="353"/>
      <c r="BB143" s="351"/>
      <c r="BC143" s="352"/>
      <c r="BD143" s="353"/>
    </row>
    <row r="144" spans="1:56" ht="15.75" thickBot="1" x14ac:dyDescent="0.3">
      <c r="A144" s="311"/>
      <c r="B144" s="322"/>
      <c r="C144" s="325"/>
      <c r="D144" s="326"/>
      <c r="E144" s="191"/>
      <c r="F144" s="191"/>
      <c r="G144" s="192"/>
      <c r="H144" s="192"/>
      <c r="I144" s="192"/>
      <c r="J144" s="322"/>
      <c r="K144" s="305"/>
      <c r="L144" s="307"/>
      <c r="M144" s="305"/>
      <c r="N144" s="324"/>
      <c r="O144" s="191"/>
      <c r="P144" s="194"/>
      <c r="Q144" s="194"/>
      <c r="R144" s="200"/>
      <c r="S144" s="27" t="str">
        <f t="shared" si="32"/>
        <v/>
      </c>
      <c r="T144" s="200"/>
      <c r="U144" s="27" t="str">
        <f t="shared" si="33"/>
        <v/>
      </c>
      <c r="V144" s="162"/>
      <c r="W144" s="27" t="str">
        <f t="shared" si="34"/>
        <v/>
      </c>
      <c r="X144" s="162"/>
      <c r="Y144" s="27" t="str">
        <f t="shared" si="35"/>
        <v/>
      </c>
      <c r="Z144" s="162"/>
      <c r="AA144" s="27" t="str">
        <f t="shared" si="36"/>
        <v/>
      </c>
      <c r="AB144" s="162"/>
      <c r="AC144" s="27" t="str">
        <f t="shared" si="37"/>
        <v/>
      </c>
      <c r="AD144" s="162"/>
      <c r="AE144" s="27" t="str">
        <f t="shared" si="38"/>
        <v/>
      </c>
      <c r="AF144" s="48" t="str">
        <f t="shared" si="39"/>
        <v/>
      </c>
      <c r="AG144" s="48" t="str">
        <f t="shared" si="40"/>
        <v/>
      </c>
      <c r="AH144" s="132"/>
      <c r="AI144" s="161" t="str">
        <f t="shared" si="41"/>
        <v>Débil</v>
      </c>
      <c r="AJ144" s="21" t="str">
        <f>IFERROR(VLOOKUP((CONCATENATE(AG144,AI144)),Listados!$U$3:$V$11,2,FALSE),"")</f>
        <v/>
      </c>
      <c r="AK144" s="48">
        <f t="shared" si="42"/>
        <v>100</v>
      </c>
      <c r="AL144" s="296"/>
      <c r="AM144" s="297"/>
      <c r="AN144" s="197">
        <f>+IF(AND(Q144="Preventivo",AM139="Fuerte"),2,IF(AND(Q144="Preventivo",AM139="Moderado"),1,0))</f>
        <v>0</v>
      </c>
      <c r="AO144" s="197">
        <f t="shared" si="43"/>
        <v>0</v>
      </c>
      <c r="AP144" s="197">
        <f>+K139-AN144</f>
        <v>1</v>
      </c>
      <c r="AQ144" s="197">
        <f>+M139-AO144</f>
        <v>2</v>
      </c>
      <c r="AR144" s="300"/>
      <c r="AS144" s="300"/>
      <c r="AT144" s="300"/>
      <c r="AU144" s="300"/>
      <c r="AV144" s="351"/>
      <c r="AW144" s="352"/>
      <c r="AX144" s="353"/>
      <c r="AY144" s="351"/>
      <c r="AZ144" s="352"/>
      <c r="BA144" s="353"/>
      <c r="BB144" s="351"/>
      <c r="BC144" s="352"/>
      <c r="BD144" s="353"/>
    </row>
    <row r="145" spans="1:56" ht="150.75" thickBot="1" x14ac:dyDescent="0.3">
      <c r="A145" s="309">
        <v>24</v>
      </c>
      <c r="B145" s="322" t="s">
        <v>95</v>
      </c>
      <c r="C145" s="325" t="str">
        <f>IFERROR(VLOOKUP(B145,Listados!B$3:C$20,2,FALSE),"")</f>
        <v>Apoyar a las diferentes dependencias de la Entidad y del Sector Justicia en el cumplimiento de su función administrativa, emitir conceptos jurídicos, defender y representar jurídicamente al Ministerio de Justicia y del Derecho</v>
      </c>
      <c r="D145" s="326" t="s">
        <v>405</v>
      </c>
      <c r="E145" s="191" t="s">
        <v>52</v>
      </c>
      <c r="F145" s="191"/>
      <c r="G145" s="192" t="s">
        <v>406</v>
      </c>
      <c r="H145" s="192" t="s">
        <v>16</v>
      </c>
      <c r="I145" s="192" t="s">
        <v>407</v>
      </c>
      <c r="J145" s="322" t="s">
        <v>44</v>
      </c>
      <c r="K145" s="303">
        <f>+VLOOKUP(J145,Listados!$K$8:$L$12,2,0)</f>
        <v>3</v>
      </c>
      <c r="L145" s="306" t="s">
        <v>32</v>
      </c>
      <c r="M145" s="303">
        <f>+VLOOKUP(L145,Listados!$K$13:$L$17,2,0)</f>
        <v>2</v>
      </c>
      <c r="N145" s="323" t="str">
        <f>IF(AND(J145&lt;&gt;"",L145&lt;&gt;""),VLOOKUP(J145&amp;L145,Listados!$M$3:$N$27,2,FALSE),"")</f>
        <v>Moderado</v>
      </c>
      <c r="O145" s="210" t="s">
        <v>408</v>
      </c>
      <c r="P145" s="211" t="s">
        <v>406</v>
      </c>
      <c r="Q145" s="211" t="s">
        <v>20</v>
      </c>
      <c r="R145" s="200"/>
      <c r="S145" s="27" t="str">
        <f t="shared" si="32"/>
        <v/>
      </c>
      <c r="T145" s="200"/>
      <c r="U145" s="27" t="str">
        <f t="shared" si="33"/>
        <v/>
      </c>
      <c r="V145" s="162"/>
      <c r="W145" s="27" t="str">
        <f t="shared" si="34"/>
        <v/>
      </c>
      <c r="X145" s="162"/>
      <c r="Y145" s="27" t="str">
        <f t="shared" si="35"/>
        <v/>
      </c>
      <c r="Z145" s="162"/>
      <c r="AA145" s="27" t="str">
        <f t="shared" si="36"/>
        <v/>
      </c>
      <c r="AB145" s="162"/>
      <c r="AC145" s="27" t="str">
        <f t="shared" si="37"/>
        <v/>
      </c>
      <c r="AD145" s="162"/>
      <c r="AE145" s="27" t="str">
        <f t="shared" si="38"/>
        <v/>
      </c>
      <c r="AF145" s="48" t="str">
        <f t="shared" si="39"/>
        <v/>
      </c>
      <c r="AG145" s="48" t="str">
        <f t="shared" si="40"/>
        <v/>
      </c>
      <c r="AH145" s="132"/>
      <c r="AI145" s="161" t="str">
        <f t="shared" si="41"/>
        <v>Débil</v>
      </c>
      <c r="AJ145" s="21" t="str">
        <f>IFERROR(VLOOKUP((CONCATENATE(AG145,AI145)),Listados!$U$3:$V$11,2,FALSE),"")</f>
        <v/>
      </c>
      <c r="AK145" s="48">
        <f t="shared" si="42"/>
        <v>100</v>
      </c>
      <c r="AL145" s="294">
        <f>AVERAGE(AK145:AK150)</f>
        <v>100</v>
      </c>
      <c r="AM145" s="296" t="str">
        <f>IF(AL145&lt;=50, "Débil", IF(AL145&lt;=99,"Moderado","Fuerte"))</f>
        <v>Fuerte</v>
      </c>
      <c r="AN145" s="197">
        <f>+IF(AND(Q145="Preventivo",AM145="Fuerte"),2,IF(AND(Q145="Preventivo",AM145="Moderado"),1,0))</f>
        <v>2</v>
      </c>
      <c r="AO145" s="197">
        <f t="shared" si="43"/>
        <v>1</v>
      </c>
      <c r="AP145" s="197">
        <f>+K145-AN145</f>
        <v>1</v>
      </c>
      <c r="AQ145" s="197">
        <f>+M145-AO145</f>
        <v>1</v>
      </c>
      <c r="AR145" s="298" t="str">
        <f>+VLOOKUP(MIN(AP145,AP146,AP147,AP148,AP149,AP150),Listados!$J$18:$K$24,2,TRUE)</f>
        <v>Rara Vez</v>
      </c>
      <c r="AS145" s="298" t="str">
        <f>+VLOOKUP(MIN(AQ145,AQ146,AQ147,AQ148,AQ149,AQ150),Listados!$J$27:$K$32,2,TRUE)</f>
        <v>Insignificante</v>
      </c>
      <c r="AT145" s="298" t="str">
        <f>IF(AND(AR145&lt;&gt;"",AS145&lt;&gt;""),VLOOKUP(AR145&amp;AS145,Listados!$M$3:$N$27,2,FALSE),"")</f>
        <v>Bajo</v>
      </c>
      <c r="AU145" s="298" t="str">
        <f>+VLOOKUP(AT145,Listados!$P$3:$Q$6,2,FALSE)</f>
        <v>Asumir el riesgo</v>
      </c>
      <c r="AV145" s="351"/>
      <c r="AW145" s="352"/>
      <c r="AX145" s="353"/>
      <c r="AY145" s="351"/>
      <c r="AZ145" s="352"/>
      <c r="BA145" s="353"/>
      <c r="BB145" s="351"/>
      <c r="BC145" s="352"/>
      <c r="BD145" s="353"/>
    </row>
    <row r="146" spans="1:56" ht="150.75" thickBot="1" x14ac:dyDescent="0.3">
      <c r="A146" s="310"/>
      <c r="B146" s="322"/>
      <c r="C146" s="325"/>
      <c r="D146" s="326"/>
      <c r="E146" s="191"/>
      <c r="F146" s="191"/>
      <c r="G146" s="192" t="s">
        <v>409</v>
      </c>
      <c r="H146" s="192" t="s">
        <v>16</v>
      </c>
      <c r="I146" s="192" t="s">
        <v>410</v>
      </c>
      <c r="J146" s="322"/>
      <c r="K146" s="304"/>
      <c r="L146" s="307"/>
      <c r="M146" s="304"/>
      <c r="N146" s="324"/>
      <c r="O146" s="210" t="s">
        <v>408</v>
      </c>
      <c r="P146" s="211" t="s">
        <v>409</v>
      </c>
      <c r="Q146" s="211" t="s">
        <v>20</v>
      </c>
      <c r="R146" s="200"/>
      <c r="S146" s="27" t="str">
        <f t="shared" si="32"/>
        <v/>
      </c>
      <c r="T146" s="200"/>
      <c r="U146" s="27" t="str">
        <f t="shared" si="33"/>
        <v/>
      </c>
      <c r="V146" s="162"/>
      <c r="W146" s="27" t="str">
        <f t="shared" si="34"/>
        <v/>
      </c>
      <c r="X146" s="162"/>
      <c r="Y146" s="27" t="str">
        <f t="shared" si="35"/>
        <v/>
      </c>
      <c r="Z146" s="162"/>
      <c r="AA146" s="27" t="str">
        <f t="shared" si="36"/>
        <v/>
      </c>
      <c r="AB146" s="162"/>
      <c r="AC146" s="27" t="str">
        <f t="shared" si="37"/>
        <v/>
      </c>
      <c r="AD146" s="162"/>
      <c r="AE146" s="27" t="str">
        <f t="shared" si="38"/>
        <v/>
      </c>
      <c r="AF146" s="48" t="str">
        <f t="shared" si="39"/>
        <v/>
      </c>
      <c r="AG146" s="48" t="str">
        <f t="shared" si="40"/>
        <v/>
      </c>
      <c r="AH146" s="132"/>
      <c r="AI146" s="161" t="str">
        <f t="shared" si="41"/>
        <v>Débil</v>
      </c>
      <c r="AJ146" s="21" t="str">
        <f>IFERROR(VLOOKUP((CONCATENATE(AG146,AI146)),Listados!$U$3:$V$11,2,FALSE),"")</f>
        <v/>
      </c>
      <c r="AK146" s="48">
        <f t="shared" si="42"/>
        <v>100</v>
      </c>
      <c r="AL146" s="295"/>
      <c r="AM146" s="297"/>
      <c r="AN146" s="197">
        <f>+IF(AND(Q146="Preventivo",AM145="Fuerte"),2,IF(AND(Q146="Preventivo",AM145="Moderado"),1,0))</f>
        <v>2</v>
      </c>
      <c r="AO146" s="197">
        <f t="shared" si="43"/>
        <v>1</v>
      </c>
      <c r="AP146" s="197">
        <f>+K145-AN146</f>
        <v>1</v>
      </c>
      <c r="AQ146" s="197">
        <f>+M145-AO146</f>
        <v>1</v>
      </c>
      <c r="AR146" s="299"/>
      <c r="AS146" s="299"/>
      <c r="AT146" s="299"/>
      <c r="AU146" s="299"/>
      <c r="AV146" s="351"/>
      <c r="AW146" s="352"/>
      <c r="AX146" s="353"/>
      <c r="AY146" s="351"/>
      <c r="AZ146" s="352"/>
      <c r="BA146" s="353"/>
      <c r="BB146" s="351"/>
      <c r="BC146" s="352"/>
      <c r="BD146" s="353"/>
    </row>
    <row r="147" spans="1:56" ht="45.75" thickBot="1" x14ac:dyDescent="0.3">
      <c r="A147" s="310"/>
      <c r="B147" s="322"/>
      <c r="C147" s="325"/>
      <c r="D147" s="326"/>
      <c r="E147" s="191"/>
      <c r="F147" s="191"/>
      <c r="G147" s="192"/>
      <c r="H147" s="192"/>
      <c r="I147" s="192" t="s">
        <v>411</v>
      </c>
      <c r="J147" s="322"/>
      <c r="K147" s="304"/>
      <c r="L147" s="307"/>
      <c r="M147" s="304"/>
      <c r="N147" s="324"/>
      <c r="O147" s="214"/>
      <c r="P147" s="211"/>
      <c r="Q147" s="211"/>
      <c r="R147" s="200"/>
      <c r="S147" s="27" t="str">
        <f t="shared" si="32"/>
        <v/>
      </c>
      <c r="T147" s="200"/>
      <c r="U147" s="27" t="str">
        <f t="shared" si="33"/>
        <v/>
      </c>
      <c r="V147" s="162"/>
      <c r="W147" s="27" t="str">
        <f t="shared" si="34"/>
        <v/>
      </c>
      <c r="X147" s="162"/>
      <c r="Y147" s="27" t="str">
        <f t="shared" si="35"/>
        <v/>
      </c>
      <c r="Z147" s="162"/>
      <c r="AA147" s="27" t="str">
        <f t="shared" si="36"/>
        <v/>
      </c>
      <c r="AB147" s="162"/>
      <c r="AC147" s="27" t="str">
        <f t="shared" si="37"/>
        <v/>
      </c>
      <c r="AD147" s="162"/>
      <c r="AE147" s="27" t="str">
        <f t="shared" si="38"/>
        <v/>
      </c>
      <c r="AF147" s="48" t="str">
        <f t="shared" si="39"/>
        <v/>
      </c>
      <c r="AG147" s="48" t="str">
        <f t="shared" si="40"/>
        <v/>
      </c>
      <c r="AH147" s="132"/>
      <c r="AI147" s="161" t="str">
        <f t="shared" si="41"/>
        <v>Débil</v>
      </c>
      <c r="AJ147" s="21" t="str">
        <f>IFERROR(VLOOKUP((CONCATENATE(AG147,AI147)),Listados!$U$3:$V$11,2,FALSE),"")</f>
        <v/>
      </c>
      <c r="AK147" s="48">
        <f t="shared" si="42"/>
        <v>100</v>
      </c>
      <c r="AL147" s="295"/>
      <c r="AM147" s="297"/>
      <c r="AN147" s="197">
        <f>+IF(AND(Q147="Preventivo",AM145="Fuerte"),2,IF(AND(Q147="Preventivo",AM145="Moderado"),1,0))</f>
        <v>0</v>
      </c>
      <c r="AO147" s="197">
        <f t="shared" si="43"/>
        <v>0</v>
      </c>
      <c r="AP147" s="197">
        <f>+K145-AN147</f>
        <v>3</v>
      </c>
      <c r="AQ147" s="197">
        <f>+M145-AO147</f>
        <v>2</v>
      </c>
      <c r="AR147" s="299"/>
      <c r="AS147" s="299"/>
      <c r="AT147" s="299"/>
      <c r="AU147" s="299"/>
      <c r="AV147" s="351"/>
      <c r="AW147" s="352"/>
      <c r="AX147" s="353"/>
      <c r="AY147" s="351"/>
      <c r="AZ147" s="352"/>
      <c r="BA147" s="353"/>
      <c r="BB147" s="351"/>
      <c r="BC147" s="352"/>
      <c r="BD147" s="353"/>
    </row>
    <row r="148" spans="1:56" ht="15.75" thickBot="1" x14ac:dyDescent="0.3">
      <c r="A148" s="310"/>
      <c r="B148" s="322"/>
      <c r="C148" s="325"/>
      <c r="D148" s="326"/>
      <c r="E148" s="191"/>
      <c r="F148" s="191"/>
      <c r="G148" s="192"/>
      <c r="H148" s="192"/>
      <c r="I148" s="192"/>
      <c r="J148" s="322"/>
      <c r="K148" s="304"/>
      <c r="L148" s="307"/>
      <c r="M148" s="304"/>
      <c r="N148" s="324"/>
      <c r="O148" s="191"/>
      <c r="P148" s="194"/>
      <c r="Q148" s="194"/>
      <c r="R148" s="200"/>
      <c r="S148" s="27" t="str">
        <f t="shared" si="32"/>
        <v/>
      </c>
      <c r="T148" s="200"/>
      <c r="U148" s="27" t="str">
        <f t="shared" si="33"/>
        <v/>
      </c>
      <c r="V148" s="162"/>
      <c r="W148" s="27" t="str">
        <f t="shared" si="34"/>
        <v/>
      </c>
      <c r="X148" s="162"/>
      <c r="Y148" s="27" t="str">
        <f t="shared" si="35"/>
        <v/>
      </c>
      <c r="Z148" s="162"/>
      <c r="AA148" s="27" t="str">
        <f t="shared" si="36"/>
        <v/>
      </c>
      <c r="AB148" s="162"/>
      <c r="AC148" s="27" t="str">
        <f t="shared" si="37"/>
        <v/>
      </c>
      <c r="AD148" s="162"/>
      <c r="AE148" s="27" t="str">
        <f t="shared" si="38"/>
        <v/>
      </c>
      <c r="AF148" s="48" t="str">
        <f t="shared" si="39"/>
        <v/>
      </c>
      <c r="AG148" s="48" t="str">
        <f t="shared" si="40"/>
        <v/>
      </c>
      <c r="AH148" s="132"/>
      <c r="AI148" s="161" t="str">
        <f t="shared" si="41"/>
        <v>Débil</v>
      </c>
      <c r="AJ148" s="21" t="str">
        <f>IFERROR(VLOOKUP((CONCATENATE(AG148,AI148)),Listados!$U$3:$V$11,2,FALSE),"")</f>
        <v/>
      </c>
      <c r="AK148" s="48">
        <f t="shared" si="42"/>
        <v>100</v>
      </c>
      <c r="AL148" s="295"/>
      <c r="AM148" s="297"/>
      <c r="AN148" s="197">
        <f>+IF(AND(Q148="Preventivo",AM145="Fuerte"),2,IF(AND(Q148="Preventivo",AM145="Moderado"),1,0))</f>
        <v>0</v>
      </c>
      <c r="AO148" s="197">
        <f t="shared" si="43"/>
        <v>0</v>
      </c>
      <c r="AP148" s="197">
        <f>+K145-AN148</f>
        <v>3</v>
      </c>
      <c r="AQ148" s="197">
        <f>+M145-AO148</f>
        <v>2</v>
      </c>
      <c r="AR148" s="299"/>
      <c r="AS148" s="299"/>
      <c r="AT148" s="299"/>
      <c r="AU148" s="299"/>
      <c r="AV148" s="351"/>
      <c r="AW148" s="352"/>
      <c r="AX148" s="353"/>
      <c r="AY148" s="351"/>
      <c r="AZ148" s="352"/>
      <c r="BA148" s="353"/>
      <c r="BB148" s="351"/>
      <c r="BC148" s="352"/>
      <c r="BD148" s="353"/>
    </row>
    <row r="149" spans="1:56" ht="15.75" thickBot="1" x14ac:dyDescent="0.3">
      <c r="A149" s="310"/>
      <c r="B149" s="322"/>
      <c r="C149" s="325"/>
      <c r="D149" s="326"/>
      <c r="E149" s="191"/>
      <c r="F149" s="191"/>
      <c r="G149" s="192"/>
      <c r="H149" s="192"/>
      <c r="I149" s="192"/>
      <c r="J149" s="322"/>
      <c r="K149" s="304"/>
      <c r="L149" s="307"/>
      <c r="M149" s="304"/>
      <c r="N149" s="324"/>
      <c r="O149" s="191"/>
      <c r="P149" s="194"/>
      <c r="Q149" s="194"/>
      <c r="R149" s="200"/>
      <c r="S149" s="27" t="str">
        <f t="shared" si="32"/>
        <v/>
      </c>
      <c r="T149" s="200"/>
      <c r="U149" s="27" t="str">
        <f t="shared" si="33"/>
        <v/>
      </c>
      <c r="V149" s="162"/>
      <c r="W149" s="27" t="str">
        <f t="shared" si="34"/>
        <v/>
      </c>
      <c r="X149" s="162"/>
      <c r="Y149" s="27" t="str">
        <f t="shared" si="35"/>
        <v/>
      </c>
      <c r="Z149" s="162"/>
      <c r="AA149" s="27" t="str">
        <f t="shared" si="36"/>
        <v/>
      </c>
      <c r="AB149" s="162"/>
      <c r="AC149" s="27" t="str">
        <f t="shared" si="37"/>
        <v/>
      </c>
      <c r="AD149" s="162"/>
      <c r="AE149" s="27" t="str">
        <f t="shared" si="38"/>
        <v/>
      </c>
      <c r="AF149" s="48" t="str">
        <f t="shared" si="39"/>
        <v/>
      </c>
      <c r="AG149" s="48" t="str">
        <f t="shared" si="40"/>
        <v/>
      </c>
      <c r="AH149" s="132"/>
      <c r="AI149" s="161" t="str">
        <f t="shared" si="41"/>
        <v>Débil</v>
      </c>
      <c r="AJ149" s="21" t="str">
        <f>IFERROR(VLOOKUP((CONCATENATE(AG149,AI149)),Listados!$U$3:$V$11,2,FALSE),"")</f>
        <v/>
      </c>
      <c r="AK149" s="48">
        <f t="shared" si="42"/>
        <v>100</v>
      </c>
      <c r="AL149" s="295"/>
      <c r="AM149" s="297"/>
      <c r="AN149" s="197">
        <f>+IF(AND(Q149="Preventivo",AM145="Fuerte"),2,IF(AND(Q149="Preventivo",AM145="Moderado"),1,0))</f>
        <v>0</v>
      </c>
      <c r="AO149" s="197">
        <f t="shared" si="43"/>
        <v>0</v>
      </c>
      <c r="AP149" s="197">
        <f>+K145-AN149</f>
        <v>3</v>
      </c>
      <c r="AQ149" s="197">
        <f>+M145-AO149</f>
        <v>2</v>
      </c>
      <c r="AR149" s="299"/>
      <c r="AS149" s="299"/>
      <c r="AT149" s="299"/>
      <c r="AU149" s="299"/>
      <c r="AV149" s="351"/>
      <c r="AW149" s="352"/>
      <c r="AX149" s="353"/>
      <c r="AY149" s="351"/>
      <c r="AZ149" s="352"/>
      <c r="BA149" s="353"/>
      <c r="BB149" s="351"/>
      <c r="BC149" s="352"/>
      <c r="BD149" s="353"/>
    </row>
    <row r="150" spans="1:56" ht="15.75" thickBot="1" x14ac:dyDescent="0.3">
      <c r="A150" s="311"/>
      <c r="B150" s="322"/>
      <c r="C150" s="325"/>
      <c r="D150" s="326"/>
      <c r="E150" s="191"/>
      <c r="F150" s="191"/>
      <c r="G150" s="192"/>
      <c r="H150" s="192"/>
      <c r="I150" s="192"/>
      <c r="J150" s="322"/>
      <c r="K150" s="305"/>
      <c r="L150" s="307"/>
      <c r="M150" s="305"/>
      <c r="N150" s="324"/>
      <c r="O150" s="191"/>
      <c r="P150" s="194"/>
      <c r="Q150" s="194"/>
      <c r="R150" s="200"/>
      <c r="S150" s="27" t="str">
        <f t="shared" si="32"/>
        <v/>
      </c>
      <c r="T150" s="200"/>
      <c r="U150" s="27" t="str">
        <f t="shared" si="33"/>
        <v/>
      </c>
      <c r="V150" s="162"/>
      <c r="W150" s="27" t="str">
        <f t="shared" si="34"/>
        <v/>
      </c>
      <c r="X150" s="162"/>
      <c r="Y150" s="27" t="str">
        <f t="shared" si="35"/>
        <v/>
      </c>
      <c r="Z150" s="162"/>
      <c r="AA150" s="27" t="str">
        <f t="shared" si="36"/>
        <v/>
      </c>
      <c r="AB150" s="162"/>
      <c r="AC150" s="27" t="str">
        <f t="shared" si="37"/>
        <v/>
      </c>
      <c r="AD150" s="162"/>
      <c r="AE150" s="27" t="str">
        <f t="shared" si="38"/>
        <v/>
      </c>
      <c r="AF150" s="48" t="str">
        <f t="shared" si="39"/>
        <v/>
      </c>
      <c r="AG150" s="48" t="str">
        <f t="shared" si="40"/>
        <v/>
      </c>
      <c r="AH150" s="132"/>
      <c r="AI150" s="161" t="str">
        <f t="shared" si="41"/>
        <v>Débil</v>
      </c>
      <c r="AJ150" s="21" t="str">
        <f>IFERROR(VLOOKUP((CONCATENATE(AG150,AI150)),Listados!$U$3:$V$11,2,FALSE),"")</f>
        <v/>
      </c>
      <c r="AK150" s="48">
        <f t="shared" si="42"/>
        <v>100</v>
      </c>
      <c r="AL150" s="296"/>
      <c r="AM150" s="297"/>
      <c r="AN150" s="197">
        <f>+IF(AND(Q150="Preventivo",AM145="Fuerte"),2,IF(AND(Q150="Preventivo",AM145="Moderado"),1,0))</f>
        <v>0</v>
      </c>
      <c r="AO150" s="197">
        <f t="shared" si="43"/>
        <v>0</v>
      </c>
      <c r="AP150" s="197">
        <f>+K145-AN150</f>
        <v>3</v>
      </c>
      <c r="AQ150" s="197">
        <f>+M145-AO150</f>
        <v>2</v>
      </c>
      <c r="AR150" s="300"/>
      <c r="AS150" s="300"/>
      <c r="AT150" s="300"/>
      <c r="AU150" s="300"/>
      <c r="AV150" s="351"/>
      <c r="AW150" s="352"/>
      <c r="AX150" s="353"/>
      <c r="AY150" s="351"/>
      <c r="AZ150" s="352"/>
      <c r="BA150" s="353"/>
      <c r="BB150" s="351"/>
      <c r="BC150" s="352"/>
      <c r="BD150" s="353"/>
    </row>
    <row r="151" spans="1:56" ht="252" customHeight="1" thickBot="1" x14ac:dyDescent="0.3">
      <c r="A151" s="309">
        <v>25</v>
      </c>
      <c r="B151" s="322" t="s">
        <v>95</v>
      </c>
      <c r="C151" s="325" t="str">
        <f>IFERROR(VLOOKUP(B151,Listados!B$3:C$20,2,FALSE),"")</f>
        <v>Apoyar a las diferentes dependencias de la Entidad y del Sector Justicia en el cumplimiento de su función administrativa, emitir conceptos jurídicos, defender y representar jurídicamente al Ministerio de Justicia y del Derecho</v>
      </c>
      <c r="D151" s="326" t="s">
        <v>412</v>
      </c>
      <c r="E151" s="191" t="s">
        <v>41</v>
      </c>
      <c r="F151" s="191"/>
      <c r="G151" s="192" t="s">
        <v>413</v>
      </c>
      <c r="H151" s="192" t="s">
        <v>16</v>
      </c>
      <c r="I151" s="192" t="s">
        <v>414</v>
      </c>
      <c r="J151" s="322" t="s">
        <v>31</v>
      </c>
      <c r="K151" s="303">
        <f>+VLOOKUP(J151,Listados!$K$8:$L$12,2,0)</f>
        <v>2</v>
      </c>
      <c r="L151" s="306" t="s">
        <v>32</v>
      </c>
      <c r="M151" s="303">
        <f>+VLOOKUP(L151,Listados!$K$13:$L$17,2,0)</f>
        <v>2</v>
      </c>
      <c r="N151" s="323" t="str">
        <f>IF(AND(J151&lt;&gt;"",L151&lt;&gt;""),VLOOKUP(J151&amp;L151,Listados!$M$3:$N$27,2,FALSE),"")</f>
        <v>Bajo</v>
      </c>
      <c r="O151" s="211" t="s">
        <v>415</v>
      </c>
      <c r="P151" s="210" t="s">
        <v>413</v>
      </c>
      <c r="Q151" s="210" t="s">
        <v>20</v>
      </c>
      <c r="R151" s="200"/>
      <c r="S151" s="27" t="str">
        <f t="shared" si="32"/>
        <v/>
      </c>
      <c r="T151" s="200"/>
      <c r="U151" s="27" t="str">
        <f t="shared" si="33"/>
        <v/>
      </c>
      <c r="V151" s="162"/>
      <c r="W151" s="27" t="str">
        <f t="shared" si="34"/>
        <v/>
      </c>
      <c r="X151" s="162"/>
      <c r="Y151" s="27" t="str">
        <f t="shared" si="35"/>
        <v/>
      </c>
      <c r="Z151" s="162"/>
      <c r="AA151" s="27" t="str">
        <f t="shared" si="36"/>
        <v/>
      </c>
      <c r="AB151" s="162"/>
      <c r="AC151" s="27" t="str">
        <f t="shared" si="37"/>
        <v/>
      </c>
      <c r="AD151" s="162"/>
      <c r="AE151" s="27" t="str">
        <f t="shared" si="38"/>
        <v/>
      </c>
      <c r="AF151" s="48" t="str">
        <f t="shared" si="39"/>
        <v/>
      </c>
      <c r="AG151" s="48" t="str">
        <f t="shared" si="40"/>
        <v/>
      </c>
      <c r="AH151" s="132"/>
      <c r="AI151" s="161" t="str">
        <f t="shared" si="41"/>
        <v>Débil</v>
      </c>
      <c r="AJ151" s="21" t="str">
        <f>IFERROR(VLOOKUP((CONCATENATE(AG151,AI151)),Listados!$U$3:$V$11,2,FALSE),"")</f>
        <v/>
      </c>
      <c r="AK151" s="48">
        <f t="shared" si="42"/>
        <v>100</v>
      </c>
      <c r="AL151" s="294">
        <f>AVERAGE(AK151:AK156)</f>
        <v>100</v>
      </c>
      <c r="AM151" s="296" t="str">
        <f>IF(AL151&lt;=50, "Débil", IF(AL151&lt;=99,"Moderado","Fuerte"))</f>
        <v>Fuerte</v>
      </c>
      <c r="AN151" s="197">
        <f>+IF(AND(Q151="Preventivo",AM151="Fuerte"),2,IF(AND(Q151="Preventivo",AM151="Moderado"),1,0))</f>
        <v>2</v>
      </c>
      <c r="AO151" s="197">
        <f t="shared" si="43"/>
        <v>1</v>
      </c>
      <c r="AP151" s="197">
        <f>+K151-AN151</f>
        <v>0</v>
      </c>
      <c r="AQ151" s="197">
        <f>+M151-AO151</f>
        <v>1</v>
      </c>
      <c r="AR151" s="298" t="str">
        <f>+VLOOKUP(MIN(AP151,AP152,AP153,AP154,AP155,AP156),Listados!$J$18:$K$24,2,TRUE)</f>
        <v>Rara Vez</v>
      </c>
      <c r="AS151" s="298" t="str">
        <f>+VLOOKUP(MIN(AQ151,AQ152,AQ153,AQ154,AQ155,AQ156),Listados!$J$27:$K$32,2,TRUE)</f>
        <v>Insignificante</v>
      </c>
      <c r="AT151" s="298" t="str">
        <f>IF(AND(AR151&lt;&gt;"",AS151&lt;&gt;""),VLOOKUP(AR151&amp;AS151,Listados!$M$3:$N$27,2,FALSE),"")</f>
        <v>Bajo</v>
      </c>
      <c r="AU151" s="298" t="str">
        <f>+VLOOKUP(AT151,Listados!$P$3:$Q$6,2,FALSE)</f>
        <v>Asumir el riesgo</v>
      </c>
      <c r="AV151" s="351"/>
      <c r="AW151" s="352"/>
      <c r="AX151" s="353"/>
      <c r="AY151" s="351"/>
      <c r="AZ151" s="352"/>
      <c r="BA151" s="353"/>
      <c r="BB151" s="351"/>
      <c r="BC151" s="352"/>
      <c r="BD151" s="353"/>
    </row>
    <row r="152" spans="1:56" ht="180.75" thickBot="1" x14ac:dyDescent="0.3">
      <c r="A152" s="310"/>
      <c r="B152" s="322"/>
      <c r="C152" s="325"/>
      <c r="D152" s="326"/>
      <c r="E152" s="191"/>
      <c r="F152" s="191"/>
      <c r="G152" s="192" t="s">
        <v>416</v>
      </c>
      <c r="H152" s="192" t="s">
        <v>16</v>
      </c>
      <c r="I152" s="192" t="s">
        <v>417</v>
      </c>
      <c r="J152" s="322"/>
      <c r="K152" s="304"/>
      <c r="L152" s="307"/>
      <c r="M152" s="304"/>
      <c r="N152" s="324"/>
      <c r="O152" s="211" t="s">
        <v>415</v>
      </c>
      <c r="P152" s="210" t="s">
        <v>416</v>
      </c>
      <c r="Q152" s="210" t="s">
        <v>20</v>
      </c>
      <c r="R152" s="200"/>
      <c r="S152" s="27" t="str">
        <f t="shared" si="32"/>
        <v/>
      </c>
      <c r="T152" s="200"/>
      <c r="U152" s="27" t="str">
        <f t="shared" si="33"/>
        <v/>
      </c>
      <c r="V152" s="162"/>
      <c r="W152" s="27" t="str">
        <f t="shared" si="34"/>
        <v/>
      </c>
      <c r="X152" s="162"/>
      <c r="Y152" s="27" t="str">
        <f t="shared" si="35"/>
        <v/>
      </c>
      <c r="Z152" s="162"/>
      <c r="AA152" s="27" t="str">
        <f t="shared" si="36"/>
        <v/>
      </c>
      <c r="AB152" s="162"/>
      <c r="AC152" s="27" t="str">
        <f t="shared" si="37"/>
        <v/>
      </c>
      <c r="AD152" s="162"/>
      <c r="AE152" s="27" t="str">
        <f t="shared" si="38"/>
        <v/>
      </c>
      <c r="AF152" s="48" t="str">
        <f t="shared" si="39"/>
        <v/>
      </c>
      <c r="AG152" s="48" t="str">
        <f t="shared" si="40"/>
        <v/>
      </c>
      <c r="AH152" s="132"/>
      <c r="AI152" s="161" t="str">
        <f t="shared" si="41"/>
        <v>Débil</v>
      </c>
      <c r="AJ152" s="21" t="str">
        <f>IFERROR(VLOOKUP((CONCATENATE(AG152,AI152)),Listados!$U$3:$V$11,2,FALSE),"")</f>
        <v/>
      </c>
      <c r="AK152" s="48">
        <f t="shared" si="42"/>
        <v>100</v>
      </c>
      <c r="AL152" s="295"/>
      <c r="AM152" s="297"/>
      <c r="AN152" s="197">
        <f>+IF(AND(Q152="Preventivo",AM151="Fuerte"),2,IF(AND(Q152="Preventivo",AM151="Moderado"),1,0))</f>
        <v>2</v>
      </c>
      <c r="AO152" s="197">
        <f t="shared" si="43"/>
        <v>1</v>
      </c>
      <c r="AP152" s="197">
        <f>+K151-AN152</f>
        <v>0</v>
      </c>
      <c r="AQ152" s="197">
        <f>+M151-AO152</f>
        <v>1</v>
      </c>
      <c r="AR152" s="299"/>
      <c r="AS152" s="299"/>
      <c r="AT152" s="299"/>
      <c r="AU152" s="299"/>
      <c r="AV152" s="351"/>
      <c r="AW152" s="352"/>
      <c r="AX152" s="353"/>
      <c r="AY152" s="351"/>
      <c r="AZ152" s="352"/>
      <c r="BA152" s="353"/>
      <c r="BB152" s="351"/>
      <c r="BC152" s="352"/>
      <c r="BD152" s="353"/>
    </row>
    <row r="153" spans="1:56" ht="195.75" thickBot="1" x14ac:dyDescent="0.3">
      <c r="A153" s="310"/>
      <c r="B153" s="322"/>
      <c r="C153" s="325"/>
      <c r="D153" s="326"/>
      <c r="E153" s="191"/>
      <c r="F153" s="191"/>
      <c r="G153" s="192"/>
      <c r="H153" s="192"/>
      <c r="I153" s="192"/>
      <c r="J153" s="322"/>
      <c r="K153" s="304"/>
      <c r="L153" s="307"/>
      <c r="M153" s="304"/>
      <c r="N153" s="324"/>
      <c r="O153" s="211" t="s">
        <v>418</v>
      </c>
      <c r="P153" s="210" t="s">
        <v>416</v>
      </c>
      <c r="Q153" s="210" t="s">
        <v>123</v>
      </c>
      <c r="R153" s="200"/>
      <c r="S153" s="27" t="str">
        <f t="shared" si="32"/>
        <v/>
      </c>
      <c r="T153" s="200"/>
      <c r="U153" s="27" t="str">
        <f t="shared" si="33"/>
        <v/>
      </c>
      <c r="V153" s="162"/>
      <c r="W153" s="27" t="str">
        <f t="shared" si="34"/>
        <v/>
      </c>
      <c r="X153" s="162"/>
      <c r="Y153" s="27" t="str">
        <f t="shared" si="35"/>
        <v/>
      </c>
      <c r="Z153" s="162"/>
      <c r="AA153" s="27" t="str">
        <f t="shared" si="36"/>
        <v/>
      </c>
      <c r="AB153" s="162"/>
      <c r="AC153" s="27" t="str">
        <f t="shared" si="37"/>
        <v/>
      </c>
      <c r="AD153" s="162"/>
      <c r="AE153" s="27" t="str">
        <f t="shared" si="38"/>
        <v/>
      </c>
      <c r="AF153" s="48" t="str">
        <f t="shared" si="39"/>
        <v/>
      </c>
      <c r="AG153" s="48" t="str">
        <f t="shared" si="40"/>
        <v/>
      </c>
      <c r="AH153" s="132"/>
      <c r="AI153" s="161" t="str">
        <f t="shared" si="41"/>
        <v>Débil</v>
      </c>
      <c r="AJ153" s="21" t="str">
        <f>IFERROR(VLOOKUP((CONCATENATE(AG153,AI153)),Listados!$U$3:$V$11,2,FALSE),"")</f>
        <v/>
      </c>
      <c r="AK153" s="48">
        <f t="shared" si="42"/>
        <v>100</v>
      </c>
      <c r="AL153" s="295"/>
      <c r="AM153" s="297"/>
      <c r="AN153" s="197">
        <f>+IF(AND(Q153="Preventivo",AM151="Fuerte"),2,IF(AND(Q153="Preventivo",AM151="Moderado"),1,0))</f>
        <v>0</v>
      </c>
      <c r="AO153" s="197">
        <f t="shared" si="43"/>
        <v>2</v>
      </c>
      <c r="AP153" s="197">
        <f>+K151-AN153</f>
        <v>2</v>
      </c>
      <c r="AQ153" s="197">
        <f>+M151-AO153</f>
        <v>0</v>
      </c>
      <c r="AR153" s="299"/>
      <c r="AS153" s="299"/>
      <c r="AT153" s="299"/>
      <c r="AU153" s="299"/>
      <c r="AV153" s="351"/>
      <c r="AW153" s="352"/>
      <c r="AX153" s="353"/>
      <c r="AY153" s="351"/>
      <c r="AZ153" s="352"/>
      <c r="BA153" s="353"/>
      <c r="BB153" s="351"/>
      <c r="BC153" s="352"/>
      <c r="BD153" s="353"/>
    </row>
    <row r="154" spans="1:56" ht="15.75" thickBot="1" x14ac:dyDescent="0.3">
      <c r="A154" s="310"/>
      <c r="B154" s="322"/>
      <c r="C154" s="325"/>
      <c r="D154" s="326"/>
      <c r="E154" s="191"/>
      <c r="F154" s="191"/>
      <c r="G154" s="192"/>
      <c r="H154" s="192"/>
      <c r="I154" s="192"/>
      <c r="J154" s="322"/>
      <c r="K154" s="304"/>
      <c r="L154" s="307"/>
      <c r="M154" s="304"/>
      <c r="N154" s="324"/>
      <c r="O154" s="191"/>
      <c r="P154" s="194"/>
      <c r="Q154" s="194"/>
      <c r="R154" s="200"/>
      <c r="S154" s="27" t="str">
        <f t="shared" si="32"/>
        <v/>
      </c>
      <c r="T154" s="200"/>
      <c r="U154" s="27" t="str">
        <f t="shared" si="33"/>
        <v/>
      </c>
      <c r="V154" s="162"/>
      <c r="W154" s="27" t="str">
        <f t="shared" si="34"/>
        <v/>
      </c>
      <c r="X154" s="162"/>
      <c r="Y154" s="27" t="str">
        <f t="shared" si="35"/>
        <v/>
      </c>
      <c r="Z154" s="162"/>
      <c r="AA154" s="27" t="str">
        <f t="shared" si="36"/>
        <v/>
      </c>
      <c r="AB154" s="162"/>
      <c r="AC154" s="27" t="str">
        <f t="shared" si="37"/>
        <v/>
      </c>
      <c r="AD154" s="162"/>
      <c r="AE154" s="27" t="str">
        <f t="shared" si="38"/>
        <v/>
      </c>
      <c r="AF154" s="48" t="str">
        <f t="shared" si="39"/>
        <v/>
      </c>
      <c r="AG154" s="48" t="str">
        <f t="shared" si="40"/>
        <v/>
      </c>
      <c r="AH154" s="132"/>
      <c r="AI154" s="161" t="str">
        <f t="shared" si="41"/>
        <v>Débil</v>
      </c>
      <c r="AJ154" s="21" t="str">
        <f>IFERROR(VLOOKUP((CONCATENATE(AG154,AI154)),Listados!$U$3:$V$11,2,FALSE),"")</f>
        <v/>
      </c>
      <c r="AK154" s="48">
        <f t="shared" si="42"/>
        <v>100</v>
      </c>
      <c r="AL154" s="295"/>
      <c r="AM154" s="297"/>
      <c r="AN154" s="197">
        <f>+IF(AND(Q154="Preventivo",AM151="Fuerte"),2,IF(AND(Q154="Preventivo",AM151="Moderado"),1,0))</f>
        <v>0</v>
      </c>
      <c r="AO154" s="197">
        <f t="shared" si="43"/>
        <v>0</v>
      </c>
      <c r="AP154" s="197">
        <f>+K151-AN154</f>
        <v>2</v>
      </c>
      <c r="AQ154" s="197">
        <f>+M151-AO154</f>
        <v>2</v>
      </c>
      <c r="AR154" s="299"/>
      <c r="AS154" s="299"/>
      <c r="AT154" s="299"/>
      <c r="AU154" s="299"/>
      <c r="AV154" s="351"/>
      <c r="AW154" s="352"/>
      <c r="AX154" s="353"/>
      <c r="AY154" s="351"/>
      <c r="AZ154" s="352"/>
      <c r="BA154" s="353"/>
      <c r="BB154" s="351"/>
      <c r="BC154" s="352"/>
      <c r="BD154" s="353"/>
    </row>
    <row r="155" spans="1:56" ht="15.75" thickBot="1" x14ac:dyDescent="0.3">
      <c r="A155" s="310"/>
      <c r="B155" s="322"/>
      <c r="C155" s="325"/>
      <c r="D155" s="326"/>
      <c r="E155" s="191"/>
      <c r="F155" s="191"/>
      <c r="G155" s="192"/>
      <c r="H155" s="192"/>
      <c r="I155" s="192"/>
      <c r="J155" s="322"/>
      <c r="K155" s="304"/>
      <c r="L155" s="307"/>
      <c r="M155" s="304"/>
      <c r="N155" s="324"/>
      <c r="O155" s="191"/>
      <c r="P155" s="194"/>
      <c r="Q155" s="194"/>
      <c r="R155" s="200"/>
      <c r="S155" s="27" t="str">
        <f t="shared" si="32"/>
        <v/>
      </c>
      <c r="T155" s="200"/>
      <c r="U155" s="27" t="str">
        <f t="shared" si="33"/>
        <v/>
      </c>
      <c r="V155" s="162"/>
      <c r="W155" s="27" t="str">
        <f t="shared" si="34"/>
        <v/>
      </c>
      <c r="X155" s="162"/>
      <c r="Y155" s="27" t="str">
        <f t="shared" si="35"/>
        <v/>
      </c>
      <c r="Z155" s="162"/>
      <c r="AA155" s="27" t="str">
        <f t="shared" si="36"/>
        <v/>
      </c>
      <c r="AB155" s="162"/>
      <c r="AC155" s="27" t="str">
        <f t="shared" si="37"/>
        <v/>
      </c>
      <c r="AD155" s="162"/>
      <c r="AE155" s="27" t="str">
        <f t="shared" si="38"/>
        <v/>
      </c>
      <c r="AF155" s="48" t="str">
        <f t="shared" si="39"/>
        <v/>
      </c>
      <c r="AG155" s="48" t="str">
        <f t="shared" si="40"/>
        <v/>
      </c>
      <c r="AH155" s="132"/>
      <c r="AI155" s="161" t="str">
        <f t="shared" si="41"/>
        <v>Débil</v>
      </c>
      <c r="AJ155" s="21" t="str">
        <f>IFERROR(VLOOKUP((CONCATENATE(AG155,AI155)),Listados!$U$3:$V$11,2,FALSE),"")</f>
        <v/>
      </c>
      <c r="AK155" s="48">
        <f t="shared" si="42"/>
        <v>100</v>
      </c>
      <c r="AL155" s="295"/>
      <c r="AM155" s="297"/>
      <c r="AN155" s="197">
        <f>+IF(AND(Q155="Preventivo",AM151="Fuerte"),2,IF(AND(Q155="Preventivo",AM151="Moderado"),1,0))</f>
        <v>0</v>
      </c>
      <c r="AO155" s="197">
        <f t="shared" si="43"/>
        <v>0</v>
      </c>
      <c r="AP155" s="197">
        <f>+K151-AN155</f>
        <v>2</v>
      </c>
      <c r="AQ155" s="197">
        <f>+M151-AO155</f>
        <v>2</v>
      </c>
      <c r="AR155" s="299"/>
      <c r="AS155" s="299"/>
      <c r="AT155" s="299"/>
      <c r="AU155" s="299"/>
      <c r="AV155" s="351"/>
      <c r="AW155" s="352"/>
      <c r="AX155" s="353"/>
      <c r="AY155" s="351"/>
      <c r="AZ155" s="352"/>
      <c r="BA155" s="353"/>
      <c r="BB155" s="351"/>
      <c r="BC155" s="352"/>
      <c r="BD155" s="353"/>
    </row>
    <row r="156" spans="1:56" ht="15.75" thickBot="1" x14ac:dyDescent="0.3">
      <c r="A156" s="311"/>
      <c r="B156" s="322"/>
      <c r="C156" s="325"/>
      <c r="D156" s="326"/>
      <c r="E156" s="191"/>
      <c r="F156" s="191"/>
      <c r="G156" s="192"/>
      <c r="H156" s="192"/>
      <c r="I156" s="192"/>
      <c r="J156" s="322"/>
      <c r="K156" s="305"/>
      <c r="L156" s="307"/>
      <c r="M156" s="305"/>
      <c r="N156" s="324"/>
      <c r="O156" s="191"/>
      <c r="P156" s="194"/>
      <c r="Q156" s="194"/>
      <c r="R156" s="200"/>
      <c r="S156" s="27" t="str">
        <f t="shared" si="32"/>
        <v/>
      </c>
      <c r="T156" s="200"/>
      <c r="U156" s="27" t="str">
        <f t="shared" si="33"/>
        <v/>
      </c>
      <c r="V156" s="162"/>
      <c r="W156" s="27" t="str">
        <f t="shared" si="34"/>
        <v/>
      </c>
      <c r="X156" s="162"/>
      <c r="Y156" s="27" t="str">
        <f t="shared" si="35"/>
        <v/>
      </c>
      <c r="Z156" s="162"/>
      <c r="AA156" s="27" t="str">
        <f t="shared" si="36"/>
        <v/>
      </c>
      <c r="AB156" s="162"/>
      <c r="AC156" s="27" t="str">
        <f t="shared" si="37"/>
        <v/>
      </c>
      <c r="AD156" s="162"/>
      <c r="AE156" s="27" t="str">
        <f t="shared" si="38"/>
        <v/>
      </c>
      <c r="AF156" s="48" t="str">
        <f t="shared" si="39"/>
        <v/>
      </c>
      <c r="AG156" s="48" t="str">
        <f t="shared" si="40"/>
        <v/>
      </c>
      <c r="AH156" s="132"/>
      <c r="AI156" s="161" t="str">
        <f t="shared" si="41"/>
        <v>Débil</v>
      </c>
      <c r="AJ156" s="21" t="str">
        <f>IFERROR(VLOOKUP((CONCATENATE(AG156,AI156)),Listados!$U$3:$V$11,2,FALSE),"")</f>
        <v/>
      </c>
      <c r="AK156" s="48">
        <f t="shared" si="42"/>
        <v>100</v>
      </c>
      <c r="AL156" s="296"/>
      <c r="AM156" s="297"/>
      <c r="AN156" s="197">
        <f>+IF(AND(Q156="Preventivo",AM151="Fuerte"),2,IF(AND(Q156="Preventivo",AM151="Moderado"),1,0))</f>
        <v>0</v>
      </c>
      <c r="AO156" s="197">
        <f t="shared" si="43"/>
        <v>0</v>
      </c>
      <c r="AP156" s="197">
        <f>+K151-AN156</f>
        <v>2</v>
      </c>
      <c r="AQ156" s="197">
        <f>+M151-AO156</f>
        <v>2</v>
      </c>
      <c r="AR156" s="300"/>
      <c r="AS156" s="300"/>
      <c r="AT156" s="300"/>
      <c r="AU156" s="300"/>
      <c r="AV156" s="351"/>
      <c r="AW156" s="352"/>
      <c r="AX156" s="353"/>
      <c r="AY156" s="351"/>
      <c r="AZ156" s="352"/>
      <c r="BA156" s="353"/>
      <c r="BB156" s="351"/>
      <c r="BC156" s="352"/>
      <c r="BD156" s="353"/>
    </row>
    <row r="157" spans="1:56" ht="195.75" thickBot="1" x14ac:dyDescent="0.3">
      <c r="A157" s="309">
        <v>26</v>
      </c>
      <c r="B157" s="322" t="s">
        <v>68</v>
      </c>
      <c r="C157" s="325" t="str">
        <f>IFERROR(VLOOKUP(B157,Listados!B$3:C$20,2,FALSE),"")</f>
        <v>Gestión contra la Criminalidad y la Reincidencia</v>
      </c>
      <c r="D157" s="326" t="s">
        <v>419</v>
      </c>
      <c r="E157" s="191" t="s">
        <v>15</v>
      </c>
      <c r="F157" s="191" t="s">
        <v>178</v>
      </c>
      <c r="G157" s="192" t="s">
        <v>420</v>
      </c>
      <c r="H157" s="192" t="s">
        <v>16</v>
      </c>
      <c r="I157" s="192" t="s">
        <v>421</v>
      </c>
      <c r="J157" s="322" t="s">
        <v>21</v>
      </c>
      <c r="K157" s="303">
        <f>+VLOOKUP(J157,Listados!$K$8:$L$12,2,0)</f>
        <v>1</v>
      </c>
      <c r="L157" s="306" t="s">
        <v>64</v>
      </c>
      <c r="M157" s="303">
        <f>+VLOOKUP(L157,Listados!$K$13:$L$17,2,0)</f>
        <v>5</v>
      </c>
      <c r="N157" s="323" t="str">
        <f>IF(AND(J157&lt;&gt;"",L157&lt;&gt;""),VLOOKUP(J157&amp;L157,Listados!$M$3:$N$27,2,FALSE),"")</f>
        <v>Extremo</v>
      </c>
      <c r="O157" s="194" t="s">
        <v>422</v>
      </c>
      <c r="P157" s="191" t="s">
        <v>420</v>
      </c>
      <c r="Q157" s="210" t="s">
        <v>20</v>
      </c>
      <c r="R157" s="200"/>
      <c r="S157" s="27" t="str">
        <f t="shared" si="32"/>
        <v/>
      </c>
      <c r="T157" s="200"/>
      <c r="U157" s="27" t="str">
        <f t="shared" si="33"/>
        <v/>
      </c>
      <c r="V157" s="162"/>
      <c r="W157" s="27" t="str">
        <f t="shared" si="34"/>
        <v/>
      </c>
      <c r="X157" s="162"/>
      <c r="Y157" s="27" t="str">
        <f t="shared" si="35"/>
        <v/>
      </c>
      <c r="Z157" s="162"/>
      <c r="AA157" s="27" t="str">
        <f t="shared" si="36"/>
        <v/>
      </c>
      <c r="AB157" s="162"/>
      <c r="AC157" s="27" t="str">
        <f t="shared" si="37"/>
        <v/>
      </c>
      <c r="AD157" s="162"/>
      <c r="AE157" s="27" t="str">
        <f t="shared" si="38"/>
        <v/>
      </c>
      <c r="AF157" s="48" t="str">
        <f t="shared" si="39"/>
        <v/>
      </c>
      <c r="AG157" s="48" t="str">
        <f t="shared" si="40"/>
        <v/>
      </c>
      <c r="AH157" s="132"/>
      <c r="AI157" s="161" t="str">
        <f t="shared" si="41"/>
        <v>Débil</v>
      </c>
      <c r="AJ157" s="21" t="str">
        <f>IFERROR(VLOOKUP((CONCATENATE(AG157,AI157)),Listados!$U$3:$V$11,2,FALSE),"")</f>
        <v/>
      </c>
      <c r="AK157" s="48">
        <f t="shared" si="42"/>
        <v>100</v>
      </c>
      <c r="AL157" s="294">
        <f>AVERAGE(AK157:AK162)</f>
        <v>100</v>
      </c>
      <c r="AM157" s="296" t="str">
        <f>IF(AL157&lt;=50, "Débil", IF(AL157&lt;=99,"Moderado","Fuerte"))</f>
        <v>Fuerte</v>
      </c>
      <c r="AN157" s="197">
        <f>+IF(AND(Q157="Preventivo",AM157="Fuerte"),2,IF(AND(Q157="Preventivo",AM157="Moderado"),1,0))</f>
        <v>2</v>
      </c>
      <c r="AO157" s="197">
        <f t="shared" si="43"/>
        <v>1</v>
      </c>
      <c r="AP157" s="197">
        <f>+K157-AN157</f>
        <v>-1</v>
      </c>
      <c r="AQ157" s="197">
        <f>+M157-AO157</f>
        <v>4</v>
      </c>
      <c r="AR157" s="298" t="str">
        <f>+VLOOKUP(MIN(AP157,AP158,AP159,AP160,AP161,AP162),Listados!$J$18:$K$24,2,TRUE)</f>
        <v>Rara Vez</v>
      </c>
      <c r="AS157" s="298" t="str">
        <f>+VLOOKUP(MIN(AQ157,AQ158,AQ159,AQ160,AQ161,AQ162),Listados!$J$27:$K$32,2,TRUE)</f>
        <v>Mayor</v>
      </c>
      <c r="AT157" s="298" t="str">
        <f>IF(AND(AR157&lt;&gt;"",AS157&lt;&gt;""),VLOOKUP(AR157&amp;AS157,Listados!$M$3:$N$27,2,FALSE),"")</f>
        <v>Alto</v>
      </c>
      <c r="AU157" s="298" t="str">
        <f>+VLOOKUP(AT157,Listados!$P$3:$Q$6,2,FALSE)</f>
        <v>Reducir el riesgo</v>
      </c>
      <c r="AV157" s="351"/>
      <c r="AW157" s="352"/>
      <c r="AX157" s="353"/>
      <c r="AY157" s="351"/>
      <c r="AZ157" s="352"/>
      <c r="BA157" s="353"/>
      <c r="BB157" s="351"/>
      <c r="BC157" s="352"/>
      <c r="BD157" s="353"/>
    </row>
    <row r="158" spans="1:56" ht="195.75" thickBot="1" x14ac:dyDescent="0.3">
      <c r="A158" s="310"/>
      <c r="B158" s="322"/>
      <c r="C158" s="325"/>
      <c r="D158" s="326"/>
      <c r="E158" s="191"/>
      <c r="F158" s="191"/>
      <c r="G158" s="192" t="s">
        <v>423</v>
      </c>
      <c r="H158" s="192" t="s">
        <v>16</v>
      </c>
      <c r="I158" s="192" t="s">
        <v>424</v>
      </c>
      <c r="J158" s="322"/>
      <c r="K158" s="304"/>
      <c r="L158" s="307"/>
      <c r="M158" s="304"/>
      <c r="N158" s="324"/>
      <c r="O158" s="192" t="s">
        <v>425</v>
      </c>
      <c r="P158" s="191" t="s">
        <v>420</v>
      </c>
      <c r="Q158" s="210" t="s">
        <v>20</v>
      </c>
      <c r="R158" s="200"/>
      <c r="S158" s="27" t="str">
        <f t="shared" si="32"/>
        <v/>
      </c>
      <c r="T158" s="200"/>
      <c r="U158" s="27" t="str">
        <f t="shared" si="33"/>
        <v/>
      </c>
      <c r="V158" s="162"/>
      <c r="W158" s="27" t="str">
        <f t="shared" si="34"/>
        <v/>
      </c>
      <c r="X158" s="162"/>
      <c r="Y158" s="27" t="str">
        <f t="shared" si="35"/>
        <v/>
      </c>
      <c r="Z158" s="162"/>
      <c r="AA158" s="27" t="str">
        <f t="shared" si="36"/>
        <v/>
      </c>
      <c r="AB158" s="162"/>
      <c r="AC158" s="27" t="str">
        <f t="shared" si="37"/>
        <v/>
      </c>
      <c r="AD158" s="162"/>
      <c r="AE158" s="27" t="str">
        <f t="shared" si="38"/>
        <v/>
      </c>
      <c r="AF158" s="48" t="str">
        <f t="shared" si="39"/>
        <v/>
      </c>
      <c r="AG158" s="48" t="str">
        <f t="shared" si="40"/>
        <v/>
      </c>
      <c r="AH158" s="132"/>
      <c r="AI158" s="161" t="str">
        <f t="shared" si="41"/>
        <v>Débil</v>
      </c>
      <c r="AJ158" s="21" t="str">
        <f>IFERROR(VLOOKUP((CONCATENATE(AG158,AI158)),Listados!$U$3:$V$11,2,FALSE),"")</f>
        <v/>
      </c>
      <c r="AK158" s="48">
        <f t="shared" si="42"/>
        <v>100</v>
      </c>
      <c r="AL158" s="295"/>
      <c r="AM158" s="297"/>
      <c r="AN158" s="197">
        <f>+IF(AND(Q158="Preventivo",AM157="Fuerte"),2,IF(AND(Q158="Preventivo",AM157="Moderado"),1,0))</f>
        <v>2</v>
      </c>
      <c r="AO158" s="197">
        <f t="shared" si="43"/>
        <v>1</v>
      </c>
      <c r="AP158" s="197">
        <f>+K157-AN158</f>
        <v>-1</v>
      </c>
      <c r="AQ158" s="197">
        <f>+M157-AO158</f>
        <v>4</v>
      </c>
      <c r="AR158" s="299"/>
      <c r="AS158" s="299"/>
      <c r="AT158" s="299"/>
      <c r="AU158" s="299"/>
      <c r="AV158" s="351"/>
      <c r="AW158" s="352"/>
      <c r="AX158" s="353"/>
      <c r="AY158" s="351"/>
      <c r="AZ158" s="352"/>
      <c r="BA158" s="353"/>
      <c r="BB158" s="351"/>
      <c r="BC158" s="352"/>
      <c r="BD158" s="353"/>
    </row>
    <row r="159" spans="1:56" ht="225.75" thickBot="1" x14ac:dyDescent="0.3">
      <c r="A159" s="310"/>
      <c r="B159" s="322"/>
      <c r="C159" s="325"/>
      <c r="D159" s="326"/>
      <c r="E159" s="191"/>
      <c r="F159" s="191"/>
      <c r="G159" s="192" t="s">
        <v>426</v>
      </c>
      <c r="H159" s="192" t="s">
        <v>16</v>
      </c>
      <c r="I159" s="192" t="s">
        <v>236</v>
      </c>
      <c r="J159" s="322"/>
      <c r="K159" s="304"/>
      <c r="L159" s="307"/>
      <c r="M159" s="304"/>
      <c r="N159" s="324"/>
      <c r="O159" s="194" t="s">
        <v>427</v>
      </c>
      <c r="P159" s="191" t="s">
        <v>423</v>
      </c>
      <c r="Q159" s="210" t="s">
        <v>20</v>
      </c>
      <c r="R159" s="200"/>
      <c r="S159" s="27" t="str">
        <f t="shared" si="32"/>
        <v/>
      </c>
      <c r="T159" s="200"/>
      <c r="U159" s="27" t="str">
        <f t="shared" si="33"/>
        <v/>
      </c>
      <c r="V159" s="162"/>
      <c r="W159" s="27" t="str">
        <f t="shared" si="34"/>
        <v/>
      </c>
      <c r="X159" s="162"/>
      <c r="Y159" s="27" t="str">
        <f t="shared" si="35"/>
        <v/>
      </c>
      <c r="Z159" s="162"/>
      <c r="AA159" s="27" t="str">
        <f t="shared" si="36"/>
        <v/>
      </c>
      <c r="AB159" s="162"/>
      <c r="AC159" s="27" t="str">
        <f t="shared" si="37"/>
        <v/>
      </c>
      <c r="AD159" s="162"/>
      <c r="AE159" s="27" t="str">
        <f t="shared" si="38"/>
        <v/>
      </c>
      <c r="AF159" s="48" t="str">
        <f t="shared" si="39"/>
        <v/>
      </c>
      <c r="AG159" s="48" t="str">
        <f t="shared" si="40"/>
        <v/>
      </c>
      <c r="AH159" s="132"/>
      <c r="AI159" s="161" t="str">
        <f t="shared" si="41"/>
        <v>Débil</v>
      </c>
      <c r="AJ159" s="21" t="str">
        <f>IFERROR(VLOOKUP((CONCATENATE(AG159,AI159)),Listados!$U$3:$V$11,2,FALSE),"")</f>
        <v/>
      </c>
      <c r="AK159" s="48">
        <f t="shared" si="42"/>
        <v>100</v>
      </c>
      <c r="AL159" s="295"/>
      <c r="AM159" s="297"/>
      <c r="AN159" s="197">
        <f>+IF(AND(Q159="Preventivo",AM157="Fuerte"),2,IF(AND(Q159="Preventivo",AM157="Moderado"),1,0))</f>
        <v>2</v>
      </c>
      <c r="AO159" s="197">
        <f t="shared" si="43"/>
        <v>1</v>
      </c>
      <c r="AP159" s="197">
        <f>+K157-AN159</f>
        <v>-1</v>
      </c>
      <c r="AQ159" s="197">
        <f>+M157-AO159</f>
        <v>4</v>
      </c>
      <c r="AR159" s="299"/>
      <c r="AS159" s="299"/>
      <c r="AT159" s="299"/>
      <c r="AU159" s="299"/>
      <c r="AV159" s="351"/>
      <c r="AW159" s="352"/>
      <c r="AX159" s="353"/>
      <c r="AY159" s="351"/>
      <c r="AZ159" s="352"/>
      <c r="BA159" s="353"/>
      <c r="BB159" s="351"/>
      <c r="BC159" s="352"/>
      <c r="BD159" s="353"/>
    </row>
    <row r="160" spans="1:56" ht="225.75" thickBot="1" x14ac:dyDescent="0.3">
      <c r="A160" s="310"/>
      <c r="B160" s="322"/>
      <c r="C160" s="325"/>
      <c r="D160" s="326"/>
      <c r="E160" s="191"/>
      <c r="F160" s="191"/>
      <c r="G160" s="192"/>
      <c r="H160" s="192"/>
      <c r="I160" s="192"/>
      <c r="J160" s="322"/>
      <c r="K160" s="304"/>
      <c r="L160" s="307"/>
      <c r="M160" s="304"/>
      <c r="N160" s="324"/>
      <c r="O160" s="194" t="s">
        <v>427</v>
      </c>
      <c r="P160" s="191" t="s">
        <v>426</v>
      </c>
      <c r="Q160" s="210" t="s">
        <v>20</v>
      </c>
      <c r="R160" s="200"/>
      <c r="S160" s="27" t="str">
        <f t="shared" si="32"/>
        <v/>
      </c>
      <c r="T160" s="200"/>
      <c r="U160" s="27" t="str">
        <f t="shared" si="33"/>
        <v/>
      </c>
      <c r="V160" s="162"/>
      <c r="W160" s="27" t="str">
        <f t="shared" si="34"/>
        <v/>
      </c>
      <c r="X160" s="162"/>
      <c r="Y160" s="27" t="str">
        <f t="shared" si="35"/>
        <v/>
      </c>
      <c r="Z160" s="162"/>
      <c r="AA160" s="27" t="str">
        <f t="shared" si="36"/>
        <v/>
      </c>
      <c r="AB160" s="162"/>
      <c r="AC160" s="27" t="str">
        <f t="shared" si="37"/>
        <v/>
      </c>
      <c r="AD160" s="162"/>
      <c r="AE160" s="27" t="str">
        <f t="shared" si="38"/>
        <v/>
      </c>
      <c r="AF160" s="48" t="str">
        <f t="shared" si="39"/>
        <v/>
      </c>
      <c r="AG160" s="48" t="str">
        <f t="shared" si="40"/>
        <v/>
      </c>
      <c r="AH160" s="132"/>
      <c r="AI160" s="161" t="str">
        <f t="shared" si="41"/>
        <v>Débil</v>
      </c>
      <c r="AJ160" s="21" t="str">
        <f>IFERROR(VLOOKUP((CONCATENATE(AG160,AI160)),Listados!$U$3:$V$11,2,FALSE),"")</f>
        <v/>
      </c>
      <c r="AK160" s="48">
        <f t="shared" si="42"/>
        <v>100</v>
      </c>
      <c r="AL160" s="295"/>
      <c r="AM160" s="297"/>
      <c r="AN160" s="197">
        <f>+IF(AND(Q160="Preventivo",AM157="Fuerte"),2,IF(AND(Q160="Preventivo",AM157="Moderado"),1,0))</f>
        <v>2</v>
      </c>
      <c r="AO160" s="197">
        <f t="shared" si="43"/>
        <v>1</v>
      </c>
      <c r="AP160" s="197">
        <f>+K157-AN160</f>
        <v>-1</v>
      </c>
      <c r="AQ160" s="197">
        <f>+M157-AO160</f>
        <v>4</v>
      </c>
      <c r="AR160" s="299"/>
      <c r="AS160" s="299"/>
      <c r="AT160" s="299"/>
      <c r="AU160" s="299"/>
      <c r="AV160" s="351"/>
      <c r="AW160" s="352"/>
      <c r="AX160" s="353"/>
      <c r="AY160" s="351"/>
      <c r="AZ160" s="352"/>
      <c r="BA160" s="353"/>
      <c r="BB160" s="351"/>
      <c r="BC160" s="352"/>
      <c r="BD160" s="353"/>
    </row>
    <row r="161" spans="1:56" ht="15.75" thickBot="1" x14ac:dyDescent="0.3">
      <c r="A161" s="310"/>
      <c r="B161" s="322"/>
      <c r="C161" s="325"/>
      <c r="D161" s="326"/>
      <c r="E161" s="191"/>
      <c r="F161" s="191"/>
      <c r="G161" s="192"/>
      <c r="H161" s="192"/>
      <c r="I161" s="192"/>
      <c r="J161" s="322"/>
      <c r="K161" s="304"/>
      <c r="L161" s="307"/>
      <c r="M161" s="304"/>
      <c r="N161" s="324"/>
      <c r="O161" s="191"/>
      <c r="P161" s="194"/>
      <c r="Q161" s="194"/>
      <c r="R161" s="200"/>
      <c r="S161" s="27" t="str">
        <f t="shared" si="32"/>
        <v/>
      </c>
      <c r="T161" s="200"/>
      <c r="U161" s="27" t="str">
        <f t="shared" si="33"/>
        <v/>
      </c>
      <c r="V161" s="162"/>
      <c r="W161" s="27" t="str">
        <f t="shared" si="34"/>
        <v/>
      </c>
      <c r="X161" s="162"/>
      <c r="Y161" s="27" t="str">
        <f t="shared" si="35"/>
        <v/>
      </c>
      <c r="Z161" s="162"/>
      <c r="AA161" s="27" t="str">
        <f t="shared" si="36"/>
        <v/>
      </c>
      <c r="AB161" s="162"/>
      <c r="AC161" s="27" t="str">
        <f t="shared" si="37"/>
        <v/>
      </c>
      <c r="AD161" s="162"/>
      <c r="AE161" s="27" t="str">
        <f t="shared" si="38"/>
        <v/>
      </c>
      <c r="AF161" s="48" t="str">
        <f t="shared" si="39"/>
        <v/>
      </c>
      <c r="AG161" s="48" t="str">
        <f t="shared" si="40"/>
        <v/>
      </c>
      <c r="AH161" s="132"/>
      <c r="AI161" s="161" t="str">
        <f t="shared" si="41"/>
        <v>Débil</v>
      </c>
      <c r="AJ161" s="21" t="str">
        <f>IFERROR(VLOOKUP((CONCATENATE(AG161,AI161)),Listados!$U$3:$V$11,2,FALSE),"")</f>
        <v/>
      </c>
      <c r="AK161" s="48">
        <f t="shared" si="42"/>
        <v>100</v>
      </c>
      <c r="AL161" s="295"/>
      <c r="AM161" s="297"/>
      <c r="AN161" s="197">
        <f>+IF(AND(Q161="Preventivo",AM157="Fuerte"),2,IF(AND(Q161="Preventivo",AM157="Moderado"),1,0))</f>
        <v>0</v>
      </c>
      <c r="AO161" s="197">
        <f t="shared" si="43"/>
        <v>0</v>
      </c>
      <c r="AP161" s="197">
        <f>+K157-AN161</f>
        <v>1</v>
      </c>
      <c r="AQ161" s="197">
        <f>+M157-AO161</f>
        <v>5</v>
      </c>
      <c r="AR161" s="299"/>
      <c r="AS161" s="299"/>
      <c r="AT161" s="299"/>
      <c r="AU161" s="299"/>
      <c r="AV161" s="351"/>
      <c r="AW161" s="352"/>
      <c r="AX161" s="353"/>
      <c r="AY161" s="351"/>
      <c r="AZ161" s="352"/>
      <c r="BA161" s="353"/>
      <c r="BB161" s="351"/>
      <c r="BC161" s="352"/>
      <c r="BD161" s="353"/>
    </row>
    <row r="162" spans="1:56" ht="15.75" thickBot="1" x14ac:dyDescent="0.3">
      <c r="A162" s="311"/>
      <c r="B162" s="322"/>
      <c r="C162" s="325"/>
      <c r="D162" s="326"/>
      <c r="E162" s="191"/>
      <c r="F162" s="191"/>
      <c r="G162" s="192"/>
      <c r="H162" s="192"/>
      <c r="I162" s="192"/>
      <c r="J162" s="322"/>
      <c r="K162" s="305"/>
      <c r="L162" s="307"/>
      <c r="M162" s="305"/>
      <c r="N162" s="324"/>
      <c r="O162" s="191"/>
      <c r="P162" s="194"/>
      <c r="Q162" s="194"/>
      <c r="R162" s="200"/>
      <c r="S162" s="27" t="str">
        <f t="shared" si="32"/>
        <v/>
      </c>
      <c r="T162" s="200"/>
      <c r="U162" s="27" t="str">
        <f t="shared" si="33"/>
        <v/>
      </c>
      <c r="V162" s="162"/>
      <c r="W162" s="27" t="str">
        <f t="shared" si="34"/>
        <v/>
      </c>
      <c r="X162" s="162"/>
      <c r="Y162" s="27" t="str">
        <f t="shared" si="35"/>
        <v/>
      </c>
      <c r="Z162" s="162"/>
      <c r="AA162" s="27" t="str">
        <f t="shared" si="36"/>
        <v/>
      </c>
      <c r="AB162" s="162"/>
      <c r="AC162" s="27" t="str">
        <f t="shared" si="37"/>
        <v/>
      </c>
      <c r="AD162" s="162"/>
      <c r="AE162" s="27" t="str">
        <f t="shared" si="38"/>
        <v/>
      </c>
      <c r="AF162" s="48" t="str">
        <f t="shared" si="39"/>
        <v/>
      </c>
      <c r="AG162" s="48" t="str">
        <f t="shared" si="40"/>
        <v/>
      </c>
      <c r="AH162" s="132"/>
      <c r="AI162" s="161" t="str">
        <f t="shared" si="41"/>
        <v>Débil</v>
      </c>
      <c r="AJ162" s="21" t="str">
        <f>IFERROR(VLOOKUP((CONCATENATE(AG162,AI162)),Listados!$U$3:$V$11,2,FALSE),"")</f>
        <v/>
      </c>
      <c r="AK162" s="48">
        <f t="shared" si="42"/>
        <v>100</v>
      </c>
      <c r="AL162" s="296"/>
      <c r="AM162" s="297"/>
      <c r="AN162" s="197">
        <f>+IF(AND(Q162="Preventivo",AM157="Fuerte"),2,IF(AND(Q162="Preventivo",AM157="Moderado"),1,0))</f>
        <v>0</v>
      </c>
      <c r="AO162" s="197">
        <f t="shared" si="43"/>
        <v>0</v>
      </c>
      <c r="AP162" s="197">
        <f>+K157-AN162</f>
        <v>1</v>
      </c>
      <c r="AQ162" s="197">
        <f>+M157-AO162</f>
        <v>5</v>
      </c>
      <c r="AR162" s="300"/>
      <c r="AS162" s="300"/>
      <c r="AT162" s="300"/>
      <c r="AU162" s="300"/>
      <c r="AV162" s="351"/>
      <c r="AW162" s="352"/>
      <c r="AX162" s="353"/>
      <c r="AY162" s="351"/>
      <c r="AZ162" s="352"/>
      <c r="BA162" s="353"/>
      <c r="BB162" s="351"/>
      <c r="BC162" s="352"/>
      <c r="BD162" s="353"/>
    </row>
    <row r="163" spans="1:56" ht="225.75" thickBot="1" x14ac:dyDescent="0.3">
      <c r="A163" s="309">
        <v>27</v>
      </c>
      <c r="B163" s="322" t="s">
        <v>68</v>
      </c>
      <c r="C163" s="325" t="str">
        <f>IFERROR(VLOOKUP(B163,Listados!B$3:C$20,2,FALSE),"")</f>
        <v>Gestión contra la Criminalidad y la Reincidencia</v>
      </c>
      <c r="D163" s="326" t="s">
        <v>428</v>
      </c>
      <c r="E163" s="191" t="s">
        <v>15</v>
      </c>
      <c r="F163" s="191" t="s">
        <v>178</v>
      </c>
      <c r="G163" s="192" t="s">
        <v>423</v>
      </c>
      <c r="H163" s="192" t="s">
        <v>16</v>
      </c>
      <c r="I163" s="192" t="s">
        <v>424</v>
      </c>
      <c r="J163" s="322" t="s">
        <v>31</v>
      </c>
      <c r="K163" s="303">
        <f>+VLOOKUP(J163,Listados!$K$8:$L$12,2,0)</f>
        <v>2</v>
      </c>
      <c r="L163" s="306" t="s">
        <v>32</v>
      </c>
      <c r="M163" s="303">
        <f>+VLOOKUP(L163,Listados!$K$13:$L$17,2,0)</f>
        <v>2</v>
      </c>
      <c r="N163" s="323" t="str">
        <f>IF(AND(J163&lt;&gt;"",L163&lt;&gt;""),VLOOKUP(J163&amp;L163,Listados!$M$3:$N$27,2,FALSE),"")</f>
        <v>Bajo</v>
      </c>
      <c r="O163" s="192" t="s">
        <v>427</v>
      </c>
      <c r="P163" s="192" t="s">
        <v>423</v>
      </c>
      <c r="Q163" s="210" t="s">
        <v>20</v>
      </c>
      <c r="R163" s="200"/>
      <c r="S163" s="27" t="str">
        <f t="shared" si="32"/>
        <v/>
      </c>
      <c r="T163" s="200"/>
      <c r="U163" s="27" t="str">
        <f t="shared" si="33"/>
        <v/>
      </c>
      <c r="V163" s="162"/>
      <c r="W163" s="27" t="str">
        <f t="shared" si="34"/>
        <v/>
      </c>
      <c r="X163" s="162"/>
      <c r="Y163" s="27" t="str">
        <f t="shared" si="35"/>
        <v/>
      </c>
      <c r="Z163" s="162"/>
      <c r="AA163" s="27" t="str">
        <f t="shared" si="36"/>
        <v/>
      </c>
      <c r="AB163" s="162"/>
      <c r="AC163" s="27" t="str">
        <f t="shared" si="37"/>
        <v/>
      </c>
      <c r="AD163" s="162"/>
      <c r="AE163" s="27" t="str">
        <f t="shared" si="38"/>
        <v/>
      </c>
      <c r="AF163" s="48" t="str">
        <f t="shared" si="39"/>
        <v/>
      </c>
      <c r="AG163" s="48" t="str">
        <f t="shared" si="40"/>
        <v/>
      </c>
      <c r="AH163" s="132"/>
      <c r="AI163" s="161" t="str">
        <f t="shared" si="41"/>
        <v>Débil</v>
      </c>
      <c r="AJ163" s="21" t="str">
        <f>IFERROR(VLOOKUP((CONCATENATE(AG163,AI163)),Listados!$U$3:$V$11,2,FALSE),"")</f>
        <v/>
      </c>
      <c r="AK163" s="48">
        <f t="shared" si="42"/>
        <v>100</v>
      </c>
      <c r="AL163" s="294">
        <f>AVERAGE(AK163:AK168)</f>
        <v>100</v>
      </c>
      <c r="AM163" s="296" t="str">
        <f>IF(AL163&lt;=50, "Débil", IF(AL163&lt;=99,"Moderado","Fuerte"))</f>
        <v>Fuerte</v>
      </c>
      <c r="AN163" s="197">
        <f>+IF(AND(Q163="Preventivo",AM163="Fuerte"),2,IF(AND(Q163="Preventivo",AM163="Moderado"),1,0))</f>
        <v>2</v>
      </c>
      <c r="AO163" s="197">
        <f t="shared" si="43"/>
        <v>1</v>
      </c>
      <c r="AP163" s="197">
        <f>+K163-AN163</f>
        <v>0</v>
      </c>
      <c r="AQ163" s="197">
        <f>+M163-AO163</f>
        <v>1</v>
      </c>
      <c r="AR163" s="298" t="str">
        <f>+VLOOKUP(MIN(AP163,AP164,AP165,AP166,AP167,AP168),Listados!$J$18:$K$24,2,TRUE)</f>
        <v>Rara Vez</v>
      </c>
      <c r="AS163" s="298" t="str">
        <f>+VLOOKUP(MIN(AQ163,AQ164,AQ165,AQ166,AQ167,AQ168),Listados!$J$27:$K$32,2,TRUE)</f>
        <v>Insignificante</v>
      </c>
      <c r="AT163" s="298" t="str">
        <f>IF(AND(AR163&lt;&gt;"",AS163&lt;&gt;""),VLOOKUP(AR163&amp;AS163,Listados!$M$3:$N$27,2,FALSE),"")</f>
        <v>Bajo</v>
      </c>
      <c r="AU163" s="298" t="str">
        <f>+VLOOKUP(AT163,Listados!$P$3:$Q$6,2,FALSE)</f>
        <v>Asumir el riesgo</v>
      </c>
      <c r="AV163" s="351"/>
      <c r="AW163" s="352"/>
      <c r="AX163" s="353"/>
      <c r="AY163" s="351"/>
      <c r="AZ163" s="352"/>
      <c r="BA163" s="353"/>
      <c r="BB163" s="351"/>
      <c r="BC163" s="352"/>
      <c r="BD163" s="353"/>
    </row>
    <row r="164" spans="1:56" ht="255.75" thickBot="1" x14ac:dyDescent="0.3">
      <c r="A164" s="310"/>
      <c r="B164" s="322"/>
      <c r="C164" s="325"/>
      <c r="D164" s="326"/>
      <c r="E164" s="191"/>
      <c r="F164" s="191"/>
      <c r="G164" s="192" t="s">
        <v>429</v>
      </c>
      <c r="H164" s="192" t="s">
        <v>16</v>
      </c>
      <c r="I164" s="192" t="s">
        <v>236</v>
      </c>
      <c r="J164" s="322"/>
      <c r="K164" s="304"/>
      <c r="L164" s="307"/>
      <c r="M164" s="304"/>
      <c r="N164" s="324"/>
      <c r="O164" s="192" t="s">
        <v>430</v>
      </c>
      <c r="P164" s="192" t="s">
        <v>429</v>
      </c>
      <c r="Q164" s="210" t="s">
        <v>20</v>
      </c>
      <c r="R164" s="200"/>
      <c r="S164" s="27" t="str">
        <f t="shared" si="32"/>
        <v/>
      </c>
      <c r="T164" s="200"/>
      <c r="U164" s="27" t="str">
        <f t="shared" si="33"/>
        <v/>
      </c>
      <c r="V164" s="162"/>
      <c r="W164" s="27" t="str">
        <f t="shared" si="34"/>
        <v/>
      </c>
      <c r="X164" s="162"/>
      <c r="Y164" s="27" t="str">
        <f t="shared" si="35"/>
        <v/>
      </c>
      <c r="Z164" s="162"/>
      <c r="AA164" s="27" t="str">
        <f t="shared" si="36"/>
        <v/>
      </c>
      <c r="AB164" s="162"/>
      <c r="AC164" s="27" t="str">
        <f t="shared" si="37"/>
        <v/>
      </c>
      <c r="AD164" s="162"/>
      <c r="AE164" s="27" t="str">
        <f t="shared" si="38"/>
        <v/>
      </c>
      <c r="AF164" s="48" t="str">
        <f t="shared" si="39"/>
        <v/>
      </c>
      <c r="AG164" s="48" t="str">
        <f t="shared" si="40"/>
        <v/>
      </c>
      <c r="AH164" s="132"/>
      <c r="AI164" s="161" t="str">
        <f t="shared" si="41"/>
        <v>Débil</v>
      </c>
      <c r="AJ164" s="21" t="str">
        <f>IFERROR(VLOOKUP((CONCATENATE(AG164,AI164)),Listados!$U$3:$V$11,2,FALSE),"")</f>
        <v/>
      </c>
      <c r="AK164" s="48">
        <f t="shared" si="42"/>
        <v>100</v>
      </c>
      <c r="AL164" s="295"/>
      <c r="AM164" s="297"/>
      <c r="AN164" s="197">
        <f>+IF(AND(Q164="Preventivo",AM163="Fuerte"),2,IF(AND(Q164="Preventivo",AM163="Moderado"),1,0))</f>
        <v>2</v>
      </c>
      <c r="AO164" s="197">
        <f t="shared" si="43"/>
        <v>1</v>
      </c>
      <c r="AP164" s="197">
        <f>+K163-AN164</f>
        <v>0</v>
      </c>
      <c r="AQ164" s="197">
        <f>+M163-AO164</f>
        <v>1</v>
      </c>
      <c r="AR164" s="299"/>
      <c r="AS164" s="299"/>
      <c r="AT164" s="299"/>
      <c r="AU164" s="299"/>
      <c r="AV164" s="351"/>
      <c r="AW164" s="352"/>
      <c r="AX164" s="353"/>
      <c r="AY164" s="351"/>
      <c r="AZ164" s="352"/>
      <c r="BA164" s="353"/>
      <c r="BB164" s="351"/>
      <c r="BC164" s="352"/>
      <c r="BD164" s="353"/>
    </row>
    <row r="165" spans="1:56" ht="255.75" thickBot="1" x14ac:dyDescent="0.3">
      <c r="A165" s="310"/>
      <c r="B165" s="322"/>
      <c r="C165" s="325"/>
      <c r="D165" s="326"/>
      <c r="E165" s="191"/>
      <c r="F165" s="191"/>
      <c r="G165" s="192" t="s">
        <v>420</v>
      </c>
      <c r="H165" s="192" t="s">
        <v>16</v>
      </c>
      <c r="I165" s="192" t="s">
        <v>431</v>
      </c>
      <c r="J165" s="322"/>
      <c r="K165" s="304"/>
      <c r="L165" s="307"/>
      <c r="M165" s="304"/>
      <c r="N165" s="324"/>
      <c r="O165" s="192" t="s">
        <v>430</v>
      </c>
      <c r="P165" s="192" t="s">
        <v>420</v>
      </c>
      <c r="Q165" s="210" t="s">
        <v>20</v>
      </c>
      <c r="R165" s="200"/>
      <c r="S165" s="27" t="str">
        <f t="shared" si="32"/>
        <v/>
      </c>
      <c r="T165" s="200"/>
      <c r="U165" s="27" t="str">
        <f t="shared" si="33"/>
        <v/>
      </c>
      <c r="V165" s="162"/>
      <c r="W165" s="27" t="str">
        <f t="shared" si="34"/>
        <v/>
      </c>
      <c r="X165" s="162"/>
      <c r="Y165" s="27" t="str">
        <f t="shared" si="35"/>
        <v/>
      </c>
      <c r="Z165" s="162"/>
      <c r="AA165" s="27" t="str">
        <f t="shared" si="36"/>
        <v/>
      </c>
      <c r="AB165" s="162"/>
      <c r="AC165" s="27" t="str">
        <f t="shared" si="37"/>
        <v/>
      </c>
      <c r="AD165" s="162"/>
      <c r="AE165" s="27" t="str">
        <f t="shared" si="38"/>
        <v/>
      </c>
      <c r="AF165" s="48" t="str">
        <f t="shared" si="39"/>
        <v/>
      </c>
      <c r="AG165" s="48" t="str">
        <f t="shared" si="40"/>
        <v/>
      </c>
      <c r="AH165" s="132"/>
      <c r="AI165" s="161" t="str">
        <f t="shared" si="41"/>
        <v>Débil</v>
      </c>
      <c r="AJ165" s="21" t="str">
        <f>IFERROR(VLOOKUP((CONCATENATE(AG165,AI165)),Listados!$U$3:$V$11,2,FALSE),"")</f>
        <v/>
      </c>
      <c r="AK165" s="48">
        <f t="shared" si="42"/>
        <v>100</v>
      </c>
      <c r="AL165" s="295"/>
      <c r="AM165" s="297"/>
      <c r="AN165" s="197">
        <f>+IF(AND(Q165="Preventivo",AM163="Fuerte"),2,IF(AND(Q165="Preventivo",AM163="Moderado"),1,0))</f>
        <v>2</v>
      </c>
      <c r="AO165" s="197">
        <f t="shared" si="43"/>
        <v>1</v>
      </c>
      <c r="AP165" s="197">
        <f>+K163-AN165</f>
        <v>0</v>
      </c>
      <c r="AQ165" s="197">
        <f>+M163-AO165</f>
        <v>1</v>
      </c>
      <c r="AR165" s="299"/>
      <c r="AS165" s="299"/>
      <c r="AT165" s="299"/>
      <c r="AU165" s="299"/>
      <c r="AV165" s="351"/>
      <c r="AW165" s="352"/>
      <c r="AX165" s="353"/>
      <c r="AY165" s="351"/>
      <c r="AZ165" s="352"/>
      <c r="BA165" s="353"/>
      <c r="BB165" s="351"/>
      <c r="BC165" s="352"/>
      <c r="BD165" s="353"/>
    </row>
    <row r="166" spans="1:56" ht="30.75" thickBot="1" x14ac:dyDescent="0.3">
      <c r="A166" s="310"/>
      <c r="B166" s="322"/>
      <c r="C166" s="325"/>
      <c r="D166" s="326"/>
      <c r="E166" s="191"/>
      <c r="F166" s="191"/>
      <c r="G166" s="192"/>
      <c r="H166" s="192"/>
      <c r="I166" s="192" t="s">
        <v>432</v>
      </c>
      <c r="J166" s="322"/>
      <c r="K166" s="304"/>
      <c r="L166" s="307"/>
      <c r="M166" s="304"/>
      <c r="N166" s="324"/>
      <c r="O166" s="191"/>
      <c r="P166" s="194"/>
      <c r="Q166" s="194"/>
      <c r="R166" s="200"/>
      <c r="S166" s="27" t="str">
        <f t="shared" si="32"/>
        <v/>
      </c>
      <c r="T166" s="200"/>
      <c r="U166" s="27" t="str">
        <f t="shared" si="33"/>
        <v/>
      </c>
      <c r="V166" s="162"/>
      <c r="W166" s="27" t="str">
        <f t="shared" si="34"/>
        <v/>
      </c>
      <c r="X166" s="162"/>
      <c r="Y166" s="27" t="str">
        <f t="shared" si="35"/>
        <v/>
      </c>
      <c r="Z166" s="162"/>
      <c r="AA166" s="27" t="str">
        <f t="shared" si="36"/>
        <v/>
      </c>
      <c r="AB166" s="162"/>
      <c r="AC166" s="27" t="str">
        <f t="shared" si="37"/>
        <v/>
      </c>
      <c r="AD166" s="162"/>
      <c r="AE166" s="27" t="str">
        <f t="shared" si="38"/>
        <v/>
      </c>
      <c r="AF166" s="48" t="str">
        <f t="shared" si="39"/>
        <v/>
      </c>
      <c r="AG166" s="48" t="str">
        <f t="shared" si="40"/>
        <v/>
      </c>
      <c r="AH166" s="132"/>
      <c r="AI166" s="161" t="str">
        <f t="shared" si="41"/>
        <v>Débil</v>
      </c>
      <c r="AJ166" s="21" t="str">
        <f>IFERROR(VLOOKUP((CONCATENATE(AG166,AI166)),Listados!$U$3:$V$11,2,FALSE),"")</f>
        <v/>
      </c>
      <c r="AK166" s="48">
        <f t="shared" si="42"/>
        <v>100</v>
      </c>
      <c r="AL166" s="295"/>
      <c r="AM166" s="297"/>
      <c r="AN166" s="197">
        <f>+IF(AND(Q166="Preventivo",AM163="Fuerte"),2,IF(AND(Q166="Preventivo",AM163="Moderado"),1,0))</f>
        <v>0</v>
      </c>
      <c r="AO166" s="197">
        <f t="shared" si="43"/>
        <v>0</v>
      </c>
      <c r="AP166" s="197">
        <f>+K163-AN166</f>
        <v>2</v>
      </c>
      <c r="AQ166" s="197">
        <f>+M163-AO166</f>
        <v>2</v>
      </c>
      <c r="AR166" s="299"/>
      <c r="AS166" s="299"/>
      <c r="AT166" s="299"/>
      <c r="AU166" s="299"/>
      <c r="AV166" s="351"/>
      <c r="AW166" s="352"/>
      <c r="AX166" s="353"/>
      <c r="AY166" s="351"/>
      <c r="AZ166" s="352"/>
      <c r="BA166" s="353"/>
      <c r="BB166" s="351"/>
      <c r="BC166" s="352"/>
      <c r="BD166" s="353"/>
    </row>
    <row r="167" spans="1:56" ht="15.75" thickBot="1" x14ac:dyDescent="0.3">
      <c r="A167" s="310"/>
      <c r="B167" s="322"/>
      <c r="C167" s="325"/>
      <c r="D167" s="326"/>
      <c r="E167" s="191"/>
      <c r="F167" s="191"/>
      <c r="G167" s="192"/>
      <c r="H167" s="192"/>
      <c r="I167" s="192"/>
      <c r="J167" s="322"/>
      <c r="K167" s="304"/>
      <c r="L167" s="307"/>
      <c r="M167" s="304"/>
      <c r="N167" s="324"/>
      <c r="O167" s="191"/>
      <c r="P167" s="194"/>
      <c r="Q167" s="194"/>
      <c r="R167" s="200"/>
      <c r="S167" s="27" t="str">
        <f t="shared" si="32"/>
        <v/>
      </c>
      <c r="T167" s="200"/>
      <c r="U167" s="27" t="str">
        <f t="shared" si="33"/>
        <v/>
      </c>
      <c r="V167" s="162"/>
      <c r="W167" s="27" t="str">
        <f t="shared" si="34"/>
        <v/>
      </c>
      <c r="X167" s="162"/>
      <c r="Y167" s="27" t="str">
        <f t="shared" si="35"/>
        <v/>
      </c>
      <c r="Z167" s="162"/>
      <c r="AA167" s="27" t="str">
        <f t="shared" si="36"/>
        <v/>
      </c>
      <c r="AB167" s="162"/>
      <c r="AC167" s="27" t="str">
        <f t="shared" si="37"/>
        <v/>
      </c>
      <c r="AD167" s="162"/>
      <c r="AE167" s="27" t="str">
        <f t="shared" si="38"/>
        <v/>
      </c>
      <c r="AF167" s="48" t="str">
        <f t="shared" si="39"/>
        <v/>
      </c>
      <c r="AG167" s="48" t="str">
        <f t="shared" si="40"/>
        <v/>
      </c>
      <c r="AH167" s="132"/>
      <c r="AI167" s="161" t="str">
        <f t="shared" si="41"/>
        <v>Débil</v>
      </c>
      <c r="AJ167" s="21" t="str">
        <f>IFERROR(VLOOKUP((CONCATENATE(AG167,AI167)),Listados!$U$3:$V$11,2,FALSE),"")</f>
        <v/>
      </c>
      <c r="AK167" s="48">
        <f t="shared" si="42"/>
        <v>100</v>
      </c>
      <c r="AL167" s="295"/>
      <c r="AM167" s="297"/>
      <c r="AN167" s="197">
        <f>+IF(AND(Q167="Preventivo",AM163="Fuerte"),2,IF(AND(Q167="Preventivo",AM163="Moderado"),1,0))</f>
        <v>0</v>
      </c>
      <c r="AO167" s="197">
        <f t="shared" si="43"/>
        <v>0</v>
      </c>
      <c r="AP167" s="197">
        <f>+K163-AN167</f>
        <v>2</v>
      </c>
      <c r="AQ167" s="197">
        <f>+M163-AO167</f>
        <v>2</v>
      </c>
      <c r="AR167" s="299"/>
      <c r="AS167" s="299"/>
      <c r="AT167" s="299"/>
      <c r="AU167" s="299"/>
      <c r="AV167" s="351"/>
      <c r="AW167" s="352"/>
      <c r="AX167" s="353"/>
      <c r="AY167" s="351"/>
      <c r="AZ167" s="352"/>
      <c r="BA167" s="353"/>
      <c r="BB167" s="351"/>
      <c r="BC167" s="352"/>
      <c r="BD167" s="353"/>
    </row>
    <row r="168" spans="1:56" ht="15.75" thickBot="1" x14ac:dyDescent="0.3">
      <c r="A168" s="311"/>
      <c r="B168" s="322"/>
      <c r="C168" s="325"/>
      <c r="D168" s="326"/>
      <c r="E168" s="191"/>
      <c r="F168" s="191"/>
      <c r="G168" s="192"/>
      <c r="H168" s="192"/>
      <c r="I168" s="192"/>
      <c r="J168" s="322"/>
      <c r="K168" s="305"/>
      <c r="L168" s="307"/>
      <c r="M168" s="305"/>
      <c r="N168" s="324"/>
      <c r="O168" s="191"/>
      <c r="P168" s="194"/>
      <c r="Q168" s="194"/>
      <c r="R168" s="200"/>
      <c r="S168" s="27" t="str">
        <f t="shared" si="32"/>
        <v/>
      </c>
      <c r="T168" s="200"/>
      <c r="U168" s="27" t="str">
        <f t="shared" si="33"/>
        <v/>
      </c>
      <c r="V168" s="162"/>
      <c r="W168" s="27" t="str">
        <f t="shared" si="34"/>
        <v/>
      </c>
      <c r="X168" s="162"/>
      <c r="Y168" s="27" t="str">
        <f t="shared" si="35"/>
        <v/>
      </c>
      <c r="Z168" s="162"/>
      <c r="AA168" s="27" t="str">
        <f t="shared" si="36"/>
        <v/>
      </c>
      <c r="AB168" s="162"/>
      <c r="AC168" s="27" t="str">
        <f t="shared" si="37"/>
        <v/>
      </c>
      <c r="AD168" s="162"/>
      <c r="AE168" s="27" t="str">
        <f t="shared" si="38"/>
        <v/>
      </c>
      <c r="AF168" s="48" t="str">
        <f t="shared" si="39"/>
        <v/>
      </c>
      <c r="AG168" s="48" t="str">
        <f t="shared" si="40"/>
        <v/>
      </c>
      <c r="AH168" s="132"/>
      <c r="AI168" s="161" t="str">
        <f t="shared" si="41"/>
        <v>Débil</v>
      </c>
      <c r="AJ168" s="21" t="str">
        <f>IFERROR(VLOOKUP((CONCATENATE(AG168,AI168)),Listados!$U$3:$V$11,2,FALSE),"")</f>
        <v/>
      </c>
      <c r="AK168" s="48">
        <f t="shared" si="42"/>
        <v>100</v>
      </c>
      <c r="AL168" s="296"/>
      <c r="AM168" s="297"/>
      <c r="AN168" s="197">
        <f>+IF(AND(Q168="Preventivo",AM163="Fuerte"),2,IF(AND(Q168="Preventivo",AM163="Moderado"),1,0))</f>
        <v>0</v>
      </c>
      <c r="AO168" s="197">
        <f t="shared" si="43"/>
        <v>0</v>
      </c>
      <c r="AP168" s="197">
        <f>+K163-AN168</f>
        <v>2</v>
      </c>
      <c r="AQ168" s="197">
        <f>+M163-AO168</f>
        <v>2</v>
      </c>
      <c r="AR168" s="300"/>
      <c r="AS168" s="300"/>
      <c r="AT168" s="300"/>
      <c r="AU168" s="300"/>
      <c r="AV168" s="351"/>
      <c r="AW168" s="352"/>
      <c r="AX168" s="353"/>
      <c r="AY168" s="351"/>
      <c r="AZ168" s="352"/>
      <c r="BA168" s="353"/>
      <c r="BB168" s="351"/>
      <c r="BC168" s="352"/>
      <c r="BD168" s="353"/>
    </row>
    <row r="169" spans="1:56" ht="409.6" customHeight="1" thickBot="1" x14ac:dyDescent="0.3">
      <c r="A169" s="309">
        <v>28</v>
      </c>
      <c r="B169" s="322" t="s">
        <v>68</v>
      </c>
      <c r="C169" s="325" t="str">
        <f>IFERROR(VLOOKUP(B169,Listados!B$3:C$20,2,FALSE),"")</f>
        <v>Gestión contra la Criminalidad y la Reincidencia</v>
      </c>
      <c r="D169" s="326" t="s">
        <v>433</v>
      </c>
      <c r="E169" s="191" t="s">
        <v>15</v>
      </c>
      <c r="F169" s="191" t="s">
        <v>343</v>
      </c>
      <c r="G169" s="192" t="s">
        <v>434</v>
      </c>
      <c r="H169" s="192" t="s">
        <v>16</v>
      </c>
      <c r="I169" s="192" t="s">
        <v>367</v>
      </c>
      <c r="J169" s="322" t="s">
        <v>63</v>
      </c>
      <c r="K169" s="303">
        <f>+VLOOKUP(J169,Listados!$K$8:$L$12,2,0)</f>
        <v>5</v>
      </c>
      <c r="L169" s="306" t="s">
        <v>54</v>
      </c>
      <c r="M169" s="303">
        <f>+VLOOKUP(L169,Listados!$K$13:$L$17,2,0)</f>
        <v>4</v>
      </c>
      <c r="N169" s="323" t="str">
        <f>IF(AND(J169&lt;&gt;"",L169&lt;&gt;""),VLOOKUP(J169&amp;L169,Listados!$M$3:$N$27,2,FALSE),"")</f>
        <v>Extremo</v>
      </c>
      <c r="O169" s="192" t="s">
        <v>435</v>
      </c>
      <c r="P169" s="191" t="s">
        <v>434</v>
      </c>
      <c r="Q169" s="192" t="s">
        <v>20</v>
      </c>
      <c r="R169" s="200"/>
      <c r="S169" s="27" t="str">
        <f t="shared" si="32"/>
        <v/>
      </c>
      <c r="T169" s="200"/>
      <c r="U169" s="27" t="str">
        <f t="shared" si="33"/>
        <v/>
      </c>
      <c r="V169" s="162"/>
      <c r="W169" s="27" t="str">
        <f t="shared" si="34"/>
        <v/>
      </c>
      <c r="X169" s="162"/>
      <c r="Y169" s="27" t="str">
        <f t="shared" si="35"/>
        <v/>
      </c>
      <c r="Z169" s="162"/>
      <c r="AA169" s="27" t="str">
        <f t="shared" si="36"/>
        <v/>
      </c>
      <c r="AB169" s="162"/>
      <c r="AC169" s="27" t="str">
        <f t="shared" si="37"/>
        <v/>
      </c>
      <c r="AD169" s="162"/>
      <c r="AE169" s="27" t="str">
        <f t="shared" si="38"/>
        <v/>
      </c>
      <c r="AF169" s="48" t="str">
        <f t="shared" si="39"/>
        <v/>
      </c>
      <c r="AG169" s="48" t="str">
        <f t="shared" si="40"/>
        <v/>
      </c>
      <c r="AH169" s="132"/>
      <c r="AI169" s="161" t="str">
        <f t="shared" si="41"/>
        <v>Débil</v>
      </c>
      <c r="AJ169" s="21" t="str">
        <f>IFERROR(VLOOKUP((CONCATENATE(AG169,AI169)),Listados!$U$3:$V$11,2,FALSE),"")</f>
        <v/>
      </c>
      <c r="AK169" s="48">
        <f t="shared" si="42"/>
        <v>100</v>
      </c>
      <c r="AL169" s="294">
        <f>AVERAGE(AK169:AK174)</f>
        <v>100</v>
      </c>
      <c r="AM169" s="296" t="str">
        <f>IF(AL169&lt;=50, "Débil", IF(AL169&lt;=99,"Moderado","Fuerte"))</f>
        <v>Fuerte</v>
      </c>
      <c r="AN169" s="197">
        <f>+IF(AND(Q169="Preventivo",AM169="Fuerte"),2,IF(AND(Q169="Preventivo",AM169="Moderado"),1,0))</f>
        <v>2</v>
      </c>
      <c r="AO169" s="197">
        <f t="shared" si="43"/>
        <v>1</v>
      </c>
      <c r="AP169" s="197">
        <f>+K169-AN169</f>
        <v>3</v>
      </c>
      <c r="AQ169" s="197">
        <f>+M169-AO169</f>
        <v>3</v>
      </c>
      <c r="AR169" s="298" t="str">
        <f>+VLOOKUP(MIN(AP169,AP170,AP171,AP172,AP173,AP174),Listados!$J$18:$K$24,2,TRUE)</f>
        <v>Posible</v>
      </c>
      <c r="AS169" s="298" t="str">
        <f>+VLOOKUP(MIN(AQ169,AQ170,AQ171,AQ172,AQ173,AQ174),Listados!$J$27:$K$32,2,TRUE)</f>
        <v>Moderado</v>
      </c>
      <c r="AT169" s="298" t="str">
        <f>IF(AND(AR169&lt;&gt;"",AS169&lt;&gt;""),VLOOKUP(AR169&amp;AS169,Listados!$M$3:$N$27,2,FALSE),"")</f>
        <v>Alto</v>
      </c>
      <c r="AU169" s="298" t="str">
        <f>+VLOOKUP(AT169,Listados!$P$3:$Q$6,2,FALSE)</f>
        <v>Reducir el riesgo</v>
      </c>
      <c r="AV169" s="351"/>
      <c r="AW169" s="352"/>
      <c r="AX169" s="353"/>
      <c r="AY169" s="351"/>
      <c r="AZ169" s="352"/>
      <c r="BA169" s="353"/>
      <c r="BB169" s="351"/>
      <c r="BC169" s="352"/>
      <c r="BD169" s="353"/>
    </row>
    <row r="170" spans="1:56" ht="240.75" thickBot="1" x14ac:dyDescent="0.3">
      <c r="A170" s="310"/>
      <c r="B170" s="322"/>
      <c r="C170" s="325"/>
      <c r="D170" s="326"/>
      <c r="E170" s="191"/>
      <c r="F170" s="191"/>
      <c r="G170" s="192" t="s">
        <v>436</v>
      </c>
      <c r="H170" s="192" t="s">
        <v>16</v>
      </c>
      <c r="I170" s="192" t="s">
        <v>437</v>
      </c>
      <c r="J170" s="322"/>
      <c r="K170" s="304"/>
      <c r="L170" s="307"/>
      <c r="M170" s="304"/>
      <c r="N170" s="324"/>
      <c r="O170" s="192" t="s">
        <v>438</v>
      </c>
      <c r="P170" s="191" t="s">
        <v>436</v>
      </c>
      <c r="Q170" s="192" t="s">
        <v>20</v>
      </c>
      <c r="R170" s="200"/>
      <c r="S170" s="27" t="str">
        <f t="shared" si="32"/>
        <v/>
      </c>
      <c r="T170" s="200"/>
      <c r="U170" s="27" t="str">
        <f t="shared" si="33"/>
        <v/>
      </c>
      <c r="V170" s="162"/>
      <c r="W170" s="27" t="str">
        <f t="shared" si="34"/>
        <v/>
      </c>
      <c r="X170" s="162"/>
      <c r="Y170" s="27" t="str">
        <f t="shared" si="35"/>
        <v/>
      </c>
      <c r="Z170" s="162"/>
      <c r="AA170" s="27" t="str">
        <f t="shared" si="36"/>
        <v/>
      </c>
      <c r="AB170" s="162"/>
      <c r="AC170" s="27" t="str">
        <f t="shared" si="37"/>
        <v/>
      </c>
      <c r="AD170" s="162"/>
      <c r="AE170" s="27" t="str">
        <f t="shared" si="38"/>
        <v/>
      </c>
      <c r="AF170" s="48" t="str">
        <f t="shared" si="39"/>
        <v/>
      </c>
      <c r="AG170" s="48" t="str">
        <f t="shared" si="40"/>
        <v/>
      </c>
      <c r="AH170" s="132"/>
      <c r="AI170" s="161" t="str">
        <f t="shared" si="41"/>
        <v>Débil</v>
      </c>
      <c r="AJ170" s="21" t="str">
        <f>IFERROR(VLOOKUP((CONCATENATE(AG170,AI170)),Listados!$U$3:$V$11,2,FALSE),"")</f>
        <v/>
      </c>
      <c r="AK170" s="48">
        <f t="shared" si="42"/>
        <v>100</v>
      </c>
      <c r="AL170" s="295"/>
      <c r="AM170" s="297"/>
      <c r="AN170" s="197">
        <f>+IF(AND(Q170="Preventivo",AM169="Fuerte"),2,IF(AND(Q170="Preventivo",AM169="Moderado"),1,0))</f>
        <v>2</v>
      </c>
      <c r="AO170" s="197">
        <f t="shared" si="43"/>
        <v>1</v>
      </c>
      <c r="AP170" s="197">
        <f>+K169-AN170</f>
        <v>3</v>
      </c>
      <c r="AQ170" s="197">
        <f>+M169-AO170</f>
        <v>3</v>
      </c>
      <c r="AR170" s="299"/>
      <c r="AS170" s="299"/>
      <c r="AT170" s="299"/>
      <c r="AU170" s="299"/>
      <c r="AV170" s="351"/>
      <c r="AW170" s="352"/>
      <c r="AX170" s="353"/>
      <c r="AY170" s="351"/>
      <c r="AZ170" s="352"/>
      <c r="BA170" s="353"/>
      <c r="BB170" s="351"/>
      <c r="BC170" s="352"/>
      <c r="BD170" s="353"/>
    </row>
    <row r="171" spans="1:56" ht="30.75" thickBot="1" x14ac:dyDescent="0.3">
      <c r="A171" s="310"/>
      <c r="B171" s="322"/>
      <c r="C171" s="325"/>
      <c r="D171" s="326"/>
      <c r="E171" s="191"/>
      <c r="F171" s="191"/>
      <c r="G171" s="192"/>
      <c r="H171" s="192"/>
      <c r="I171" s="192" t="s">
        <v>439</v>
      </c>
      <c r="J171" s="322"/>
      <c r="K171" s="304"/>
      <c r="L171" s="307"/>
      <c r="M171" s="304"/>
      <c r="N171" s="324"/>
      <c r="O171" s="191"/>
      <c r="P171" s="194"/>
      <c r="Q171" s="194"/>
      <c r="R171" s="200"/>
      <c r="S171" s="27" t="str">
        <f t="shared" si="32"/>
        <v/>
      </c>
      <c r="T171" s="200"/>
      <c r="U171" s="27" t="str">
        <f t="shared" si="33"/>
        <v/>
      </c>
      <c r="V171" s="162"/>
      <c r="W171" s="27" t="str">
        <f t="shared" si="34"/>
        <v/>
      </c>
      <c r="X171" s="162"/>
      <c r="Y171" s="27" t="str">
        <f t="shared" si="35"/>
        <v/>
      </c>
      <c r="Z171" s="162"/>
      <c r="AA171" s="27" t="str">
        <f t="shared" si="36"/>
        <v/>
      </c>
      <c r="AB171" s="162"/>
      <c r="AC171" s="27" t="str">
        <f t="shared" si="37"/>
        <v/>
      </c>
      <c r="AD171" s="162"/>
      <c r="AE171" s="27" t="str">
        <f t="shared" si="38"/>
        <v/>
      </c>
      <c r="AF171" s="48" t="str">
        <f t="shared" si="39"/>
        <v/>
      </c>
      <c r="AG171" s="48" t="str">
        <f t="shared" si="40"/>
        <v/>
      </c>
      <c r="AH171" s="132"/>
      <c r="AI171" s="161" t="str">
        <f t="shared" si="41"/>
        <v>Débil</v>
      </c>
      <c r="AJ171" s="21" t="str">
        <f>IFERROR(VLOOKUP((CONCATENATE(AG171,AI171)),Listados!$U$3:$V$11,2,FALSE),"")</f>
        <v/>
      </c>
      <c r="AK171" s="48">
        <f t="shared" si="42"/>
        <v>100</v>
      </c>
      <c r="AL171" s="295"/>
      <c r="AM171" s="297"/>
      <c r="AN171" s="197">
        <f>+IF(AND(Q171="Preventivo",AM169="Fuerte"),2,IF(AND(Q171="Preventivo",AM169="Moderado"),1,0))</f>
        <v>0</v>
      </c>
      <c r="AO171" s="197">
        <f t="shared" si="43"/>
        <v>0</v>
      </c>
      <c r="AP171" s="197">
        <f>+K169-AN171</f>
        <v>5</v>
      </c>
      <c r="AQ171" s="197">
        <f>+M169-AO171</f>
        <v>4</v>
      </c>
      <c r="AR171" s="299"/>
      <c r="AS171" s="299"/>
      <c r="AT171" s="299"/>
      <c r="AU171" s="299"/>
      <c r="AV171" s="351"/>
      <c r="AW171" s="352"/>
      <c r="AX171" s="353"/>
      <c r="AY171" s="351"/>
      <c r="AZ171" s="352"/>
      <c r="BA171" s="353"/>
      <c r="BB171" s="351"/>
      <c r="BC171" s="352"/>
      <c r="BD171" s="353"/>
    </row>
    <row r="172" spans="1:56" ht="15.75" thickBot="1" x14ac:dyDescent="0.3">
      <c r="A172" s="310"/>
      <c r="B172" s="322"/>
      <c r="C172" s="325"/>
      <c r="D172" s="326"/>
      <c r="E172" s="191"/>
      <c r="F172" s="191"/>
      <c r="G172" s="192"/>
      <c r="H172" s="192"/>
      <c r="I172" s="192"/>
      <c r="J172" s="322"/>
      <c r="K172" s="304"/>
      <c r="L172" s="307"/>
      <c r="M172" s="304"/>
      <c r="N172" s="324"/>
      <c r="O172" s="191"/>
      <c r="P172" s="194"/>
      <c r="Q172" s="194"/>
      <c r="R172" s="200"/>
      <c r="S172" s="27" t="str">
        <f t="shared" si="32"/>
        <v/>
      </c>
      <c r="T172" s="200"/>
      <c r="U172" s="27" t="str">
        <f t="shared" si="33"/>
        <v/>
      </c>
      <c r="V172" s="162"/>
      <c r="W172" s="27" t="str">
        <f t="shared" si="34"/>
        <v/>
      </c>
      <c r="X172" s="162"/>
      <c r="Y172" s="27" t="str">
        <f t="shared" si="35"/>
        <v/>
      </c>
      <c r="Z172" s="162"/>
      <c r="AA172" s="27" t="str">
        <f t="shared" si="36"/>
        <v/>
      </c>
      <c r="AB172" s="162"/>
      <c r="AC172" s="27" t="str">
        <f t="shared" si="37"/>
        <v/>
      </c>
      <c r="AD172" s="162"/>
      <c r="AE172" s="27" t="str">
        <f t="shared" si="38"/>
        <v/>
      </c>
      <c r="AF172" s="48" t="str">
        <f t="shared" si="39"/>
        <v/>
      </c>
      <c r="AG172" s="48" t="str">
        <f t="shared" si="40"/>
        <v/>
      </c>
      <c r="AH172" s="132"/>
      <c r="AI172" s="161" t="str">
        <f t="shared" si="41"/>
        <v>Débil</v>
      </c>
      <c r="AJ172" s="21" t="str">
        <f>IFERROR(VLOOKUP((CONCATENATE(AG172,AI172)),Listados!$U$3:$V$11,2,FALSE),"")</f>
        <v/>
      </c>
      <c r="AK172" s="48">
        <f t="shared" si="42"/>
        <v>100</v>
      </c>
      <c r="AL172" s="295"/>
      <c r="AM172" s="297"/>
      <c r="AN172" s="197">
        <f>+IF(AND(Q172="Preventivo",AM169="Fuerte"),2,IF(AND(Q172="Preventivo",AM169="Moderado"),1,0))</f>
        <v>0</v>
      </c>
      <c r="AO172" s="197">
        <f t="shared" si="43"/>
        <v>0</v>
      </c>
      <c r="AP172" s="197">
        <f>+K169-AN172</f>
        <v>5</v>
      </c>
      <c r="AQ172" s="197">
        <f>+M169-AO172</f>
        <v>4</v>
      </c>
      <c r="AR172" s="299"/>
      <c r="AS172" s="299"/>
      <c r="AT172" s="299"/>
      <c r="AU172" s="299"/>
      <c r="AV172" s="351"/>
      <c r="AW172" s="352"/>
      <c r="AX172" s="353"/>
      <c r="AY172" s="351"/>
      <c r="AZ172" s="352"/>
      <c r="BA172" s="353"/>
      <c r="BB172" s="351"/>
      <c r="BC172" s="352"/>
      <c r="BD172" s="353"/>
    </row>
    <row r="173" spans="1:56" ht="15.75" thickBot="1" x14ac:dyDescent="0.3">
      <c r="A173" s="310"/>
      <c r="B173" s="322"/>
      <c r="C173" s="325"/>
      <c r="D173" s="326"/>
      <c r="E173" s="191"/>
      <c r="F173" s="191"/>
      <c r="G173" s="192"/>
      <c r="H173" s="192"/>
      <c r="I173" s="192"/>
      <c r="J173" s="322"/>
      <c r="K173" s="304"/>
      <c r="L173" s="307"/>
      <c r="M173" s="304"/>
      <c r="N173" s="324"/>
      <c r="O173" s="191"/>
      <c r="P173" s="194"/>
      <c r="Q173" s="194"/>
      <c r="R173" s="200"/>
      <c r="S173" s="27" t="str">
        <f t="shared" si="32"/>
        <v/>
      </c>
      <c r="T173" s="200"/>
      <c r="U173" s="27" t="str">
        <f t="shared" si="33"/>
        <v/>
      </c>
      <c r="V173" s="162"/>
      <c r="W173" s="27" t="str">
        <f t="shared" si="34"/>
        <v/>
      </c>
      <c r="X173" s="162"/>
      <c r="Y173" s="27" t="str">
        <f t="shared" si="35"/>
        <v/>
      </c>
      <c r="Z173" s="162"/>
      <c r="AA173" s="27" t="str">
        <f t="shared" si="36"/>
        <v/>
      </c>
      <c r="AB173" s="162"/>
      <c r="AC173" s="27" t="str">
        <f t="shared" si="37"/>
        <v/>
      </c>
      <c r="AD173" s="162"/>
      <c r="AE173" s="27" t="str">
        <f t="shared" si="38"/>
        <v/>
      </c>
      <c r="AF173" s="48" t="str">
        <f t="shared" si="39"/>
        <v/>
      </c>
      <c r="AG173" s="48" t="str">
        <f t="shared" si="40"/>
        <v/>
      </c>
      <c r="AH173" s="132"/>
      <c r="AI173" s="161" t="str">
        <f t="shared" si="41"/>
        <v>Débil</v>
      </c>
      <c r="AJ173" s="21" t="str">
        <f>IFERROR(VLOOKUP((CONCATENATE(AG173,AI173)),Listados!$U$3:$V$11,2,FALSE),"")</f>
        <v/>
      </c>
      <c r="AK173" s="48">
        <f t="shared" si="42"/>
        <v>100</v>
      </c>
      <c r="AL173" s="295"/>
      <c r="AM173" s="297"/>
      <c r="AN173" s="197">
        <f>+IF(AND(Q173="Preventivo",AM169="Fuerte"),2,IF(AND(Q173="Preventivo",AM169="Moderado"),1,0))</f>
        <v>0</v>
      </c>
      <c r="AO173" s="197">
        <f t="shared" si="43"/>
        <v>0</v>
      </c>
      <c r="AP173" s="197">
        <f>+K169-AN173</f>
        <v>5</v>
      </c>
      <c r="AQ173" s="197">
        <f>+M169-AO173</f>
        <v>4</v>
      </c>
      <c r="AR173" s="299"/>
      <c r="AS173" s="299"/>
      <c r="AT173" s="299"/>
      <c r="AU173" s="299"/>
      <c r="AV173" s="351"/>
      <c r="AW173" s="352"/>
      <c r="AX173" s="353"/>
      <c r="AY173" s="351"/>
      <c r="AZ173" s="352"/>
      <c r="BA173" s="353"/>
      <c r="BB173" s="351"/>
      <c r="BC173" s="352"/>
      <c r="BD173" s="353"/>
    </row>
    <row r="174" spans="1:56" ht="15.75" thickBot="1" x14ac:dyDescent="0.3">
      <c r="A174" s="311"/>
      <c r="B174" s="322"/>
      <c r="C174" s="325"/>
      <c r="D174" s="326"/>
      <c r="E174" s="191"/>
      <c r="F174" s="191"/>
      <c r="G174" s="192"/>
      <c r="H174" s="192"/>
      <c r="I174" s="192"/>
      <c r="J174" s="322"/>
      <c r="K174" s="305"/>
      <c r="L174" s="307"/>
      <c r="M174" s="305"/>
      <c r="N174" s="324"/>
      <c r="O174" s="191"/>
      <c r="P174" s="194"/>
      <c r="Q174" s="194"/>
      <c r="R174" s="200"/>
      <c r="S174" s="27" t="str">
        <f t="shared" si="32"/>
        <v/>
      </c>
      <c r="T174" s="200"/>
      <c r="U174" s="27" t="str">
        <f t="shared" si="33"/>
        <v/>
      </c>
      <c r="V174" s="162"/>
      <c r="W174" s="27" t="str">
        <f t="shared" si="34"/>
        <v/>
      </c>
      <c r="X174" s="162"/>
      <c r="Y174" s="27" t="str">
        <f t="shared" si="35"/>
        <v/>
      </c>
      <c r="Z174" s="162"/>
      <c r="AA174" s="27" t="str">
        <f t="shared" si="36"/>
        <v/>
      </c>
      <c r="AB174" s="162"/>
      <c r="AC174" s="27" t="str">
        <f t="shared" si="37"/>
        <v/>
      </c>
      <c r="AD174" s="162"/>
      <c r="AE174" s="27" t="str">
        <f t="shared" si="38"/>
        <v/>
      </c>
      <c r="AF174" s="48" t="str">
        <f t="shared" si="39"/>
        <v/>
      </c>
      <c r="AG174" s="48" t="str">
        <f t="shared" si="40"/>
        <v/>
      </c>
      <c r="AH174" s="132"/>
      <c r="AI174" s="161" t="str">
        <f t="shared" si="41"/>
        <v>Débil</v>
      </c>
      <c r="AJ174" s="21" t="str">
        <f>IFERROR(VLOOKUP((CONCATENATE(AG174,AI174)),Listados!$U$3:$V$11,2,FALSE),"")</f>
        <v/>
      </c>
      <c r="AK174" s="48">
        <f t="shared" si="42"/>
        <v>100</v>
      </c>
      <c r="AL174" s="296"/>
      <c r="AM174" s="297"/>
      <c r="AN174" s="197">
        <f>+IF(AND(Q174="Preventivo",AM169="Fuerte"),2,IF(AND(Q174="Preventivo",AM169="Moderado"),1,0))</f>
        <v>0</v>
      </c>
      <c r="AO174" s="197">
        <f t="shared" si="43"/>
        <v>0</v>
      </c>
      <c r="AP174" s="197">
        <f>+K169-AN174</f>
        <v>5</v>
      </c>
      <c r="AQ174" s="197">
        <f>+M169-AO174</f>
        <v>4</v>
      </c>
      <c r="AR174" s="300"/>
      <c r="AS174" s="300"/>
      <c r="AT174" s="300"/>
      <c r="AU174" s="300"/>
      <c r="AV174" s="351"/>
      <c r="AW174" s="352"/>
      <c r="AX174" s="353"/>
      <c r="AY174" s="351"/>
      <c r="AZ174" s="352"/>
      <c r="BA174" s="353"/>
      <c r="BB174" s="351"/>
      <c r="BC174" s="352"/>
      <c r="BD174" s="353"/>
    </row>
    <row r="175" spans="1:56" ht="195.75" thickBot="1" x14ac:dyDescent="0.3">
      <c r="A175" s="309">
        <v>29</v>
      </c>
      <c r="B175" s="322" t="s">
        <v>68</v>
      </c>
      <c r="C175" s="325" t="str">
        <f>IFERROR(VLOOKUP(B175,Listados!B$3:C$20,2,FALSE),"")</f>
        <v>Gestión contra la Criminalidad y la Reincidencia</v>
      </c>
      <c r="D175" s="326" t="s">
        <v>440</v>
      </c>
      <c r="E175" s="191" t="s">
        <v>15</v>
      </c>
      <c r="F175" s="191" t="s">
        <v>343</v>
      </c>
      <c r="G175" s="192" t="s">
        <v>441</v>
      </c>
      <c r="H175" s="192" t="s">
        <v>30</v>
      </c>
      <c r="I175" s="192" t="s">
        <v>442</v>
      </c>
      <c r="J175" s="322" t="s">
        <v>63</v>
      </c>
      <c r="K175" s="303">
        <f>+VLOOKUP(J175,Listados!$K$8:$L$12,2,0)</f>
        <v>5</v>
      </c>
      <c r="L175" s="306" t="s">
        <v>54</v>
      </c>
      <c r="M175" s="303">
        <f>+VLOOKUP(L175,Listados!$K$13:$L$17,2,0)</f>
        <v>4</v>
      </c>
      <c r="N175" s="323" t="str">
        <f>IF(AND(J175&lt;&gt;"",L175&lt;&gt;""),VLOOKUP(J175&amp;L175,Listados!$M$3:$N$27,2,FALSE),"")</f>
        <v>Extremo</v>
      </c>
      <c r="O175" s="192" t="s">
        <v>443</v>
      </c>
      <c r="P175" s="192" t="s">
        <v>441</v>
      </c>
      <c r="Q175" s="192" t="s">
        <v>20</v>
      </c>
      <c r="R175" s="200"/>
      <c r="S175" s="27" t="str">
        <f t="shared" si="32"/>
        <v/>
      </c>
      <c r="T175" s="200"/>
      <c r="U175" s="27" t="str">
        <f t="shared" si="33"/>
        <v/>
      </c>
      <c r="V175" s="162"/>
      <c r="W175" s="27" t="str">
        <f t="shared" si="34"/>
        <v/>
      </c>
      <c r="X175" s="162"/>
      <c r="Y175" s="27" t="str">
        <f t="shared" si="35"/>
        <v/>
      </c>
      <c r="Z175" s="162"/>
      <c r="AA175" s="27" t="str">
        <f t="shared" si="36"/>
        <v/>
      </c>
      <c r="AB175" s="162"/>
      <c r="AC175" s="27" t="str">
        <f t="shared" si="37"/>
        <v/>
      </c>
      <c r="AD175" s="162"/>
      <c r="AE175" s="27" t="str">
        <f t="shared" si="38"/>
        <v/>
      </c>
      <c r="AF175" s="48" t="str">
        <f t="shared" si="39"/>
        <v/>
      </c>
      <c r="AG175" s="48" t="str">
        <f t="shared" si="40"/>
        <v/>
      </c>
      <c r="AH175" s="132"/>
      <c r="AI175" s="161" t="str">
        <f t="shared" si="41"/>
        <v>Débil</v>
      </c>
      <c r="AJ175" s="21" t="str">
        <f>IFERROR(VLOOKUP((CONCATENATE(AG175,AI175)),Listados!$U$3:$V$11,2,FALSE),"")</f>
        <v/>
      </c>
      <c r="AK175" s="48">
        <f t="shared" si="42"/>
        <v>100</v>
      </c>
      <c r="AL175" s="294">
        <f>AVERAGE(AK175:AK180)</f>
        <v>100</v>
      </c>
      <c r="AM175" s="296" t="str">
        <f>IF(AL175&lt;=50, "Débil", IF(AL175&lt;=99,"Moderado","Fuerte"))</f>
        <v>Fuerte</v>
      </c>
      <c r="AN175" s="197">
        <f>+IF(AND(Q175="Preventivo",AM175="Fuerte"),2,IF(AND(Q175="Preventivo",AM175="Moderado"),1,0))</f>
        <v>2</v>
      </c>
      <c r="AO175" s="197">
        <f t="shared" si="43"/>
        <v>1</v>
      </c>
      <c r="AP175" s="197">
        <f>+K175-AN175</f>
        <v>3</v>
      </c>
      <c r="AQ175" s="197">
        <f>+M175-AO175</f>
        <v>3</v>
      </c>
      <c r="AR175" s="298" t="str">
        <f>+VLOOKUP(MIN(AP175,AP176,AP177,AP178,AP179,AP180),Listados!$J$18:$K$24,2,TRUE)</f>
        <v>Posible</v>
      </c>
      <c r="AS175" s="298" t="str">
        <f>+VLOOKUP(MIN(AQ175,AQ176,AQ177,AQ178,AQ179,AQ180),Listados!$J$27:$K$32,2,TRUE)</f>
        <v>Moderado</v>
      </c>
      <c r="AT175" s="298" t="str">
        <f>IF(AND(AR175&lt;&gt;"",AS175&lt;&gt;""),VLOOKUP(AR175&amp;AS175,Listados!$M$3:$N$27,2,FALSE),"")</f>
        <v>Alto</v>
      </c>
      <c r="AU175" s="298" t="str">
        <f>+VLOOKUP(AT175,Listados!$P$3:$Q$6,2,FALSE)</f>
        <v>Reducir el riesgo</v>
      </c>
      <c r="AV175" s="351"/>
      <c r="AW175" s="352"/>
      <c r="AX175" s="353"/>
      <c r="AY175" s="351"/>
      <c r="AZ175" s="352"/>
      <c r="BA175" s="353"/>
      <c r="BB175" s="351"/>
      <c r="BC175" s="352"/>
      <c r="BD175" s="353"/>
    </row>
    <row r="176" spans="1:56" ht="195.75" thickBot="1" x14ac:dyDescent="0.3">
      <c r="A176" s="310"/>
      <c r="B176" s="322"/>
      <c r="C176" s="325"/>
      <c r="D176" s="326"/>
      <c r="E176" s="191"/>
      <c r="F176" s="191"/>
      <c r="G176" s="192" t="s">
        <v>444</v>
      </c>
      <c r="H176" s="192" t="s">
        <v>16</v>
      </c>
      <c r="I176" s="192" t="s">
        <v>437</v>
      </c>
      <c r="J176" s="322"/>
      <c r="K176" s="304"/>
      <c r="L176" s="307"/>
      <c r="M176" s="304"/>
      <c r="N176" s="324"/>
      <c r="O176" s="192" t="s">
        <v>443</v>
      </c>
      <c r="P176" s="192" t="s">
        <v>444</v>
      </c>
      <c r="Q176" s="194"/>
      <c r="R176" s="200"/>
      <c r="S176" s="27" t="str">
        <f t="shared" si="32"/>
        <v/>
      </c>
      <c r="T176" s="200"/>
      <c r="U176" s="27" t="str">
        <f t="shared" si="33"/>
        <v/>
      </c>
      <c r="V176" s="162"/>
      <c r="W176" s="27" t="str">
        <f t="shared" si="34"/>
        <v/>
      </c>
      <c r="X176" s="162"/>
      <c r="Y176" s="27" t="str">
        <f t="shared" si="35"/>
        <v/>
      </c>
      <c r="Z176" s="162"/>
      <c r="AA176" s="27" t="str">
        <f t="shared" si="36"/>
        <v/>
      </c>
      <c r="AB176" s="162"/>
      <c r="AC176" s="27" t="str">
        <f t="shared" si="37"/>
        <v/>
      </c>
      <c r="AD176" s="162"/>
      <c r="AE176" s="27" t="str">
        <f t="shared" si="38"/>
        <v/>
      </c>
      <c r="AF176" s="48" t="str">
        <f t="shared" si="39"/>
        <v/>
      </c>
      <c r="AG176" s="48" t="str">
        <f t="shared" si="40"/>
        <v/>
      </c>
      <c r="AH176" s="132"/>
      <c r="AI176" s="161" t="str">
        <f t="shared" si="41"/>
        <v>Débil</v>
      </c>
      <c r="AJ176" s="21" t="str">
        <f>IFERROR(VLOOKUP((CONCATENATE(AG176,AI176)),Listados!$U$3:$V$11,2,FALSE),"")</f>
        <v/>
      </c>
      <c r="AK176" s="48">
        <f t="shared" si="42"/>
        <v>100</v>
      </c>
      <c r="AL176" s="295"/>
      <c r="AM176" s="297"/>
      <c r="AN176" s="197">
        <f>+IF(AND(Q176="Preventivo",AM175="Fuerte"),2,IF(AND(Q176="Preventivo",AM175="Moderado"),1,0))</f>
        <v>0</v>
      </c>
      <c r="AO176" s="197">
        <f t="shared" si="43"/>
        <v>0</v>
      </c>
      <c r="AP176" s="197">
        <f>+K175-AN176</f>
        <v>5</v>
      </c>
      <c r="AQ176" s="197">
        <f>+M175-AO176</f>
        <v>4</v>
      </c>
      <c r="AR176" s="299"/>
      <c r="AS176" s="299"/>
      <c r="AT176" s="299"/>
      <c r="AU176" s="299"/>
      <c r="AV176" s="351"/>
      <c r="AW176" s="352"/>
      <c r="AX176" s="353"/>
      <c r="AY176" s="351"/>
      <c r="AZ176" s="352"/>
      <c r="BA176" s="353"/>
      <c r="BB176" s="351"/>
      <c r="BC176" s="352"/>
      <c r="BD176" s="353"/>
    </row>
    <row r="177" spans="1:56" ht="30.75" thickBot="1" x14ac:dyDescent="0.3">
      <c r="A177" s="310"/>
      <c r="B177" s="322"/>
      <c r="C177" s="325"/>
      <c r="D177" s="326"/>
      <c r="E177" s="191"/>
      <c r="F177" s="191"/>
      <c r="G177" s="192"/>
      <c r="H177" s="192"/>
      <c r="I177" s="192" t="s">
        <v>439</v>
      </c>
      <c r="J177" s="322"/>
      <c r="K177" s="304"/>
      <c r="L177" s="307"/>
      <c r="M177" s="304"/>
      <c r="N177" s="324"/>
      <c r="O177" s="191"/>
      <c r="P177" s="194"/>
      <c r="Q177" s="194"/>
      <c r="R177" s="200"/>
      <c r="S177" s="27" t="str">
        <f t="shared" si="32"/>
        <v/>
      </c>
      <c r="T177" s="200"/>
      <c r="U177" s="27" t="str">
        <f t="shared" si="33"/>
        <v/>
      </c>
      <c r="V177" s="162"/>
      <c r="W177" s="27" t="str">
        <f t="shared" si="34"/>
        <v/>
      </c>
      <c r="X177" s="162"/>
      <c r="Y177" s="27" t="str">
        <f t="shared" si="35"/>
        <v/>
      </c>
      <c r="Z177" s="162"/>
      <c r="AA177" s="27" t="str">
        <f t="shared" si="36"/>
        <v/>
      </c>
      <c r="AB177" s="162"/>
      <c r="AC177" s="27" t="str">
        <f t="shared" si="37"/>
        <v/>
      </c>
      <c r="AD177" s="162"/>
      <c r="AE177" s="27" t="str">
        <f t="shared" si="38"/>
        <v/>
      </c>
      <c r="AF177" s="48" t="str">
        <f t="shared" si="39"/>
        <v/>
      </c>
      <c r="AG177" s="48" t="str">
        <f t="shared" si="40"/>
        <v/>
      </c>
      <c r="AH177" s="132"/>
      <c r="AI177" s="161" t="str">
        <f t="shared" si="41"/>
        <v>Débil</v>
      </c>
      <c r="AJ177" s="21" t="str">
        <f>IFERROR(VLOOKUP((CONCATENATE(AG177,AI177)),Listados!$U$3:$V$11,2,FALSE),"")</f>
        <v/>
      </c>
      <c r="AK177" s="48">
        <f t="shared" si="42"/>
        <v>100</v>
      </c>
      <c r="AL177" s="295"/>
      <c r="AM177" s="297"/>
      <c r="AN177" s="197">
        <f>+IF(AND(Q177="Preventivo",AM175="Fuerte"),2,IF(AND(Q177="Preventivo",AM175="Moderado"),1,0))</f>
        <v>0</v>
      </c>
      <c r="AO177" s="197">
        <f t="shared" si="43"/>
        <v>0</v>
      </c>
      <c r="AP177" s="197">
        <f>+K175-AN177</f>
        <v>5</v>
      </c>
      <c r="AQ177" s="197">
        <f>+M175-AO177</f>
        <v>4</v>
      </c>
      <c r="AR177" s="299"/>
      <c r="AS177" s="299"/>
      <c r="AT177" s="299"/>
      <c r="AU177" s="299"/>
      <c r="AV177" s="351"/>
      <c r="AW177" s="352"/>
      <c r="AX177" s="353"/>
      <c r="AY177" s="351"/>
      <c r="AZ177" s="352"/>
      <c r="BA177" s="353"/>
      <c r="BB177" s="351"/>
      <c r="BC177" s="352"/>
      <c r="BD177" s="353"/>
    </row>
    <row r="178" spans="1:56" ht="15.75" thickBot="1" x14ac:dyDescent="0.3">
      <c r="A178" s="310"/>
      <c r="B178" s="322"/>
      <c r="C178" s="325"/>
      <c r="D178" s="326"/>
      <c r="E178" s="191"/>
      <c r="F178" s="191"/>
      <c r="G178" s="192"/>
      <c r="H178" s="192"/>
      <c r="I178" s="192"/>
      <c r="J178" s="322"/>
      <c r="K178" s="304"/>
      <c r="L178" s="307"/>
      <c r="M178" s="304"/>
      <c r="N178" s="324"/>
      <c r="O178" s="191"/>
      <c r="P178" s="194"/>
      <c r="Q178" s="194"/>
      <c r="R178" s="200"/>
      <c r="S178" s="27" t="str">
        <f t="shared" si="32"/>
        <v/>
      </c>
      <c r="T178" s="200"/>
      <c r="U178" s="27" t="str">
        <f t="shared" si="33"/>
        <v/>
      </c>
      <c r="V178" s="162"/>
      <c r="W178" s="27" t="str">
        <f t="shared" si="34"/>
        <v/>
      </c>
      <c r="X178" s="162"/>
      <c r="Y178" s="27" t="str">
        <f t="shared" si="35"/>
        <v/>
      </c>
      <c r="Z178" s="162"/>
      <c r="AA178" s="27" t="str">
        <f t="shared" si="36"/>
        <v/>
      </c>
      <c r="AB178" s="162"/>
      <c r="AC178" s="27" t="str">
        <f t="shared" si="37"/>
        <v/>
      </c>
      <c r="AD178" s="162"/>
      <c r="AE178" s="27" t="str">
        <f t="shared" si="38"/>
        <v/>
      </c>
      <c r="AF178" s="48" t="str">
        <f t="shared" si="39"/>
        <v/>
      </c>
      <c r="AG178" s="48" t="str">
        <f t="shared" si="40"/>
        <v/>
      </c>
      <c r="AH178" s="132"/>
      <c r="AI178" s="161" t="str">
        <f t="shared" si="41"/>
        <v>Débil</v>
      </c>
      <c r="AJ178" s="21" t="str">
        <f>IFERROR(VLOOKUP((CONCATENATE(AG178,AI178)),Listados!$U$3:$V$11,2,FALSE),"")</f>
        <v/>
      </c>
      <c r="AK178" s="48">
        <f t="shared" si="42"/>
        <v>100</v>
      </c>
      <c r="AL178" s="295"/>
      <c r="AM178" s="297"/>
      <c r="AN178" s="197">
        <f>+IF(AND(Q178="Preventivo",AM175="Fuerte"),2,IF(AND(Q178="Preventivo",AM175="Moderado"),1,0))</f>
        <v>0</v>
      </c>
      <c r="AO178" s="197">
        <f t="shared" si="43"/>
        <v>0</v>
      </c>
      <c r="AP178" s="197">
        <f>+K175-AN178</f>
        <v>5</v>
      </c>
      <c r="AQ178" s="197">
        <f>+M175-AO178</f>
        <v>4</v>
      </c>
      <c r="AR178" s="299"/>
      <c r="AS178" s="299"/>
      <c r="AT178" s="299"/>
      <c r="AU178" s="299"/>
      <c r="AV178" s="351"/>
      <c r="AW178" s="352"/>
      <c r="AX178" s="353"/>
      <c r="AY178" s="351"/>
      <c r="AZ178" s="352"/>
      <c r="BA178" s="353"/>
      <c r="BB178" s="351"/>
      <c r="BC178" s="352"/>
      <c r="BD178" s="353"/>
    </row>
    <row r="179" spans="1:56" ht="15.75" thickBot="1" x14ac:dyDescent="0.3">
      <c r="A179" s="310"/>
      <c r="B179" s="322"/>
      <c r="C179" s="325"/>
      <c r="D179" s="326"/>
      <c r="E179" s="191"/>
      <c r="F179" s="191"/>
      <c r="G179" s="192"/>
      <c r="H179" s="192"/>
      <c r="I179" s="192"/>
      <c r="J179" s="322"/>
      <c r="K179" s="304"/>
      <c r="L179" s="307"/>
      <c r="M179" s="304"/>
      <c r="N179" s="324"/>
      <c r="O179" s="191"/>
      <c r="P179" s="194"/>
      <c r="Q179" s="194"/>
      <c r="R179" s="200"/>
      <c r="S179" s="27" t="str">
        <f t="shared" si="32"/>
        <v/>
      </c>
      <c r="T179" s="200"/>
      <c r="U179" s="27" t="str">
        <f t="shared" si="33"/>
        <v/>
      </c>
      <c r="V179" s="162"/>
      <c r="W179" s="27" t="str">
        <f t="shared" si="34"/>
        <v/>
      </c>
      <c r="X179" s="162"/>
      <c r="Y179" s="27" t="str">
        <f t="shared" si="35"/>
        <v/>
      </c>
      <c r="Z179" s="162"/>
      <c r="AA179" s="27" t="str">
        <f t="shared" si="36"/>
        <v/>
      </c>
      <c r="AB179" s="162"/>
      <c r="AC179" s="27" t="str">
        <f t="shared" si="37"/>
        <v/>
      </c>
      <c r="AD179" s="162"/>
      <c r="AE179" s="27" t="str">
        <f t="shared" si="38"/>
        <v/>
      </c>
      <c r="AF179" s="48" t="str">
        <f t="shared" si="39"/>
        <v/>
      </c>
      <c r="AG179" s="48" t="str">
        <f t="shared" si="40"/>
        <v/>
      </c>
      <c r="AH179" s="132"/>
      <c r="AI179" s="161" t="str">
        <f t="shared" si="41"/>
        <v>Débil</v>
      </c>
      <c r="AJ179" s="21" t="str">
        <f>IFERROR(VLOOKUP((CONCATENATE(AG179,AI179)),Listados!$U$3:$V$11,2,FALSE),"")</f>
        <v/>
      </c>
      <c r="AK179" s="48">
        <f t="shared" si="42"/>
        <v>100</v>
      </c>
      <c r="AL179" s="295"/>
      <c r="AM179" s="297"/>
      <c r="AN179" s="197">
        <f>+IF(AND(Q179="Preventivo",AM175="Fuerte"),2,IF(AND(Q179="Preventivo",AM175="Moderado"),1,0))</f>
        <v>0</v>
      </c>
      <c r="AO179" s="197">
        <f t="shared" si="43"/>
        <v>0</v>
      </c>
      <c r="AP179" s="197">
        <f>+K175-AN179</f>
        <v>5</v>
      </c>
      <c r="AQ179" s="197">
        <f>+M175-AO179</f>
        <v>4</v>
      </c>
      <c r="AR179" s="299"/>
      <c r="AS179" s="299"/>
      <c r="AT179" s="299"/>
      <c r="AU179" s="299"/>
      <c r="AV179" s="351"/>
      <c r="AW179" s="352"/>
      <c r="AX179" s="353"/>
      <c r="AY179" s="351"/>
      <c r="AZ179" s="352"/>
      <c r="BA179" s="353"/>
      <c r="BB179" s="351"/>
      <c r="BC179" s="352"/>
      <c r="BD179" s="353"/>
    </row>
    <row r="180" spans="1:56" ht="15.75" thickBot="1" x14ac:dyDescent="0.3">
      <c r="A180" s="311"/>
      <c r="B180" s="322"/>
      <c r="C180" s="325"/>
      <c r="D180" s="326"/>
      <c r="E180" s="191"/>
      <c r="F180" s="191"/>
      <c r="G180" s="192"/>
      <c r="H180" s="192"/>
      <c r="I180" s="192"/>
      <c r="J180" s="322"/>
      <c r="K180" s="305"/>
      <c r="L180" s="307"/>
      <c r="M180" s="305"/>
      <c r="N180" s="324"/>
      <c r="O180" s="191"/>
      <c r="P180" s="194"/>
      <c r="Q180" s="194"/>
      <c r="R180" s="200"/>
      <c r="S180" s="27" t="str">
        <f t="shared" si="32"/>
        <v/>
      </c>
      <c r="T180" s="200"/>
      <c r="U180" s="27" t="str">
        <f t="shared" si="33"/>
        <v/>
      </c>
      <c r="V180" s="162"/>
      <c r="W180" s="27" t="str">
        <f t="shared" si="34"/>
        <v/>
      </c>
      <c r="X180" s="162"/>
      <c r="Y180" s="27" t="str">
        <f t="shared" si="35"/>
        <v/>
      </c>
      <c r="Z180" s="162"/>
      <c r="AA180" s="27" t="str">
        <f t="shared" si="36"/>
        <v/>
      </c>
      <c r="AB180" s="162"/>
      <c r="AC180" s="27" t="str">
        <f t="shared" si="37"/>
        <v/>
      </c>
      <c r="AD180" s="162"/>
      <c r="AE180" s="27" t="str">
        <f t="shared" si="38"/>
        <v/>
      </c>
      <c r="AF180" s="48" t="str">
        <f t="shared" si="39"/>
        <v/>
      </c>
      <c r="AG180" s="48" t="str">
        <f t="shared" si="40"/>
        <v/>
      </c>
      <c r="AH180" s="132"/>
      <c r="AI180" s="161" t="str">
        <f t="shared" si="41"/>
        <v>Débil</v>
      </c>
      <c r="AJ180" s="21" t="str">
        <f>IFERROR(VLOOKUP((CONCATENATE(AG180,AI180)),Listados!$U$3:$V$11,2,FALSE),"")</f>
        <v/>
      </c>
      <c r="AK180" s="48">
        <f t="shared" si="42"/>
        <v>100</v>
      </c>
      <c r="AL180" s="296"/>
      <c r="AM180" s="297"/>
      <c r="AN180" s="197">
        <f>+IF(AND(Q180="Preventivo",AM175="Fuerte"),2,IF(AND(Q180="Preventivo",AM175="Moderado"),1,0))</f>
        <v>0</v>
      </c>
      <c r="AO180" s="197">
        <f t="shared" si="43"/>
        <v>0</v>
      </c>
      <c r="AP180" s="197">
        <f>+K175-AN180</f>
        <v>5</v>
      </c>
      <c r="AQ180" s="197">
        <f>+M175-AO180</f>
        <v>4</v>
      </c>
      <c r="AR180" s="300"/>
      <c r="AS180" s="300"/>
      <c r="AT180" s="300"/>
      <c r="AU180" s="300"/>
      <c r="AV180" s="351"/>
      <c r="AW180" s="352"/>
      <c r="AX180" s="353"/>
      <c r="AY180" s="351"/>
      <c r="AZ180" s="352"/>
      <c r="BA180" s="353"/>
      <c r="BB180" s="351"/>
      <c r="BC180" s="352"/>
      <c r="BD180" s="353"/>
    </row>
    <row r="181" spans="1:56" ht="210.75" thickBot="1" x14ac:dyDescent="0.3">
      <c r="A181" s="309">
        <v>30</v>
      </c>
      <c r="B181" s="322" t="s">
        <v>68</v>
      </c>
      <c r="C181" s="325" t="str">
        <f>IFERROR(VLOOKUP(B181,Listados!B$3:C$20,2,FALSE),"")</f>
        <v>Gestión contra la Criminalidad y la Reincidencia</v>
      </c>
      <c r="D181" s="326" t="s">
        <v>445</v>
      </c>
      <c r="E181" s="191" t="s">
        <v>15</v>
      </c>
      <c r="F181" s="191" t="s">
        <v>343</v>
      </c>
      <c r="G181" s="192" t="s">
        <v>446</v>
      </c>
      <c r="H181" s="192" t="s">
        <v>16</v>
      </c>
      <c r="I181" s="192" t="s">
        <v>447</v>
      </c>
      <c r="J181" s="322" t="s">
        <v>31</v>
      </c>
      <c r="K181" s="303">
        <f>+VLOOKUP(J181,Listados!$K$8:$L$12,2,0)</f>
        <v>2</v>
      </c>
      <c r="L181" s="306" t="s">
        <v>36</v>
      </c>
      <c r="M181" s="303">
        <f>+VLOOKUP(L181,Listados!$K$13:$L$17,2,0)</f>
        <v>3</v>
      </c>
      <c r="N181" s="323" t="str">
        <f>IF(AND(J181&lt;&gt;"",L181&lt;&gt;""),VLOOKUP(J181&amp;L181,Listados!$M$3:$N$27,2,FALSE),"")</f>
        <v>Moderado</v>
      </c>
      <c r="O181" s="192" t="s">
        <v>448</v>
      </c>
      <c r="P181" s="192" t="s">
        <v>446</v>
      </c>
      <c r="Q181" s="192" t="s">
        <v>20</v>
      </c>
      <c r="R181" s="200"/>
      <c r="S181" s="27" t="str">
        <f t="shared" si="32"/>
        <v/>
      </c>
      <c r="T181" s="200"/>
      <c r="U181" s="27" t="str">
        <f t="shared" si="33"/>
        <v/>
      </c>
      <c r="V181" s="162"/>
      <c r="W181" s="27" t="str">
        <f t="shared" si="34"/>
        <v/>
      </c>
      <c r="X181" s="162"/>
      <c r="Y181" s="27" t="str">
        <f t="shared" si="35"/>
        <v/>
      </c>
      <c r="Z181" s="162"/>
      <c r="AA181" s="27" t="str">
        <f t="shared" si="36"/>
        <v/>
      </c>
      <c r="AB181" s="162"/>
      <c r="AC181" s="27" t="str">
        <f t="shared" si="37"/>
        <v/>
      </c>
      <c r="AD181" s="162"/>
      <c r="AE181" s="27" t="str">
        <f t="shared" si="38"/>
        <v/>
      </c>
      <c r="AF181" s="48" t="str">
        <f t="shared" si="39"/>
        <v/>
      </c>
      <c r="AG181" s="48" t="str">
        <f t="shared" si="40"/>
        <v/>
      </c>
      <c r="AH181" s="132"/>
      <c r="AI181" s="161" t="str">
        <f t="shared" si="41"/>
        <v>Débil</v>
      </c>
      <c r="AJ181" s="21" t="str">
        <f>IFERROR(VLOOKUP((CONCATENATE(AG181,AI181)),Listados!$U$3:$V$11,2,FALSE),"")</f>
        <v/>
      </c>
      <c r="AK181" s="48">
        <f t="shared" si="42"/>
        <v>100</v>
      </c>
      <c r="AL181" s="294">
        <f>AVERAGE(AK181:AK186)</f>
        <v>100</v>
      </c>
      <c r="AM181" s="296" t="str">
        <f>IF(AL181&lt;=50, "Débil", IF(AL181&lt;=99,"Moderado","Fuerte"))</f>
        <v>Fuerte</v>
      </c>
      <c r="AN181" s="197">
        <f>+IF(AND(Q181="Preventivo",AM181="Fuerte"),2,IF(AND(Q181="Preventivo",AM181="Moderado"),1,0))</f>
        <v>2</v>
      </c>
      <c r="AO181" s="197">
        <f t="shared" si="43"/>
        <v>1</v>
      </c>
      <c r="AP181" s="197">
        <f>+K181-AN181</f>
        <v>0</v>
      </c>
      <c r="AQ181" s="197">
        <f>+M181-AO181</f>
        <v>2</v>
      </c>
      <c r="AR181" s="298" t="str">
        <f>+VLOOKUP(MIN(AP181,AP182,AP183,AP184,AP185,AP186),Listados!$J$18:$K$24,2,TRUE)</f>
        <v>Rara Vez</v>
      </c>
      <c r="AS181" s="298" t="str">
        <f>+VLOOKUP(MIN(AQ181,AQ182,AQ183,AQ184,AQ185,AQ186),Listados!$J$27:$K$32,2,TRUE)</f>
        <v>Insignificante</v>
      </c>
      <c r="AT181" s="298" t="str">
        <f>IF(AND(AR181&lt;&gt;"",AS181&lt;&gt;""),VLOOKUP(AR181&amp;AS181,Listados!$M$3:$N$27,2,FALSE),"")</f>
        <v>Bajo</v>
      </c>
      <c r="AU181" s="298" t="str">
        <f>+VLOOKUP(AT181,Listados!$P$3:$Q$6,2,FALSE)</f>
        <v>Asumir el riesgo</v>
      </c>
      <c r="AV181" s="351"/>
      <c r="AW181" s="352"/>
      <c r="AX181" s="353"/>
      <c r="AY181" s="351"/>
      <c r="AZ181" s="352"/>
      <c r="BA181" s="353"/>
      <c r="BB181" s="351"/>
      <c r="BC181" s="352"/>
      <c r="BD181" s="353"/>
    </row>
    <row r="182" spans="1:56" ht="150.75" thickBot="1" x14ac:dyDescent="0.3">
      <c r="A182" s="310"/>
      <c r="B182" s="322"/>
      <c r="C182" s="325"/>
      <c r="D182" s="326"/>
      <c r="E182" s="191"/>
      <c r="F182" s="191"/>
      <c r="G182" s="192" t="s">
        <v>449</v>
      </c>
      <c r="H182" s="192" t="s">
        <v>30</v>
      </c>
      <c r="I182" s="192" t="s">
        <v>450</v>
      </c>
      <c r="J182" s="322"/>
      <c r="K182" s="304"/>
      <c r="L182" s="307"/>
      <c r="M182" s="304"/>
      <c r="N182" s="324"/>
      <c r="O182" s="192" t="s">
        <v>451</v>
      </c>
      <c r="P182" s="192" t="s">
        <v>449</v>
      </c>
      <c r="Q182" s="192" t="s">
        <v>123</v>
      </c>
      <c r="R182" s="200"/>
      <c r="S182" s="27" t="str">
        <f t="shared" si="32"/>
        <v/>
      </c>
      <c r="T182" s="200"/>
      <c r="U182" s="27" t="str">
        <f t="shared" si="33"/>
        <v/>
      </c>
      <c r="V182" s="162"/>
      <c r="W182" s="27" t="str">
        <f t="shared" si="34"/>
        <v/>
      </c>
      <c r="X182" s="162"/>
      <c r="Y182" s="27" t="str">
        <f t="shared" si="35"/>
        <v/>
      </c>
      <c r="Z182" s="162"/>
      <c r="AA182" s="27" t="str">
        <f t="shared" si="36"/>
        <v/>
      </c>
      <c r="AB182" s="162"/>
      <c r="AC182" s="27" t="str">
        <f t="shared" si="37"/>
        <v/>
      </c>
      <c r="AD182" s="162"/>
      <c r="AE182" s="27" t="str">
        <f t="shared" si="38"/>
        <v/>
      </c>
      <c r="AF182" s="48" t="str">
        <f t="shared" si="39"/>
        <v/>
      </c>
      <c r="AG182" s="48" t="str">
        <f t="shared" si="40"/>
        <v/>
      </c>
      <c r="AH182" s="132"/>
      <c r="AI182" s="161" t="str">
        <f t="shared" si="41"/>
        <v>Débil</v>
      </c>
      <c r="AJ182" s="21" t="str">
        <f>IFERROR(VLOOKUP((CONCATENATE(AG182,AI182)),Listados!$U$3:$V$11,2,FALSE),"")</f>
        <v/>
      </c>
      <c r="AK182" s="48">
        <f t="shared" si="42"/>
        <v>100</v>
      </c>
      <c r="AL182" s="295"/>
      <c r="AM182" s="297"/>
      <c r="AN182" s="197">
        <f>+IF(AND(Q182="Preventivo",AM181="Fuerte"),2,IF(AND(Q182="Preventivo",AM181="Moderado"),1,0))</f>
        <v>0</v>
      </c>
      <c r="AO182" s="197">
        <f t="shared" si="43"/>
        <v>2</v>
      </c>
      <c r="AP182" s="197">
        <f>+K181-AN182</f>
        <v>2</v>
      </c>
      <c r="AQ182" s="197">
        <f>+M181-AO182</f>
        <v>1</v>
      </c>
      <c r="AR182" s="299"/>
      <c r="AS182" s="299"/>
      <c r="AT182" s="299"/>
      <c r="AU182" s="299"/>
      <c r="AV182" s="351"/>
      <c r="AW182" s="352"/>
      <c r="AX182" s="353"/>
      <c r="AY182" s="351"/>
      <c r="AZ182" s="352"/>
      <c r="BA182" s="353"/>
      <c r="BB182" s="351"/>
      <c r="BC182" s="352"/>
      <c r="BD182" s="353"/>
    </row>
    <row r="183" spans="1:56" ht="60.75" thickBot="1" x14ac:dyDescent="0.3">
      <c r="A183" s="310"/>
      <c r="B183" s="322"/>
      <c r="C183" s="325"/>
      <c r="D183" s="326"/>
      <c r="E183" s="191"/>
      <c r="F183" s="191"/>
      <c r="G183" s="192"/>
      <c r="H183" s="192"/>
      <c r="I183" s="192" t="s">
        <v>452</v>
      </c>
      <c r="J183" s="322"/>
      <c r="K183" s="304"/>
      <c r="L183" s="307"/>
      <c r="M183" s="304"/>
      <c r="N183" s="324"/>
      <c r="O183" s="191"/>
      <c r="P183" s="194"/>
      <c r="Q183" s="194"/>
      <c r="R183" s="200"/>
      <c r="S183" s="27" t="str">
        <f t="shared" si="32"/>
        <v/>
      </c>
      <c r="T183" s="200"/>
      <c r="U183" s="27" t="str">
        <f t="shared" si="33"/>
        <v/>
      </c>
      <c r="V183" s="162"/>
      <c r="W183" s="27" t="str">
        <f t="shared" si="34"/>
        <v/>
      </c>
      <c r="X183" s="162"/>
      <c r="Y183" s="27" t="str">
        <f t="shared" si="35"/>
        <v/>
      </c>
      <c r="Z183" s="162"/>
      <c r="AA183" s="27" t="str">
        <f t="shared" si="36"/>
        <v/>
      </c>
      <c r="AB183" s="162"/>
      <c r="AC183" s="27" t="str">
        <f t="shared" si="37"/>
        <v/>
      </c>
      <c r="AD183" s="162"/>
      <c r="AE183" s="27" t="str">
        <f t="shared" si="38"/>
        <v/>
      </c>
      <c r="AF183" s="48" t="str">
        <f t="shared" si="39"/>
        <v/>
      </c>
      <c r="AG183" s="48" t="str">
        <f t="shared" si="40"/>
        <v/>
      </c>
      <c r="AH183" s="132"/>
      <c r="AI183" s="161" t="str">
        <f t="shared" si="41"/>
        <v>Débil</v>
      </c>
      <c r="AJ183" s="21" t="str">
        <f>IFERROR(VLOOKUP((CONCATENATE(AG183,AI183)),Listados!$U$3:$V$11,2,FALSE),"")</f>
        <v/>
      </c>
      <c r="AK183" s="48">
        <f t="shared" si="42"/>
        <v>100</v>
      </c>
      <c r="AL183" s="295"/>
      <c r="AM183" s="297"/>
      <c r="AN183" s="197">
        <f>+IF(AND(Q183="Preventivo",AM181="Fuerte"),2,IF(AND(Q183="Preventivo",AM181="Moderado"),1,0))</f>
        <v>0</v>
      </c>
      <c r="AO183" s="197">
        <f t="shared" si="43"/>
        <v>0</v>
      </c>
      <c r="AP183" s="197">
        <f>+K181-AN183</f>
        <v>2</v>
      </c>
      <c r="AQ183" s="197">
        <f>+M181-AO183</f>
        <v>3</v>
      </c>
      <c r="AR183" s="299"/>
      <c r="AS183" s="299"/>
      <c r="AT183" s="299"/>
      <c r="AU183" s="299"/>
      <c r="AV183" s="351"/>
      <c r="AW183" s="352"/>
      <c r="AX183" s="353"/>
      <c r="AY183" s="351"/>
      <c r="AZ183" s="352"/>
      <c r="BA183" s="353"/>
      <c r="BB183" s="351"/>
      <c r="BC183" s="352"/>
      <c r="BD183" s="353"/>
    </row>
    <row r="184" spans="1:56" ht="15.75" thickBot="1" x14ac:dyDescent="0.3">
      <c r="A184" s="310"/>
      <c r="B184" s="322"/>
      <c r="C184" s="325"/>
      <c r="D184" s="326"/>
      <c r="E184" s="191"/>
      <c r="F184" s="191"/>
      <c r="G184" s="192"/>
      <c r="H184" s="192"/>
      <c r="I184" s="192"/>
      <c r="J184" s="322"/>
      <c r="K184" s="304"/>
      <c r="L184" s="307"/>
      <c r="M184" s="304"/>
      <c r="N184" s="324"/>
      <c r="O184" s="191"/>
      <c r="P184" s="194"/>
      <c r="Q184" s="194"/>
      <c r="R184" s="200"/>
      <c r="S184" s="27" t="str">
        <f t="shared" si="32"/>
        <v/>
      </c>
      <c r="T184" s="200"/>
      <c r="U184" s="27" t="str">
        <f t="shared" si="33"/>
        <v/>
      </c>
      <c r="V184" s="162"/>
      <c r="W184" s="27" t="str">
        <f t="shared" si="34"/>
        <v/>
      </c>
      <c r="X184" s="162"/>
      <c r="Y184" s="27" t="str">
        <f t="shared" si="35"/>
        <v/>
      </c>
      <c r="Z184" s="162"/>
      <c r="AA184" s="27" t="str">
        <f t="shared" si="36"/>
        <v/>
      </c>
      <c r="AB184" s="162"/>
      <c r="AC184" s="27" t="str">
        <f t="shared" si="37"/>
        <v/>
      </c>
      <c r="AD184" s="162"/>
      <c r="AE184" s="27" t="str">
        <f t="shared" si="38"/>
        <v/>
      </c>
      <c r="AF184" s="48" t="str">
        <f t="shared" si="39"/>
        <v/>
      </c>
      <c r="AG184" s="48" t="str">
        <f t="shared" si="40"/>
        <v/>
      </c>
      <c r="AH184" s="132"/>
      <c r="AI184" s="161" t="str">
        <f t="shared" si="41"/>
        <v>Débil</v>
      </c>
      <c r="AJ184" s="21" t="str">
        <f>IFERROR(VLOOKUP((CONCATENATE(AG184,AI184)),Listados!$U$3:$V$11,2,FALSE),"")</f>
        <v/>
      </c>
      <c r="AK184" s="48">
        <f t="shared" si="42"/>
        <v>100</v>
      </c>
      <c r="AL184" s="295"/>
      <c r="AM184" s="297"/>
      <c r="AN184" s="197">
        <f>+IF(AND(Q184="Preventivo",AM181="Fuerte"),2,IF(AND(Q184="Preventivo",AM181="Moderado"),1,0))</f>
        <v>0</v>
      </c>
      <c r="AO184" s="197">
        <f t="shared" si="43"/>
        <v>0</v>
      </c>
      <c r="AP184" s="197">
        <f>+K181-AN184</f>
        <v>2</v>
      </c>
      <c r="AQ184" s="197">
        <f>+M181-AO184</f>
        <v>3</v>
      </c>
      <c r="AR184" s="299"/>
      <c r="AS184" s="299"/>
      <c r="AT184" s="299"/>
      <c r="AU184" s="299"/>
      <c r="AV184" s="351"/>
      <c r="AW184" s="352"/>
      <c r="AX184" s="353"/>
      <c r="AY184" s="351"/>
      <c r="AZ184" s="352"/>
      <c r="BA184" s="353"/>
      <c r="BB184" s="351"/>
      <c r="BC184" s="352"/>
      <c r="BD184" s="353"/>
    </row>
    <row r="185" spans="1:56" ht="15.75" thickBot="1" x14ac:dyDescent="0.3">
      <c r="A185" s="310"/>
      <c r="B185" s="322"/>
      <c r="C185" s="325"/>
      <c r="D185" s="326"/>
      <c r="E185" s="191"/>
      <c r="F185" s="191"/>
      <c r="G185" s="192"/>
      <c r="H185" s="192"/>
      <c r="I185" s="192"/>
      <c r="J185" s="322"/>
      <c r="K185" s="304"/>
      <c r="L185" s="307"/>
      <c r="M185" s="304"/>
      <c r="N185" s="324"/>
      <c r="O185" s="191"/>
      <c r="P185" s="194"/>
      <c r="Q185" s="194"/>
      <c r="R185" s="200"/>
      <c r="S185" s="27" t="str">
        <f t="shared" si="32"/>
        <v/>
      </c>
      <c r="T185" s="200"/>
      <c r="U185" s="27" t="str">
        <f t="shared" si="33"/>
        <v/>
      </c>
      <c r="V185" s="162"/>
      <c r="W185" s="27" t="str">
        <f t="shared" si="34"/>
        <v/>
      </c>
      <c r="X185" s="162"/>
      <c r="Y185" s="27" t="str">
        <f t="shared" si="35"/>
        <v/>
      </c>
      <c r="Z185" s="162"/>
      <c r="AA185" s="27" t="str">
        <f t="shared" si="36"/>
        <v/>
      </c>
      <c r="AB185" s="162"/>
      <c r="AC185" s="27" t="str">
        <f t="shared" si="37"/>
        <v/>
      </c>
      <c r="AD185" s="162"/>
      <c r="AE185" s="27" t="str">
        <f t="shared" si="38"/>
        <v/>
      </c>
      <c r="AF185" s="48" t="str">
        <f t="shared" si="39"/>
        <v/>
      </c>
      <c r="AG185" s="48" t="str">
        <f t="shared" si="40"/>
        <v/>
      </c>
      <c r="AH185" s="132"/>
      <c r="AI185" s="161" t="str">
        <f t="shared" si="41"/>
        <v>Débil</v>
      </c>
      <c r="AJ185" s="21" t="str">
        <f>IFERROR(VLOOKUP((CONCATENATE(AG185,AI185)),Listados!$U$3:$V$11,2,FALSE),"")</f>
        <v/>
      </c>
      <c r="AK185" s="48">
        <f t="shared" si="42"/>
        <v>100</v>
      </c>
      <c r="AL185" s="295"/>
      <c r="AM185" s="297"/>
      <c r="AN185" s="197">
        <f>+IF(AND(Q185="Preventivo",AM181="Fuerte"),2,IF(AND(Q185="Preventivo",AM181="Moderado"),1,0))</f>
        <v>0</v>
      </c>
      <c r="AO185" s="197">
        <f t="shared" si="43"/>
        <v>0</v>
      </c>
      <c r="AP185" s="197">
        <f>+K181-AN185</f>
        <v>2</v>
      </c>
      <c r="AQ185" s="197">
        <f>+M181-AO185</f>
        <v>3</v>
      </c>
      <c r="AR185" s="299"/>
      <c r="AS185" s="299"/>
      <c r="AT185" s="299"/>
      <c r="AU185" s="299"/>
      <c r="AV185" s="351"/>
      <c r="AW185" s="352"/>
      <c r="AX185" s="353"/>
      <c r="AY185" s="351"/>
      <c r="AZ185" s="352"/>
      <c r="BA185" s="353"/>
      <c r="BB185" s="351"/>
      <c r="BC185" s="352"/>
      <c r="BD185" s="353"/>
    </row>
    <row r="186" spans="1:56" ht="15.75" thickBot="1" x14ac:dyDescent="0.3">
      <c r="A186" s="311"/>
      <c r="B186" s="322"/>
      <c r="C186" s="325"/>
      <c r="D186" s="326"/>
      <c r="E186" s="191"/>
      <c r="F186" s="191"/>
      <c r="G186" s="192"/>
      <c r="H186" s="192"/>
      <c r="I186" s="192"/>
      <c r="J186" s="322"/>
      <c r="K186" s="305"/>
      <c r="L186" s="307"/>
      <c r="M186" s="305"/>
      <c r="N186" s="324"/>
      <c r="O186" s="191"/>
      <c r="P186" s="194"/>
      <c r="Q186" s="194"/>
      <c r="R186" s="200"/>
      <c r="S186" s="27" t="str">
        <f t="shared" si="32"/>
        <v/>
      </c>
      <c r="T186" s="200"/>
      <c r="U186" s="27" t="str">
        <f t="shared" si="33"/>
        <v/>
      </c>
      <c r="V186" s="162"/>
      <c r="W186" s="27" t="str">
        <f t="shared" si="34"/>
        <v/>
      </c>
      <c r="X186" s="162"/>
      <c r="Y186" s="27" t="str">
        <f t="shared" si="35"/>
        <v/>
      </c>
      <c r="Z186" s="162"/>
      <c r="AA186" s="27" t="str">
        <f t="shared" si="36"/>
        <v/>
      </c>
      <c r="AB186" s="162"/>
      <c r="AC186" s="27" t="str">
        <f t="shared" si="37"/>
        <v/>
      </c>
      <c r="AD186" s="162"/>
      <c r="AE186" s="27" t="str">
        <f t="shared" si="38"/>
        <v/>
      </c>
      <c r="AF186" s="48" t="str">
        <f t="shared" si="39"/>
        <v/>
      </c>
      <c r="AG186" s="48" t="str">
        <f t="shared" si="40"/>
        <v/>
      </c>
      <c r="AH186" s="132"/>
      <c r="AI186" s="161" t="str">
        <f t="shared" si="41"/>
        <v>Débil</v>
      </c>
      <c r="AJ186" s="21" t="str">
        <f>IFERROR(VLOOKUP((CONCATENATE(AG186,AI186)),Listados!$U$3:$V$11,2,FALSE),"")</f>
        <v/>
      </c>
      <c r="AK186" s="48">
        <f t="shared" si="42"/>
        <v>100</v>
      </c>
      <c r="AL186" s="296"/>
      <c r="AM186" s="297"/>
      <c r="AN186" s="197">
        <f>+IF(AND(Q186="Preventivo",AM181="Fuerte"),2,IF(AND(Q186="Preventivo",AM181="Moderado"),1,0))</f>
        <v>0</v>
      </c>
      <c r="AO186" s="197">
        <f t="shared" si="43"/>
        <v>0</v>
      </c>
      <c r="AP186" s="197">
        <f>+K181-AN186</f>
        <v>2</v>
      </c>
      <c r="AQ186" s="197">
        <f>+M181-AO186</f>
        <v>3</v>
      </c>
      <c r="AR186" s="300"/>
      <c r="AS186" s="300"/>
      <c r="AT186" s="300"/>
      <c r="AU186" s="300"/>
      <c r="AV186" s="351"/>
      <c r="AW186" s="352"/>
      <c r="AX186" s="353"/>
      <c r="AY186" s="351"/>
      <c r="AZ186" s="352"/>
      <c r="BA186" s="353"/>
      <c r="BB186" s="351"/>
      <c r="BC186" s="352"/>
      <c r="BD186" s="353"/>
    </row>
    <row r="187" spans="1:56" ht="225.75" thickBot="1" x14ac:dyDescent="0.3">
      <c r="A187" s="309">
        <v>31</v>
      </c>
      <c r="B187" s="322" t="s">
        <v>68</v>
      </c>
      <c r="C187" s="325" t="str">
        <f>IFERROR(VLOOKUP(B187,Listados!B$3:C$20,2,FALSE),"")</f>
        <v>Gestión contra la Criminalidad y la Reincidencia</v>
      </c>
      <c r="D187" s="326" t="s">
        <v>453</v>
      </c>
      <c r="E187" s="191" t="s">
        <v>52</v>
      </c>
      <c r="F187" s="191"/>
      <c r="G187" s="192" t="s">
        <v>454</v>
      </c>
      <c r="H187" s="192" t="s">
        <v>16</v>
      </c>
      <c r="I187" s="192" t="s">
        <v>455</v>
      </c>
      <c r="J187" s="322" t="s">
        <v>31</v>
      </c>
      <c r="K187" s="303">
        <f>+VLOOKUP(J187,Listados!$K$8:$L$12,2,0)</f>
        <v>2</v>
      </c>
      <c r="L187" s="306" t="s">
        <v>54</v>
      </c>
      <c r="M187" s="303">
        <f>+VLOOKUP(L187,Listados!$K$13:$L$17,2,0)</f>
        <v>4</v>
      </c>
      <c r="N187" s="323" t="str">
        <f>IF(AND(J187&lt;&gt;"",L187&lt;&gt;""),VLOOKUP(J187&amp;L187,Listados!$M$3:$N$27,2,FALSE),"")</f>
        <v>Alto</v>
      </c>
      <c r="O187" s="192" t="s">
        <v>456</v>
      </c>
      <c r="P187" s="192" t="s">
        <v>454</v>
      </c>
      <c r="Q187" s="192" t="s">
        <v>20</v>
      </c>
      <c r="R187" s="200"/>
      <c r="S187" s="27" t="str">
        <f t="shared" si="32"/>
        <v/>
      </c>
      <c r="T187" s="200"/>
      <c r="U187" s="27" t="str">
        <f t="shared" si="33"/>
        <v/>
      </c>
      <c r="V187" s="162"/>
      <c r="W187" s="27" t="str">
        <f t="shared" si="34"/>
        <v/>
      </c>
      <c r="X187" s="162"/>
      <c r="Y187" s="27" t="str">
        <f t="shared" si="35"/>
        <v/>
      </c>
      <c r="Z187" s="162"/>
      <c r="AA187" s="27" t="str">
        <f t="shared" si="36"/>
        <v/>
      </c>
      <c r="AB187" s="162"/>
      <c r="AC187" s="27" t="str">
        <f t="shared" si="37"/>
        <v/>
      </c>
      <c r="AD187" s="162"/>
      <c r="AE187" s="27" t="str">
        <f t="shared" si="38"/>
        <v/>
      </c>
      <c r="AF187" s="48" t="str">
        <f t="shared" si="39"/>
        <v/>
      </c>
      <c r="AG187" s="48" t="str">
        <f t="shared" si="40"/>
        <v/>
      </c>
      <c r="AH187" s="132"/>
      <c r="AI187" s="161" t="str">
        <f t="shared" si="41"/>
        <v>Débil</v>
      </c>
      <c r="AJ187" s="21" t="str">
        <f>IFERROR(VLOOKUP((CONCATENATE(AG187,AI187)),Listados!$U$3:$V$11,2,FALSE),"")</f>
        <v/>
      </c>
      <c r="AK187" s="48">
        <f t="shared" si="42"/>
        <v>100</v>
      </c>
      <c r="AL187" s="294">
        <f>AVERAGE(AK187:AK192)</f>
        <v>100</v>
      </c>
      <c r="AM187" s="296" t="str">
        <f>IF(AL187&lt;=50, "Débil", IF(AL187&lt;=99,"Moderado","Fuerte"))</f>
        <v>Fuerte</v>
      </c>
      <c r="AN187" s="197">
        <f>+IF(AND(Q187="Preventivo",AM187="Fuerte"),2,IF(AND(Q187="Preventivo",AM187="Moderado"),1,0))</f>
        <v>2</v>
      </c>
      <c r="AO187" s="197">
        <f t="shared" si="43"/>
        <v>1</v>
      </c>
      <c r="AP187" s="197">
        <f>+K187-AN187</f>
        <v>0</v>
      </c>
      <c r="AQ187" s="197">
        <f>+M187-AO187</f>
        <v>3</v>
      </c>
      <c r="AR187" s="298" t="str">
        <f>+VLOOKUP(MIN(AP187,AP188,AP189,AP190,AP191,AP192),Listados!$J$18:$K$24,2,TRUE)</f>
        <v>Rara Vez</v>
      </c>
      <c r="AS187" s="298" t="str">
        <f>+VLOOKUP(MIN(AQ187,AQ188,AQ189,AQ190,AQ191,AQ192),Listados!$J$27:$K$32,2,TRUE)</f>
        <v>Moderado</v>
      </c>
      <c r="AT187" s="298" t="str">
        <f>IF(AND(AR187&lt;&gt;"",AS187&lt;&gt;""),VLOOKUP(AR187&amp;AS187,Listados!$M$3:$N$27,2,FALSE),"")</f>
        <v>Moderado</v>
      </c>
      <c r="AU187" s="298" t="str">
        <f>+VLOOKUP(AT187,Listados!$P$3:$Q$6,2,FALSE)</f>
        <v xml:space="preserve"> Reducir el riesgo</v>
      </c>
      <c r="AV187" s="351"/>
      <c r="AW187" s="352"/>
      <c r="AX187" s="353"/>
      <c r="AY187" s="351"/>
      <c r="AZ187" s="352"/>
      <c r="BA187" s="353"/>
      <c r="BB187" s="351"/>
      <c r="BC187" s="352"/>
      <c r="BD187" s="353"/>
    </row>
    <row r="188" spans="1:56" ht="240.75" thickBot="1" x14ac:dyDescent="0.3">
      <c r="A188" s="310"/>
      <c r="B188" s="322"/>
      <c r="C188" s="325"/>
      <c r="D188" s="326"/>
      <c r="E188" s="191"/>
      <c r="F188" s="191"/>
      <c r="G188" s="192" t="s">
        <v>446</v>
      </c>
      <c r="H188" s="192" t="s">
        <v>16</v>
      </c>
      <c r="I188" s="192"/>
      <c r="J188" s="322"/>
      <c r="K188" s="304"/>
      <c r="L188" s="307"/>
      <c r="M188" s="304"/>
      <c r="N188" s="324"/>
      <c r="O188" s="192" t="s">
        <v>457</v>
      </c>
      <c r="P188" s="192" t="s">
        <v>454</v>
      </c>
      <c r="Q188" s="192" t="s">
        <v>20</v>
      </c>
      <c r="R188" s="200"/>
      <c r="S188" s="27" t="str">
        <f t="shared" si="32"/>
        <v/>
      </c>
      <c r="T188" s="200"/>
      <c r="U188" s="27" t="str">
        <f t="shared" si="33"/>
        <v/>
      </c>
      <c r="V188" s="162"/>
      <c r="W188" s="27" t="str">
        <f t="shared" si="34"/>
        <v/>
      </c>
      <c r="X188" s="162"/>
      <c r="Y188" s="27" t="str">
        <f t="shared" si="35"/>
        <v/>
      </c>
      <c r="Z188" s="162"/>
      <c r="AA188" s="27" t="str">
        <f t="shared" si="36"/>
        <v/>
      </c>
      <c r="AB188" s="162"/>
      <c r="AC188" s="27" t="str">
        <f t="shared" si="37"/>
        <v/>
      </c>
      <c r="AD188" s="162"/>
      <c r="AE188" s="27" t="str">
        <f t="shared" si="38"/>
        <v/>
      </c>
      <c r="AF188" s="48" t="str">
        <f t="shared" si="39"/>
        <v/>
      </c>
      <c r="AG188" s="48" t="str">
        <f t="shared" si="40"/>
        <v/>
      </c>
      <c r="AH188" s="132"/>
      <c r="AI188" s="161" t="str">
        <f t="shared" si="41"/>
        <v>Débil</v>
      </c>
      <c r="AJ188" s="21" t="str">
        <f>IFERROR(VLOOKUP((CONCATENATE(AG188,AI188)),Listados!$U$3:$V$11,2,FALSE),"")</f>
        <v/>
      </c>
      <c r="AK188" s="48">
        <f t="shared" si="42"/>
        <v>100</v>
      </c>
      <c r="AL188" s="295"/>
      <c r="AM188" s="297"/>
      <c r="AN188" s="197">
        <f>+IF(AND(Q188="Preventivo",AM187="Fuerte"),2,IF(AND(Q188="Preventivo",AM187="Moderado"),1,0))</f>
        <v>2</v>
      </c>
      <c r="AO188" s="197">
        <f t="shared" si="43"/>
        <v>1</v>
      </c>
      <c r="AP188" s="197">
        <f>+K187-AN188</f>
        <v>0</v>
      </c>
      <c r="AQ188" s="197">
        <f>+M187-AO188</f>
        <v>3</v>
      </c>
      <c r="AR188" s="299"/>
      <c r="AS188" s="299"/>
      <c r="AT188" s="299"/>
      <c r="AU188" s="299"/>
      <c r="AV188" s="351"/>
      <c r="AW188" s="352"/>
      <c r="AX188" s="353"/>
      <c r="AY188" s="351"/>
      <c r="AZ188" s="352"/>
      <c r="BA188" s="353"/>
      <c r="BB188" s="351"/>
      <c r="BC188" s="352"/>
      <c r="BD188" s="353"/>
    </row>
    <row r="189" spans="1:56" ht="285.75" thickBot="1" x14ac:dyDescent="0.3">
      <c r="A189" s="310"/>
      <c r="B189" s="322"/>
      <c r="C189" s="325"/>
      <c r="D189" s="326"/>
      <c r="E189" s="191"/>
      <c r="F189" s="191"/>
      <c r="G189" s="192"/>
      <c r="H189" s="192"/>
      <c r="I189" s="192"/>
      <c r="J189" s="322"/>
      <c r="K189" s="304"/>
      <c r="L189" s="307"/>
      <c r="M189" s="304"/>
      <c r="N189" s="324"/>
      <c r="O189" s="192" t="s">
        <v>458</v>
      </c>
      <c r="P189" s="192" t="s">
        <v>446</v>
      </c>
      <c r="Q189" s="192" t="s">
        <v>20</v>
      </c>
      <c r="R189" s="200"/>
      <c r="S189" s="27" t="str">
        <f t="shared" si="32"/>
        <v/>
      </c>
      <c r="T189" s="200"/>
      <c r="U189" s="27" t="str">
        <f t="shared" si="33"/>
        <v/>
      </c>
      <c r="V189" s="162"/>
      <c r="W189" s="27" t="str">
        <f t="shared" si="34"/>
        <v/>
      </c>
      <c r="X189" s="162"/>
      <c r="Y189" s="27" t="str">
        <f t="shared" si="35"/>
        <v/>
      </c>
      <c r="Z189" s="162"/>
      <c r="AA189" s="27" t="str">
        <f t="shared" si="36"/>
        <v/>
      </c>
      <c r="AB189" s="162"/>
      <c r="AC189" s="27" t="str">
        <f t="shared" si="37"/>
        <v/>
      </c>
      <c r="AD189" s="162"/>
      <c r="AE189" s="27" t="str">
        <f t="shared" si="38"/>
        <v/>
      </c>
      <c r="AF189" s="48" t="str">
        <f t="shared" si="39"/>
        <v/>
      </c>
      <c r="AG189" s="48" t="str">
        <f t="shared" si="40"/>
        <v/>
      </c>
      <c r="AH189" s="132"/>
      <c r="AI189" s="161" t="str">
        <f t="shared" si="41"/>
        <v>Débil</v>
      </c>
      <c r="AJ189" s="21" t="str">
        <f>IFERROR(VLOOKUP((CONCATENATE(AG189,AI189)),Listados!$U$3:$V$11,2,FALSE),"")</f>
        <v/>
      </c>
      <c r="AK189" s="48">
        <f t="shared" si="42"/>
        <v>100</v>
      </c>
      <c r="AL189" s="295"/>
      <c r="AM189" s="297"/>
      <c r="AN189" s="197">
        <f>+IF(AND(Q189="Preventivo",AM187="Fuerte"),2,IF(AND(Q189="Preventivo",AM187="Moderado"),1,0))</f>
        <v>2</v>
      </c>
      <c r="AO189" s="197">
        <f t="shared" si="43"/>
        <v>1</v>
      </c>
      <c r="AP189" s="197">
        <f>+K187-AN189</f>
        <v>0</v>
      </c>
      <c r="AQ189" s="197">
        <f>+M187-AO189</f>
        <v>3</v>
      </c>
      <c r="AR189" s="299"/>
      <c r="AS189" s="299"/>
      <c r="AT189" s="299"/>
      <c r="AU189" s="299"/>
      <c r="AV189" s="351"/>
      <c r="AW189" s="352"/>
      <c r="AX189" s="353"/>
      <c r="AY189" s="351"/>
      <c r="AZ189" s="352"/>
      <c r="BA189" s="353"/>
      <c r="BB189" s="351"/>
      <c r="BC189" s="352"/>
      <c r="BD189" s="353"/>
    </row>
    <row r="190" spans="1:56" ht="15.75" thickBot="1" x14ac:dyDescent="0.3">
      <c r="A190" s="310"/>
      <c r="B190" s="322"/>
      <c r="C190" s="325"/>
      <c r="D190" s="326"/>
      <c r="E190" s="191"/>
      <c r="F190" s="191"/>
      <c r="G190" s="192"/>
      <c r="H190" s="192"/>
      <c r="I190" s="192"/>
      <c r="J190" s="322"/>
      <c r="K190" s="304"/>
      <c r="L190" s="307"/>
      <c r="M190" s="304"/>
      <c r="N190" s="324"/>
      <c r="O190" s="191"/>
      <c r="P190" s="194"/>
      <c r="Q190" s="194"/>
      <c r="R190" s="200"/>
      <c r="S190" s="27" t="str">
        <f t="shared" si="32"/>
        <v/>
      </c>
      <c r="T190" s="200"/>
      <c r="U190" s="27" t="str">
        <f t="shared" si="33"/>
        <v/>
      </c>
      <c r="V190" s="162"/>
      <c r="W190" s="27" t="str">
        <f t="shared" si="34"/>
        <v/>
      </c>
      <c r="X190" s="162"/>
      <c r="Y190" s="27" t="str">
        <f t="shared" si="35"/>
        <v/>
      </c>
      <c r="Z190" s="162"/>
      <c r="AA190" s="27" t="str">
        <f t="shared" si="36"/>
        <v/>
      </c>
      <c r="AB190" s="162"/>
      <c r="AC190" s="27" t="str">
        <f t="shared" si="37"/>
        <v/>
      </c>
      <c r="AD190" s="162"/>
      <c r="AE190" s="27" t="str">
        <f t="shared" si="38"/>
        <v/>
      </c>
      <c r="AF190" s="48" t="str">
        <f t="shared" si="39"/>
        <v/>
      </c>
      <c r="AG190" s="48" t="str">
        <f t="shared" si="40"/>
        <v/>
      </c>
      <c r="AH190" s="132"/>
      <c r="AI190" s="161" t="str">
        <f t="shared" si="41"/>
        <v>Débil</v>
      </c>
      <c r="AJ190" s="21" t="str">
        <f>IFERROR(VLOOKUP((CONCATENATE(AG190,AI190)),Listados!$U$3:$V$11,2,FALSE),"")</f>
        <v/>
      </c>
      <c r="AK190" s="48">
        <f t="shared" si="42"/>
        <v>100</v>
      </c>
      <c r="AL190" s="295"/>
      <c r="AM190" s="297"/>
      <c r="AN190" s="197">
        <f>+IF(AND(Q190="Preventivo",AM187="Fuerte"),2,IF(AND(Q190="Preventivo",AM187="Moderado"),1,0))</f>
        <v>0</v>
      </c>
      <c r="AO190" s="197">
        <f t="shared" si="43"/>
        <v>0</v>
      </c>
      <c r="AP190" s="197">
        <f>+K187-AN190</f>
        <v>2</v>
      </c>
      <c r="AQ190" s="197">
        <f>+M187-AO190</f>
        <v>4</v>
      </c>
      <c r="AR190" s="299"/>
      <c r="AS190" s="299"/>
      <c r="AT190" s="299"/>
      <c r="AU190" s="299"/>
      <c r="AV190" s="351"/>
      <c r="AW190" s="352"/>
      <c r="AX190" s="353"/>
      <c r="AY190" s="351"/>
      <c r="AZ190" s="352"/>
      <c r="BA190" s="353"/>
      <c r="BB190" s="351"/>
      <c r="BC190" s="352"/>
      <c r="BD190" s="353"/>
    </row>
    <row r="191" spans="1:56" ht="15.75" thickBot="1" x14ac:dyDescent="0.3">
      <c r="A191" s="310"/>
      <c r="B191" s="322"/>
      <c r="C191" s="325"/>
      <c r="D191" s="326"/>
      <c r="E191" s="191"/>
      <c r="F191" s="191"/>
      <c r="G191" s="192"/>
      <c r="H191" s="192"/>
      <c r="I191" s="192"/>
      <c r="J191" s="322"/>
      <c r="K191" s="304"/>
      <c r="L191" s="307"/>
      <c r="M191" s="304"/>
      <c r="N191" s="324"/>
      <c r="O191" s="191"/>
      <c r="P191" s="194"/>
      <c r="Q191" s="194"/>
      <c r="R191" s="200"/>
      <c r="S191" s="27" t="str">
        <f t="shared" si="32"/>
        <v/>
      </c>
      <c r="T191" s="200"/>
      <c r="U191" s="27" t="str">
        <f t="shared" si="33"/>
        <v/>
      </c>
      <c r="V191" s="162"/>
      <c r="W191" s="27" t="str">
        <f t="shared" si="34"/>
        <v/>
      </c>
      <c r="X191" s="162"/>
      <c r="Y191" s="27" t="str">
        <f t="shared" si="35"/>
        <v/>
      </c>
      <c r="Z191" s="162"/>
      <c r="AA191" s="27" t="str">
        <f t="shared" si="36"/>
        <v/>
      </c>
      <c r="AB191" s="162"/>
      <c r="AC191" s="27" t="str">
        <f t="shared" si="37"/>
        <v/>
      </c>
      <c r="AD191" s="162"/>
      <c r="AE191" s="27" t="str">
        <f t="shared" si="38"/>
        <v/>
      </c>
      <c r="AF191" s="48" t="str">
        <f t="shared" si="39"/>
        <v/>
      </c>
      <c r="AG191" s="48" t="str">
        <f t="shared" si="40"/>
        <v/>
      </c>
      <c r="AH191" s="132"/>
      <c r="AI191" s="161" t="str">
        <f t="shared" si="41"/>
        <v>Débil</v>
      </c>
      <c r="AJ191" s="21" t="str">
        <f>IFERROR(VLOOKUP((CONCATENATE(AG191,AI191)),Listados!$U$3:$V$11,2,FALSE),"")</f>
        <v/>
      </c>
      <c r="AK191" s="48">
        <f t="shared" si="42"/>
        <v>100</v>
      </c>
      <c r="AL191" s="295"/>
      <c r="AM191" s="297"/>
      <c r="AN191" s="197">
        <f>+IF(AND(Q191="Preventivo",AM187="Fuerte"),2,IF(AND(Q191="Preventivo",AM187="Moderado"),1,0))</f>
        <v>0</v>
      </c>
      <c r="AO191" s="197">
        <f t="shared" si="43"/>
        <v>0</v>
      </c>
      <c r="AP191" s="197">
        <f>+K187-AN191</f>
        <v>2</v>
      </c>
      <c r="AQ191" s="197">
        <f>+M187-AO191</f>
        <v>4</v>
      </c>
      <c r="AR191" s="299"/>
      <c r="AS191" s="299"/>
      <c r="AT191" s="299"/>
      <c r="AU191" s="299"/>
      <c r="AV191" s="351"/>
      <c r="AW191" s="352"/>
      <c r="AX191" s="353"/>
      <c r="AY191" s="351"/>
      <c r="AZ191" s="352"/>
      <c r="BA191" s="353"/>
      <c r="BB191" s="351"/>
      <c r="BC191" s="352"/>
      <c r="BD191" s="353"/>
    </row>
    <row r="192" spans="1:56" ht="15.75" thickBot="1" x14ac:dyDescent="0.3">
      <c r="A192" s="311"/>
      <c r="B192" s="322"/>
      <c r="C192" s="325"/>
      <c r="D192" s="326"/>
      <c r="E192" s="191"/>
      <c r="F192" s="191"/>
      <c r="G192" s="192"/>
      <c r="H192" s="192"/>
      <c r="I192" s="192"/>
      <c r="J192" s="322"/>
      <c r="K192" s="305"/>
      <c r="L192" s="307"/>
      <c r="M192" s="305"/>
      <c r="N192" s="324"/>
      <c r="O192" s="191"/>
      <c r="P192" s="194"/>
      <c r="Q192" s="194"/>
      <c r="R192" s="200"/>
      <c r="S192" s="27" t="str">
        <f t="shared" si="32"/>
        <v/>
      </c>
      <c r="T192" s="200"/>
      <c r="U192" s="27" t="str">
        <f t="shared" si="33"/>
        <v/>
      </c>
      <c r="V192" s="162"/>
      <c r="W192" s="27" t="str">
        <f t="shared" si="34"/>
        <v/>
      </c>
      <c r="X192" s="162"/>
      <c r="Y192" s="27" t="str">
        <f t="shared" si="35"/>
        <v/>
      </c>
      <c r="Z192" s="162"/>
      <c r="AA192" s="27" t="str">
        <f t="shared" si="36"/>
        <v/>
      </c>
      <c r="AB192" s="162"/>
      <c r="AC192" s="27" t="str">
        <f t="shared" si="37"/>
        <v/>
      </c>
      <c r="AD192" s="162"/>
      <c r="AE192" s="27" t="str">
        <f t="shared" si="38"/>
        <v/>
      </c>
      <c r="AF192" s="48" t="str">
        <f t="shared" si="39"/>
        <v/>
      </c>
      <c r="AG192" s="48" t="str">
        <f t="shared" si="40"/>
        <v/>
      </c>
      <c r="AH192" s="132"/>
      <c r="AI192" s="161" t="str">
        <f t="shared" si="41"/>
        <v>Débil</v>
      </c>
      <c r="AJ192" s="21" t="str">
        <f>IFERROR(VLOOKUP((CONCATENATE(AG192,AI192)),Listados!$U$3:$V$11,2,FALSE),"")</f>
        <v/>
      </c>
      <c r="AK192" s="48">
        <f t="shared" si="42"/>
        <v>100</v>
      </c>
      <c r="AL192" s="296"/>
      <c r="AM192" s="297"/>
      <c r="AN192" s="197">
        <f>+IF(AND(Q192="Preventivo",AM187="Fuerte"),2,IF(AND(Q192="Preventivo",AM187="Moderado"),1,0))</f>
        <v>0</v>
      </c>
      <c r="AO192" s="197">
        <f t="shared" si="43"/>
        <v>0</v>
      </c>
      <c r="AP192" s="197">
        <f>+K187-AN192</f>
        <v>2</v>
      </c>
      <c r="AQ192" s="197">
        <f>+M187-AO192</f>
        <v>4</v>
      </c>
      <c r="AR192" s="300"/>
      <c r="AS192" s="300"/>
      <c r="AT192" s="300"/>
      <c r="AU192" s="300"/>
      <c r="AV192" s="351"/>
      <c r="AW192" s="352"/>
      <c r="AX192" s="353"/>
      <c r="AY192" s="351"/>
      <c r="AZ192" s="352"/>
      <c r="BA192" s="353"/>
      <c r="BB192" s="351"/>
      <c r="BC192" s="352"/>
      <c r="BD192" s="353"/>
    </row>
    <row r="193" spans="1:56" ht="195.75" thickBot="1" x14ac:dyDescent="0.3">
      <c r="A193" s="309">
        <v>32</v>
      </c>
      <c r="B193" s="322" t="s">
        <v>68</v>
      </c>
      <c r="C193" s="325" t="str">
        <f>IFERROR(VLOOKUP(B193,Listados!B$3:C$20,2,FALSE),"")</f>
        <v>Gestión contra la Criminalidad y la Reincidencia</v>
      </c>
      <c r="D193" s="326" t="s">
        <v>459</v>
      </c>
      <c r="E193" s="191" t="s">
        <v>15</v>
      </c>
      <c r="F193" s="191" t="s">
        <v>178</v>
      </c>
      <c r="G193" s="192" t="s">
        <v>460</v>
      </c>
      <c r="H193" s="192" t="s">
        <v>30</v>
      </c>
      <c r="I193" s="192" t="s">
        <v>461</v>
      </c>
      <c r="J193" s="322" t="s">
        <v>53</v>
      </c>
      <c r="K193" s="303">
        <f>+VLOOKUP(J193,Listados!$K$8:$L$12,2,0)</f>
        <v>4</v>
      </c>
      <c r="L193" s="306" t="s">
        <v>36</v>
      </c>
      <c r="M193" s="303">
        <f>+VLOOKUP(L193,Listados!$K$13:$L$17,2,0)</f>
        <v>3</v>
      </c>
      <c r="N193" s="323" t="str">
        <f>IF(AND(J193&lt;&gt;"",L193&lt;&gt;""),VLOOKUP(J193&amp;L193,Listados!$M$3:$N$27,2,FALSE),"")</f>
        <v>Alto</v>
      </c>
      <c r="O193" s="192" t="s">
        <v>462</v>
      </c>
      <c r="P193" s="192" t="s">
        <v>460</v>
      </c>
      <c r="Q193" s="192" t="s">
        <v>123</v>
      </c>
      <c r="R193" s="200"/>
      <c r="S193" s="27" t="str">
        <f t="shared" si="32"/>
        <v/>
      </c>
      <c r="T193" s="200"/>
      <c r="U193" s="27" t="str">
        <f t="shared" si="33"/>
        <v/>
      </c>
      <c r="V193" s="162"/>
      <c r="W193" s="27" t="str">
        <f t="shared" si="34"/>
        <v/>
      </c>
      <c r="X193" s="162"/>
      <c r="Y193" s="27" t="str">
        <f t="shared" si="35"/>
        <v/>
      </c>
      <c r="Z193" s="162"/>
      <c r="AA193" s="27" t="str">
        <f t="shared" si="36"/>
        <v/>
      </c>
      <c r="AB193" s="162"/>
      <c r="AC193" s="27" t="str">
        <f t="shared" si="37"/>
        <v/>
      </c>
      <c r="AD193" s="162"/>
      <c r="AE193" s="27" t="str">
        <f t="shared" si="38"/>
        <v/>
      </c>
      <c r="AF193" s="48" t="str">
        <f t="shared" si="39"/>
        <v/>
      </c>
      <c r="AG193" s="48" t="str">
        <f t="shared" si="40"/>
        <v/>
      </c>
      <c r="AH193" s="132"/>
      <c r="AI193" s="161" t="str">
        <f t="shared" si="41"/>
        <v>Débil</v>
      </c>
      <c r="AJ193" s="21" t="str">
        <f>IFERROR(VLOOKUP((CONCATENATE(AG193,AI193)),Listados!$U$3:$V$11,2,FALSE),"")</f>
        <v/>
      </c>
      <c r="AK193" s="48">
        <f t="shared" si="42"/>
        <v>100</v>
      </c>
      <c r="AL193" s="294">
        <f>AVERAGE(AK193:AK198)</f>
        <v>100</v>
      </c>
      <c r="AM193" s="296" t="str">
        <f>IF(AL193&lt;=50, "Débil", IF(AL193&lt;=99,"Moderado","Fuerte"))</f>
        <v>Fuerte</v>
      </c>
      <c r="AN193" s="197">
        <f>+IF(AND(Q193="Preventivo",AM193="Fuerte"),2,IF(AND(Q193="Preventivo",AM193="Moderado"),1,0))</f>
        <v>0</v>
      </c>
      <c r="AO193" s="197">
        <f t="shared" si="43"/>
        <v>2</v>
      </c>
      <c r="AP193" s="197">
        <f>+K193-AN193</f>
        <v>4</v>
      </c>
      <c r="AQ193" s="197">
        <f>+M193-AO193</f>
        <v>1</v>
      </c>
      <c r="AR193" s="298" t="str">
        <f>+VLOOKUP(MIN(AP193,AP194,AP195,AP196,AP197,AP198),Listados!$J$18:$K$24,2,TRUE)</f>
        <v>Probable</v>
      </c>
      <c r="AS193" s="298" t="str">
        <f>+VLOOKUP(MIN(AQ193,AQ194,AQ195,AQ196,AQ197,AQ198),Listados!$J$27:$K$32,2,TRUE)</f>
        <v>Insignificante</v>
      </c>
      <c r="AT193" s="298" t="str">
        <f>IF(AND(AR193&lt;&gt;"",AS193&lt;&gt;""),VLOOKUP(AR193&amp;AS193,Listados!$M$3:$N$27,2,FALSE),"")</f>
        <v>Moderado</v>
      </c>
      <c r="AU193" s="298" t="str">
        <f>+VLOOKUP(AT193,Listados!$P$3:$Q$6,2,FALSE)</f>
        <v xml:space="preserve"> Reducir el riesgo</v>
      </c>
      <c r="AV193" s="351"/>
      <c r="AW193" s="352"/>
      <c r="AX193" s="353"/>
      <c r="AY193" s="351"/>
      <c r="AZ193" s="352"/>
      <c r="BA193" s="353"/>
      <c r="BB193" s="351"/>
      <c r="BC193" s="352"/>
      <c r="BD193" s="353"/>
    </row>
    <row r="194" spans="1:56" ht="15.75" thickBot="1" x14ac:dyDescent="0.3">
      <c r="A194" s="310"/>
      <c r="B194" s="322"/>
      <c r="C194" s="325"/>
      <c r="D194" s="326"/>
      <c r="E194" s="191"/>
      <c r="F194" s="191"/>
      <c r="G194" s="192"/>
      <c r="H194" s="192"/>
      <c r="I194" s="192"/>
      <c r="J194" s="322"/>
      <c r="K194" s="304"/>
      <c r="L194" s="307"/>
      <c r="M194" s="304"/>
      <c r="N194" s="324"/>
      <c r="O194" s="191"/>
      <c r="P194" s="194"/>
      <c r="Q194" s="194"/>
      <c r="R194" s="200"/>
      <c r="S194" s="27" t="str">
        <f t="shared" si="32"/>
        <v/>
      </c>
      <c r="T194" s="200"/>
      <c r="U194" s="27" t="str">
        <f t="shared" si="33"/>
        <v/>
      </c>
      <c r="V194" s="162"/>
      <c r="W194" s="27" t="str">
        <f t="shared" si="34"/>
        <v/>
      </c>
      <c r="X194" s="162"/>
      <c r="Y194" s="27" t="str">
        <f t="shared" si="35"/>
        <v/>
      </c>
      <c r="Z194" s="162"/>
      <c r="AA194" s="27" t="str">
        <f t="shared" si="36"/>
        <v/>
      </c>
      <c r="AB194" s="162"/>
      <c r="AC194" s="27" t="str">
        <f t="shared" si="37"/>
        <v/>
      </c>
      <c r="AD194" s="162"/>
      <c r="AE194" s="27" t="str">
        <f t="shared" si="38"/>
        <v/>
      </c>
      <c r="AF194" s="48" t="str">
        <f t="shared" si="39"/>
        <v/>
      </c>
      <c r="AG194" s="48" t="str">
        <f t="shared" si="40"/>
        <v/>
      </c>
      <c r="AH194" s="132"/>
      <c r="AI194" s="161" t="str">
        <f t="shared" si="41"/>
        <v>Débil</v>
      </c>
      <c r="AJ194" s="21" t="str">
        <f>IFERROR(VLOOKUP((CONCATENATE(AG194,AI194)),Listados!$U$3:$V$11,2,FALSE),"")</f>
        <v/>
      </c>
      <c r="AK194" s="48">
        <f t="shared" si="42"/>
        <v>100</v>
      </c>
      <c r="AL194" s="295"/>
      <c r="AM194" s="297"/>
      <c r="AN194" s="197">
        <f>+IF(AND(Q194="Preventivo",AM193="Fuerte"),2,IF(AND(Q194="Preventivo",AM193="Moderado"),1,0))</f>
        <v>0</v>
      </c>
      <c r="AO194" s="197">
        <f t="shared" si="43"/>
        <v>0</v>
      </c>
      <c r="AP194" s="197">
        <f>+K193-AN194</f>
        <v>4</v>
      </c>
      <c r="AQ194" s="197">
        <f>+M193-AO194</f>
        <v>3</v>
      </c>
      <c r="AR194" s="299"/>
      <c r="AS194" s="299"/>
      <c r="AT194" s="299"/>
      <c r="AU194" s="299"/>
      <c r="AV194" s="351"/>
      <c r="AW194" s="352"/>
      <c r="AX194" s="353"/>
      <c r="AY194" s="351"/>
      <c r="AZ194" s="352"/>
      <c r="BA194" s="353"/>
      <c r="BB194" s="351"/>
      <c r="BC194" s="352"/>
      <c r="BD194" s="353"/>
    </row>
    <row r="195" spans="1:56" ht="15.75" thickBot="1" x14ac:dyDescent="0.3">
      <c r="A195" s="310"/>
      <c r="B195" s="322"/>
      <c r="C195" s="325"/>
      <c r="D195" s="326"/>
      <c r="E195" s="191"/>
      <c r="F195" s="191"/>
      <c r="G195" s="192"/>
      <c r="H195" s="192"/>
      <c r="I195" s="192"/>
      <c r="J195" s="322"/>
      <c r="K195" s="304"/>
      <c r="L195" s="307"/>
      <c r="M195" s="304"/>
      <c r="N195" s="324"/>
      <c r="O195" s="191"/>
      <c r="P195" s="194"/>
      <c r="Q195" s="194"/>
      <c r="R195" s="200"/>
      <c r="S195" s="27" t="str">
        <f t="shared" si="32"/>
        <v/>
      </c>
      <c r="T195" s="200"/>
      <c r="U195" s="27" t="str">
        <f t="shared" si="33"/>
        <v/>
      </c>
      <c r="V195" s="162"/>
      <c r="W195" s="27" t="str">
        <f t="shared" si="34"/>
        <v/>
      </c>
      <c r="X195" s="162"/>
      <c r="Y195" s="27" t="str">
        <f t="shared" si="35"/>
        <v/>
      </c>
      <c r="Z195" s="162"/>
      <c r="AA195" s="27" t="str">
        <f t="shared" si="36"/>
        <v/>
      </c>
      <c r="AB195" s="162"/>
      <c r="AC195" s="27" t="str">
        <f t="shared" si="37"/>
        <v/>
      </c>
      <c r="AD195" s="162"/>
      <c r="AE195" s="27" t="str">
        <f t="shared" si="38"/>
        <v/>
      </c>
      <c r="AF195" s="48" t="str">
        <f t="shared" si="39"/>
        <v/>
      </c>
      <c r="AG195" s="48" t="str">
        <f t="shared" si="40"/>
        <v/>
      </c>
      <c r="AH195" s="132"/>
      <c r="AI195" s="161" t="str">
        <f t="shared" si="41"/>
        <v>Débil</v>
      </c>
      <c r="AJ195" s="21" t="str">
        <f>IFERROR(VLOOKUP((CONCATENATE(AG195,AI195)),Listados!$U$3:$V$11,2,FALSE),"")</f>
        <v/>
      </c>
      <c r="AK195" s="48">
        <f t="shared" si="42"/>
        <v>100</v>
      </c>
      <c r="AL195" s="295"/>
      <c r="AM195" s="297"/>
      <c r="AN195" s="197">
        <f>+IF(AND(Q195="Preventivo",AM193="Fuerte"),2,IF(AND(Q195="Preventivo",AM193="Moderado"),1,0))</f>
        <v>0</v>
      </c>
      <c r="AO195" s="197">
        <f t="shared" si="43"/>
        <v>0</v>
      </c>
      <c r="AP195" s="197">
        <f>+K193-AN195</f>
        <v>4</v>
      </c>
      <c r="AQ195" s="197">
        <f>+M193-AO195</f>
        <v>3</v>
      </c>
      <c r="AR195" s="299"/>
      <c r="AS195" s="299"/>
      <c r="AT195" s="299"/>
      <c r="AU195" s="299"/>
      <c r="AV195" s="351"/>
      <c r="AW195" s="352"/>
      <c r="AX195" s="353"/>
      <c r="AY195" s="351"/>
      <c r="AZ195" s="352"/>
      <c r="BA195" s="353"/>
      <c r="BB195" s="351"/>
      <c r="BC195" s="352"/>
      <c r="BD195" s="353"/>
    </row>
    <row r="196" spans="1:56" ht="15.75" thickBot="1" x14ac:dyDescent="0.3">
      <c r="A196" s="310"/>
      <c r="B196" s="322"/>
      <c r="C196" s="325"/>
      <c r="D196" s="326"/>
      <c r="E196" s="191"/>
      <c r="F196" s="191"/>
      <c r="G196" s="192"/>
      <c r="H196" s="192"/>
      <c r="I196" s="192"/>
      <c r="J196" s="322"/>
      <c r="K196" s="304"/>
      <c r="L196" s="307"/>
      <c r="M196" s="304"/>
      <c r="N196" s="324"/>
      <c r="O196" s="191"/>
      <c r="P196" s="194"/>
      <c r="Q196" s="194"/>
      <c r="R196" s="200"/>
      <c r="S196" s="27" t="str">
        <f t="shared" si="32"/>
        <v/>
      </c>
      <c r="T196" s="200"/>
      <c r="U196" s="27" t="str">
        <f t="shared" si="33"/>
        <v/>
      </c>
      <c r="V196" s="162"/>
      <c r="W196" s="27" t="str">
        <f t="shared" si="34"/>
        <v/>
      </c>
      <c r="X196" s="162"/>
      <c r="Y196" s="27" t="str">
        <f t="shared" si="35"/>
        <v/>
      </c>
      <c r="Z196" s="162"/>
      <c r="AA196" s="27" t="str">
        <f t="shared" si="36"/>
        <v/>
      </c>
      <c r="AB196" s="162"/>
      <c r="AC196" s="27" t="str">
        <f t="shared" si="37"/>
        <v/>
      </c>
      <c r="AD196" s="162"/>
      <c r="AE196" s="27" t="str">
        <f t="shared" si="38"/>
        <v/>
      </c>
      <c r="AF196" s="48" t="str">
        <f t="shared" si="39"/>
        <v/>
      </c>
      <c r="AG196" s="48" t="str">
        <f t="shared" si="40"/>
        <v/>
      </c>
      <c r="AH196" s="132"/>
      <c r="AI196" s="161" t="str">
        <f t="shared" si="41"/>
        <v>Débil</v>
      </c>
      <c r="AJ196" s="21" t="str">
        <f>IFERROR(VLOOKUP((CONCATENATE(AG196,AI196)),Listados!$U$3:$V$11,2,FALSE),"")</f>
        <v/>
      </c>
      <c r="AK196" s="48">
        <f t="shared" si="42"/>
        <v>100</v>
      </c>
      <c r="AL196" s="295"/>
      <c r="AM196" s="297"/>
      <c r="AN196" s="197">
        <f>+IF(AND(Q196="Preventivo",AM193="Fuerte"),2,IF(AND(Q196="Preventivo",AM193="Moderado"),1,0))</f>
        <v>0</v>
      </c>
      <c r="AO196" s="197">
        <f t="shared" si="43"/>
        <v>0</v>
      </c>
      <c r="AP196" s="197">
        <f>+K193-AN196</f>
        <v>4</v>
      </c>
      <c r="AQ196" s="197">
        <f>+M193-AO196</f>
        <v>3</v>
      </c>
      <c r="AR196" s="299"/>
      <c r="AS196" s="299"/>
      <c r="AT196" s="299"/>
      <c r="AU196" s="299"/>
      <c r="AV196" s="351"/>
      <c r="AW196" s="352"/>
      <c r="AX196" s="353"/>
      <c r="AY196" s="351"/>
      <c r="AZ196" s="352"/>
      <c r="BA196" s="353"/>
      <c r="BB196" s="351"/>
      <c r="BC196" s="352"/>
      <c r="BD196" s="353"/>
    </row>
    <row r="197" spans="1:56" ht="15.75" thickBot="1" x14ac:dyDescent="0.3">
      <c r="A197" s="310"/>
      <c r="B197" s="322"/>
      <c r="C197" s="325"/>
      <c r="D197" s="326"/>
      <c r="E197" s="191"/>
      <c r="F197" s="191"/>
      <c r="G197" s="192"/>
      <c r="H197" s="192"/>
      <c r="I197" s="192"/>
      <c r="J197" s="322"/>
      <c r="K197" s="304"/>
      <c r="L197" s="307"/>
      <c r="M197" s="304"/>
      <c r="N197" s="324"/>
      <c r="O197" s="191"/>
      <c r="P197" s="194"/>
      <c r="Q197" s="194"/>
      <c r="R197" s="200"/>
      <c r="S197" s="27" t="str">
        <f t="shared" si="32"/>
        <v/>
      </c>
      <c r="T197" s="200"/>
      <c r="U197" s="27" t="str">
        <f t="shared" si="33"/>
        <v/>
      </c>
      <c r="V197" s="162"/>
      <c r="W197" s="27" t="str">
        <f t="shared" si="34"/>
        <v/>
      </c>
      <c r="X197" s="162"/>
      <c r="Y197" s="27" t="str">
        <f t="shared" si="35"/>
        <v/>
      </c>
      <c r="Z197" s="162"/>
      <c r="AA197" s="27" t="str">
        <f t="shared" si="36"/>
        <v/>
      </c>
      <c r="AB197" s="162"/>
      <c r="AC197" s="27" t="str">
        <f t="shared" si="37"/>
        <v/>
      </c>
      <c r="AD197" s="162"/>
      <c r="AE197" s="27" t="str">
        <f t="shared" si="38"/>
        <v/>
      </c>
      <c r="AF197" s="48" t="str">
        <f t="shared" si="39"/>
        <v/>
      </c>
      <c r="AG197" s="48" t="str">
        <f t="shared" si="40"/>
        <v/>
      </c>
      <c r="AH197" s="132"/>
      <c r="AI197" s="161" t="str">
        <f t="shared" si="41"/>
        <v>Débil</v>
      </c>
      <c r="AJ197" s="21" t="str">
        <f>IFERROR(VLOOKUP((CONCATENATE(AG197,AI197)),Listados!$U$3:$V$11,2,FALSE),"")</f>
        <v/>
      </c>
      <c r="AK197" s="48">
        <f t="shared" si="42"/>
        <v>100</v>
      </c>
      <c r="AL197" s="295"/>
      <c r="AM197" s="297"/>
      <c r="AN197" s="197">
        <f>+IF(AND(Q197="Preventivo",AM193="Fuerte"),2,IF(AND(Q197="Preventivo",AM193="Moderado"),1,0))</f>
        <v>0</v>
      </c>
      <c r="AO197" s="197">
        <f t="shared" si="43"/>
        <v>0</v>
      </c>
      <c r="AP197" s="197">
        <f>+K193-AN197</f>
        <v>4</v>
      </c>
      <c r="AQ197" s="197">
        <f>+M193-AO197</f>
        <v>3</v>
      </c>
      <c r="AR197" s="299"/>
      <c r="AS197" s="299"/>
      <c r="AT197" s="299"/>
      <c r="AU197" s="299"/>
      <c r="AV197" s="351"/>
      <c r="AW197" s="352"/>
      <c r="AX197" s="353"/>
      <c r="AY197" s="351"/>
      <c r="AZ197" s="352"/>
      <c r="BA197" s="353"/>
      <c r="BB197" s="351"/>
      <c r="BC197" s="352"/>
      <c r="BD197" s="353"/>
    </row>
    <row r="198" spans="1:56" ht="15.75" thickBot="1" x14ac:dyDescent="0.3">
      <c r="A198" s="311"/>
      <c r="B198" s="322"/>
      <c r="C198" s="325"/>
      <c r="D198" s="326"/>
      <c r="E198" s="191"/>
      <c r="F198" s="191"/>
      <c r="G198" s="192"/>
      <c r="H198" s="192"/>
      <c r="I198" s="192"/>
      <c r="J198" s="322"/>
      <c r="K198" s="305"/>
      <c r="L198" s="307"/>
      <c r="M198" s="305"/>
      <c r="N198" s="324"/>
      <c r="O198" s="191"/>
      <c r="P198" s="194"/>
      <c r="Q198" s="194"/>
      <c r="R198" s="200"/>
      <c r="S198" s="27" t="str">
        <f t="shared" si="32"/>
        <v/>
      </c>
      <c r="T198" s="200"/>
      <c r="U198" s="27" t="str">
        <f t="shared" si="33"/>
        <v/>
      </c>
      <c r="V198" s="162"/>
      <c r="W198" s="27" t="str">
        <f t="shared" si="34"/>
        <v/>
      </c>
      <c r="X198" s="162"/>
      <c r="Y198" s="27" t="str">
        <f t="shared" si="35"/>
        <v/>
      </c>
      <c r="Z198" s="162"/>
      <c r="AA198" s="27" t="str">
        <f t="shared" si="36"/>
        <v/>
      </c>
      <c r="AB198" s="162"/>
      <c r="AC198" s="27" t="str">
        <f t="shared" si="37"/>
        <v/>
      </c>
      <c r="AD198" s="162"/>
      <c r="AE198" s="27" t="str">
        <f t="shared" si="38"/>
        <v/>
      </c>
      <c r="AF198" s="48" t="str">
        <f t="shared" si="39"/>
        <v/>
      </c>
      <c r="AG198" s="48" t="str">
        <f t="shared" si="40"/>
        <v/>
      </c>
      <c r="AH198" s="132"/>
      <c r="AI198" s="161" t="str">
        <f t="shared" si="41"/>
        <v>Débil</v>
      </c>
      <c r="AJ198" s="21" t="str">
        <f>IFERROR(VLOOKUP((CONCATENATE(AG198,AI198)),Listados!$U$3:$V$11,2,FALSE),"")</f>
        <v/>
      </c>
      <c r="AK198" s="48">
        <f t="shared" si="42"/>
        <v>100</v>
      </c>
      <c r="AL198" s="296"/>
      <c r="AM198" s="297"/>
      <c r="AN198" s="197">
        <f>+IF(AND(Q198="Preventivo",AM193="Fuerte"),2,IF(AND(Q198="Preventivo",AM193="Moderado"),1,0))</f>
        <v>0</v>
      </c>
      <c r="AO198" s="197">
        <f t="shared" si="43"/>
        <v>0</v>
      </c>
      <c r="AP198" s="197">
        <f>+K193-AN198</f>
        <v>4</v>
      </c>
      <c r="AQ198" s="197">
        <f>+M193-AO198</f>
        <v>3</v>
      </c>
      <c r="AR198" s="300"/>
      <c r="AS198" s="300"/>
      <c r="AT198" s="300"/>
      <c r="AU198" s="300"/>
      <c r="AV198" s="351"/>
      <c r="AW198" s="352"/>
      <c r="AX198" s="353"/>
      <c r="AY198" s="351"/>
      <c r="AZ198" s="352"/>
      <c r="BA198" s="353"/>
      <c r="BB198" s="351"/>
      <c r="BC198" s="352"/>
      <c r="BD198" s="353"/>
    </row>
    <row r="199" spans="1:56" ht="180.75" thickBot="1" x14ac:dyDescent="0.3">
      <c r="A199" s="309">
        <v>33</v>
      </c>
      <c r="B199" s="322" t="s">
        <v>86</v>
      </c>
      <c r="C199" s="325" t="str">
        <f>IFERROR(VLOOKUP(B199,Listados!B$3:C$20,2,FALSE),"")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199" s="326" t="s">
        <v>186</v>
      </c>
      <c r="E199" s="191" t="s">
        <v>41</v>
      </c>
      <c r="F199" s="191"/>
      <c r="G199" s="190" t="s">
        <v>187</v>
      </c>
      <c r="H199" s="192" t="s">
        <v>16</v>
      </c>
      <c r="I199" s="192" t="s">
        <v>188</v>
      </c>
      <c r="J199" s="322" t="s">
        <v>21</v>
      </c>
      <c r="K199" s="303">
        <f>+VLOOKUP(J199,Listados!$K$8:$L$12,2,0)</f>
        <v>1</v>
      </c>
      <c r="L199" s="306" t="s">
        <v>18</v>
      </c>
      <c r="M199" s="303">
        <f>+VLOOKUP(L199,Listados!$K$13:$L$17,2,0)</f>
        <v>1</v>
      </c>
      <c r="N199" s="323" t="str">
        <f>IF(AND(J199&lt;&gt;"",L199&lt;&gt;""),VLOOKUP(J199&amp;L199,Listados!$M$3:$N$27,2,FALSE),"")</f>
        <v>Bajo</v>
      </c>
      <c r="O199" s="192" t="s">
        <v>189</v>
      </c>
      <c r="P199" s="191" t="s">
        <v>187</v>
      </c>
      <c r="Q199" s="192" t="s">
        <v>20</v>
      </c>
      <c r="R199" s="200"/>
      <c r="S199" s="27" t="str">
        <f t="shared" si="32"/>
        <v/>
      </c>
      <c r="T199" s="200"/>
      <c r="U199" s="27" t="str">
        <f t="shared" si="33"/>
        <v/>
      </c>
      <c r="V199" s="162"/>
      <c r="W199" s="27" t="str">
        <f t="shared" si="34"/>
        <v/>
      </c>
      <c r="X199" s="162"/>
      <c r="Y199" s="27" t="str">
        <f t="shared" si="35"/>
        <v/>
      </c>
      <c r="Z199" s="162"/>
      <c r="AA199" s="27" t="str">
        <f t="shared" si="36"/>
        <v/>
      </c>
      <c r="AB199" s="162"/>
      <c r="AC199" s="27" t="str">
        <f t="shared" si="37"/>
        <v/>
      </c>
      <c r="AD199" s="162"/>
      <c r="AE199" s="27" t="str">
        <f t="shared" si="38"/>
        <v/>
      </c>
      <c r="AF199" s="48" t="str">
        <f t="shared" si="39"/>
        <v/>
      </c>
      <c r="AG199" s="48" t="str">
        <f t="shared" si="40"/>
        <v/>
      </c>
      <c r="AH199" s="132"/>
      <c r="AI199" s="161" t="str">
        <f t="shared" si="41"/>
        <v>Débil</v>
      </c>
      <c r="AJ199" s="21" t="str">
        <f>IFERROR(VLOOKUP((CONCATENATE(AG199,AI199)),Listados!$U$3:$V$11,2,FALSE),"")</f>
        <v/>
      </c>
      <c r="AK199" s="48">
        <f t="shared" si="42"/>
        <v>100</v>
      </c>
      <c r="AL199" s="294">
        <f>AVERAGE(AK199:AK204)</f>
        <v>100</v>
      </c>
      <c r="AM199" s="296" t="str">
        <f>IF(AL199&lt;=50, "Débil", IF(AL199&lt;=99,"Moderado","Fuerte"))</f>
        <v>Fuerte</v>
      </c>
      <c r="AN199" s="197">
        <f>+IF(AND(Q199="Preventivo",AM199="Fuerte"),2,IF(AND(Q199="Preventivo",AM199="Moderado"),1,0))</f>
        <v>2</v>
      </c>
      <c r="AO199" s="197">
        <f t="shared" si="43"/>
        <v>1</v>
      </c>
      <c r="AP199" s="197">
        <f>+K199-AN199</f>
        <v>-1</v>
      </c>
      <c r="AQ199" s="197">
        <f>+M199-AO199</f>
        <v>0</v>
      </c>
      <c r="AR199" s="298" t="str">
        <f>+VLOOKUP(MIN(AP199,AP200,AP201,AP202,AP203,AP204),Listados!$J$18:$K$24,2,TRUE)</f>
        <v>Rara Vez</v>
      </c>
      <c r="AS199" s="298" t="str">
        <f>+VLOOKUP(MIN(AQ199,AQ200,AQ201,AQ202,AQ203,AQ204),Listados!$J$27:$K$32,2,TRUE)</f>
        <v>Insignificante</v>
      </c>
      <c r="AT199" s="298" t="str">
        <f>IF(AND(AR199&lt;&gt;"",AS199&lt;&gt;""),VLOOKUP(AR199&amp;AS199,Listados!$M$3:$N$27,2,FALSE),"")</f>
        <v>Bajo</v>
      </c>
      <c r="AU199" s="298" t="str">
        <f>+VLOOKUP(AT199,Listados!$P$3:$Q$6,2,FALSE)</f>
        <v>Asumir el riesgo</v>
      </c>
      <c r="AV199" s="351"/>
      <c r="AW199" s="352"/>
      <c r="AX199" s="353"/>
      <c r="AY199" s="351"/>
      <c r="AZ199" s="352"/>
      <c r="BA199" s="353"/>
      <c r="BB199" s="351"/>
      <c r="BC199" s="352"/>
      <c r="BD199" s="353"/>
    </row>
    <row r="200" spans="1:56" ht="195.75" thickBot="1" x14ac:dyDescent="0.3">
      <c r="A200" s="310"/>
      <c r="B200" s="322"/>
      <c r="C200" s="325"/>
      <c r="D200" s="326"/>
      <c r="E200" s="191"/>
      <c r="F200" s="191"/>
      <c r="G200" s="192" t="s">
        <v>190</v>
      </c>
      <c r="H200" s="192" t="s">
        <v>16</v>
      </c>
      <c r="I200" s="192" t="s">
        <v>191</v>
      </c>
      <c r="J200" s="322"/>
      <c r="K200" s="304"/>
      <c r="L200" s="307"/>
      <c r="M200" s="304"/>
      <c r="N200" s="324"/>
      <c r="O200" s="192" t="s">
        <v>192</v>
      </c>
      <c r="P200" s="191" t="s">
        <v>190</v>
      </c>
      <c r="Q200" s="192" t="s">
        <v>20</v>
      </c>
      <c r="R200" s="200"/>
      <c r="S200" s="27" t="str">
        <f t="shared" ref="S200:S263" si="44">+IF(R200="si",15,"")</f>
        <v/>
      </c>
      <c r="T200" s="200"/>
      <c r="U200" s="27" t="str">
        <f t="shared" ref="U200:U263" si="45">+IF(T200="si",15,"")</f>
        <v/>
      </c>
      <c r="V200" s="162"/>
      <c r="W200" s="27" t="str">
        <f t="shared" ref="W200:W263" si="46">+IF(V200="si",15,"")</f>
        <v/>
      </c>
      <c r="X200" s="162"/>
      <c r="Y200" s="27" t="str">
        <f t="shared" ref="Y200:Y263" si="47">+IF(X200="Preventivo",15,IF(X200="Detectivo",10,""))</f>
        <v/>
      </c>
      <c r="Z200" s="162"/>
      <c r="AA200" s="27" t="str">
        <f t="shared" ref="AA200:AA263" si="48">+IF(Z200="si",15,"")</f>
        <v/>
      </c>
      <c r="AB200" s="162"/>
      <c r="AC200" s="27" t="str">
        <f t="shared" ref="AC200:AC263" si="49">+IF(AB200="si",15,"")</f>
        <v/>
      </c>
      <c r="AD200" s="162"/>
      <c r="AE200" s="27" t="str">
        <f t="shared" ref="AE200:AE263" si="50">+IF(AD200="Completa",10,IF(AD200="Incompleta",5,""))</f>
        <v/>
      </c>
      <c r="AF200" s="48" t="str">
        <f t="shared" ref="AF200:AF263" si="51">IF((SUM(S200,U200,W200,Y200,AA200,AC200,AE200)=0),"",(SUM(S200,U200,W200,Y200,AA200,AC200,AE200)))</f>
        <v/>
      </c>
      <c r="AG200" s="48" t="str">
        <f t="shared" ref="AG200:AG263" si="52">IF(AF200&lt;=85,"Débil",IF(AF200&lt;=95,"Moderado",IF(AF200=100,"Fuerte","")))</f>
        <v/>
      </c>
      <c r="AH200" s="132"/>
      <c r="AI200" s="161" t="str">
        <f t="shared" si="41"/>
        <v>Débil</v>
      </c>
      <c r="AJ200" s="21" t="str">
        <f>IFERROR(VLOOKUP((CONCATENATE(AG200,AI200)),Listados!$U$3:$V$11,2,FALSE),"")</f>
        <v/>
      </c>
      <c r="AK200" s="48">
        <f t="shared" si="42"/>
        <v>100</v>
      </c>
      <c r="AL200" s="295"/>
      <c r="AM200" s="297"/>
      <c r="AN200" s="197">
        <f>+IF(AND(Q200="Preventivo",AM199="Fuerte"),2,IF(AND(Q200="Preventivo",AM199="Moderado"),1,0))</f>
        <v>2</v>
      </c>
      <c r="AO200" s="197">
        <f t="shared" si="43"/>
        <v>1</v>
      </c>
      <c r="AP200" s="197">
        <f>+K199-AN200</f>
        <v>-1</v>
      </c>
      <c r="AQ200" s="197">
        <f>+M199-AO200</f>
        <v>0</v>
      </c>
      <c r="AR200" s="299"/>
      <c r="AS200" s="299"/>
      <c r="AT200" s="299"/>
      <c r="AU200" s="299"/>
      <c r="AV200" s="351"/>
      <c r="AW200" s="352"/>
      <c r="AX200" s="353"/>
      <c r="AY200" s="351"/>
      <c r="AZ200" s="352"/>
      <c r="BA200" s="353"/>
      <c r="BB200" s="351"/>
      <c r="BC200" s="352"/>
      <c r="BD200" s="353"/>
    </row>
    <row r="201" spans="1:56" ht="195.75" thickBot="1" x14ac:dyDescent="0.3">
      <c r="A201" s="310"/>
      <c r="B201" s="322"/>
      <c r="C201" s="325"/>
      <c r="D201" s="326"/>
      <c r="E201" s="191"/>
      <c r="F201" s="191"/>
      <c r="G201" s="190" t="s">
        <v>193</v>
      </c>
      <c r="H201" s="192" t="s">
        <v>30</v>
      </c>
      <c r="I201" s="192" t="s">
        <v>194</v>
      </c>
      <c r="J201" s="322"/>
      <c r="K201" s="304"/>
      <c r="L201" s="307"/>
      <c r="M201" s="304"/>
      <c r="N201" s="324"/>
      <c r="O201" s="192" t="s">
        <v>195</v>
      </c>
      <c r="P201" s="191" t="s">
        <v>193</v>
      </c>
      <c r="Q201" s="192" t="s">
        <v>20</v>
      </c>
      <c r="R201" s="200"/>
      <c r="S201" s="27" t="str">
        <f t="shared" si="44"/>
        <v/>
      </c>
      <c r="T201" s="200"/>
      <c r="U201" s="27" t="str">
        <f t="shared" si="45"/>
        <v/>
      </c>
      <c r="V201" s="162"/>
      <c r="W201" s="27" t="str">
        <f t="shared" si="46"/>
        <v/>
      </c>
      <c r="X201" s="162"/>
      <c r="Y201" s="27" t="str">
        <f t="shared" si="47"/>
        <v/>
      </c>
      <c r="Z201" s="162"/>
      <c r="AA201" s="27" t="str">
        <f t="shared" si="48"/>
        <v/>
      </c>
      <c r="AB201" s="162"/>
      <c r="AC201" s="27" t="str">
        <f t="shared" si="49"/>
        <v/>
      </c>
      <c r="AD201" s="162"/>
      <c r="AE201" s="27" t="str">
        <f t="shared" si="50"/>
        <v/>
      </c>
      <c r="AF201" s="48" t="str">
        <f t="shared" si="51"/>
        <v/>
      </c>
      <c r="AG201" s="48" t="str">
        <f t="shared" si="52"/>
        <v/>
      </c>
      <c r="AH201" s="132"/>
      <c r="AI201" s="161" t="str">
        <f t="shared" ref="AI201:AI264" si="53">+IF(AH201="siempre","Fuerte",IF(AH201="Algunas veces","Moderado","Débil"))</f>
        <v>Débil</v>
      </c>
      <c r="AJ201" s="21" t="str">
        <f>IFERROR(VLOOKUP((CONCATENATE(AG201,AI201)),Listados!$U$3:$V$11,2,FALSE),"")</f>
        <v/>
      </c>
      <c r="AK201" s="48">
        <f t="shared" ref="AK201:AK264" si="54">IF(ISBLANK(AJ201),"",IF(AJ201="Débil", 0, IF(AJ201="Moderado",50,100)))</f>
        <v>100</v>
      </c>
      <c r="AL201" s="295"/>
      <c r="AM201" s="297"/>
      <c r="AN201" s="197">
        <f>+IF(AND(Q201="Preventivo",AM199="Fuerte"),2,IF(AND(Q201="Preventivo",AM199="Moderado"),1,0))</f>
        <v>2</v>
      </c>
      <c r="AO201" s="197">
        <f t="shared" si="43"/>
        <v>1</v>
      </c>
      <c r="AP201" s="197">
        <f>+K199-AN201</f>
        <v>-1</v>
      </c>
      <c r="AQ201" s="197">
        <f>+M199-AO201</f>
        <v>0</v>
      </c>
      <c r="AR201" s="299"/>
      <c r="AS201" s="299"/>
      <c r="AT201" s="299"/>
      <c r="AU201" s="299"/>
      <c r="AV201" s="351"/>
      <c r="AW201" s="352"/>
      <c r="AX201" s="353"/>
      <c r="AY201" s="351"/>
      <c r="AZ201" s="352"/>
      <c r="BA201" s="353"/>
      <c r="BB201" s="351"/>
      <c r="BC201" s="352"/>
      <c r="BD201" s="353"/>
    </row>
    <row r="202" spans="1:56" ht="285.75" thickBot="1" x14ac:dyDescent="0.3">
      <c r="A202" s="310"/>
      <c r="B202" s="322"/>
      <c r="C202" s="325"/>
      <c r="D202" s="326"/>
      <c r="E202" s="191"/>
      <c r="F202" s="191"/>
      <c r="G202" s="192" t="s">
        <v>196</v>
      </c>
      <c r="H202" s="192" t="s">
        <v>16</v>
      </c>
      <c r="I202" s="192"/>
      <c r="J202" s="322"/>
      <c r="K202" s="304"/>
      <c r="L202" s="307"/>
      <c r="M202" s="304"/>
      <c r="N202" s="324"/>
      <c r="O202" s="192" t="s">
        <v>463</v>
      </c>
      <c r="P202" s="191" t="s">
        <v>196</v>
      </c>
      <c r="Q202" s="192" t="s">
        <v>20</v>
      </c>
      <c r="R202" s="200"/>
      <c r="S202" s="27" t="str">
        <f t="shared" si="44"/>
        <v/>
      </c>
      <c r="T202" s="200"/>
      <c r="U202" s="27" t="str">
        <f t="shared" si="45"/>
        <v/>
      </c>
      <c r="V202" s="162"/>
      <c r="W202" s="27" t="str">
        <f t="shared" si="46"/>
        <v/>
      </c>
      <c r="X202" s="162"/>
      <c r="Y202" s="27" t="str">
        <f t="shared" si="47"/>
        <v/>
      </c>
      <c r="Z202" s="162"/>
      <c r="AA202" s="27" t="str">
        <f t="shared" si="48"/>
        <v/>
      </c>
      <c r="AB202" s="162"/>
      <c r="AC202" s="27" t="str">
        <f t="shared" si="49"/>
        <v/>
      </c>
      <c r="AD202" s="162"/>
      <c r="AE202" s="27" t="str">
        <f t="shared" si="50"/>
        <v/>
      </c>
      <c r="AF202" s="48" t="str">
        <f t="shared" si="51"/>
        <v/>
      </c>
      <c r="AG202" s="48" t="str">
        <f t="shared" si="52"/>
        <v/>
      </c>
      <c r="AH202" s="132"/>
      <c r="AI202" s="161" t="str">
        <f t="shared" si="53"/>
        <v>Débil</v>
      </c>
      <c r="AJ202" s="21" t="str">
        <f>IFERROR(VLOOKUP((CONCATENATE(AG202,AI202)),Listados!$U$3:$V$11,2,FALSE),"")</f>
        <v/>
      </c>
      <c r="AK202" s="48">
        <f t="shared" si="54"/>
        <v>100</v>
      </c>
      <c r="AL202" s="295"/>
      <c r="AM202" s="297"/>
      <c r="AN202" s="197">
        <f>+IF(AND(Q202="Preventivo",AM199="Fuerte"),2,IF(AND(Q202="Preventivo",AM199="Moderado"),1,0))</f>
        <v>2</v>
      </c>
      <c r="AO202" s="197">
        <f t="shared" si="43"/>
        <v>1</v>
      </c>
      <c r="AP202" s="197">
        <f>+K199-AN202</f>
        <v>-1</v>
      </c>
      <c r="AQ202" s="197">
        <f>+M199-AO202</f>
        <v>0</v>
      </c>
      <c r="AR202" s="299"/>
      <c r="AS202" s="299"/>
      <c r="AT202" s="299"/>
      <c r="AU202" s="299"/>
      <c r="AV202" s="351"/>
      <c r="AW202" s="352"/>
      <c r="AX202" s="353"/>
      <c r="AY202" s="351"/>
      <c r="AZ202" s="352"/>
      <c r="BA202" s="353"/>
      <c r="BB202" s="351"/>
      <c r="BC202" s="352"/>
      <c r="BD202" s="353"/>
    </row>
    <row r="203" spans="1:56" ht="15.75" thickBot="1" x14ac:dyDescent="0.3">
      <c r="A203" s="310"/>
      <c r="B203" s="322"/>
      <c r="C203" s="325"/>
      <c r="D203" s="326"/>
      <c r="E203" s="191"/>
      <c r="F203" s="191"/>
      <c r="G203" s="192"/>
      <c r="H203" s="192"/>
      <c r="I203" s="192"/>
      <c r="J203" s="322"/>
      <c r="K203" s="304"/>
      <c r="L203" s="307"/>
      <c r="M203" s="304"/>
      <c r="N203" s="324"/>
      <c r="O203" s="191"/>
      <c r="P203" s="194"/>
      <c r="Q203" s="194"/>
      <c r="R203" s="200"/>
      <c r="S203" s="27" t="str">
        <f t="shared" si="44"/>
        <v/>
      </c>
      <c r="T203" s="200"/>
      <c r="U203" s="27" t="str">
        <f t="shared" si="45"/>
        <v/>
      </c>
      <c r="V203" s="162"/>
      <c r="W203" s="27" t="str">
        <f t="shared" si="46"/>
        <v/>
      </c>
      <c r="X203" s="162"/>
      <c r="Y203" s="27" t="str">
        <f t="shared" si="47"/>
        <v/>
      </c>
      <c r="Z203" s="162"/>
      <c r="AA203" s="27" t="str">
        <f t="shared" si="48"/>
        <v/>
      </c>
      <c r="AB203" s="162"/>
      <c r="AC203" s="27" t="str">
        <f t="shared" si="49"/>
        <v/>
      </c>
      <c r="AD203" s="162"/>
      <c r="AE203" s="27" t="str">
        <f t="shared" si="50"/>
        <v/>
      </c>
      <c r="AF203" s="48" t="str">
        <f t="shared" si="51"/>
        <v/>
      </c>
      <c r="AG203" s="48" t="str">
        <f t="shared" si="52"/>
        <v/>
      </c>
      <c r="AH203" s="132"/>
      <c r="AI203" s="161" t="str">
        <f t="shared" si="53"/>
        <v>Débil</v>
      </c>
      <c r="AJ203" s="21" t="str">
        <f>IFERROR(VLOOKUP((CONCATENATE(AG203,AI203)),Listados!$U$3:$V$11,2,FALSE),"")</f>
        <v/>
      </c>
      <c r="AK203" s="48">
        <f t="shared" si="54"/>
        <v>100</v>
      </c>
      <c r="AL203" s="295"/>
      <c r="AM203" s="297"/>
      <c r="AN203" s="197">
        <f>+IF(AND(Q203="Preventivo",AM199="Fuerte"),2,IF(AND(Q203="Preventivo",AM199="Moderado"),1,0))</f>
        <v>0</v>
      </c>
      <c r="AO203" s="197">
        <f t="shared" si="43"/>
        <v>0</v>
      </c>
      <c r="AP203" s="197">
        <f>+K199-AN203</f>
        <v>1</v>
      </c>
      <c r="AQ203" s="197">
        <f>+M199-AO203</f>
        <v>1</v>
      </c>
      <c r="AR203" s="299"/>
      <c r="AS203" s="299"/>
      <c r="AT203" s="299"/>
      <c r="AU203" s="299"/>
      <c r="AV203" s="351"/>
      <c r="AW203" s="352"/>
      <c r="AX203" s="353"/>
      <c r="AY203" s="351"/>
      <c r="AZ203" s="352"/>
      <c r="BA203" s="353"/>
      <c r="BB203" s="351"/>
      <c r="BC203" s="352"/>
      <c r="BD203" s="353"/>
    </row>
    <row r="204" spans="1:56" ht="15.75" thickBot="1" x14ac:dyDescent="0.3">
      <c r="A204" s="311"/>
      <c r="B204" s="322"/>
      <c r="C204" s="325"/>
      <c r="D204" s="326"/>
      <c r="E204" s="191"/>
      <c r="F204" s="191"/>
      <c r="G204" s="192"/>
      <c r="H204" s="192"/>
      <c r="I204" s="192"/>
      <c r="J204" s="322"/>
      <c r="K204" s="305"/>
      <c r="L204" s="307"/>
      <c r="M204" s="305"/>
      <c r="N204" s="324"/>
      <c r="O204" s="191"/>
      <c r="P204" s="194"/>
      <c r="Q204" s="194"/>
      <c r="R204" s="200"/>
      <c r="S204" s="27" t="str">
        <f t="shared" si="44"/>
        <v/>
      </c>
      <c r="T204" s="200"/>
      <c r="U204" s="27" t="str">
        <f t="shared" si="45"/>
        <v/>
      </c>
      <c r="V204" s="162"/>
      <c r="W204" s="27" t="str">
        <f t="shared" si="46"/>
        <v/>
      </c>
      <c r="X204" s="162"/>
      <c r="Y204" s="27" t="str">
        <f t="shared" si="47"/>
        <v/>
      </c>
      <c r="Z204" s="162"/>
      <c r="AA204" s="27" t="str">
        <f t="shared" si="48"/>
        <v/>
      </c>
      <c r="AB204" s="162"/>
      <c r="AC204" s="27" t="str">
        <f t="shared" si="49"/>
        <v/>
      </c>
      <c r="AD204" s="162"/>
      <c r="AE204" s="27" t="str">
        <f t="shared" si="50"/>
        <v/>
      </c>
      <c r="AF204" s="48" t="str">
        <f t="shared" si="51"/>
        <v/>
      </c>
      <c r="AG204" s="48" t="str">
        <f t="shared" si="52"/>
        <v/>
      </c>
      <c r="AH204" s="132"/>
      <c r="AI204" s="161" t="str">
        <f t="shared" si="53"/>
        <v>Débil</v>
      </c>
      <c r="AJ204" s="21" t="str">
        <f>IFERROR(VLOOKUP((CONCATENATE(AG204,AI204)),Listados!$U$3:$V$11,2,FALSE),"")</f>
        <v/>
      </c>
      <c r="AK204" s="48">
        <f t="shared" si="54"/>
        <v>100</v>
      </c>
      <c r="AL204" s="296"/>
      <c r="AM204" s="297"/>
      <c r="AN204" s="197">
        <f>+IF(AND(Q204="Preventivo",AM199="Fuerte"),2,IF(AND(Q204="Preventivo",AM199="Moderado"),1,0))</f>
        <v>0</v>
      </c>
      <c r="AO204" s="197">
        <f t="shared" si="43"/>
        <v>0</v>
      </c>
      <c r="AP204" s="197">
        <f>+K199-AN204</f>
        <v>1</v>
      </c>
      <c r="AQ204" s="197">
        <f>+M199-AO204</f>
        <v>1</v>
      </c>
      <c r="AR204" s="300"/>
      <c r="AS204" s="300"/>
      <c r="AT204" s="300"/>
      <c r="AU204" s="300"/>
      <c r="AV204" s="351"/>
      <c r="AW204" s="352"/>
      <c r="AX204" s="353"/>
      <c r="AY204" s="351"/>
      <c r="AZ204" s="352"/>
      <c r="BA204" s="353"/>
      <c r="BB204" s="351"/>
      <c r="BC204" s="352"/>
      <c r="BD204" s="353"/>
    </row>
    <row r="205" spans="1:56" ht="210.75" thickBot="1" x14ac:dyDescent="0.3">
      <c r="A205" s="309">
        <v>34</v>
      </c>
      <c r="B205" s="322" t="s">
        <v>86</v>
      </c>
      <c r="C205" s="325" t="str">
        <f>IFERROR(VLOOKUP(B205,Listados!B$3:C$20,2,FALSE),"")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205" s="326" t="s">
        <v>198</v>
      </c>
      <c r="E205" s="191" t="s">
        <v>52</v>
      </c>
      <c r="F205" s="191"/>
      <c r="G205" s="192" t="s">
        <v>199</v>
      </c>
      <c r="H205" s="192" t="s">
        <v>30</v>
      </c>
      <c r="I205" s="192" t="s">
        <v>200</v>
      </c>
      <c r="J205" s="322" t="s">
        <v>53</v>
      </c>
      <c r="K205" s="303">
        <f>+VLOOKUP(J205,Listados!$K$8:$L$12,2,0)</f>
        <v>4</v>
      </c>
      <c r="L205" s="306" t="s">
        <v>36</v>
      </c>
      <c r="M205" s="303">
        <f>+VLOOKUP(L205,Listados!$K$13:$L$17,2,0)</f>
        <v>3</v>
      </c>
      <c r="N205" s="323" t="str">
        <f>IF(AND(J205&lt;&gt;"",L205&lt;&gt;""),VLOOKUP(J205&amp;L205,Listados!$M$3:$N$27,2,FALSE),"")</f>
        <v>Alto</v>
      </c>
      <c r="O205" s="192" t="s">
        <v>201</v>
      </c>
      <c r="P205" s="192" t="s">
        <v>199</v>
      </c>
      <c r="Q205" s="192" t="s">
        <v>20</v>
      </c>
      <c r="R205" s="200"/>
      <c r="S205" s="27" t="str">
        <f t="shared" si="44"/>
        <v/>
      </c>
      <c r="T205" s="200"/>
      <c r="U205" s="27" t="str">
        <f t="shared" si="45"/>
        <v/>
      </c>
      <c r="V205" s="162"/>
      <c r="W205" s="27" t="str">
        <f t="shared" si="46"/>
        <v/>
      </c>
      <c r="X205" s="162"/>
      <c r="Y205" s="27" t="str">
        <f t="shared" si="47"/>
        <v/>
      </c>
      <c r="Z205" s="162"/>
      <c r="AA205" s="27" t="str">
        <f t="shared" si="48"/>
        <v/>
      </c>
      <c r="AB205" s="162"/>
      <c r="AC205" s="27" t="str">
        <f t="shared" si="49"/>
        <v/>
      </c>
      <c r="AD205" s="162"/>
      <c r="AE205" s="27" t="str">
        <f t="shared" si="50"/>
        <v/>
      </c>
      <c r="AF205" s="48" t="str">
        <f t="shared" si="51"/>
        <v/>
      </c>
      <c r="AG205" s="48" t="str">
        <f t="shared" si="52"/>
        <v/>
      </c>
      <c r="AH205" s="132"/>
      <c r="AI205" s="161" t="str">
        <f t="shared" si="53"/>
        <v>Débil</v>
      </c>
      <c r="AJ205" s="21" t="str">
        <f>IFERROR(VLOOKUP((CONCATENATE(AG205,AI205)),Listados!$U$3:$V$11,2,FALSE),"")</f>
        <v/>
      </c>
      <c r="AK205" s="48">
        <f t="shared" si="54"/>
        <v>100</v>
      </c>
      <c r="AL205" s="294">
        <f>AVERAGE(AK205:AK210)</f>
        <v>100</v>
      </c>
      <c r="AM205" s="296" t="str">
        <f>IF(AL205&lt;=50, "Débil", IF(AL205&lt;=99,"Moderado","Fuerte"))</f>
        <v>Fuerte</v>
      </c>
      <c r="AN205" s="197">
        <f>+IF(AND(Q205="Preventivo",AM205="Fuerte"),2,IF(AND(Q205="Preventivo",AM205="Moderado"),1,0))</f>
        <v>2</v>
      </c>
      <c r="AO205" s="197">
        <f t="shared" si="43"/>
        <v>1</v>
      </c>
      <c r="AP205" s="197">
        <f>+K205-AN205</f>
        <v>2</v>
      </c>
      <c r="AQ205" s="197">
        <f>+M205-AO205</f>
        <v>2</v>
      </c>
      <c r="AR205" s="298" t="str">
        <f>+VLOOKUP(MIN(AP205,AP206,AP207,AP208,AP209,AP210),Listados!$J$18:$K$24,2,TRUE)</f>
        <v>Improbable</v>
      </c>
      <c r="AS205" s="298" t="str">
        <f>+VLOOKUP(MIN(AQ205,AQ206,AQ207,AQ208,AQ209,AQ210),Listados!$J$27:$K$32,2,TRUE)</f>
        <v>Insignificante</v>
      </c>
      <c r="AT205" s="298" t="str">
        <f>IF(AND(AR205&lt;&gt;"",AS205&lt;&gt;""),VLOOKUP(AR205&amp;AS205,Listados!$M$3:$N$27,2,FALSE),"")</f>
        <v>Bajo</v>
      </c>
      <c r="AU205" s="298" t="str">
        <f>+VLOOKUP(AT205,Listados!$P$3:$Q$6,2,FALSE)</f>
        <v>Asumir el riesgo</v>
      </c>
      <c r="AV205" s="351"/>
      <c r="AW205" s="352"/>
      <c r="AX205" s="353"/>
      <c r="AY205" s="351"/>
      <c r="AZ205" s="352"/>
      <c r="BA205" s="353"/>
      <c r="BB205" s="351"/>
      <c r="BC205" s="352"/>
      <c r="BD205" s="353"/>
    </row>
    <row r="206" spans="1:56" ht="180.75" thickBot="1" x14ac:dyDescent="0.3">
      <c r="A206" s="310"/>
      <c r="B206" s="322"/>
      <c r="C206" s="325"/>
      <c r="D206" s="326"/>
      <c r="E206" s="191"/>
      <c r="F206" s="191"/>
      <c r="G206" s="192" t="s">
        <v>202</v>
      </c>
      <c r="H206" s="192" t="s">
        <v>30</v>
      </c>
      <c r="I206" s="192" t="s">
        <v>203</v>
      </c>
      <c r="J206" s="322"/>
      <c r="K206" s="304"/>
      <c r="L206" s="307"/>
      <c r="M206" s="304"/>
      <c r="N206" s="324"/>
      <c r="O206" s="192" t="s">
        <v>204</v>
      </c>
      <c r="P206" s="192" t="s">
        <v>202</v>
      </c>
      <c r="Q206" s="192" t="s">
        <v>123</v>
      </c>
      <c r="R206" s="200"/>
      <c r="S206" s="27" t="str">
        <f t="shared" si="44"/>
        <v/>
      </c>
      <c r="T206" s="200"/>
      <c r="U206" s="27" t="str">
        <f t="shared" si="45"/>
        <v/>
      </c>
      <c r="V206" s="162"/>
      <c r="W206" s="27" t="str">
        <f t="shared" si="46"/>
        <v/>
      </c>
      <c r="X206" s="162"/>
      <c r="Y206" s="27" t="str">
        <f t="shared" si="47"/>
        <v/>
      </c>
      <c r="Z206" s="162"/>
      <c r="AA206" s="27" t="str">
        <f t="shared" si="48"/>
        <v/>
      </c>
      <c r="AB206" s="162"/>
      <c r="AC206" s="27" t="str">
        <f t="shared" si="49"/>
        <v/>
      </c>
      <c r="AD206" s="162"/>
      <c r="AE206" s="27" t="str">
        <f t="shared" si="50"/>
        <v/>
      </c>
      <c r="AF206" s="48" t="str">
        <f t="shared" si="51"/>
        <v/>
      </c>
      <c r="AG206" s="48" t="str">
        <f t="shared" si="52"/>
        <v/>
      </c>
      <c r="AH206" s="132"/>
      <c r="AI206" s="161" t="str">
        <f t="shared" si="53"/>
        <v>Débil</v>
      </c>
      <c r="AJ206" s="21" t="str">
        <f>IFERROR(VLOOKUP((CONCATENATE(AG206,AI206)),Listados!$U$3:$V$11,2,FALSE),"")</f>
        <v/>
      </c>
      <c r="AK206" s="48">
        <f t="shared" si="54"/>
        <v>100</v>
      </c>
      <c r="AL206" s="295"/>
      <c r="AM206" s="297"/>
      <c r="AN206" s="197">
        <f>+IF(AND(Q206="Preventivo",AM205="Fuerte"),2,IF(AND(Q206="Preventivo",AM205="Moderado"),1,0))</f>
        <v>0</v>
      </c>
      <c r="AO206" s="197">
        <f t="shared" ref="AO206:AO269" si="55">+IF(AND(Q206="Detectivo",$AM$7="Fuerte"),2,IF(AND(Q206="Detectivo",$AM$7="Moderado"),1,IF(AND(Q206="Preventivo",$AM$7="Fuerte"),1,0)))</f>
        <v>2</v>
      </c>
      <c r="AP206" s="197">
        <f>+K205-AN206</f>
        <v>4</v>
      </c>
      <c r="AQ206" s="197">
        <f>+M205-AO206</f>
        <v>1</v>
      </c>
      <c r="AR206" s="299"/>
      <c r="AS206" s="299"/>
      <c r="AT206" s="299"/>
      <c r="AU206" s="299"/>
      <c r="AV206" s="351"/>
      <c r="AW206" s="352"/>
      <c r="AX206" s="353"/>
      <c r="AY206" s="351"/>
      <c r="AZ206" s="352"/>
      <c r="BA206" s="353"/>
      <c r="BB206" s="351"/>
      <c r="BC206" s="352"/>
      <c r="BD206" s="353"/>
    </row>
    <row r="207" spans="1:56" ht="15.75" thickBot="1" x14ac:dyDescent="0.3">
      <c r="A207" s="310"/>
      <c r="B207" s="322"/>
      <c r="C207" s="325"/>
      <c r="D207" s="326"/>
      <c r="E207" s="191"/>
      <c r="F207" s="191"/>
      <c r="G207" s="192"/>
      <c r="H207" s="192"/>
      <c r="I207" s="192"/>
      <c r="J207" s="322"/>
      <c r="K207" s="304"/>
      <c r="L207" s="307"/>
      <c r="M207" s="304"/>
      <c r="N207" s="324"/>
      <c r="O207" s="191"/>
      <c r="P207" s="194"/>
      <c r="Q207" s="194"/>
      <c r="R207" s="200"/>
      <c r="S207" s="27" t="str">
        <f t="shared" si="44"/>
        <v/>
      </c>
      <c r="T207" s="200"/>
      <c r="U207" s="27" t="str">
        <f t="shared" si="45"/>
        <v/>
      </c>
      <c r="V207" s="162"/>
      <c r="W207" s="27" t="str">
        <f t="shared" si="46"/>
        <v/>
      </c>
      <c r="X207" s="162"/>
      <c r="Y207" s="27" t="str">
        <f t="shared" si="47"/>
        <v/>
      </c>
      <c r="Z207" s="162"/>
      <c r="AA207" s="27" t="str">
        <f t="shared" si="48"/>
        <v/>
      </c>
      <c r="AB207" s="162"/>
      <c r="AC207" s="27" t="str">
        <f t="shared" si="49"/>
        <v/>
      </c>
      <c r="AD207" s="162"/>
      <c r="AE207" s="27" t="str">
        <f t="shared" si="50"/>
        <v/>
      </c>
      <c r="AF207" s="48" t="str">
        <f t="shared" si="51"/>
        <v/>
      </c>
      <c r="AG207" s="48" t="str">
        <f t="shared" si="52"/>
        <v/>
      </c>
      <c r="AH207" s="132"/>
      <c r="AI207" s="161" t="str">
        <f t="shared" si="53"/>
        <v>Débil</v>
      </c>
      <c r="AJ207" s="21" t="str">
        <f>IFERROR(VLOOKUP((CONCATENATE(AG207,AI207)),Listados!$U$3:$V$11,2,FALSE),"")</f>
        <v/>
      </c>
      <c r="AK207" s="48">
        <f t="shared" si="54"/>
        <v>100</v>
      </c>
      <c r="AL207" s="295"/>
      <c r="AM207" s="297"/>
      <c r="AN207" s="197">
        <f>+IF(AND(Q207="Preventivo",AM205="Fuerte"),2,IF(AND(Q207="Preventivo",AM205="Moderado"),1,0))</f>
        <v>0</v>
      </c>
      <c r="AO207" s="197">
        <f t="shared" si="55"/>
        <v>0</v>
      </c>
      <c r="AP207" s="197">
        <f>+K205-AN207</f>
        <v>4</v>
      </c>
      <c r="AQ207" s="197">
        <f>+M205-AO207</f>
        <v>3</v>
      </c>
      <c r="AR207" s="299"/>
      <c r="AS207" s="299"/>
      <c r="AT207" s="299"/>
      <c r="AU207" s="299"/>
      <c r="AV207" s="351"/>
      <c r="AW207" s="352"/>
      <c r="AX207" s="353"/>
      <c r="AY207" s="351"/>
      <c r="AZ207" s="352"/>
      <c r="BA207" s="353"/>
      <c r="BB207" s="351"/>
      <c r="BC207" s="352"/>
      <c r="BD207" s="353"/>
    </row>
    <row r="208" spans="1:56" ht="15.75" thickBot="1" x14ac:dyDescent="0.3">
      <c r="A208" s="310"/>
      <c r="B208" s="322"/>
      <c r="C208" s="325"/>
      <c r="D208" s="326"/>
      <c r="E208" s="191"/>
      <c r="F208" s="191"/>
      <c r="G208" s="192"/>
      <c r="H208" s="192"/>
      <c r="I208" s="192"/>
      <c r="J208" s="322"/>
      <c r="K208" s="304"/>
      <c r="L208" s="307"/>
      <c r="M208" s="304"/>
      <c r="N208" s="324"/>
      <c r="O208" s="191"/>
      <c r="P208" s="194"/>
      <c r="Q208" s="194"/>
      <c r="R208" s="200"/>
      <c r="S208" s="27" t="str">
        <f t="shared" si="44"/>
        <v/>
      </c>
      <c r="T208" s="200"/>
      <c r="U208" s="27" t="str">
        <f t="shared" si="45"/>
        <v/>
      </c>
      <c r="V208" s="162"/>
      <c r="W208" s="27" t="str">
        <f t="shared" si="46"/>
        <v/>
      </c>
      <c r="X208" s="162"/>
      <c r="Y208" s="27" t="str">
        <f t="shared" si="47"/>
        <v/>
      </c>
      <c r="Z208" s="162"/>
      <c r="AA208" s="27" t="str">
        <f t="shared" si="48"/>
        <v/>
      </c>
      <c r="AB208" s="162"/>
      <c r="AC208" s="27" t="str">
        <f t="shared" si="49"/>
        <v/>
      </c>
      <c r="AD208" s="162"/>
      <c r="AE208" s="27" t="str">
        <f t="shared" si="50"/>
        <v/>
      </c>
      <c r="AF208" s="48" t="str">
        <f t="shared" si="51"/>
        <v/>
      </c>
      <c r="AG208" s="48" t="str">
        <f t="shared" si="52"/>
        <v/>
      </c>
      <c r="AH208" s="132"/>
      <c r="AI208" s="161" t="str">
        <f t="shared" si="53"/>
        <v>Débil</v>
      </c>
      <c r="AJ208" s="21" t="str">
        <f>IFERROR(VLOOKUP((CONCATENATE(AG208,AI208)),Listados!$U$3:$V$11,2,FALSE),"")</f>
        <v/>
      </c>
      <c r="AK208" s="48">
        <f t="shared" si="54"/>
        <v>100</v>
      </c>
      <c r="AL208" s="295"/>
      <c r="AM208" s="297"/>
      <c r="AN208" s="197">
        <f>+IF(AND(Q208="Preventivo",AM205="Fuerte"),2,IF(AND(Q208="Preventivo",AM205="Moderado"),1,0))</f>
        <v>0</v>
      </c>
      <c r="AO208" s="197">
        <f t="shared" si="55"/>
        <v>0</v>
      </c>
      <c r="AP208" s="197">
        <f>+K205-AN208</f>
        <v>4</v>
      </c>
      <c r="AQ208" s="197">
        <f>+M205-AO208</f>
        <v>3</v>
      </c>
      <c r="AR208" s="299"/>
      <c r="AS208" s="299"/>
      <c r="AT208" s="299"/>
      <c r="AU208" s="299"/>
      <c r="AV208" s="351"/>
      <c r="AW208" s="352"/>
      <c r="AX208" s="353"/>
      <c r="AY208" s="351"/>
      <c r="AZ208" s="352"/>
      <c r="BA208" s="353"/>
      <c r="BB208" s="351"/>
      <c r="BC208" s="352"/>
      <c r="BD208" s="353"/>
    </row>
    <row r="209" spans="1:56" ht="15.75" thickBot="1" x14ac:dyDescent="0.3">
      <c r="A209" s="310"/>
      <c r="B209" s="322"/>
      <c r="C209" s="325"/>
      <c r="D209" s="326"/>
      <c r="E209" s="191"/>
      <c r="F209" s="191"/>
      <c r="G209" s="192"/>
      <c r="H209" s="192"/>
      <c r="I209" s="192"/>
      <c r="J209" s="322"/>
      <c r="K209" s="304"/>
      <c r="L209" s="307"/>
      <c r="M209" s="304"/>
      <c r="N209" s="324"/>
      <c r="O209" s="191"/>
      <c r="P209" s="194"/>
      <c r="Q209" s="194"/>
      <c r="R209" s="200"/>
      <c r="S209" s="27" t="str">
        <f t="shared" si="44"/>
        <v/>
      </c>
      <c r="T209" s="200"/>
      <c r="U209" s="27" t="str">
        <f t="shared" si="45"/>
        <v/>
      </c>
      <c r="V209" s="162"/>
      <c r="W209" s="27" t="str">
        <f t="shared" si="46"/>
        <v/>
      </c>
      <c r="X209" s="162"/>
      <c r="Y209" s="27" t="str">
        <f t="shared" si="47"/>
        <v/>
      </c>
      <c r="Z209" s="162"/>
      <c r="AA209" s="27" t="str">
        <f t="shared" si="48"/>
        <v/>
      </c>
      <c r="AB209" s="162"/>
      <c r="AC209" s="27" t="str">
        <f t="shared" si="49"/>
        <v/>
      </c>
      <c r="AD209" s="162"/>
      <c r="AE209" s="27" t="str">
        <f t="shared" si="50"/>
        <v/>
      </c>
      <c r="AF209" s="48" t="str">
        <f t="shared" si="51"/>
        <v/>
      </c>
      <c r="AG209" s="48" t="str">
        <f t="shared" si="52"/>
        <v/>
      </c>
      <c r="AH209" s="132"/>
      <c r="AI209" s="161" t="str">
        <f t="shared" si="53"/>
        <v>Débil</v>
      </c>
      <c r="AJ209" s="21" t="str">
        <f>IFERROR(VLOOKUP((CONCATENATE(AG209,AI209)),Listados!$U$3:$V$11,2,FALSE),"")</f>
        <v/>
      </c>
      <c r="AK209" s="48">
        <f t="shared" si="54"/>
        <v>100</v>
      </c>
      <c r="AL209" s="295"/>
      <c r="AM209" s="297"/>
      <c r="AN209" s="197">
        <f>+IF(AND(Q209="Preventivo",AM205="Fuerte"),2,IF(AND(Q209="Preventivo",AM205="Moderado"),1,0))</f>
        <v>0</v>
      </c>
      <c r="AO209" s="197">
        <f t="shared" si="55"/>
        <v>0</v>
      </c>
      <c r="AP209" s="197">
        <f>+K205-AN209</f>
        <v>4</v>
      </c>
      <c r="AQ209" s="197">
        <f>+M205-AO209</f>
        <v>3</v>
      </c>
      <c r="AR209" s="299"/>
      <c r="AS209" s="299"/>
      <c r="AT209" s="299"/>
      <c r="AU209" s="299"/>
      <c r="AV209" s="351"/>
      <c r="AW209" s="352"/>
      <c r="AX209" s="353"/>
      <c r="AY209" s="351"/>
      <c r="AZ209" s="352"/>
      <c r="BA209" s="353"/>
      <c r="BB209" s="351"/>
      <c r="BC209" s="352"/>
      <c r="BD209" s="353"/>
    </row>
    <row r="210" spans="1:56" ht="15.75" thickBot="1" x14ac:dyDescent="0.3">
      <c r="A210" s="311"/>
      <c r="B210" s="322"/>
      <c r="C210" s="325"/>
      <c r="D210" s="326"/>
      <c r="E210" s="191"/>
      <c r="F210" s="191"/>
      <c r="G210" s="192"/>
      <c r="H210" s="192"/>
      <c r="I210" s="192"/>
      <c r="J210" s="322"/>
      <c r="K210" s="305"/>
      <c r="L210" s="307"/>
      <c r="M210" s="305"/>
      <c r="N210" s="324"/>
      <c r="O210" s="191"/>
      <c r="P210" s="194"/>
      <c r="Q210" s="194"/>
      <c r="R210" s="200"/>
      <c r="S210" s="27" t="str">
        <f t="shared" si="44"/>
        <v/>
      </c>
      <c r="T210" s="200"/>
      <c r="U210" s="27" t="str">
        <f t="shared" si="45"/>
        <v/>
      </c>
      <c r="V210" s="162"/>
      <c r="W210" s="27" t="str">
        <f t="shared" si="46"/>
        <v/>
      </c>
      <c r="X210" s="162"/>
      <c r="Y210" s="27" t="str">
        <f t="shared" si="47"/>
        <v/>
      </c>
      <c r="Z210" s="162"/>
      <c r="AA210" s="27" t="str">
        <f t="shared" si="48"/>
        <v/>
      </c>
      <c r="AB210" s="162"/>
      <c r="AC210" s="27" t="str">
        <f t="shared" si="49"/>
        <v/>
      </c>
      <c r="AD210" s="162"/>
      <c r="AE210" s="27" t="str">
        <f t="shared" si="50"/>
        <v/>
      </c>
      <c r="AF210" s="48" t="str">
        <f t="shared" si="51"/>
        <v/>
      </c>
      <c r="AG210" s="48" t="str">
        <f t="shared" si="52"/>
        <v/>
      </c>
      <c r="AH210" s="132"/>
      <c r="AI210" s="161" t="str">
        <f t="shared" si="53"/>
        <v>Débil</v>
      </c>
      <c r="AJ210" s="21" t="str">
        <f>IFERROR(VLOOKUP((CONCATENATE(AG210,AI210)),Listados!$U$3:$V$11,2,FALSE),"")</f>
        <v/>
      </c>
      <c r="AK210" s="48">
        <f t="shared" si="54"/>
        <v>100</v>
      </c>
      <c r="AL210" s="296"/>
      <c r="AM210" s="297"/>
      <c r="AN210" s="197">
        <f>+IF(AND(Q210="Preventivo",AM205="Fuerte"),2,IF(AND(Q210="Preventivo",AM205="Moderado"),1,0))</f>
        <v>0</v>
      </c>
      <c r="AO210" s="197">
        <f t="shared" si="55"/>
        <v>0</v>
      </c>
      <c r="AP210" s="197">
        <f>+K205-AN210</f>
        <v>4</v>
      </c>
      <c r="AQ210" s="197">
        <f>+M205-AO210</f>
        <v>3</v>
      </c>
      <c r="AR210" s="300"/>
      <c r="AS210" s="300"/>
      <c r="AT210" s="300"/>
      <c r="AU210" s="300"/>
      <c r="AV210" s="351"/>
      <c r="AW210" s="352"/>
      <c r="AX210" s="353"/>
      <c r="AY210" s="351"/>
      <c r="AZ210" s="352"/>
      <c r="BA210" s="353"/>
      <c r="BB210" s="351"/>
      <c r="BC210" s="352"/>
      <c r="BD210" s="353"/>
    </row>
    <row r="211" spans="1:56" ht="150.75" thickBot="1" x14ac:dyDescent="0.3">
      <c r="A211" s="309">
        <v>35</v>
      </c>
      <c r="B211" s="322" t="s">
        <v>101</v>
      </c>
      <c r="C211" s="325" t="str">
        <f>IFERROR(VLOOKUP(B211,Listados!B$3:C$20,2,FALSE),"")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211" s="326" t="s">
        <v>464</v>
      </c>
      <c r="E211" s="191" t="s">
        <v>41</v>
      </c>
      <c r="F211" s="191"/>
      <c r="G211" s="192" t="s">
        <v>465</v>
      </c>
      <c r="H211" s="192" t="s">
        <v>16</v>
      </c>
      <c r="I211" s="192" t="s">
        <v>402</v>
      </c>
      <c r="J211" s="322" t="s">
        <v>31</v>
      </c>
      <c r="K211" s="303">
        <f>+VLOOKUP(J211,Listados!$K$8:$L$12,2,0)</f>
        <v>2</v>
      </c>
      <c r="L211" s="306" t="s">
        <v>32</v>
      </c>
      <c r="M211" s="303">
        <f>+VLOOKUP(L211,Listados!$K$13:$L$17,2,0)</f>
        <v>2</v>
      </c>
      <c r="N211" s="323" t="str">
        <f>IF(AND(J211&lt;&gt;"",L211&lt;&gt;""),VLOOKUP(J211&amp;L211,Listados!$M$3:$N$27,2,FALSE),"")</f>
        <v>Bajo</v>
      </c>
      <c r="O211" s="194" t="s">
        <v>466</v>
      </c>
      <c r="P211" s="191" t="s">
        <v>465</v>
      </c>
      <c r="Q211" s="192" t="s">
        <v>20</v>
      </c>
      <c r="R211" s="200"/>
      <c r="S211" s="27" t="str">
        <f t="shared" si="44"/>
        <v/>
      </c>
      <c r="T211" s="200"/>
      <c r="U211" s="27" t="str">
        <f t="shared" si="45"/>
        <v/>
      </c>
      <c r="V211" s="162"/>
      <c r="W211" s="27" t="str">
        <f t="shared" si="46"/>
        <v/>
      </c>
      <c r="X211" s="162"/>
      <c r="Y211" s="27" t="str">
        <f t="shared" si="47"/>
        <v/>
      </c>
      <c r="Z211" s="162"/>
      <c r="AA211" s="27" t="str">
        <f t="shared" si="48"/>
        <v/>
      </c>
      <c r="AB211" s="162"/>
      <c r="AC211" s="27" t="str">
        <f t="shared" si="49"/>
        <v/>
      </c>
      <c r="AD211" s="162"/>
      <c r="AE211" s="27" t="str">
        <f t="shared" si="50"/>
        <v/>
      </c>
      <c r="AF211" s="48" t="str">
        <f t="shared" si="51"/>
        <v/>
      </c>
      <c r="AG211" s="48" t="str">
        <f t="shared" si="52"/>
        <v/>
      </c>
      <c r="AH211" s="132"/>
      <c r="AI211" s="161" t="str">
        <f t="shared" si="53"/>
        <v>Débil</v>
      </c>
      <c r="AJ211" s="21" t="str">
        <f>IFERROR(VLOOKUP((CONCATENATE(AG211,AI211)),Listados!$U$3:$V$11,2,FALSE),"")</f>
        <v/>
      </c>
      <c r="AK211" s="48">
        <f t="shared" si="54"/>
        <v>100</v>
      </c>
      <c r="AL211" s="294">
        <f>AVERAGE(AK211:AK216)</f>
        <v>100</v>
      </c>
      <c r="AM211" s="296" t="str">
        <f>IF(AL211&lt;=50, "Débil", IF(AL211&lt;=99,"Moderado","Fuerte"))</f>
        <v>Fuerte</v>
      </c>
      <c r="AN211" s="197">
        <f>+IF(AND(Q211="Preventivo",AM211="Fuerte"),2,IF(AND(Q211="Preventivo",AM211="Moderado"),1,0))</f>
        <v>2</v>
      </c>
      <c r="AO211" s="197">
        <f t="shared" si="55"/>
        <v>1</v>
      </c>
      <c r="AP211" s="197">
        <f>+K211-AN211</f>
        <v>0</v>
      </c>
      <c r="AQ211" s="197">
        <f>+M211-AO211</f>
        <v>1</v>
      </c>
      <c r="AR211" s="298" t="str">
        <f>+VLOOKUP(MIN(AP211,AP212,AP213,AP214,AP215,AP216),Listados!$J$18:$K$24,2,TRUE)</f>
        <v>Rara Vez</v>
      </c>
      <c r="AS211" s="298" t="str">
        <f>+VLOOKUP(MIN(AQ211,AQ212,AQ213,AQ214,AQ215,AQ216),Listados!$J$27:$K$32,2,TRUE)</f>
        <v>Insignificante</v>
      </c>
      <c r="AT211" s="298" t="str">
        <f>IF(AND(AR211&lt;&gt;"",AS211&lt;&gt;""),VLOOKUP(AR211&amp;AS211,Listados!$M$3:$N$27,2,FALSE),"")</f>
        <v>Bajo</v>
      </c>
      <c r="AU211" s="298" t="str">
        <f>+VLOOKUP(AT211,Listados!$P$3:$Q$6,2,FALSE)</f>
        <v>Asumir el riesgo</v>
      </c>
      <c r="AV211" s="351"/>
      <c r="AW211" s="352"/>
      <c r="AX211" s="353"/>
      <c r="AY211" s="351"/>
      <c r="AZ211" s="352"/>
      <c r="BA211" s="353"/>
      <c r="BB211" s="351"/>
      <c r="BC211" s="352"/>
      <c r="BD211" s="353"/>
    </row>
    <row r="212" spans="1:56" ht="135.75" thickBot="1" x14ac:dyDescent="0.3">
      <c r="A212" s="310"/>
      <c r="B212" s="322"/>
      <c r="C212" s="325"/>
      <c r="D212" s="326"/>
      <c r="E212" s="191"/>
      <c r="F212" s="191"/>
      <c r="G212" s="192" t="s">
        <v>467</v>
      </c>
      <c r="H212" s="192" t="s">
        <v>30</v>
      </c>
      <c r="I212" s="192" t="s">
        <v>468</v>
      </c>
      <c r="J212" s="322"/>
      <c r="K212" s="304"/>
      <c r="L212" s="307"/>
      <c r="M212" s="304"/>
      <c r="N212" s="324"/>
      <c r="O212" s="194" t="s">
        <v>469</v>
      </c>
      <c r="P212" s="191" t="s">
        <v>467</v>
      </c>
      <c r="Q212" s="192" t="s">
        <v>20</v>
      </c>
      <c r="R212" s="200"/>
      <c r="S212" s="27" t="str">
        <f t="shared" si="44"/>
        <v/>
      </c>
      <c r="T212" s="200"/>
      <c r="U212" s="27" t="str">
        <f t="shared" si="45"/>
        <v/>
      </c>
      <c r="V212" s="162"/>
      <c r="W212" s="27" t="str">
        <f t="shared" si="46"/>
        <v/>
      </c>
      <c r="X212" s="162"/>
      <c r="Y212" s="27" t="str">
        <f t="shared" si="47"/>
        <v/>
      </c>
      <c r="Z212" s="162"/>
      <c r="AA212" s="27" t="str">
        <f t="shared" si="48"/>
        <v/>
      </c>
      <c r="AB212" s="162"/>
      <c r="AC212" s="27" t="str">
        <f t="shared" si="49"/>
        <v/>
      </c>
      <c r="AD212" s="162"/>
      <c r="AE212" s="27" t="str">
        <f t="shared" si="50"/>
        <v/>
      </c>
      <c r="AF212" s="48" t="str">
        <f t="shared" si="51"/>
        <v/>
      </c>
      <c r="AG212" s="48" t="str">
        <f t="shared" si="52"/>
        <v/>
      </c>
      <c r="AH212" s="132"/>
      <c r="AI212" s="161" t="str">
        <f t="shared" si="53"/>
        <v>Débil</v>
      </c>
      <c r="AJ212" s="21" t="str">
        <f>IFERROR(VLOOKUP((CONCATENATE(AG212,AI212)),Listados!$U$3:$V$11,2,FALSE),"")</f>
        <v/>
      </c>
      <c r="AK212" s="48">
        <f t="shared" si="54"/>
        <v>100</v>
      </c>
      <c r="AL212" s="295"/>
      <c r="AM212" s="297"/>
      <c r="AN212" s="197">
        <f>+IF(AND(Q212="Preventivo",AM211="Fuerte"),2,IF(AND(Q212="Preventivo",AM211="Moderado"),1,0))</f>
        <v>2</v>
      </c>
      <c r="AO212" s="197">
        <f t="shared" si="55"/>
        <v>1</v>
      </c>
      <c r="AP212" s="197">
        <f>+K211-AN212</f>
        <v>0</v>
      </c>
      <c r="AQ212" s="197">
        <f>+M211-AO212</f>
        <v>1</v>
      </c>
      <c r="AR212" s="299"/>
      <c r="AS212" s="299"/>
      <c r="AT212" s="299"/>
      <c r="AU212" s="299"/>
      <c r="AV212" s="351"/>
      <c r="AW212" s="352"/>
      <c r="AX212" s="353"/>
      <c r="AY212" s="351"/>
      <c r="AZ212" s="352"/>
      <c r="BA212" s="353"/>
      <c r="BB212" s="351"/>
      <c r="BC212" s="352"/>
      <c r="BD212" s="353"/>
    </row>
    <row r="213" spans="1:56" ht="150.75" thickBot="1" x14ac:dyDescent="0.3">
      <c r="A213" s="310"/>
      <c r="B213" s="322"/>
      <c r="C213" s="325"/>
      <c r="D213" s="326"/>
      <c r="E213" s="191"/>
      <c r="F213" s="191"/>
      <c r="G213" s="192" t="s">
        <v>470</v>
      </c>
      <c r="H213" s="192" t="s">
        <v>16</v>
      </c>
      <c r="I213" s="192" t="s">
        <v>471</v>
      </c>
      <c r="J213" s="322"/>
      <c r="K213" s="304"/>
      <c r="L213" s="307"/>
      <c r="M213" s="304"/>
      <c r="N213" s="324"/>
      <c r="O213" s="194" t="s">
        <v>472</v>
      </c>
      <c r="P213" s="191" t="s">
        <v>470</v>
      </c>
      <c r="Q213" s="192" t="s">
        <v>20</v>
      </c>
      <c r="R213" s="200"/>
      <c r="S213" s="27" t="str">
        <f t="shared" si="44"/>
        <v/>
      </c>
      <c r="T213" s="200"/>
      <c r="U213" s="27" t="str">
        <f t="shared" si="45"/>
        <v/>
      </c>
      <c r="V213" s="162"/>
      <c r="W213" s="27" t="str">
        <f t="shared" si="46"/>
        <v/>
      </c>
      <c r="X213" s="162"/>
      <c r="Y213" s="27" t="str">
        <f t="shared" si="47"/>
        <v/>
      </c>
      <c r="Z213" s="162"/>
      <c r="AA213" s="27" t="str">
        <f t="shared" si="48"/>
        <v/>
      </c>
      <c r="AB213" s="162"/>
      <c r="AC213" s="27" t="str">
        <f t="shared" si="49"/>
        <v/>
      </c>
      <c r="AD213" s="162"/>
      <c r="AE213" s="27" t="str">
        <f t="shared" si="50"/>
        <v/>
      </c>
      <c r="AF213" s="48" t="str">
        <f t="shared" si="51"/>
        <v/>
      </c>
      <c r="AG213" s="48" t="str">
        <f t="shared" si="52"/>
        <v/>
      </c>
      <c r="AH213" s="132"/>
      <c r="AI213" s="161" t="str">
        <f t="shared" si="53"/>
        <v>Débil</v>
      </c>
      <c r="AJ213" s="21" t="str">
        <f>IFERROR(VLOOKUP((CONCATENATE(AG213,AI213)),Listados!$U$3:$V$11,2,FALSE),"")</f>
        <v/>
      </c>
      <c r="AK213" s="48">
        <f t="shared" si="54"/>
        <v>100</v>
      </c>
      <c r="AL213" s="295"/>
      <c r="AM213" s="297"/>
      <c r="AN213" s="197">
        <f>+IF(AND(Q213="Preventivo",AM211="Fuerte"),2,IF(AND(Q213="Preventivo",AM211="Moderado"),1,0))</f>
        <v>2</v>
      </c>
      <c r="AO213" s="197">
        <f t="shared" si="55"/>
        <v>1</v>
      </c>
      <c r="AP213" s="197">
        <f>+K211-AN213</f>
        <v>0</v>
      </c>
      <c r="AQ213" s="197">
        <f>+M211-AO213</f>
        <v>1</v>
      </c>
      <c r="AR213" s="299"/>
      <c r="AS213" s="299"/>
      <c r="AT213" s="299"/>
      <c r="AU213" s="299"/>
      <c r="AV213" s="351"/>
      <c r="AW213" s="352"/>
      <c r="AX213" s="353"/>
      <c r="AY213" s="351"/>
      <c r="AZ213" s="352"/>
      <c r="BA213" s="353"/>
      <c r="BB213" s="351"/>
      <c r="BC213" s="352"/>
      <c r="BD213" s="353"/>
    </row>
    <row r="214" spans="1:56" ht="150.75" thickBot="1" x14ac:dyDescent="0.3">
      <c r="A214" s="310"/>
      <c r="B214" s="322"/>
      <c r="C214" s="325"/>
      <c r="D214" s="326"/>
      <c r="E214" s="191"/>
      <c r="F214" s="191"/>
      <c r="G214" s="192" t="s">
        <v>473</v>
      </c>
      <c r="H214" s="192" t="s">
        <v>16</v>
      </c>
      <c r="I214" s="192"/>
      <c r="J214" s="322"/>
      <c r="K214" s="304"/>
      <c r="L214" s="307"/>
      <c r="M214" s="304"/>
      <c r="N214" s="324"/>
      <c r="O214" s="194" t="s">
        <v>466</v>
      </c>
      <c r="P214" s="191" t="s">
        <v>473</v>
      </c>
      <c r="Q214" s="192" t="s">
        <v>20</v>
      </c>
      <c r="R214" s="200"/>
      <c r="S214" s="27" t="str">
        <f t="shared" si="44"/>
        <v/>
      </c>
      <c r="T214" s="200"/>
      <c r="U214" s="27" t="str">
        <f t="shared" si="45"/>
        <v/>
      </c>
      <c r="V214" s="162"/>
      <c r="W214" s="27" t="str">
        <f t="shared" si="46"/>
        <v/>
      </c>
      <c r="X214" s="162"/>
      <c r="Y214" s="27" t="str">
        <f t="shared" si="47"/>
        <v/>
      </c>
      <c r="Z214" s="162"/>
      <c r="AA214" s="27" t="str">
        <f t="shared" si="48"/>
        <v/>
      </c>
      <c r="AB214" s="162"/>
      <c r="AC214" s="27" t="str">
        <f t="shared" si="49"/>
        <v/>
      </c>
      <c r="AD214" s="162"/>
      <c r="AE214" s="27" t="str">
        <f t="shared" si="50"/>
        <v/>
      </c>
      <c r="AF214" s="48" t="str">
        <f t="shared" si="51"/>
        <v/>
      </c>
      <c r="AG214" s="48" t="str">
        <f t="shared" si="52"/>
        <v/>
      </c>
      <c r="AH214" s="132"/>
      <c r="AI214" s="161" t="str">
        <f t="shared" si="53"/>
        <v>Débil</v>
      </c>
      <c r="AJ214" s="21" t="str">
        <f>IFERROR(VLOOKUP((CONCATENATE(AG214,AI214)),Listados!$U$3:$V$11,2,FALSE),"")</f>
        <v/>
      </c>
      <c r="AK214" s="48">
        <f t="shared" si="54"/>
        <v>100</v>
      </c>
      <c r="AL214" s="295"/>
      <c r="AM214" s="297"/>
      <c r="AN214" s="197">
        <f>+IF(AND(Q214="Preventivo",AM211="Fuerte"),2,IF(AND(Q214="Preventivo",AM211="Moderado"),1,0))</f>
        <v>2</v>
      </c>
      <c r="AO214" s="197">
        <f t="shared" si="55"/>
        <v>1</v>
      </c>
      <c r="AP214" s="197">
        <f>+K211-AN214</f>
        <v>0</v>
      </c>
      <c r="AQ214" s="197">
        <f>+M211-AO214</f>
        <v>1</v>
      </c>
      <c r="AR214" s="299"/>
      <c r="AS214" s="299"/>
      <c r="AT214" s="299"/>
      <c r="AU214" s="299"/>
      <c r="AV214" s="351"/>
      <c r="AW214" s="352"/>
      <c r="AX214" s="353"/>
      <c r="AY214" s="351"/>
      <c r="AZ214" s="352"/>
      <c r="BA214" s="353"/>
      <c r="BB214" s="351"/>
      <c r="BC214" s="352"/>
      <c r="BD214" s="353"/>
    </row>
    <row r="215" spans="1:56" ht="15.75" thickBot="1" x14ac:dyDescent="0.3">
      <c r="A215" s="310"/>
      <c r="B215" s="322"/>
      <c r="C215" s="325"/>
      <c r="D215" s="326"/>
      <c r="E215" s="191"/>
      <c r="F215" s="191"/>
      <c r="G215" s="192"/>
      <c r="H215" s="192"/>
      <c r="I215" s="192"/>
      <c r="J215" s="322"/>
      <c r="K215" s="304"/>
      <c r="L215" s="307"/>
      <c r="M215" s="304"/>
      <c r="N215" s="324"/>
      <c r="O215" s="191"/>
      <c r="P215" s="194"/>
      <c r="Q215" s="194"/>
      <c r="R215" s="200"/>
      <c r="S215" s="27" t="str">
        <f t="shared" si="44"/>
        <v/>
      </c>
      <c r="T215" s="200"/>
      <c r="U215" s="27" t="str">
        <f t="shared" si="45"/>
        <v/>
      </c>
      <c r="V215" s="162"/>
      <c r="W215" s="27" t="str">
        <f t="shared" si="46"/>
        <v/>
      </c>
      <c r="X215" s="162"/>
      <c r="Y215" s="27" t="str">
        <f t="shared" si="47"/>
        <v/>
      </c>
      <c r="Z215" s="162"/>
      <c r="AA215" s="27" t="str">
        <f t="shared" si="48"/>
        <v/>
      </c>
      <c r="AB215" s="162"/>
      <c r="AC215" s="27" t="str">
        <f t="shared" si="49"/>
        <v/>
      </c>
      <c r="AD215" s="162"/>
      <c r="AE215" s="27" t="str">
        <f t="shared" si="50"/>
        <v/>
      </c>
      <c r="AF215" s="48" t="str">
        <f t="shared" si="51"/>
        <v/>
      </c>
      <c r="AG215" s="48" t="str">
        <f t="shared" si="52"/>
        <v/>
      </c>
      <c r="AH215" s="132"/>
      <c r="AI215" s="161" t="str">
        <f t="shared" si="53"/>
        <v>Débil</v>
      </c>
      <c r="AJ215" s="21" t="str">
        <f>IFERROR(VLOOKUP((CONCATENATE(AG215,AI215)),Listados!$U$3:$V$11,2,FALSE),"")</f>
        <v/>
      </c>
      <c r="AK215" s="48">
        <f t="shared" si="54"/>
        <v>100</v>
      </c>
      <c r="AL215" s="295"/>
      <c r="AM215" s="297"/>
      <c r="AN215" s="197">
        <f>+IF(AND(Q215="Preventivo",AM211="Fuerte"),2,IF(AND(Q215="Preventivo",AM211="Moderado"),1,0))</f>
        <v>0</v>
      </c>
      <c r="AO215" s="197">
        <f t="shared" si="55"/>
        <v>0</v>
      </c>
      <c r="AP215" s="197">
        <f>+K211-AN215</f>
        <v>2</v>
      </c>
      <c r="AQ215" s="197">
        <f>+M211-AO215</f>
        <v>2</v>
      </c>
      <c r="AR215" s="299"/>
      <c r="AS215" s="299"/>
      <c r="AT215" s="299"/>
      <c r="AU215" s="299"/>
      <c r="AV215" s="351"/>
      <c r="AW215" s="352"/>
      <c r="AX215" s="353"/>
      <c r="AY215" s="351"/>
      <c r="AZ215" s="352"/>
      <c r="BA215" s="353"/>
      <c r="BB215" s="351"/>
      <c r="BC215" s="352"/>
      <c r="BD215" s="353"/>
    </row>
    <row r="216" spans="1:56" ht="15.75" thickBot="1" x14ac:dyDescent="0.3">
      <c r="A216" s="311"/>
      <c r="B216" s="322"/>
      <c r="C216" s="325"/>
      <c r="D216" s="326"/>
      <c r="E216" s="191"/>
      <c r="F216" s="191"/>
      <c r="G216" s="192"/>
      <c r="H216" s="192"/>
      <c r="I216" s="192"/>
      <c r="J216" s="322"/>
      <c r="K216" s="305"/>
      <c r="L216" s="307"/>
      <c r="M216" s="305"/>
      <c r="N216" s="324"/>
      <c r="O216" s="191"/>
      <c r="P216" s="194"/>
      <c r="Q216" s="194"/>
      <c r="R216" s="200"/>
      <c r="S216" s="27" t="str">
        <f t="shared" si="44"/>
        <v/>
      </c>
      <c r="T216" s="200"/>
      <c r="U216" s="27" t="str">
        <f t="shared" si="45"/>
        <v/>
      </c>
      <c r="V216" s="162"/>
      <c r="W216" s="27" t="str">
        <f t="shared" si="46"/>
        <v/>
      </c>
      <c r="X216" s="162"/>
      <c r="Y216" s="27" t="str">
        <f t="shared" si="47"/>
        <v/>
      </c>
      <c r="Z216" s="162"/>
      <c r="AA216" s="27" t="str">
        <f t="shared" si="48"/>
        <v/>
      </c>
      <c r="AB216" s="162"/>
      <c r="AC216" s="27" t="str">
        <f t="shared" si="49"/>
        <v/>
      </c>
      <c r="AD216" s="162"/>
      <c r="AE216" s="27" t="str">
        <f t="shared" si="50"/>
        <v/>
      </c>
      <c r="AF216" s="48" t="str">
        <f t="shared" si="51"/>
        <v/>
      </c>
      <c r="AG216" s="48" t="str">
        <f t="shared" si="52"/>
        <v/>
      </c>
      <c r="AH216" s="132"/>
      <c r="AI216" s="161" t="str">
        <f t="shared" si="53"/>
        <v>Débil</v>
      </c>
      <c r="AJ216" s="21" t="str">
        <f>IFERROR(VLOOKUP((CONCATENATE(AG216,AI216)),Listados!$U$3:$V$11,2,FALSE),"")</f>
        <v/>
      </c>
      <c r="AK216" s="48">
        <f t="shared" si="54"/>
        <v>100</v>
      </c>
      <c r="AL216" s="296"/>
      <c r="AM216" s="297"/>
      <c r="AN216" s="197">
        <f>+IF(AND(Q216="Preventivo",AM211="Fuerte"),2,IF(AND(Q216="Preventivo",AM211="Moderado"),1,0))</f>
        <v>0</v>
      </c>
      <c r="AO216" s="197">
        <f t="shared" si="55"/>
        <v>0</v>
      </c>
      <c r="AP216" s="197">
        <f>+K211-AN216</f>
        <v>2</v>
      </c>
      <c r="AQ216" s="197">
        <f>+M211-AO216</f>
        <v>2</v>
      </c>
      <c r="AR216" s="300"/>
      <c r="AS216" s="300"/>
      <c r="AT216" s="300"/>
      <c r="AU216" s="300"/>
      <c r="AV216" s="351"/>
      <c r="AW216" s="352"/>
      <c r="AX216" s="353"/>
      <c r="AY216" s="351"/>
      <c r="AZ216" s="352"/>
      <c r="BA216" s="353"/>
      <c r="BB216" s="351"/>
      <c r="BC216" s="352"/>
      <c r="BD216" s="353"/>
    </row>
    <row r="217" spans="1:56" ht="180.75" thickBot="1" x14ac:dyDescent="0.3">
      <c r="A217" s="309">
        <v>36</v>
      </c>
      <c r="B217" s="322" t="s">
        <v>101</v>
      </c>
      <c r="C217" s="325" t="str">
        <f>IFERROR(VLOOKUP(B217,Listados!B$3:C$20,2,FALSE),"")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217" s="326" t="s">
        <v>474</v>
      </c>
      <c r="E217" s="191" t="s">
        <v>15</v>
      </c>
      <c r="F217" s="191" t="s">
        <v>209</v>
      </c>
      <c r="G217" s="192" t="s">
        <v>475</v>
      </c>
      <c r="H217" s="192" t="s">
        <v>30</v>
      </c>
      <c r="I217" s="192" t="s">
        <v>476</v>
      </c>
      <c r="J217" s="322" t="s">
        <v>53</v>
      </c>
      <c r="K217" s="303">
        <f>+VLOOKUP(J217,Listados!$K$8:$L$12,2,0)</f>
        <v>4</v>
      </c>
      <c r="L217" s="306" t="s">
        <v>54</v>
      </c>
      <c r="M217" s="303">
        <f>+VLOOKUP(L217,Listados!$K$13:$L$17,2,0)</f>
        <v>4</v>
      </c>
      <c r="N217" s="323" t="str">
        <f>IF(AND(J217&lt;&gt;"",L217&lt;&gt;""),VLOOKUP(J217&amp;L217,Listados!$M$3:$N$27,2,FALSE),"")</f>
        <v>Extremo</v>
      </c>
      <c r="O217" s="192" t="s">
        <v>477</v>
      </c>
      <c r="P217" s="192" t="s">
        <v>475</v>
      </c>
      <c r="Q217" s="192" t="s">
        <v>20</v>
      </c>
      <c r="R217" s="200"/>
      <c r="S217" s="27" t="str">
        <f t="shared" si="44"/>
        <v/>
      </c>
      <c r="T217" s="200"/>
      <c r="U217" s="27" t="str">
        <f t="shared" si="45"/>
        <v/>
      </c>
      <c r="V217" s="162"/>
      <c r="W217" s="27" t="str">
        <f t="shared" si="46"/>
        <v/>
      </c>
      <c r="X217" s="162"/>
      <c r="Y217" s="27" t="str">
        <f t="shared" si="47"/>
        <v/>
      </c>
      <c r="Z217" s="162"/>
      <c r="AA217" s="27" t="str">
        <f t="shared" si="48"/>
        <v/>
      </c>
      <c r="AB217" s="162"/>
      <c r="AC217" s="27" t="str">
        <f t="shared" si="49"/>
        <v/>
      </c>
      <c r="AD217" s="162"/>
      <c r="AE217" s="27" t="str">
        <f t="shared" si="50"/>
        <v/>
      </c>
      <c r="AF217" s="48" t="str">
        <f t="shared" si="51"/>
        <v/>
      </c>
      <c r="AG217" s="48" t="str">
        <f t="shared" si="52"/>
        <v/>
      </c>
      <c r="AH217" s="132"/>
      <c r="AI217" s="161" t="str">
        <f t="shared" si="53"/>
        <v>Débil</v>
      </c>
      <c r="AJ217" s="21" t="str">
        <f>IFERROR(VLOOKUP((CONCATENATE(AG217,AI217)),Listados!$U$3:$V$11,2,FALSE),"")</f>
        <v/>
      </c>
      <c r="AK217" s="48">
        <f t="shared" si="54"/>
        <v>100</v>
      </c>
      <c r="AL217" s="294">
        <f>AVERAGE(AK217:AK222)</f>
        <v>100</v>
      </c>
      <c r="AM217" s="296" t="str">
        <f>IF(AL217&lt;=50, "Débil", IF(AL217&lt;=99,"Moderado","Fuerte"))</f>
        <v>Fuerte</v>
      </c>
      <c r="AN217" s="197">
        <f>+IF(AND(Q217="Preventivo",AM217="Fuerte"),2,IF(AND(Q217="Preventivo",AM217="Moderado"),1,0))</f>
        <v>2</v>
      </c>
      <c r="AO217" s="197">
        <f t="shared" si="55"/>
        <v>1</v>
      </c>
      <c r="AP217" s="197">
        <f>+K217-AN217</f>
        <v>2</v>
      </c>
      <c r="AQ217" s="197">
        <f>+M217-AO217</f>
        <v>3</v>
      </c>
      <c r="AR217" s="298" t="str">
        <f>+VLOOKUP(MIN(AP217,AP218,AP219,AP220,AP221,AP222),Listados!$J$18:$K$24,2,TRUE)</f>
        <v>Improbable</v>
      </c>
      <c r="AS217" s="298" t="str">
        <f>+VLOOKUP(MIN(AQ217,AQ218,AQ219,AQ220,AQ221,AQ222),Listados!$J$27:$K$32,2,TRUE)</f>
        <v>Menor</v>
      </c>
      <c r="AT217" s="298" t="str">
        <f>IF(AND(AR217&lt;&gt;"",AS217&lt;&gt;""),VLOOKUP(AR217&amp;AS217,Listados!$M$3:$N$27,2,FALSE),"")</f>
        <v>Bajo</v>
      </c>
      <c r="AU217" s="298" t="str">
        <f>+VLOOKUP(AT217,Listados!$P$3:$Q$6,2,FALSE)</f>
        <v>Asumir el riesgo</v>
      </c>
      <c r="AV217" s="351"/>
      <c r="AW217" s="352"/>
      <c r="AX217" s="353"/>
      <c r="AY217" s="351"/>
      <c r="AZ217" s="352"/>
      <c r="BA217" s="353"/>
      <c r="BB217" s="351"/>
      <c r="BC217" s="352"/>
      <c r="BD217" s="353"/>
    </row>
    <row r="218" spans="1:56" ht="180.75" thickBot="1" x14ac:dyDescent="0.3">
      <c r="A218" s="310"/>
      <c r="B218" s="322"/>
      <c r="C218" s="325"/>
      <c r="D218" s="326"/>
      <c r="E218" s="191"/>
      <c r="F218" s="191"/>
      <c r="G218" s="192" t="s">
        <v>478</v>
      </c>
      <c r="H218" s="192" t="s">
        <v>16</v>
      </c>
      <c r="I218" s="192" t="s">
        <v>479</v>
      </c>
      <c r="J218" s="322"/>
      <c r="K218" s="304"/>
      <c r="L218" s="307"/>
      <c r="M218" s="304"/>
      <c r="N218" s="324"/>
      <c r="O218" s="192" t="s">
        <v>480</v>
      </c>
      <c r="P218" s="192" t="s">
        <v>478</v>
      </c>
      <c r="Q218" s="192" t="s">
        <v>20</v>
      </c>
      <c r="R218" s="200"/>
      <c r="S218" s="27" t="str">
        <f t="shared" si="44"/>
        <v/>
      </c>
      <c r="T218" s="200"/>
      <c r="U218" s="27" t="str">
        <f t="shared" si="45"/>
        <v/>
      </c>
      <c r="V218" s="162"/>
      <c r="W218" s="27" t="str">
        <f t="shared" si="46"/>
        <v/>
      </c>
      <c r="X218" s="162"/>
      <c r="Y218" s="27" t="str">
        <f t="shared" si="47"/>
        <v/>
      </c>
      <c r="Z218" s="162"/>
      <c r="AA218" s="27" t="str">
        <f t="shared" si="48"/>
        <v/>
      </c>
      <c r="AB218" s="162"/>
      <c r="AC218" s="27" t="str">
        <f t="shared" si="49"/>
        <v/>
      </c>
      <c r="AD218" s="162"/>
      <c r="AE218" s="27" t="str">
        <f t="shared" si="50"/>
        <v/>
      </c>
      <c r="AF218" s="48" t="str">
        <f t="shared" si="51"/>
        <v/>
      </c>
      <c r="AG218" s="48" t="str">
        <f t="shared" si="52"/>
        <v/>
      </c>
      <c r="AH218" s="132"/>
      <c r="AI218" s="161" t="str">
        <f t="shared" si="53"/>
        <v>Débil</v>
      </c>
      <c r="AJ218" s="21" t="str">
        <f>IFERROR(VLOOKUP((CONCATENATE(AG218,AI218)),Listados!$U$3:$V$11,2,FALSE),"")</f>
        <v/>
      </c>
      <c r="AK218" s="48">
        <f t="shared" si="54"/>
        <v>100</v>
      </c>
      <c r="AL218" s="295"/>
      <c r="AM218" s="297"/>
      <c r="AN218" s="197">
        <f>+IF(AND(Q218="Preventivo",AM217="Fuerte"),2,IF(AND(Q218="Preventivo",AM217="Moderado"),1,0))</f>
        <v>2</v>
      </c>
      <c r="AO218" s="197">
        <f t="shared" si="55"/>
        <v>1</v>
      </c>
      <c r="AP218" s="197">
        <f>+K217-AN218</f>
        <v>2</v>
      </c>
      <c r="AQ218" s="197">
        <f>+M217-AO218</f>
        <v>3</v>
      </c>
      <c r="AR218" s="299"/>
      <c r="AS218" s="299"/>
      <c r="AT218" s="299"/>
      <c r="AU218" s="299"/>
      <c r="AV218" s="351"/>
      <c r="AW218" s="352"/>
      <c r="AX218" s="353"/>
      <c r="AY218" s="351"/>
      <c r="AZ218" s="352"/>
      <c r="BA218" s="353"/>
      <c r="BB218" s="351"/>
      <c r="BC218" s="352"/>
      <c r="BD218" s="353"/>
    </row>
    <row r="219" spans="1:56" ht="150.75" thickBot="1" x14ac:dyDescent="0.3">
      <c r="A219" s="310"/>
      <c r="B219" s="322"/>
      <c r="C219" s="325"/>
      <c r="D219" s="326"/>
      <c r="E219" s="191"/>
      <c r="F219" s="191"/>
      <c r="G219" s="192" t="s">
        <v>481</v>
      </c>
      <c r="H219" s="192" t="s">
        <v>16</v>
      </c>
      <c r="I219" s="192" t="s">
        <v>482</v>
      </c>
      <c r="J219" s="322"/>
      <c r="K219" s="304"/>
      <c r="L219" s="307"/>
      <c r="M219" s="304"/>
      <c r="N219" s="324"/>
      <c r="O219" s="192" t="s">
        <v>483</v>
      </c>
      <c r="P219" s="192" t="s">
        <v>481</v>
      </c>
      <c r="Q219" s="192" t="s">
        <v>123</v>
      </c>
      <c r="R219" s="200"/>
      <c r="S219" s="27" t="str">
        <f t="shared" si="44"/>
        <v/>
      </c>
      <c r="T219" s="200"/>
      <c r="U219" s="27" t="str">
        <f t="shared" si="45"/>
        <v/>
      </c>
      <c r="V219" s="162"/>
      <c r="W219" s="27" t="str">
        <f t="shared" si="46"/>
        <v/>
      </c>
      <c r="X219" s="162"/>
      <c r="Y219" s="27" t="str">
        <f t="shared" si="47"/>
        <v/>
      </c>
      <c r="Z219" s="162"/>
      <c r="AA219" s="27" t="str">
        <f t="shared" si="48"/>
        <v/>
      </c>
      <c r="AB219" s="162"/>
      <c r="AC219" s="27" t="str">
        <f t="shared" si="49"/>
        <v/>
      </c>
      <c r="AD219" s="162"/>
      <c r="AE219" s="27" t="str">
        <f t="shared" si="50"/>
        <v/>
      </c>
      <c r="AF219" s="48" t="str">
        <f t="shared" si="51"/>
        <v/>
      </c>
      <c r="AG219" s="48" t="str">
        <f t="shared" si="52"/>
        <v/>
      </c>
      <c r="AH219" s="132"/>
      <c r="AI219" s="161" t="str">
        <f t="shared" si="53"/>
        <v>Débil</v>
      </c>
      <c r="AJ219" s="21" t="str">
        <f>IFERROR(VLOOKUP((CONCATENATE(AG219,AI219)),Listados!$U$3:$V$11,2,FALSE),"")</f>
        <v/>
      </c>
      <c r="AK219" s="48">
        <f t="shared" si="54"/>
        <v>100</v>
      </c>
      <c r="AL219" s="295"/>
      <c r="AM219" s="297"/>
      <c r="AN219" s="197">
        <f>+IF(AND(Q219="Preventivo",AM217="Fuerte"),2,IF(AND(Q219="Preventivo",AM217="Moderado"),1,0))</f>
        <v>0</v>
      </c>
      <c r="AO219" s="197">
        <f t="shared" si="55"/>
        <v>2</v>
      </c>
      <c r="AP219" s="197">
        <f>+K217-AN219</f>
        <v>4</v>
      </c>
      <c r="AQ219" s="197">
        <f>+M217-AO219</f>
        <v>2</v>
      </c>
      <c r="AR219" s="299"/>
      <c r="AS219" s="299"/>
      <c r="AT219" s="299"/>
      <c r="AU219" s="299"/>
      <c r="AV219" s="351"/>
      <c r="AW219" s="352"/>
      <c r="AX219" s="353"/>
      <c r="AY219" s="351"/>
      <c r="AZ219" s="352"/>
      <c r="BA219" s="353"/>
      <c r="BB219" s="351"/>
      <c r="BC219" s="352"/>
      <c r="BD219" s="353"/>
    </row>
    <row r="220" spans="1:56" ht="135.75" thickBot="1" x14ac:dyDescent="0.3">
      <c r="A220" s="310"/>
      <c r="B220" s="322"/>
      <c r="C220" s="325"/>
      <c r="D220" s="326"/>
      <c r="E220" s="191"/>
      <c r="F220" s="191"/>
      <c r="G220" s="192"/>
      <c r="H220" s="192"/>
      <c r="I220" s="192" t="s">
        <v>471</v>
      </c>
      <c r="J220" s="322"/>
      <c r="K220" s="304"/>
      <c r="L220" s="307"/>
      <c r="M220" s="304"/>
      <c r="N220" s="324"/>
      <c r="O220" s="192" t="s">
        <v>484</v>
      </c>
      <c r="P220" s="192" t="s">
        <v>481</v>
      </c>
      <c r="Q220" s="192" t="s">
        <v>20</v>
      </c>
      <c r="R220" s="200"/>
      <c r="S220" s="27" t="str">
        <f t="shared" si="44"/>
        <v/>
      </c>
      <c r="T220" s="200"/>
      <c r="U220" s="27" t="str">
        <f t="shared" si="45"/>
        <v/>
      </c>
      <c r="V220" s="162"/>
      <c r="W220" s="27" t="str">
        <f t="shared" si="46"/>
        <v/>
      </c>
      <c r="X220" s="162"/>
      <c r="Y220" s="27" t="str">
        <f t="shared" si="47"/>
        <v/>
      </c>
      <c r="Z220" s="162"/>
      <c r="AA220" s="27" t="str">
        <f t="shared" si="48"/>
        <v/>
      </c>
      <c r="AB220" s="162"/>
      <c r="AC220" s="27" t="str">
        <f t="shared" si="49"/>
        <v/>
      </c>
      <c r="AD220" s="162"/>
      <c r="AE220" s="27" t="str">
        <f t="shared" si="50"/>
        <v/>
      </c>
      <c r="AF220" s="48" t="str">
        <f t="shared" si="51"/>
        <v/>
      </c>
      <c r="AG220" s="48" t="str">
        <f t="shared" si="52"/>
        <v/>
      </c>
      <c r="AH220" s="132"/>
      <c r="AI220" s="161" t="str">
        <f t="shared" si="53"/>
        <v>Débil</v>
      </c>
      <c r="AJ220" s="21" t="str">
        <f>IFERROR(VLOOKUP((CONCATENATE(AG220,AI220)),Listados!$U$3:$V$11,2,FALSE),"")</f>
        <v/>
      </c>
      <c r="AK220" s="48">
        <f t="shared" si="54"/>
        <v>100</v>
      </c>
      <c r="AL220" s="295"/>
      <c r="AM220" s="297"/>
      <c r="AN220" s="197">
        <f>+IF(AND(Q220="Preventivo",AM217="Fuerte"),2,IF(AND(Q220="Preventivo",AM217="Moderado"),1,0))</f>
        <v>2</v>
      </c>
      <c r="AO220" s="197">
        <f t="shared" si="55"/>
        <v>1</v>
      </c>
      <c r="AP220" s="197">
        <f>+K217-AN220</f>
        <v>2</v>
      </c>
      <c r="AQ220" s="197">
        <f>+M217-AO220</f>
        <v>3</v>
      </c>
      <c r="AR220" s="299"/>
      <c r="AS220" s="299"/>
      <c r="AT220" s="299"/>
      <c r="AU220" s="299"/>
      <c r="AV220" s="351"/>
      <c r="AW220" s="352"/>
      <c r="AX220" s="353"/>
      <c r="AY220" s="351"/>
      <c r="AZ220" s="352"/>
      <c r="BA220" s="353"/>
      <c r="BB220" s="351"/>
      <c r="BC220" s="352"/>
      <c r="BD220" s="353"/>
    </row>
    <row r="221" spans="1:56" ht="15.75" thickBot="1" x14ac:dyDescent="0.3">
      <c r="A221" s="310"/>
      <c r="B221" s="322"/>
      <c r="C221" s="325"/>
      <c r="D221" s="326"/>
      <c r="E221" s="191"/>
      <c r="F221" s="191"/>
      <c r="G221" s="192"/>
      <c r="H221" s="192"/>
      <c r="I221" s="192"/>
      <c r="J221" s="322"/>
      <c r="K221" s="304"/>
      <c r="L221" s="307"/>
      <c r="M221" s="304"/>
      <c r="N221" s="324"/>
      <c r="O221" s="191"/>
      <c r="P221" s="194"/>
      <c r="Q221" s="194"/>
      <c r="R221" s="200"/>
      <c r="S221" s="27" t="str">
        <f t="shared" si="44"/>
        <v/>
      </c>
      <c r="T221" s="200"/>
      <c r="U221" s="27" t="str">
        <f t="shared" si="45"/>
        <v/>
      </c>
      <c r="V221" s="162"/>
      <c r="W221" s="27" t="str">
        <f t="shared" si="46"/>
        <v/>
      </c>
      <c r="X221" s="162"/>
      <c r="Y221" s="27" t="str">
        <f t="shared" si="47"/>
        <v/>
      </c>
      <c r="Z221" s="162"/>
      <c r="AA221" s="27" t="str">
        <f t="shared" si="48"/>
        <v/>
      </c>
      <c r="AB221" s="162"/>
      <c r="AC221" s="27" t="str">
        <f t="shared" si="49"/>
        <v/>
      </c>
      <c r="AD221" s="162"/>
      <c r="AE221" s="27" t="str">
        <f t="shared" si="50"/>
        <v/>
      </c>
      <c r="AF221" s="48" t="str">
        <f t="shared" si="51"/>
        <v/>
      </c>
      <c r="AG221" s="48" t="str">
        <f t="shared" si="52"/>
        <v/>
      </c>
      <c r="AH221" s="132"/>
      <c r="AI221" s="161" t="str">
        <f t="shared" si="53"/>
        <v>Débil</v>
      </c>
      <c r="AJ221" s="21" t="str">
        <f>IFERROR(VLOOKUP((CONCATENATE(AG221,AI221)),Listados!$U$3:$V$11,2,FALSE),"")</f>
        <v/>
      </c>
      <c r="AK221" s="48">
        <f t="shared" si="54"/>
        <v>100</v>
      </c>
      <c r="AL221" s="295"/>
      <c r="AM221" s="297"/>
      <c r="AN221" s="197">
        <f>+IF(AND(Q221="Preventivo",AM217="Fuerte"),2,IF(AND(Q221="Preventivo",AM217="Moderado"),1,0))</f>
        <v>0</v>
      </c>
      <c r="AO221" s="197">
        <f t="shared" si="55"/>
        <v>0</v>
      </c>
      <c r="AP221" s="197">
        <f>+K217-AN221</f>
        <v>4</v>
      </c>
      <c r="AQ221" s="197">
        <f>+M217-AO221</f>
        <v>4</v>
      </c>
      <c r="AR221" s="299"/>
      <c r="AS221" s="299"/>
      <c r="AT221" s="299"/>
      <c r="AU221" s="299"/>
      <c r="AV221" s="351"/>
      <c r="AW221" s="352"/>
      <c r="AX221" s="353"/>
      <c r="AY221" s="351"/>
      <c r="AZ221" s="352"/>
      <c r="BA221" s="353"/>
      <c r="BB221" s="351"/>
      <c r="BC221" s="352"/>
      <c r="BD221" s="353"/>
    </row>
    <row r="222" spans="1:56" ht="15.75" thickBot="1" x14ac:dyDescent="0.3">
      <c r="A222" s="311"/>
      <c r="B222" s="322"/>
      <c r="C222" s="325"/>
      <c r="D222" s="326"/>
      <c r="E222" s="191"/>
      <c r="F222" s="191"/>
      <c r="G222" s="192"/>
      <c r="H222" s="192"/>
      <c r="I222" s="192"/>
      <c r="J222" s="322"/>
      <c r="K222" s="305"/>
      <c r="L222" s="307"/>
      <c r="M222" s="305"/>
      <c r="N222" s="324"/>
      <c r="O222" s="191"/>
      <c r="P222" s="194"/>
      <c r="Q222" s="194"/>
      <c r="R222" s="200"/>
      <c r="S222" s="27" t="str">
        <f t="shared" si="44"/>
        <v/>
      </c>
      <c r="T222" s="200"/>
      <c r="U222" s="27" t="str">
        <f t="shared" si="45"/>
        <v/>
      </c>
      <c r="V222" s="162"/>
      <c r="W222" s="27" t="str">
        <f t="shared" si="46"/>
        <v/>
      </c>
      <c r="X222" s="162"/>
      <c r="Y222" s="27" t="str">
        <f t="shared" si="47"/>
        <v/>
      </c>
      <c r="Z222" s="162"/>
      <c r="AA222" s="27" t="str">
        <f t="shared" si="48"/>
        <v/>
      </c>
      <c r="AB222" s="162"/>
      <c r="AC222" s="27" t="str">
        <f t="shared" si="49"/>
        <v/>
      </c>
      <c r="AD222" s="162"/>
      <c r="AE222" s="27" t="str">
        <f t="shared" si="50"/>
        <v/>
      </c>
      <c r="AF222" s="48" t="str">
        <f t="shared" si="51"/>
        <v/>
      </c>
      <c r="AG222" s="48" t="str">
        <f t="shared" si="52"/>
        <v/>
      </c>
      <c r="AH222" s="132"/>
      <c r="AI222" s="161" t="str">
        <f t="shared" si="53"/>
        <v>Débil</v>
      </c>
      <c r="AJ222" s="21" t="str">
        <f>IFERROR(VLOOKUP((CONCATENATE(AG222,AI222)),Listados!$U$3:$V$11,2,FALSE),"")</f>
        <v/>
      </c>
      <c r="AK222" s="48">
        <f t="shared" si="54"/>
        <v>100</v>
      </c>
      <c r="AL222" s="296"/>
      <c r="AM222" s="297"/>
      <c r="AN222" s="197">
        <f>+IF(AND(Q222="Preventivo",AM217="Fuerte"),2,IF(AND(Q222="Preventivo",AM217="Moderado"),1,0))</f>
        <v>0</v>
      </c>
      <c r="AO222" s="197">
        <f t="shared" si="55"/>
        <v>0</v>
      </c>
      <c r="AP222" s="197">
        <f>+K217-AN222</f>
        <v>4</v>
      </c>
      <c r="AQ222" s="197">
        <f>+M217-AO222</f>
        <v>4</v>
      </c>
      <c r="AR222" s="300"/>
      <c r="AS222" s="300"/>
      <c r="AT222" s="300"/>
      <c r="AU222" s="300"/>
      <c r="AV222" s="351"/>
      <c r="AW222" s="352"/>
      <c r="AX222" s="353"/>
      <c r="AY222" s="351"/>
      <c r="AZ222" s="352"/>
      <c r="BA222" s="353"/>
      <c r="BB222" s="351"/>
      <c r="BC222" s="352"/>
      <c r="BD222" s="353"/>
    </row>
    <row r="223" spans="1:56" ht="315.75" thickBot="1" x14ac:dyDescent="0.3">
      <c r="A223" s="309">
        <v>37</v>
      </c>
      <c r="B223" s="322" t="s">
        <v>101</v>
      </c>
      <c r="C223" s="325"/>
      <c r="D223" s="326" t="s">
        <v>485</v>
      </c>
      <c r="E223" s="191" t="s">
        <v>29</v>
      </c>
      <c r="F223" s="191"/>
      <c r="G223" s="192" t="s">
        <v>486</v>
      </c>
      <c r="H223" s="192" t="s">
        <v>16</v>
      </c>
      <c r="I223" s="192" t="s">
        <v>487</v>
      </c>
      <c r="J223" s="322" t="s">
        <v>31</v>
      </c>
      <c r="K223" s="303">
        <f>+VLOOKUP(J223,Listados!$K$8:$L$12,2,0)</f>
        <v>2</v>
      </c>
      <c r="L223" s="306" t="s">
        <v>32</v>
      </c>
      <c r="M223" s="303">
        <f>+VLOOKUP(L223,Listados!$K$13:$L$17,2,0)</f>
        <v>2</v>
      </c>
      <c r="N223" s="323" t="str">
        <f>IF(AND(J223&lt;&gt;"",L223&lt;&gt;""),VLOOKUP(J223&amp;L223,Listados!$M$3:$N$27,2,FALSE),"")</f>
        <v>Bajo</v>
      </c>
      <c r="O223" s="192" t="s">
        <v>488</v>
      </c>
      <c r="P223" s="192" t="s">
        <v>486</v>
      </c>
      <c r="Q223" s="192" t="s">
        <v>20</v>
      </c>
      <c r="R223" s="200"/>
      <c r="S223" s="27" t="str">
        <f t="shared" si="44"/>
        <v/>
      </c>
      <c r="T223" s="200"/>
      <c r="U223" s="27" t="str">
        <f t="shared" si="45"/>
        <v/>
      </c>
      <c r="V223" s="162"/>
      <c r="W223" s="27" t="str">
        <f t="shared" si="46"/>
        <v/>
      </c>
      <c r="X223" s="162"/>
      <c r="Y223" s="27" t="str">
        <f t="shared" si="47"/>
        <v/>
      </c>
      <c r="Z223" s="162"/>
      <c r="AA223" s="27" t="str">
        <f t="shared" si="48"/>
        <v/>
      </c>
      <c r="AB223" s="162"/>
      <c r="AC223" s="27" t="str">
        <f t="shared" si="49"/>
        <v/>
      </c>
      <c r="AD223" s="162"/>
      <c r="AE223" s="27" t="str">
        <f t="shared" si="50"/>
        <v/>
      </c>
      <c r="AF223" s="48" t="str">
        <f t="shared" si="51"/>
        <v/>
      </c>
      <c r="AG223" s="48" t="str">
        <f t="shared" si="52"/>
        <v/>
      </c>
      <c r="AH223" s="132"/>
      <c r="AI223" s="161" t="str">
        <f t="shared" si="53"/>
        <v>Débil</v>
      </c>
      <c r="AJ223" s="21" t="str">
        <f>IFERROR(VLOOKUP((CONCATENATE(AG223,AI223)),Listados!$U$3:$V$11,2,FALSE),"")</f>
        <v/>
      </c>
      <c r="AK223" s="48">
        <f t="shared" si="54"/>
        <v>100</v>
      </c>
      <c r="AL223" s="294">
        <f>AVERAGE(AK223:AK228)</f>
        <v>100</v>
      </c>
      <c r="AM223" s="296" t="str">
        <f>IF(AL223&lt;=50, "Débil", IF(AL223&lt;=99,"Moderado","Fuerte"))</f>
        <v>Fuerte</v>
      </c>
      <c r="AN223" s="197">
        <f>+IF(AND(Q223="Preventivo",AM223="Fuerte"),2,IF(AND(Q223="Preventivo",AM223="Moderado"),1,0))</f>
        <v>2</v>
      </c>
      <c r="AO223" s="197">
        <f t="shared" si="55"/>
        <v>1</v>
      </c>
      <c r="AP223" s="197">
        <f>+K223-AN223</f>
        <v>0</v>
      </c>
      <c r="AQ223" s="197">
        <f>+M223-AO223</f>
        <v>1</v>
      </c>
      <c r="AR223" s="298" t="str">
        <f>+VLOOKUP(MIN(AP223,AP224,AP225,AP226,AP227,AP228),Listados!$J$18:$K$24,2,TRUE)</f>
        <v>Rara Vez</v>
      </c>
      <c r="AS223" s="298" t="str">
        <f>+VLOOKUP(MIN(AQ223,AQ224,AQ225,AQ226,AQ227,AQ228),Listados!$J$27:$K$32,2,TRUE)</f>
        <v>Insignificante</v>
      </c>
      <c r="AT223" s="298" t="str">
        <f>IF(AND(AR223&lt;&gt;"",AS223&lt;&gt;""),VLOOKUP(AR223&amp;AS223,Listados!$M$3:$N$27,2,FALSE),"")</f>
        <v>Bajo</v>
      </c>
      <c r="AU223" s="298" t="str">
        <f>+VLOOKUP(AT223,Listados!$P$3:$Q$6,2,FALSE)</f>
        <v>Asumir el riesgo</v>
      </c>
      <c r="AV223" s="351"/>
      <c r="AW223" s="352"/>
      <c r="AX223" s="353"/>
      <c r="AY223" s="351"/>
      <c r="AZ223" s="352"/>
      <c r="BA223" s="353"/>
      <c r="BB223" s="351"/>
      <c r="BC223" s="352"/>
      <c r="BD223" s="353"/>
    </row>
    <row r="224" spans="1:56" ht="15.75" thickBot="1" x14ac:dyDescent="0.3">
      <c r="A224" s="310"/>
      <c r="B224" s="322"/>
      <c r="C224" s="325"/>
      <c r="D224" s="326"/>
      <c r="E224" s="191"/>
      <c r="F224" s="191"/>
      <c r="G224" s="192"/>
      <c r="H224" s="192"/>
      <c r="I224" s="192"/>
      <c r="J224" s="322"/>
      <c r="K224" s="304"/>
      <c r="L224" s="307"/>
      <c r="M224" s="304"/>
      <c r="N224" s="324"/>
      <c r="O224" s="191"/>
      <c r="P224" s="191"/>
      <c r="Q224" s="192"/>
      <c r="R224" s="200"/>
      <c r="S224" s="27" t="str">
        <f t="shared" si="44"/>
        <v/>
      </c>
      <c r="T224" s="200"/>
      <c r="U224" s="27" t="str">
        <f t="shared" si="45"/>
        <v/>
      </c>
      <c r="V224" s="162"/>
      <c r="W224" s="27" t="str">
        <f t="shared" si="46"/>
        <v/>
      </c>
      <c r="X224" s="162"/>
      <c r="Y224" s="27" t="str">
        <f t="shared" si="47"/>
        <v/>
      </c>
      <c r="Z224" s="162"/>
      <c r="AA224" s="27" t="str">
        <f t="shared" si="48"/>
        <v/>
      </c>
      <c r="AB224" s="162"/>
      <c r="AC224" s="27" t="str">
        <f t="shared" si="49"/>
        <v/>
      </c>
      <c r="AD224" s="162"/>
      <c r="AE224" s="27" t="str">
        <f t="shared" si="50"/>
        <v/>
      </c>
      <c r="AF224" s="48" t="str">
        <f t="shared" si="51"/>
        <v/>
      </c>
      <c r="AG224" s="48" t="str">
        <f t="shared" si="52"/>
        <v/>
      </c>
      <c r="AH224" s="132"/>
      <c r="AI224" s="161" t="str">
        <f t="shared" si="53"/>
        <v>Débil</v>
      </c>
      <c r="AJ224" s="21" t="str">
        <f>IFERROR(VLOOKUP((CONCATENATE(AG224,AI224)),Listados!$U$3:$V$11,2,FALSE),"")</f>
        <v/>
      </c>
      <c r="AK224" s="48">
        <f t="shared" si="54"/>
        <v>100</v>
      </c>
      <c r="AL224" s="295"/>
      <c r="AM224" s="297"/>
      <c r="AN224" s="197">
        <f>+IF(AND(Q224="Preventivo",AM223="Fuerte"),2,IF(AND(Q224="Preventivo",AM223="Moderado"),1,0))</f>
        <v>0</v>
      </c>
      <c r="AO224" s="197">
        <f t="shared" si="55"/>
        <v>0</v>
      </c>
      <c r="AP224" s="197">
        <f>+K223-AN224</f>
        <v>2</v>
      </c>
      <c r="AQ224" s="197">
        <f>+M223-AO224</f>
        <v>2</v>
      </c>
      <c r="AR224" s="299"/>
      <c r="AS224" s="299"/>
      <c r="AT224" s="299"/>
      <c r="AU224" s="299"/>
      <c r="AV224" s="351"/>
      <c r="AW224" s="352"/>
      <c r="AX224" s="353"/>
      <c r="AY224" s="351"/>
      <c r="AZ224" s="352"/>
      <c r="BA224" s="353"/>
      <c r="BB224" s="351"/>
      <c r="BC224" s="352"/>
      <c r="BD224" s="353"/>
    </row>
    <row r="225" spans="1:56" ht="15.75" thickBot="1" x14ac:dyDescent="0.3">
      <c r="A225" s="310"/>
      <c r="B225" s="322"/>
      <c r="C225" s="325"/>
      <c r="D225" s="326"/>
      <c r="E225" s="191"/>
      <c r="F225" s="191"/>
      <c r="G225" s="192"/>
      <c r="H225" s="192"/>
      <c r="I225" s="192"/>
      <c r="J225" s="322"/>
      <c r="K225" s="304"/>
      <c r="L225" s="307"/>
      <c r="M225" s="304"/>
      <c r="N225" s="324"/>
      <c r="O225" s="191"/>
      <c r="P225" s="191"/>
      <c r="Q225" s="192"/>
      <c r="R225" s="200"/>
      <c r="S225" s="27" t="str">
        <f t="shared" si="44"/>
        <v/>
      </c>
      <c r="T225" s="200"/>
      <c r="U225" s="27" t="str">
        <f t="shared" si="45"/>
        <v/>
      </c>
      <c r="V225" s="162"/>
      <c r="W225" s="27" t="str">
        <f t="shared" si="46"/>
        <v/>
      </c>
      <c r="X225" s="162"/>
      <c r="Y225" s="27" t="str">
        <f t="shared" si="47"/>
        <v/>
      </c>
      <c r="Z225" s="162"/>
      <c r="AA225" s="27" t="str">
        <f t="shared" si="48"/>
        <v/>
      </c>
      <c r="AB225" s="162"/>
      <c r="AC225" s="27" t="str">
        <f t="shared" si="49"/>
        <v/>
      </c>
      <c r="AD225" s="162"/>
      <c r="AE225" s="27" t="str">
        <f t="shared" si="50"/>
        <v/>
      </c>
      <c r="AF225" s="48" t="str">
        <f t="shared" si="51"/>
        <v/>
      </c>
      <c r="AG225" s="48" t="str">
        <f t="shared" si="52"/>
        <v/>
      </c>
      <c r="AH225" s="132"/>
      <c r="AI225" s="161" t="str">
        <f t="shared" si="53"/>
        <v>Débil</v>
      </c>
      <c r="AJ225" s="21" t="str">
        <f>IFERROR(VLOOKUP((CONCATENATE(AG225,AI225)),Listados!$U$3:$V$11,2,FALSE),"")</f>
        <v/>
      </c>
      <c r="AK225" s="48">
        <f t="shared" si="54"/>
        <v>100</v>
      </c>
      <c r="AL225" s="295"/>
      <c r="AM225" s="297"/>
      <c r="AN225" s="197">
        <f>+IF(AND(Q225="Preventivo",AM223="Fuerte"),2,IF(AND(Q225="Preventivo",AM223="Moderado"),1,0))</f>
        <v>0</v>
      </c>
      <c r="AO225" s="197">
        <f t="shared" si="55"/>
        <v>0</v>
      </c>
      <c r="AP225" s="197">
        <f>+K223-AN225</f>
        <v>2</v>
      </c>
      <c r="AQ225" s="197">
        <f>+M223-AO225</f>
        <v>2</v>
      </c>
      <c r="AR225" s="299"/>
      <c r="AS225" s="299"/>
      <c r="AT225" s="299"/>
      <c r="AU225" s="299"/>
      <c r="AV225" s="351"/>
      <c r="AW225" s="352"/>
      <c r="AX225" s="353"/>
      <c r="AY225" s="351"/>
      <c r="AZ225" s="352"/>
      <c r="BA225" s="353"/>
      <c r="BB225" s="351"/>
      <c r="BC225" s="352"/>
      <c r="BD225" s="353"/>
    </row>
    <row r="226" spans="1:56" ht="15.75" thickBot="1" x14ac:dyDescent="0.3">
      <c r="A226" s="310"/>
      <c r="B226" s="322"/>
      <c r="C226" s="325"/>
      <c r="D226" s="326"/>
      <c r="E226" s="191"/>
      <c r="F226" s="191"/>
      <c r="G226" s="192"/>
      <c r="H226" s="192"/>
      <c r="I226" s="192"/>
      <c r="J226" s="322"/>
      <c r="K226" s="304"/>
      <c r="L226" s="307"/>
      <c r="M226" s="304"/>
      <c r="N226" s="324"/>
      <c r="O226" s="191"/>
      <c r="P226" s="194"/>
      <c r="Q226" s="194"/>
      <c r="R226" s="200"/>
      <c r="S226" s="27" t="str">
        <f t="shared" si="44"/>
        <v/>
      </c>
      <c r="T226" s="200"/>
      <c r="U226" s="27" t="str">
        <f t="shared" si="45"/>
        <v/>
      </c>
      <c r="V226" s="162"/>
      <c r="W226" s="27" t="str">
        <f t="shared" si="46"/>
        <v/>
      </c>
      <c r="X226" s="162"/>
      <c r="Y226" s="27" t="str">
        <f t="shared" si="47"/>
        <v/>
      </c>
      <c r="Z226" s="162"/>
      <c r="AA226" s="27" t="str">
        <f t="shared" si="48"/>
        <v/>
      </c>
      <c r="AB226" s="162"/>
      <c r="AC226" s="27" t="str">
        <f t="shared" si="49"/>
        <v/>
      </c>
      <c r="AD226" s="162"/>
      <c r="AE226" s="27" t="str">
        <f t="shared" si="50"/>
        <v/>
      </c>
      <c r="AF226" s="48" t="str">
        <f t="shared" si="51"/>
        <v/>
      </c>
      <c r="AG226" s="48" t="str">
        <f t="shared" si="52"/>
        <v/>
      </c>
      <c r="AH226" s="132"/>
      <c r="AI226" s="161" t="str">
        <f t="shared" si="53"/>
        <v>Débil</v>
      </c>
      <c r="AJ226" s="21" t="str">
        <f>IFERROR(VLOOKUP((CONCATENATE(AG226,AI226)),Listados!$U$3:$V$11,2,FALSE),"")</f>
        <v/>
      </c>
      <c r="AK226" s="48">
        <f t="shared" si="54"/>
        <v>100</v>
      </c>
      <c r="AL226" s="295"/>
      <c r="AM226" s="297"/>
      <c r="AN226" s="197">
        <f>+IF(AND(Q226="Preventivo",AM223="Fuerte"),2,IF(AND(Q226="Preventivo",AM223="Moderado"),1,0))</f>
        <v>0</v>
      </c>
      <c r="AO226" s="197">
        <f t="shared" si="55"/>
        <v>0</v>
      </c>
      <c r="AP226" s="197">
        <f>+K223-AN226</f>
        <v>2</v>
      </c>
      <c r="AQ226" s="197">
        <f>+M223-AO226</f>
        <v>2</v>
      </c>
      <c r="AR226" s="299"/>
      <c r="AS226" s="299"/>
      <c r="AT226" s="299"/>
      <c r="AU226" s="299"/>
      <c r="AV226" s="351"/>
      <c r="AW226" s="352"/>
      <c r="AX226" s="353"/>
      <c r="AY226" s="351"/>
      <c r="AZ226" s="352"/>
      <c r="BA226" s="353"/>
      <c r="BB226" s="351"/>
      <c r="BC226" s="352"/>
      <c r="BD226" s="353"/>
    </row>
    <row r="227" spans="1:56" ht="15.75" thickBot="1" x14ac:dyDescent="0.3">
      <c r="A227" s="310"/>
      <c r="B227" s="322"/>
      <c r="C227" s="325"/>
      <c r="D227" s="326"/>
      <c r="E227" s="191"/>
      <c r="F227" s="191"/>
      <c r="G227" s="192"/>
      <c r="H227" s="192"/>
      <c r="I227" s="192"/>
      <c r="J227" s="322"/>
      <c r="K227" s="304"/>
      <c r="L227" s="307"/>
      <c r="M227" s="304"/>
      <c r="N227" s="324"/>
      <c r="O227" s="191"/>
      <c r="P227" s="194"/>
      <c r="Q227" s="194"/>
      <c r="R227" s="200"/>
      <c r="S227" s="27" t="str">
        <f t="shared" si="44"/>
        <v/>
      </c>
      <c r="T227" s="200"/>
      <c r="U227" s="27" t="str">
        <f t="shared" si="45"/>
        <v/>
      </c>
      <c r="V227" s="162"/>
      <c r="W227" s="27" t="str">
        <f t="shared" si="46"/>
        <v/>
      </c>
      <c r="X227" s="162"/>
      <c r="Y227" s="27" t="str">
        <f t="shared" si="47"/>
        <v/>
      </c>
      <c r="Z227" s="162"/>
      <c r="AA227" s="27" t="str">
        <f t="shared" si="48"/>
        <v/>
      </c>
      <c r="AB227" s="162"/>
      <c r="AC227" s="27" t="str">
        <f t="shared" si="49"/>
        <v/>
      </c>
      <c r="AD227" s="162"/>
      <c r="AE227" s="27" t="str">
        <f t="shared" si="50"/>
        <v/>
      </c>
      <c r="AF227" s="48" t="str">
        <f t="shared" si="51"/>
        <v/>
      </c>
      <c r="AG227" s="48" t="str">
        <f t="shared" si="52"/>
        <v/>
      </c>
      <c r="AH227" s="132"/>
      <c r="AI227" s="161" t="str">
        <f t="shared" si="53"/>
        <v>Débil</v>
      </c>
      <c r="AJ227" s="21" t="str">
        <f>IFERROR(VLOOKUP((CONCATENATE(AG227,AI227)),Listados!$U$3:$V$11,2,FALSE),"")</f>
        <v/>
      </c>
      <c r="AK227" s="48">
        <f t="shared" si="54"/>
        <v>100</v>
      </c>
      <c r="AL227" s="295"/>
      <c r="AM227" s="297"/>
      <c r="AN227" s="197">
        <f>+IF(AND(Q227="Preventivo",AM223="Fuerte"),2,IF(AND(Q227="Preventivo",AM223="Moderado"),1,0))</f>
        <v>0</v>
      </c>
      <c r="AO227" s="197">
        <f t="shared" si="55"/>
        <v>0</v>
      </c>
      <c r="AP227" s="197">
        <f>+K223-AN227</f>
        <v>2</v>
      </c>
      <c r="AQ227" s="197">
        <f>+M223-AO227</f>
        <v>2</v>
      </c>
      <c r="AR227" s="299"/>
      <c r="AS227" s="299"/>
      <c r="AT227" s="299"/>
      <c r="AU227" s="299"/>
      <c r="AV227" s="351"/>
      <c r="AW227" s="352"/>
      <c r="AX227" s="353"/>
      <c r="AY227" s="351"/>
      <c r="AZ227" s="352"/>
      <c r="BA227" s="353"/>
      <c r="BB227" s="351"/>
      <c r="BC227" s="352"/>
      <c r="BD227" s="353"/>
    </row>
    <row r="228" spans="1:56" ht="15.75" thickBot="1" x14ac:dyDescent="0.3">
      <c r="A228" s="311"/>
      <c r="B228" s="322"/>
      <c r="C228" s="325"/>
      <c r="D228" s="326"/>
      <c r="E228" s="191"/>
      <c r="F228" s="191"/>
      <c r="G228" s="192"/>
      <c r="H228" s="192"/>
      <c r="I228" s="192"/>
      <c r="J228" s="322"/>
      <c r="K228" s="305"/>
      <c r="L228" s="307"/>
      <c r="M228" s="305"/>
      <c r="N228" s="324"/>
      <c r="O228" s="191"/>
      <c r="P228" s="194"/>
      <c r="Q228" s="194"/>
      <c r="R228" s="200"/>
      <c r="S228" s="27" t="str">
        <f t="shared" si="44"/>
        <v/>
      </c>
      <c r="T228" s="200"/>
      <c r="U228" s="27" t="str">
        <f t="shared" si="45"/>
        <v/>
      </c>
      <c r="V228" s="162"/>
      <c r="W228" s="27" t="str">
        <f t="shared" si="46"/>
        <v/>
      </c>
      <c r="X228" s="162"/>
      <c r="Y228" s="27" t="str">
        <f t="shared" si="47"/>
        <v/>
      </c>
      <c r="Z228" s="162"/>
      <c r="AA228" s="27" t="str">
        <f t="shared" si="48"/>
        <v/>
      </c>
      <c r="AB228" s="162"/>
      <c r="AC228" s="27" t="str">
        <f t="shared" si="49"/>
        <v/>
      </c>
      <c r="AD228" s="162"/>
      <c r="AE228" s="27" t="str">
        <f t="shared" si="50"/>
        <v/>
      </c>
      <c r="AF228" s="48" t="str">
        <f t="shared" si="51"/>
        <v/>
      </c>
      <c r="AG228" s="48" t="str">
        <f t="shared" si="52"/>
        <v/>
      </c>
      <c r="AH228" s="132"/>
      <c r="AI228" s="161" t="str">
        <f t="shared" si="53"/>
        <v>Débil</v>
      </c>
      <c r="AJ228" s="21" t="str">
        <f>IFERROR(VLOOKUP((CONCATENATE(AG228,AI228)),Listados!$U$3:$V$11,2,FALSE),"")</f>
        <v/>
      </c>
      <c r="AK228" s="48">
        <f t="shared" si="54"/>
        <v>100</v>
      </c>
      <c r="AL228" s="296"/>
      <c r="AM228" s="297"/>
      <c r="AN228" s="197">
        <f>+IF(AND(Q228="Preventivo",AM223="Fuerte"),2,IF(AND(Q228="Preventivo",AM223="Moderado"),1,0))</f>
        <v>0</v>
      </c>
      <c r="AO228" s="197">
        <f t="shared" si="55"/>
        <v>0</v>
      </c>
      <c r="AP228" s="197">
        <f>+K223-AN228</f>
        <v>2</v>
      </c>
      <c r="AQ228" s="197">
        <f>+M223-AO228</f>
        <v>2</v>
      </c>
      <c r="AR228" s="300"/>
      <c r="AS228" s="300"/>
      <c r="AT228" s="300"/>
      <c r="AU228" s="300"/>
      <c r="AV228" s="351"/>
      <c r="AW228" s="352"/>
      <c r="AX228" s="353"/>
      <c r="AY228" s="351"/>
      <c r="AZ228" s="352"/>
      <c r="BA228" s="353"/>
      <c r="BB228" s="351"/>
      <c r="BC228" s="352"/>
      <c r="BD228" s="353"/>
    </row>
    <row r="229" spans="1:56" ht="110.25" customHeight="1" thickBot="1" x14ac:dyDescent="0.3">
      <c r="A229" s="309">
        <v>38</v>
      </c>
      <c r="B229" s="322" t="s">
        <v>101</v>
      </c>
      <c r="C229" s="325"/>
      <c r="D229" s="326" t="s">
        <v>489</v>
      </c>
      <c r="E229" s="191" t="s">
        <v>15</v>
      </c>
      <c r="F229" s="191" t="s">
        <v>209</v>
      </c>
      <c r="G229" s="192" t="s">
        <v>475</v>
      </c>
      <c r="H229" s="192" t="s">
        <v>30</v>
      </c>
      <c r="I229" s="192" t="s">
        <v>476</v>
      </c>
      <c r="J229" s="322" t="s">
        <v>44</v>
      </c>
      <c r="K229" s="303">
        <f>+VLOOKUP(J229,Listados!$K$8:$L$12,2,0)</f>
        <v>3</v>
      </c>
      <c r="L229" s="306" t="s">
        <v>54</v>
      </c>
      <c r="M229" s="303">
        <f>+VLOOKUP(L229,Listados!$K$13:$L$17,2,0)</f>
        <v>4</v>
      </c>
      <c r="N229" s="323" t="str">
        <f>IF(AND(J229&lt;&gt;"",L229&lt;&gt;""),VLOOKUP(J229&amp;L229,Listados!$M$3:$N$27,2,FALSE),"")</f>
        <v>Extremo</v>
      </c>
      <c r="O229" s="191" t="s">
        <v>490</v>
      </c>
      <c r="P229" s="192" t="s">
        <v>475</v>
      </c>
      <c r="Q229" s="192" t="s">
        <v>20</v>
      </c>
      <c r="R229" s="200"/>
      <c r="S229" s="27" t="str">
        <f t="shared" si="44"/>
        <v/>
      </c>
      <c r="T229" s="200"/>
      <c r="U229" s="27" t="str">
        <f t="shared" si="45"/>
        <v/>
      </c>
      <c r="V229" s="162"/>
      <c r="W229" s="27" t="str">
        <f t="shared" si="46"/>
        <v/>
      </c>
      <c r="X229" s="162"/>
      <c r="Y229" s="27" t="str">
        <f t="shared" si="47"/>
        <v/>
      </c>
      <c r="Z229" s="162"/>
      <c r="AA229" s="27" t="str">
        <f t="shared" si="48"/>
        <v/>
      </c>
      <c r="AB229" s="162"/>
      <c r="AC229" s="27" t="str">
        <f t="shared" si="49"/>
        <v/>
      </c>
      <c r="AD229" s="162"/>
      <c r="AE229" s="27" t="str">
        <f t="shared" si="50"/>
        <v/>
      </c>
      <c r="AF229" s="48" t="str">
        <f t="shared" si="51"/>
        <v/>
      </c>
      <c r="AG229" s="48" t="str">
        <f t="shared" si="52"/>
        <v/>
      </c>
      <c r="AH229" s="132"/>
      <c r="AI229" s="161" t="str">
        <f t="shared" si="53"/>
        <v>Débil</v>
      </c>
      <c r="AJ229" s="21" t="str">
        <f>IFERROR(VLOOKUP((CONCATENATE(AG229,AI229)),Listados!$U$3:$V$11,2,FALSE),"")</f>
        <v/>
      </c>
      <c r="AK229" s="48">
        <f t="shared" si="54"/>
        <v>100</v>
      </c>
      <c r="AL229" s="294">
        <f>AVERAGE(AK229:AK234)</f>
        <v>100</v>
      </c>
      <c r="AM229" s="296" t="str">
        <f>IF(AL229&lt;=50, "Débil", IF(AL229&lt;=99,"Moderado","Fuerte"))</f>
        <v>Fuerte</v>
      </c>
      <c r="AN229" s="197">
        <f>+IF(AND(Q229="Preventivo",AM229="Fuerte"),2,IF(AND(Q229="Preventivo",AM229="Moderado"),1,0))</f>
        <v>2</v>
      </c>
      <c r="AO229" s="197">
        <f t="shared" si="55"/>
        <v>1</v>
      </c>
      <c r="AP229" s="197">
        <f>+K229-AN229</f>
        <v>1</v>
      </c>
      <c r="AQ229" s="197">
        <f>+M229-AO229</f>
        <v>3</v>
      </c>
      <c r="AR229" s="298" t="str">
        <f>+VLOOKUP(MIN(AP229,AP230,AP231,AP232,AP233,AP234),Listados!$J$18:$K$24,2,TRUE)</f>
        <v>Rara Vez</v>
      </c>
      <c r="AS229" s="298" t="str">
        <f>+VLOOKUP(MIN(AQ229,AQ230,AQ231,AQ232,AQ233,AQ234),Listados!$J$27:$K$32,2,TRUE)</f>
        <v>Menor</v>
      </c>
      <c r="AT229" s="298" t="str">
        <f>IF(AND(AR229&lt;&gt;"",AS229&lt;&gt;""),VLOOKUP(AR229&amp;AS229,Listados!$M$3:$N$27,2,FALSE),"")</f>
        <v>Bajo</v>
      </c>
      <c r="AU229" s="298" t="str">
        <f>+VLOOKUP(AT229,Listados!$P$3:$Q$6,2,FALSE)</f>
        <v>Asumir el riesgo</v>
      </c>
      <c r="AV229" s="351"/>
      <c r="AW229" s="352"/>
      <c r="AX229" s="353"/>
      <c r="AY229" s="351"/>
      <c r="AZ229" s="352"/>
      <c r="BA229" s="353"/>
      <c r="BB229" s="351"/>
      <c r="BC229" s="352"/>
      <c r="BD229" s="353"/>
    </row>
    <row r="230" spans="1:56" ht="90.75" thickBot="1" x14ac:dyDescent="0.3">
      <c r="A230" s="310"/>
      <c r="B230" s="322"/>
      <c r="C230" s="325"/>
      <c r="D230" s="326"/>
      <c r="E230" s="191"/>
      <c r="F230" s="191"/>
      <c r="G230" s="192" t="s">
        <v>491</v>
      </c>
      <c r="H230" s="192" t="s">
        <v>16</v>
      </c>
      <c r="I230" s="192" t="s">
        <v>479</v>
      </c>
      <c r="J230" s="322"/>
      <c r="K230" s="304"/>
      <c r="L230" s="307"/>
      <c r="M230" s="304"/>
      <c r="N230" s="324"/>
      <c r="O230" s="191" t="s">
        <v>492</v>
      </c>
      <c r="P230" s="192" t="s">
        <v>478</v>
      </c>
      <c r="Q230" s="192" t="s">
        <v>20</v>
      </c>
      <c r="R230" s="200"/>
      <c r="S230" s="27" t="str">
        <f t="shared" si="44"/>
        <v/>
      </c>
      <c r="T230" s="200"/>
      <c r="U230" s="27" t="str">
        <f t="shared" si="45"/>
        <v/>
      </c>
      <c r="V230" s="162"/>
      <c r="W230" s="27" t="str">
        <f t="shared" si="46"/>
        <v/>
      </c>
      <c r="X230" s="162"/>
      <c r="Y230" s="27" t="str">
        <f t="shared" si="47"/>
        <v/>
      </c>
      <c r="Z230" s="162"/>
      <c r="AA230" s="27" t="str">
        <f t="shared" si="48"/>
        <v/>
      </c>
      <c r="AB230" s="162"/>
      <c r="AC230" s="27" t="str">
        <f t="shared" si="49"/>
        <v/>
      </c>
      <c r="AD230" s="162"/>
      <c r="AE230" s="27" t="str">
        <f t="shared" si="50"/>
        <v/>
      </c>
      <c r="AF230" s="48" t="str">
        <f t="shared" si="51"/>
        <v/>
      </c>
      <c r="AG230" s="48" t="str">
        <f t="shared" si="52"/>
        <v/>
      </c>
      <c r="AH230" s="132"/>
      <c r="AI230" s="161" t="str">
        <f t="shared" si="53"/>
        <v>Débil</v>
      </c>
      <c r="AJ230" s="21" t="str">
        <f>IFERROR(VLOOKUP((CONCATENATE(AG230,AI230)),Listados!$U$3:$V$11,2,FALSE),"")</f>
        <v/>
      </c>
      <c r="AK230" s="48">
        <f t="shared" si="54"/>
        <v>100</v>
      </c>
      <c r="AL230" s="295"/>
      <c r="AM230" s="297"/>
      <c r="AN230" s="197">
        <f>+IF(AND(Q230="Preventivo",AM229="Fuerte"),2,IF(AND(Q230="Preventivo",AM229="Moderado"),1,0))</f>
        <v>2</v>
      </c>
      <c r="AO230" s="197">
        <f t="shared" si="55"/>
        <v>1</v>
      </c>
      <c r="AP230" s="197">
        <f>+K229-AN230</f>
        <v>1</v>
      </c>
      <c r="AQ230" s="197">
        <f>+M229-AO230</f>
        <v>3</v>
      </c>
      <c r="AR230" s="299"/>
      <c r="AS230" s="299"/>
      <c r="AT230" s="299"/>
      <c r="AU230" s="299"/>
      <c r="AV230" s="351"/>
      <c r="AW230" s="352"/>
      <c r="AX230" s="353"/>
      <c r="AY230" s="351"/>
      <c r="AZ230" s="352"/>
      <c r="BA230" s="353"/>
      <c r="BB230" s="351"/>
      <c r="BC230" s="352"/>
      <c r="BD230" s="353"/>
    </row>
    <row r="231" spans="1:56" ht="105.75" thickBot="1" x14ac:dyDescent="0.3">
      <c r="A231" s="310"/>
      <c r="B231" s="322"/>
      <c r="C231" s="325"/>
      <c r="D231" s="326"/>
      <c r="E231" s="191"/>
      <c r="F231" s="191"/>
      <c r="G231" s="192" t="s">
        <v>493</v>
      </c>
      <c r="H231" s="192" t="s">
        <v>16</v>
      </c>
      <c r="I231" s="192" t="s">
        <v>482</v>
      </c>
      <c r="J231" s="322"/>
      <c r="K231" s="304"/>
      <c r="L231" s="307"/>
      <c r="M231" s="304"/>
      <c r="N231" s="324"/>
      <c r="O231" s="191" t="s">
        <v>494</v>
      </c>
      <c r="P231" s="192" t="s">
        <v>481</v>
      </c>
      <c r="Q231" s="192" t="s">
        <v>123</v>
      </c>
      <c r="R231" s="200"/>
      <c r="S231" s="27" t="str">
        <f t="shared" si="44"/>
        <v/>
      </c>
      <c r="T231" s="200"/>
      <c r="U231" s="27" t="str">
        <f t="shared" si="45"/>
        <v/>
      </c>
      <c r="V231" s="162"/>
      <c r="W231" s="27" t="str">
        <f t="shared" si="46"/>
        <v/>
      </c>
      <c r="X231" s="162"/>
      <c r="Y231" s="27" t="str">
        <f t="shared" si="47"/>
        <v/>
      </c>
      <c r="Z231" s="162"/>
      <c r="AA231" s="27" t="str">
        <f t="shared" si="48"/>
        <v/>
      </c>
      <c r="AB231" s="162"/>
      <c r="AC231" s="27" t="str">
        <f t="shared" si="49"/>
        <v/>
      </c>
      <c r="AD231" s="162"/>
      <c r="AE231" s="27" t="str">
        <f t="shared" si="50"/>
        <v/>
      </c>
      <c r="AF231" s="48" t="str">
        <f t="shared" si="51"/>
        <v/>
      </c>
      <c r="AG231" s="48" t="str">
        <f t="shared" si="52"/>
        <v/>
      </c>
      <c r="AH231" s="132"/>
      <c r="AI231" s="161" t="str">
        <f t="shared" si="53"/>
        <v>Débil</v>
      </c>
      <c r="AJ231" s="21" t="str">
        <f>IFERROR(VLOOKUP((CONCATENATE(AG231,AI231)),Listados!$U$3:$V$11,2,FALSE),"")</f>
        <v/>
      </c>
      <c r="AK231" s="48">
        <f t="shared" si="54"/>
        <v>100</v>
      </c>
      <c r="AL231" s="295"/>
      <c r="AM231" s="297"/>
      <c r="AN231" s="197">
        <f>+IF(AND(Q231="Preventivo",AM229="Fuerte"),2,IF(AND(Q231="Preventivo",AM229="Moderado"),1,0))</f>
        <v>0</v>
      </c>
      <c r="AO231" s="197">
        <f t="shared" si="55"/>
        <v>2</v>
      </c>
      <c r="AP231" s="197">
        <f>+K229-AN231</f>
        <v>3</v>
      </c>
      <c r="AQ231" s="197">
        <f>+M229-AO231</f>
        <v>2</v>
      </c>
      <c r="AR231" s="299"/>
      <c r="AS231" s="299"/>
      <c r="AT231" s="299"/>
      <c r="AU231" s="299"/>
      <c r="AV231" s="351"/>
      <c r="AW231" s="352"/>
      <c r="AX231" s="353"/>
      <c r="AY231" s="351"/>
      <c r="AZ231" s="352"/>
      <c r="BA231" s="353"/>
      <c r="BB231" s="351"/>
      <c r="BC231" s="352"/>
      <c r="BD231" s="353"/>
    </row>
    <row r="232" spans="1:56" ht="90.75" thickBot="1" x14ac:dyDescent="0.3">
      <c r="A232" s="310"/>
      <c r="B232" s="322"/>
      <c r="C232" s="325"/>
      <c r="D232" s="326"/>
      <c r="E232" s="191"/>
      <c r="F232" s="191"/>
      <c r="G232" s="192"/>
      <c r="H232" s="192"/>
      <c r="I232" s="192" t="s">
        <v>471</v>
      </c>
      <c r="J232" s="322"/>
      <c r="K232" s="304"/>
      <c r="L232" s="307"/>
      <c r="M232" s="304"/>
      <c r="N232" s="324"/>
      <c r="O232" s="191" t="s">
        <v>495</v>
      </c>
      <c r="P232" s="192" t="s">
        <v>481</v>
      </c>
      <c r="Q232" s="192" t="s">
        <v>20</v>
      </c>
      <c r="R232" s="200"/>
      <c r="S232" s="27" t="str">
        <f t="shared" si="44"/>
        <v/>
      </c>
      <c r="T232" s="200"/>
      <c r="U232" s="27" t="str">
        <f t="shared" si="45"/>
        <v/>
      </c>
      <c r="V232" s="162"/>
      <c r="W232" s="27" t="str">
        <f t="shared" si="46"/>
        <v/>
      </c>
      <c r="X232" s="162"/>
      <c r="Y232" s="27" t="str">
        <f t="shared" si="47"/>
        <v/>
      </c>
      <c r="Z232" s="162"/>
      <c r="AA232" s="27" t="str">
        <f t="shared" si="48"/>
        <v/>
      </c>
      <c r="AB232" s="162"/>
      <c r="AC232" s="27" t="str">
        <f t="shared" si="49"/>
        <v/>
      </c>
      <c r="AD232" s="162"/>
      <c r="AE232" s="27" t="str">
        <f t="shared" si="50"/>
        <v/>
      </c>
      <c r="AF232" s="48" t="str">
        <f t="shared" si="51"/>
        <v/>
      </c>
      <c r="AG232" s="48" t="str">
        <f t="shared" si="52"/>
        <v/>
      </c>
      <c r="AH232" s="132"/>
      <c r="AI232" s="161" t="str">
        <f t="shared" si="53"/>
        <v>Débil</v>
      </c>
      <c r="AJ232" s="21" t="str">
        <f>IFERROR(VLOOKUP((CONCATENATE(AG232,AI232)),Listados!$U$3:$V$11,2,FALSE),"")</f>
        <v/>
      </c>
      <c r="AK232" s="48">
        <f t="shared" si="54"/>
        <v>100</v>
      </c>
      <c r="AL232" s="295"/>
      <c r="AM232" s="297"/>
      <c r="AN232" s="197">
        <f>+IF(AND(Q232="Preventivo",AM229="Fuerte"),2,IF(AND(Q232="Preventivo",AM229="Moderado"),1,0))</f>
        <v>2</v>
      </c>
      <c r="AO232" s="197">
        <f t="shared" si="55"/>
        <v>1</v>
      </c>
      <c r="AP232" s="197">
        <f>+K229-AN232</f>
        <v>1</v>
      </c>
      <c r="AQ232" s="197">
        <f>+M229-AO232</f>
        <v>3</v>
      </c>
      <c r="AR232" s="299"/>
      <c r="AS232" s="299"/>
      <c r="AT232" s="299"/>
      <c r="AU232" s="299"/>
      <c r="AV232" s="351"/>
      <c r="AW232" s="352"/>
      <c r="AX232" s="353"/>
      <c r="AY232" s="351"/>
      <c r="AZ232" s="352"/>
      <c r="BA232" s="353"/>
      <c r="BB232" s="351"/>
      <c r="BC232" s="352"/>
      <c r="BD232" s="353"/>
    </row>
    <row r="233" spans="1:56" ht="15.75" thickBot="1" x14ac:dyDescent="0.3">
      <c r="A233" s="310"/>
      <c r="B233" s="322"/>
      <c r="C233" s="325"/>
      <c r="D233" s="326"/>
      <c r="E233" s="191"/>
      <c r="F233" s="191"/>
      <c r="G233" s="192"/>
      <c r="H233" s="192"/>
      <c r="I233" s="192"/>
      <c r="J233" s="322"/>
      <c r="K233" s="304"/>
      <c r="L233" s="307"/>
      <c r="M233" s="304"/>
      <c r="N233" s="324"/>
      <c r="O233" s="191"/>
      <c r="P233" s="194"/>
      <c r="Q233" s="194"/>
      <c r="R233" s="200"/>
      <c r="S233" s="27" t="str">
        <f t="shared" si="44"/>
        <v/>
      </c>
      <c r="T233" s="200"/>
      <c r="U233" s="27" t="str">
        <f t="shared" si="45"/>
        <v/>
      </c>
      <c r="V233" s="162"/>
      <c r="W233" s="27" t="str">
        <f t="shared" si="46"/>
        <v/>
      </c>
      <c r="X233" s="162"/>
      <c r="Y233" s="27" t="str">
        <f t="shared" si="47"/>
        <v/>
      </c>
      <c r="Z233" s="162"/>
      <c r="AA233" s="27" t="str">
        <f t="shared" si="48"/>
        <v/>
      </c>
      <c r="AB233" s="162"/>
      <c r="AC233" s="27" t="str">
        <f t="shared" si="49"/>
        <v/>
      </c>
      <c r="AD233" s="162"/>
      <c r="AE233" s="27" t="str">
        <f t="shared" si="50"/>
        <v/>
      </c>
      <c r="AF233" s="48" t="str">
        <f t="shared" si="51"/>
        <v/>
      </c>
      <c r="AG233" s="48" t="str">
        <f t="shared" si="52"/>
        <v/>
      </c>
      <c r="AH233" s="132"/>
      <c r="AI233" s="161" t="str">
        <f t="shared" si="53"/>
        <v>Débil</v>
      </c>
      <c r="AJ233" s="21" t="str">
        <f>IFERROR(VLOOKUP((CONCATENATE(AG233,AI233)),Listados!$U$3:$V$11,2,FALSE),"")</f>
        <v/>
      </c>
      <c r="AK233" s="48">
        <f t="shared" si="54"/>
        <v>100</v>
      </c>
      <c r="AL233" s="295"/>
      <c r="AM233" s="297"/>
      <c r="AN233" s="197">
        <f>+IF(AND(Q233="Preventivo",AM229="Fuerte"),2,IF(AND(Q233="Preventivo",AM229="Moderado"),1,0))</f>
        <v>0</v>
      </c>
      <c r="AO233" s="197">
        <f t="shared" si="55"/>
        <v>0</v>
      </c>
      <c r="AP233" s="197">
        <f>+K229-AN233</f>
        <v>3</v>
      </c>
      <c r="AQ233" s="197">
        <f>+M229-AO233</f>
        <v>4</v>
      </c>
      <c r="AR233" s="299"/>
      <c r="AS233" s="299"/>
      <c r="AT233" s="299"/>
      <c r="AU233" s="299"/>
      <c r="AV233" s="351"/>
      <c r="AW233" s="352"/>
      <c r="AX233" s="353"/>
      <c r="AY233" s="351"/>
      <c r="AZ233" s="352"/>
      <c r="BA233" s="353"/>
      <c r="BB233" s="351"/>
      <c r="BC233" s="352"/>
      <c r="BD233" s="353"/>
    </row>
    <row r="234" spans="1:56" ht="15.75" thickBot="1" x14ac:dyDescent="0.3">
      <c r="A234" s="311"/>
      <c r="B234" s="322"/>
      <c r="C234" s="325"/>
      <c r="D234" s="326"/>
      <c r="E234" s="191"/>
      <c r="F234" s="191"/>
      <c r="G234" s="192"/>
      <c r="H234" s="192"/>
      <c r="I234" s="192"/>
      <c r="J234" s="322"/>
      <c r="K234" s="305"/>
      <c r="L234" s="307"/>
      <c r="M234" s="305"/>
      <c r="N234" s="324"/>
      <c r="O234" s="191"/>
      <c r="P234" s="194"/>
      <c r="Q234" s="194"/>
      <c r="R234" s="200"/>
      <c r="S234" s="27" t="str">
        <f t="shared" si="44"/>
        <v/>
      </c>
      <c r="T234" s="200"/>
      <c r="U234" s="27" t="str">
        <f t="shared" si="45"/>
        <v/>
      </c>
      <c r="V234" s="162"/>
      <c r="W234" s="27" t="str">
        <f t="shared" si="46"/>
        <v/>
      </c>
      <c r="X234" s="162"/>
      <c r="Y234" s="27" t="str">
        <f t="shared" si="47"/>
        <v/>
      </c>
      <c r="Z234" s="162"/>
      <c r="AA234" s="27" t="str">
        <f t="shared" si="48"/>
        <v/>
      </c>
      <c r="AB234" s="162"/>
      <c r="AC234" s="27" t="str">
        <f t="shared" si="49"/>
        <v/>
      </c>
      <c r="AD234" s="162"/>
      <c r="AE234" s="27" t="str">
        <f t="shared" si="50"/>
        <v/>
      </c>
      <c r="AF234" s="48" t="str">
        <f t="shared" si="51"/>
        <v/>
      </c>
      <c r="AG234" s="48" t="str">
        <f t="shared" si="52"/>
        <v/>
      </c>
      <c r="AH234" s="132"/>
      <c r="AI234" s="161" t="str">
        <f t="shared" si="53"/>
        <v>Débil</v>
      </c>
      <c r="AJ234" s="21" t="str">
        <f>IFERROR(VLOOKUP((CONCATENATE(AG234,AI234)),Listados!$U$3:$V$11,2,FALSE),"")</f>
        <v/>
      </c>
      <c r="AK234" s="48">
        <f t="shared" si="54"/>
        <v>100</v>
      </c>
      <c r="AL234" s="296"/>
      <c r="AM234" s="297"/>
      <c r="AN234" s="197">
        <f>+IF(AND(Q234="Preventivo",AM229="Fuerte"),2,IF(AND(Q234="Preventivo",AM229="Moderado"),1,0))</f>
        <v>0</v>
      </c>
      <c r="AO234" s="197">
        <f t="shared" si="55"/>
        <v>0</v>
      </c>
      <c r="AP234" s="197">
        <f>+K229-AN234</f>
        <v>3</v>
      </c>
      <c r="AQ234" s="197">
        <f>+M229-AO234</f>
        <v>4</v>
      </c>
      <c r="AR234" s="300"/>
      <c r="AS234" s="300"/>
      <c r="AT234" s="300"/>
      <c r="AU234" s="300"/>
      <c r="AV234" s="351"/>
      <c r="AW234" s="352"/>
      <c r="AX234" s="353"/>
      <c r="AY234" s="351"/>
      <c r="AZ234" s="352"/>
      <c r="BA234" s="353"/>
      <c r="BB234" s="351"/>
      <c r="BC234" s="352"/>
      <c r="BD234" s="353"/>
    </row>
    <row r="235" spans="1:56" ht="90.75" thickBot="1" x14ac:dyDescent="0.3">
      <c r="A235" s="309">
        <v>39</v>
      </c>
      <c r="B235" s="322" t="s">
        <v>101</v>
      </c>
      <c r="C235" s="325"/>
      <c r="D235" s="326" t="s">
        <v>496</v>
      </c>
      <c r="E235" s="191" t="s">
        <v>29</v>
      </c>
      <c r="F235" s="191"/>
      <c r="G235" s="192" t="s">
        <v>497</v>
      </c>
      <c r="H235" s="192" t="s">
        <v>30</v>
      </c>
      <c r="I235" s="192" t="s">
        <v>498</v>
      </c>
      <c r="J235" s="322" t="s">
        <v>44</v>
      </c>
      <c r="K235" s="303"/>
      <c r="L235" s="306" t="s">
        <v>36</v>
      </c>
      <c r="M235" s="303">
        <f>+VLOOKUP(L235,Listados!$K$13:$L$17,2,0)</f>
        <v>3</v>
      </c>
      <c r="N235" s="323" t="str">
        <f>IF(AND(J235&lt;&gt;"",L235&lt;&gt;""),VLOOKUP(J235&amp;L235,Listados!$M$3:$N$27,2,FALSE),"")</f>
        <v>Alto</v>
      </c>
      <c r="O235" s="191" t="s">
        <v>499</v>
      </c>
      <c r="P235" s="192" t="s">
        <v>497</v>
      </c>
      <c r="Q235" s="192" t="s">
        <v>20</v>
      </c>
      <c r="R235" s="200"/>
      <c r="S235" s="27" t="str">
        <f t="shared" si="44"/>
        <v/>
      </c>
      <c r="T235" s="200"/>
      <c r="U235" s="27" t="str">
        <f t="shared" si="45"/>
        <v/>
      </c>
      <c r="V235" s="162"/>
      <c r="W235" s="27" t="str">
        <f t="shared" si="46"/>
        <v/>
      </c>
      <c r="X235" s="162"/>
      <c r="Y235" s="27" t="str">
        <f t="shared" si="47"/>
        <v/>
      </c>
      <c r="Z235" s="162"/>
      <c r="AA235" s="27" t="str">
        <f t="shared" si="48"/>
        <v/>
      </c>
      <c r="AB235" s="162"/>
      <c r="AC235" s="27" t="str">
        <f t="shared" si="49"/>
        <v/>
      </c>
      <c r="AD235" s="162"/>
      <c r="AE235" s="27" t="str">
        <f t="shared" si="50"/>
        <v/>
      </c>
      <c r="AF235" s="48" t="str">
        <f t="shared" si="51"/>
        <v/>
      </c>
      <c r="AG235" s="48" t="str">
        <f t="shared" si="52"/>
        <v/>
      </c>
      <c r="AH235" s="132"/>
      <c r="AI235" s="161" t="str">
        <f t="shared" si="53"/>
        <v>Débil</v>
      </c>
      <c r="AJ235" s="21" t="str">
        <f>IFERROR(VLOOKUP((CONCATENATE(AG235,AI235)),Listados!$U$3:$V$11,2,FALSE),"")</f>
        <v/>
      </c>
      <c r="AK235" s="48">
        <f t="shared" si="54"/>
        <v>100</v>
      </c>
      <c r="AL235" s="294">
        <f>AVERAGE(AK235:AK240)</f>
        <v>100</v>
      </c>
      <c r="AM235" s="296" t="str">
        <f>IF(AL235&lt;=50, "Débil", IF(AL235&lt;=99,"Moderado","Fuerte"))</f>
        <v>Fuerte</v>
      </c>
      <c r="AN235" s="197">
        <f>+IF(AND(Q235="Preventivo",AM235="Fuerte"),2,IF(AND(Q235="Preventivo",AM235="Moderado"),1,0))</f>
        <v>2</v>
      </c>
      <c r="AO235" s="197">
        <f t="shared" si="55"/>
        <v>1</v>
      </c>
      <c r="AP235" s="197">
        <f>+K235-AN235</f>
        <v>-2</v>
      </c>
      <c r="AQ235" s="197">
        <f>+M235-AO235</f>
        <v>2</v>
      </c>
      <c r="AR235" s="298" t="e">
        <f>+VLOOKUP(MIN(AP235,AP236,AP237,AP238,AP239,AP240),Listados!$J$18:$K$24,2,TRUE)</f>
        <v>#N/A</v>
      </c>
      <c r="AS235" s="298" t="str">
        <f>+VLOOKUP(MIN(AQ235,AQ236,AQ237,AQ238,AQ239,AQ240),Listados!$J$27:$K$32,2,TRUE)</f>
        <v>Insignificante</v>
      </c>
      <c r="AT235" s="298" t="e">
        <f>IF(AND(AR235&lt;&gt;"",AS235&lt;&gt;""),VLOOKUP(AR235&amp;AS235,Listados!$M$3:$N$27,2,FALSE),"")</f>
        <v>#N/A</v>
      </c>
      <c r="AU235" s="298" t="e">
        <f>+VLOOKUP(AT235,Listados!$P$3:$Q$6,2,FALSE)</f>
        <v>#N/A</v>
      </c>
      <c r="AV235" s="351"/>
      <c r="AW235" s="352"/>
      <c r="AX235" s="353"/>
      <c r="AY235" s="351"/>
      <c r="AZ235" s="352"/>
      <c r="BA235" s="353"/>
      <c r="BB235" s="351"/>
      <c r="BC235" s="352"/>
      <c r="BD235" s="353"/>
    </row>
    <row r="236" spans="1:56" ht="120.75" thickBot="1" x14ac:dyDescent="0.3">
      <c r="A236" s="310"/>
      <c r="B236" s="322"/>
      <c r="C236" s="325"/>
      <c r="D236" s="326"/>
      <c r="E236" s="191"/>
      <c r="F236" s="191"/>
      <c r="G236" s="192" t="s">
        <v>500</v>
      </c>
      <c r="H236" s="192" t="s">
        <v>30</v>
      </c>
      <c r="I236" s="192" t="s">
        <v>501</v>
      </c>
      <c r="J236" s="322"/>
      <c r="K236" s="304"/>
      <c r="L236" s="307"/>
      <c r="M236" s="304"/>
      <c r="N236" s="324"/>
      <c r="O236" s="191" t="s">
        <v>502</v>
      </c>
      <c r="P236" s="192" t="s">
        <v>500</v>
      </c>
      <c r="Q236" s="192" t="s">
        <v>123</v>
      </c>
      <c r="R236" s="200"/>
      <c r="S236" s="27" t="str">
        <f t="shared" si="44"/>
        <v/>
      </c>
      <c r="T236" s="200"/>
      <c r="U236" s="27" t="str">
        <f t="shared" si="45"/>
        <v/>
      </c>
      <c r="V236" s="162"/>
      <c r="W236" s="27" t="str">
        <f t="shared" si="46"/>
        <v/>
      </c>
      <c r="X236" s="162"/>
      <c r="Y236" s="27" t="str">
        <f t="shared" si="47"/>
        <v/>
      </c>
      <c r="Z236" s="162"/>
      <c r="AA236" s="27" t="str">
        <f t="shared" si="48"/>
        <v/>
      </c>
      <c r="AB236" s="162"/>
      <c r="AC236" s="27" t="str">
        <f t="shared" si="49"/>
        <v/>
      </c>
      <c r="AD236" s="162"/>
      <c r="AE236" s="27" t="str">
        <f t="shared" si="50"/>
        <v/>
      </c>
      <c r="AF236" s="48" t="str">
        <f t="shared" si="51"/>
        <v/>
      </c>
      <c r="AG236" s="48" t="str">
        <f t="shared" si="52"/>
        <v/>
      </c>
      <c r="AH236" s="132"/>
      <c r="AI236" s="161" t="str">
        <f t="shared" si="53"/>
        <v>Débil</v>
      </c>
      <c r="AJ236" s="21" t="str">
        <f>IFERROR(VLOOKUP((CONCATENATE(AG236,AI236)),Listados!$U$3:$V$11,2,FALSE),"")</f>
        <v/>
      </c>
      <c r="AK236" s="48">
        <f t="shared" si="54"/>
        <v>100</v>
      </c>
      <c r="AL236" s="295"/>
      <c r="AM236" s="297"/>
      <c r="AN236" s="197">
        <f>+IF(AND(Q236="Preventivo",AM235="Fuerte"),2,IF(AND(Q236="Preventivo",AM235="Moderado"),1,0))</f>
        <v>0</v>
      </c>
      <c r="AO236" s="197">
        <f t="shared" si="55"/>
        <v>2</v>
      </c>
      <c r="AP236" s="197">
        <f>+K235-AN236</f>
        <v>0</v>
      </c>
      <c r="AQ236" s="197">
        <f>+M235-AO236</f>
        <v>1</v>
      </c>
      <c r="AR236" s="299"/>
      <c r="AS236" s="299"/>
      <c r="AT236" s="299"/>
      <c r="AU236" s="299"/>
      <c r="AV236" s="351"/>
      <c r="AW236" s="352"/>
      <c r="AX236" s="353"/>
      <c r="AY236" s="351"/>
      <c r="AZ236" s="352"/>
      <c r="BA236" s="353"/>
      <c r="BB236" s="351"/>
      <c r="BC236" s="352"/>
      <c r="BD236" s="353"/>
    </row>
    <row r="237" spans="1:56" ht="15.75" thickBot="1" x14ac:dyDescent="0.3">
      <c r="A237" s="310"/>
      <c r="B237" s="322"/>
      <c r="C237" s="325"/>
      <c r="D237" s="326"/>
      <c r="E237" s="191"/>
      <c r="F237" s="191"/>
      <c r="G237" s="192"/>
      <c r="H237" s="192"/>
      <c r="I237" s="192"/>
      <c r="J237" s="322"/>
      <c r="K237" s="304"/>
      <c r="L237" s="307"/>
      <c r="M237" s="304"/>
      <c r="N237" s="324"/>
      <c r="O237" s="191"/>
      <c r="P237" s="191"/>
      <c r="Q237" s="192"/>
      <c r="R237" s="200"/>
      <c r="S237" s="27" t="str">
        <f t="shared" si="44"/>
        <v/>
      </c>
      <c r="T237" s="200"/>
      <c r="U237" s="27" t="str">
        <f t="shared" si="45"/>
        <v/>
      </c>
      <c r="V237" s="162"/>
      <c r="W237" s="27" t="str">
        <f t="shared" si="46"/>
        <v/>
      </c>
      <c r="X237" s="162"/>
      <c r="Y237" s="27" t="str">
        <f t="shared" si="47"/>
        <v/>
      </c>
      <c r="Z237" s="162"/>
      <c r="AA237" s="27" t="str">
        <f t="shared" si="48"/>
        <v/>
      </c>
      <c r="AB237" s="162"/>
      <c r="AC237" s="27" t="str">
        <f t="shared" si="49"/>
        <v/>
      </c>
      <c r="AD237" s="162"/>
      <c r="AE237" s="27" t="str">
        <f t="shared" si="50"/>
        <v/>
      </c>
      <c r="AF237" s="48" t="str">
        <f t="shared" si="51"/>
        <v/>
      </c>
      <c r="AG237" s="48" t="str">
        <f t="shared" si="52"/>
        <v/>
      </c>
      <c r="AH237" s="132"/>
      <c r="AI237" s="161" t="str">
        <f t="shared" si="53"/>
        <v>Débil</v>
      </c>
      <c r="AJ237" s="21" t="str">
        <f>IFERROR(VLOOKUP((CONCATENATE(AG237,AI237)),Listados!$U$3:$V$11,2,FALSE),"")</f>
        <v/>
      </c>
      <c r="AK237" s="48">
        <f t="shared" si="54"/>
        <v>100</v>
      </c>
      <c r="AL237" s="295"/>
      <c r="AM237" s="297"/>
      <c r="AN237" s="197">
        <f>+IF(AND(Q237="Preventivo",AM235="Fuerte"),2,IF(AND(Q237="Preventivo",AM235="Moderado"),1,0))</f>
        <v>0</v>
      </c>
      <c r="AO237" s="197">
        <f t="shared" si="55"/>
        <v>0</v>
      </c>
      <c r="AP237" s="197">
        <f>+K235-AN237</f>
        <v>0</v>
      </c>
      <c r="AQ237" s="197">
        <f>+M235-AO237</f>
        <v>3</v>
      </c>
      <c r="AR237" s="299"/>
      <c r="AS237" s="299"/>
      <c r="AT237" s="299"/>
      <c r="AU237" s="299"/>
      <c r="AV237" s="351"/>
      <c r="AW237" s="352"/>
      <c r="AX237" s="353"/>
      <c r="AY237" s="351"/>
      <c r="AZ237" s="352"/>
      <c r="BA237" s="353"/>
      <c r="BB237" s="351"/>
      <c r="BC237" s="352"/>
      <c r="BD237" s="353"/>
    </row>
    <row r="238" spans="1:56" ht="15.75" thickBot="1" x14ac:dyDescent="0.3">
      <c r="A238" s="310"/>
      <c r="B238" s="322"/>
      <c r="C238" s="325"/>
      <c r="D238" s="326"/>
      <c r="E238" s="191"/>
      <c r="F238" s="191"/>
      <c r="G238" s="192"/>
      <c r="H238" s="192"/>
      <c r="I238" s="192"/>
      <c r="J238" s="322"/>
      <c r="K238" s="304"/>
      <c r="L238" s="307"/>
      <c r="M238" s="304"/>
      <c r="N238" s="324"/>
      <c r="O238" s="191"/>
      <c r="P238" s="191"/>
      <c r="Q238" s="192"/>
      <c r="R238" s="200"/>
      <c r="S238" s="27" t="str">
        <f t="shared" si="44"/>
        <v/>
      </c>
      <c r="T238" s="200"/>
      <c r="U238" s="27" t="str">
        <f t="shared" si="45"/>
        <v/>
      </c>
      <c r="V238" s="162"/>
      <c r="W238" s="27" t="str">
        <f t="shared" si="46"/>
        <v/>
      </c>
      <c r="X238" s="162"/>
      <c r="Y238" s="27" t="str">
        <f t="shared" si="47"/>
        <v/>
      </c>
      <c r="Z238" s="162"/>
      <c r="AA238" s="27" t="str">
        <f t="shared" si="48"/>
        <v/>
      </c>
      <c r="AB238" s="162"/>
      <c r="AC238" s="27" t="str">
        <f t="shared" si="49"/>
        <v/>
      </c>
      <c r="AD238" s="162"/>
      <c r="AE238" s="27" t="str">
        <f t="shared" si="50"/>
        <v/>
      </c>
      <c r="AF238" s="48" t="str">
        <f t="shared" si="51"/>
        <v/>
      </c>
      <c r="AG238" s="48" t="str">
        <f t="shared" si="52"/>
        <v/>
      </c>
      <c r="AH238" s="132"/>
      <c r="AI238" s="161" t="str">
        <f t="shared" si="53"/>
        <v>Débil</v>
      </c>
      <c r="AJ238" s="21" t="str">
        <f>IFERROR(VLOOKUP((CONCATENATE(AG238,AI238)),Listados!$U$3:$V$11,2,FALSE),"")</f>
        <v/>
      </c>
      <c r="AK238" s="48">
        <f t="shared" si="54"/>
        <v>100</v>
      </c>
      <c r="AL238" s="295"/>
      <c r="AM238" s="297"/>
      <c r="AN238" s="197">
        <f>+IF(AND(Q238="Preventivo",AM235="Fuerte"),2,IF(AND(Q238="Preventivo",AM235="Moderado"),1,0))</f>
        <v>0</v>
      </c>
      <c r="AO238" s="197">
        <f t="shared" si="55"/>
        <v>0</v>
      </c>
      <c r="AP238" s="197">
        <f>+K235-AN238</f>
        <v>0</v>
      </c>
      <c r="AQ238" s="197">
        <f>+M235-AO238</f>
        <v>3</v>
      </c>
      <c r="AR238" s="299"/>
      <c r="AS238" s="299"/>
      <c r="AT238" s="299"/>
      <c r="AU238" s="299"/>
      <c r="AV238" s="351"/>
      <c r="AW238" s="352"/>
      <c r="AX238" s="353"/>
      <c r="AY238" s="351"/>
      <c r="AZ238" s="352"/>
      <c r="BA238" s="353"/>
      <c r="BB238" s="351"/>
      <c r="BC238" s="352"/>
      <c r="BD238" s="353"/>
    </row>
    <row r="239" spans="1:56" ht="15.75" thickBot="1" x14ac:dyDescent="0.3">
      <c r="A239" s="310"/>
      <c r="B239" s="322"/>
      <c r="C239" s="325"/>
      <c r="D239" s="326"/>
      <c r="E239" s="191"/>
      <c r="F239" s="191"/>
      <c r="G239" s="192"/>
      <c r="H239" s="192"/>
      <c r="I239" s="192"/>
      <c r="J239" s="322"/>
      <c r="K239" s="304"/>
      <c r="L239" s="307"/>
      <c r="M239" s="304"/>
      <c r="N239" s="324"/>
      <c r="O239" s="191"/>
      <c r="P239" s="194"/>
      <c r="Q239" s="194"/>
      <c r="R239" s="200"/>
      <c r="S239" s="27" t="str">
        <f t="shared" si="44"/>
        <v/>
      </c>
      <c r="T239" s="200"/>
      <c r="U239" s="27" t="str">
        <f t="shared" si="45"/>
        <v/>
      </c>
      <c r="V239" s="162"/>
      <c r="W239" s="27" t="str">
        <f t="shared" si="46"/>
        <v/>
      </c>
      <c r="X239" s="162"/>
      <c r="Y239" s="27" t="str">
        <f t="shared" si="47"/>
        <v/>
      </c>
      <c r="Z239" s="162"/>
      <c r="AA239" s="27" t="str">
        <f t="shared" si="48"/>
        <v/>
      </c>
      <c r="AB239" s="162"/>
      <c r="AC239" s="27" t="str">
        <f t="shared" si="49"/>
        <v/>
      </c>
      <c r="AD239" s="162"/>
      <c r="AE239" s="27" t="str">
        <f t="shared" si="50"/>
        <v/>
      </c>
      <c r="AF239" s="48" t="str">
        <f t="shared" si="51"/>
        <v/>
      </c>
      <c r="AG239" s="48" t="str">
        <f t="shared" si="52"/>
        <v/>
      </c>
      <c r="AH239" s="132"/>
      <c r="AI239" s="161" t="str">
        <f t="shared" si="53"/>
        <v>Débil</v>
      </c>
      <c r="AJ239" s="21" t="str">
        <f>IFERROR(VLOOKUP((CONCATENATE(AG239,AI239)),Listados!$U$3:$V$11,2,FALSE),"")</f>
        <v/>
      </c>
      <c r="AK239" s="48">
        <f t="shared" si="54"/>
        <v>100</v>
      </c>
      <c r="AL239" s="295"/>
      <c r="AM239" s="297"/>
      <c r="AN239" s="197">
        <f>+IF(AND(Q239="Preventivo",AM235="Fuerte"),2,IF(AND(Q239="Preventivo",AM235="Moderado"),1,0))</f>
        <v>0</v>
      </c>
      <c r="AO239" s="197">
        <f t="shared" si="55"/>
        <v>0</v>
      </c>
      <c r="AP239" s="197">
        <f>+K235-AN239</f>
        <v>0</v>
      </c>
      <c r="AQ239" s="197">
        <f>+M235-AO239</f>
        <v>3</v>
      </c>
      <c r="AR239" s="299"/>
      <c r="AS239" s="299"/>
      <c r="AT239" s="299"/>
      <c r="AU239" s="299"/>
      <c r="AV239" s="351"/>
      <c r="AW239" s="352"/>
      <c r="AX239" s="353"/>
      <c r="AY239" s="351"/>
      <c r="AZ239" s="352"/>
      <c r="BA239" s="353"/>
      <c r="BB239" s="351"/>
      <c r="BC239" s="352"/>
      <c r="BD239" s="353"/>
    </row>
    <row r="240" spans="1:56" ht="15.75" thickBot="1" x14ac:dyDescent="0.3">
      <c r="A240" s="311"/>
      <c r="B240" s="322"/>
      <c r="C240" s="325"/>
      <c r="D240" s="326"/>
      <c r="E240" s="191"/>
      <c r="F240" s="191"/>
      <c r="G240" s="192"/>
      <c r="H240" s="192"/>
      <c r="I240" s="192"/>
      <c r="J240" s="322"/>
      <c r="K240" s="305"/>
      <c r="L240" s="307"/>
      <c r="M240" s="305"/>
      <c r="N240" s="324"/>
      <c r="O240" s="191"/>
      <c r="P240" s="194"/>
      <c r="Q240" s="194"/>
      <c r="R240" s="200"/>
      <c r="S240" s="27" t="str">
        <f t="shared" si="44"/>
        <v/>
      </c>
      <c r="T240" s="200"/>
      <c r="U240" s="27" t="str">
        <f t="shared" si="45"/>
        <v/>
      </c>
      <c r="V240" s="162"/>
      <c r="W240" s="27" t="str">
        <f t="shared" si="46"/>
        <v/>
      </c>
      <c r="X240" s="162"/>
      <c r="Y240" s="27" t="str">
        <f t="shared" si="47"/>
        <v/>
      </c>
      <c r="Z240" s="162"/>
      <c r="AA240" s="27" t="str">
        <f t="shared" si="48"/>
        <v/>
      </c>
      <c r="AB240" s="162"/>
      <c r="AC240" s="27" t="str">
        <f t="shared" si="49"/>
        <v/>
      </c>
      <c r="AD240" s="162"/>
      <c r="AE240" s="27" t="str">
        <f t="shared" si="50"/>
        <v/>
      </c>
      <c r="AF240" s="48" t="str">
        <f t="shared" si="51"/>
        <v/>
      </c>
      <c r="AG240" s="48" t="str">
        <f t="shared" si="52"/>
        <v/>
      </c>
      <c r="AH240" s="132"/>
      <c r="AI240" s="161" t="str">
        <f t="shared" si="53"/>
        <v>Débil</v>
      </c>
      <c r="AJ240" s="21" t="str">
        <f>IFERROR(VLOOKUP((CONCATENATE(AG240,AI240)),Listados!$U$3:$V$11,2,FALSE),"")</f>
        <v/>
      </c>
      <c r="AK240" s="48">
        <f t="shared" si="54"/>
        <v>100</v>
      </c>
      <c r="AL240" s="296"/>
      <c r="AM240" s="297"/>
      <c r="AN240" s="197">
        <f>+IF(AND(Q240="Preventivo",AM235="Fuerte"),2,IF(AND(Q240="Preventivo",AM235="Moderado"),1,0))</f>
        <v>0</v>
      </c>
      <c r="AO240" s="197">
        <f t="shared" si="55"/>
        <v>0</v>
      </c>
      <c r="AP240" s="197">
        <f>+K235-AN240</f>
        <v>0</v>
      </c>
      <c r="AQ240" s="197">
        <f>+M235-AO240</f>
        <v>3</v>
      </c>
      <c r="AR240" s="300"/>
      <c r="AS240" s="300"/>
      <c r="AT240" s="300"/>
      <c r="AU240" s="300"/>
      <c r="AV240" s="351"/>
      <c r="AW240" s="352"/>
      <c r="AX240" s="353"/>
      <c r="AY240" s="351"/>
      <c r="AZ240" s="352"/>
      <c r="BA240" s="353"/>
      <c r="BB240" s="351"/>
      <c r="BC240" s="352"/>
      <c r="BD240" s="353"/>
    </row>
    <row r="241" spans="1:56" ht="180.75" thickBot="1" x14ac:dyDescent="0.3">
      <c r="A241" s="309">
        <v>40</v>
      </c>
      <c r="B241" s="322" t="s">
        <v>101</v>
      </c>
      <c r="C241" s="325"/>
      <c r="D241" s="326" t="s">
        <v>503</v>
      </c>
      <c r="E241" s="191" t="s">
        <v>41</v>
      </c>
      <c r="F241" s="191"/>
      <c r="G241" s="192" t="s">
        <v>504</v>
      </c>
      <c r="H241" s="192" t="s">
        <v>16</v>
      </c>
      <c r="I241" s="192" t="s">
        <v>505</v>
      </c>
      <c r="J241" s="322" t="s">
        <v>21</v>
      </c>
      <c r="K241" s="303">
        <f>+VLOOKUP(J241,Listados!$K$8:$L$12,2,0)</f>
        <v>1</v>
      </c>
      <c r="L241" s="306" t="s">
        <v>32</v>
      </c>
      <c r="M241" s="303">
        <f>+VLOOKUP(L241,Listados!$K$13:$L$17,2,0)</f>
        <v>2</v>
      </c>
      <c r="N241" s="323" t="str">
        <f>IF(AND(J241&lt;&gt;"",L241&lt;&gt;""),VLOOKUP(J241&amp;L241,Listados!$M$3:$N$27,2,FALSE),"")</f>
        <v>Bajo</v>
      </c>
      <c r="O241" s="191" t="s">
        <v>506</v>
      </c>
      <c r="P241" s="192" t="s">
        <v>504</v>
      </c>
      <c r="Q241" s="192" t="s">
        <v>20</v>
      </c>
      <c r="R241" s="200"/>
      <c r="S241" s="27" t="str">
        <f t="shared" si="44"/>
        <v/>
      </c>
      <c r="T241" s="200"/>
      <c r="U241" s="27" t="str">
        <f t="shared" si="45"/>
        <v/>
      </c>
      <c r="V241" s="162"/>
      <c r="W241" s="27" t="str">
        <f t="shared" si="46"/>
        <v/>
      </c>
      <c r="X241" s="162"/>
      <c r="Y241" s="27" t="str">
        <f t="shared" si="47"/>
        <v/>
      </c>
      <c r="Z241" s="162"/>
      <c r="AA241" s="27" t="str">
        <f t="shared" si="48"/>
        <v/>
      </c>
      <c r="AB241" s="162"/>
      <c r="AC241" s="27" t="str">
        <f t="shared" si="49"/>
        <v/>
      </c>
      <c r="AD241" s="162"/>
      <c r="AE241" s="27" t="str">
        <f t="shared" si="50"/>
        <v/>
      </c>
      <c r="AF241" s="48" t="str">
        <f t="shared" si="51"/>
        <v/>
      </c>
      <c r="AG241" s="48" t="str">
        <f t="shared" si="52"/>
        <v/>
      </c>
      <c r="AH241" s="132"/>
      <c r="AI241" s="161" t="str">
        <f t="shared" si="53"/>
        <v>Débil</v>
      </c>
      <c r="AJ241" s="21" t="str">
        <f>IFERROR(VLOOKUP((CONCATENATE(AG241,AI241)),Listados!$U$3:$V$11,2,FALSE),"")</f>
        <v/>
      </c>
      <c r="AK241" s="48">
        <f t="shared" si="54"/>
        <v>100</v>
      </c>
      <c r="AL241" s="294">
        <f>AVERAGE(AK241:AK246)</f>
        <v>100</v>
      </c>
      <c r="AM241" s="296" t="str">
        <f>IF(AL241&lt;=50, "Débil", IF(AL241&lt;=99,"Moderado","Fuerte"))</f>
        <v>Fuerte</v>
      </c>
      <c r="AN241" s="197">
        <f>+IF(AND(Q241="Preventivo",AM241="Fuerte"),2,IF(AND(Q241="Preventivo",AM241="Moderado"),1,0))</f>
        <v>2</v>
      </c>
      <c r="AO241" s="197">
        <f t="shared" si="55"/>
        <v>1</v>
      </c>
      <c r="AP241" s="197">
        <f>+K241-AN241</f>
        <v>-1</v>
      </c>
      <c r="AQ241" s="197">
        <f>+M241-AO241</f>
        <v>1</v>
      </c>
      <c r="AR241" s="298" t="str">
        <f>+VLOOKUP(MIN(AP241,AP242,AP243,AP244,AP245,AP246),Listados!$J$18:$K$24,2,TRUE)</f>
        <v>Rara Vez</v>
      </c>
      <c r="AS241" s="298" t="str">
        <f>+VLOOKUP(MIN(AQ241,AQ242,AQ243,AQ244,AQ245,AQ246),Listados!$J$27:$K$32,2,TRUE)</f>
        <v>Insignificante</v>
      </c>
      <c r="AT241" s="298" t="str">
        <f>IF(AND(AR241&lt;&gt;"",AS241&lt;&gt;""),VLOOKUP(AR241&amp;AS241,Listados!$M$3:$N$27,2,FALSE),"")</f>
        <v>Bajo</v>
      </c>
      <c r="AU241" s="298" t="str">
        <f>+VLOOKUP(AT241,Listados!$P$3:$Q$6,2,FALSE)</f>
        <v>Asumir el riesgo</v>
      </c>
      <c r="AV241" s="351"/>
      <c r="AW241" s="352"/>
      <c r="AX241" s="353"/>
      <c r="AY241" s="351"/>
      <c r="AZ241" s="352"/>
      <c r="BA241" s="353"/>
      <c r="BB241" s="351"/>
      <c r="BC241" s="352"/>
      <c r="BD241" s="353"/>
    </row>
    <row r="242" spans="1:56" ht="165.75" thickBot="1" x14ac:dyDescent="0.3">
      <c r="A242" s="310"/>
      <c r="B242" s="322"/>
      <c r="C242" s="325"/>
      <c r="D242" s="326"/>
      <c r="E242" s="191"/>
      <c r="F242" s="191"/>
      <c r="G242" s="192" t="s">
        <v>507</v>
      </c>
      <c r="H242" s="192" t="s">
        <v>16</v>
      </c>
      <c r="I242" s="192" t="s">
        <v>482</v>
      </c>
      <c r="J242" s="322"/>
      <c r="K242" s="304"/>
      <c r="L242" s="307"/>
      <c r="M242" s="304"/>
      <c r="N242" s="324"/>
      <c r="O242" s="191" t="s">
        <v>508</v>
      </c>
      <c r="P242" s="192" t="s">
        <v>507</v>
      </c>
      <c r="Q242" s="192" t="s">
        <v>20</v>
      </c>
      <c r="R242" s="200"/>
      <c r="S242" s="27" t="str">
        <f t="shared" si="44"/>
        <v/>
      </c>
      <c r="T242" s="200"/>
      <c r="U242" s="27" t="str">
        <f t="shared" si="45"/>
        <v/>
      </c>
      <c r="V242" s="162"/>
      <c r="W242" s="27" t="str">
        <f t="shared" si="46"/>
        <v/>
      </c>
      <c r="X242" s="162"/>
      <c r="Y242" s="27" t="str">
        <f t="shared" si="47"/>
        <v/>
      </c>
      <c r="Z242" s="162"/>
      <c r="AA242" s="27" t="str">
        <f t="shared" si="48"/>
        <v/>
      </c>
      <c r="AB242" s="162"/>
      <c r="AC242" s="27" t="str">
        <f t="shared" si="49"/>
        <v/>
      </c>
      <c r="AD242" s="162"/>
      <c r="AE242" s="27" t="str">
        <f t="shared" si="50"/>
        <v/>
      </c>
      <c r="AF242" s="48" t="str">
        <f t="shared" si="51"/>
        <v/>
      </c>
      <c r="AG242" s="48" t="str">
        <f t="shared" si="52"/>
        <v/>
      </c>
      <c r="AH242" s="132"/>
      <c r="AI242" s="161" t="str">
        <f t="shared" si="53"/>
        <v>Débil</v>
      </c>
      <c r="AJ242" s="21" t="str">
        <f>IFERROR(VLOOKUP((CONCATENATE(AG242,AI242)),Listados!$U$3:$V$11,2,FALSE),"")</f>
        <v/>
      </c>
      <c r="AK242" s="48">
        <f t="shared" si="54"/>
        <v>100</v>
      </c>
      <c r="AL242" s="295"/>
      <c r="AM242" s="297"/>
      <c r="AN242" s="197">
        <f>+IF(AND(Q242="Preventivo",AM241="Fuerte"),2,IF(AND(Q242="Preventivo",AM241="Moderado"),1,0))</f>
        <v>2</v>
      </c>
      <c r="AO242" s="197">
        <f t="shared" si="55"/>
        <v>1</v>
      </c>
      <c r="AP242" s="197">
        <f>+K241-AN242</f>
        <v>-1</v>
      </c>
      <c r="AQ242" s="197">
        <f>+M241-AO242</f>
        <v>1</v>
      </c>
      <c r="AR242" s="299"/>
      <c r="AS242" s="299"/>
      <c r="AT242" s="299"/>
      <c r="AU242" s="299"/>
      <c r="AV242" s="351"/>
      <c r="AW242" s="352"/>
      <c r="AX242" s="353"/>
      <c r="AY242" s="351"/>
      <c r="AZ242" s="352"/>
      <c r="BA242" s="353"/>
      <c r="BB242" s="351"/>
      <c r="BC242" s="352"/>
      <c r="BD242" s="353"/>
    </row>
    <row r="243" spans="1:56" ht="15.75" thickBot="1" x14ac:dyDescent="0.3">
      <c r="A243" s="310"/>
      <c r="B243" s="322"/>
      <c r="C243" s="325"/>
      <c r="D243" s="326"/>
      <c r="E243" s="191"/>
      <c r="F243" s="191"/>
      <c r="G243" s="192"/>
      <c r="H243" s="192"/>
      <c r="I243" s="192"/>
      <c r="J243" s="322"/>
      <c r="K243" s="304"/>
      <c r="L243" s="307"/>
      <c r="M243" s="304"/>
      <c r="N243" s="324"/>
      <c r="O243" s="191"/>
      <c r="P243" s="194"/>
      <c r="Q243" s="194"/>
      <c r="R243" s="200"/>
      <c r="S243" s="27" t="str">
        <f t="shared" si="44"/>
        <v/>
      </c>
      <c r="T243" s="200"/>
      <c r="U243" s="27" t="str">
        <f t="shared" si="45"/>
        <v/>
      </c>
      <c r="V243" s="162"/>
      <c r="W243" s="27" t="str">
        <f t="shared" si="46"/>
        <v/>
      </c>
      <c r="X243" s="162"/>
      <c r="Y243" s="27" t="str">
        <f t="shared" si="47"/>
        <v/>
      </c>
      <c r="Z243" s="162"/>
      <c r="AA243" s="27" t="str">
        <f t="shared" si="48"/>
        <v/>
      </c>
      <c r="AB243" s="162"/>
      <c r="AC243" s="27" t="str">
        <f t="shared" si="49"/>
        <v/>
      </c>
      <c r="AD243" s="162"/>
      <c r="AE243" s="27" t="str">
        <f t="shared" si="50"/>
        <v/>
      </c>
      <c r="AF243" s="48" t="str">
        <f t="shared" si="51"/>
        <v/>
      </c>
      <c r="AG243" s="48" t="str">
        <f t="shared" si="52"/>
        <v/>
      </c>
      <c r="AH243" s="132"/>
      <c r="AI243" s="161" t="str">
        <f t="shared" si="53"/>
        <v>Débil</v>
      </c>
      <c r="AJ243" s="21" t="str">
        <f>IFERROR(VLOOKUP((CONCATENATE(AG243,AI243)),Listados!$U$3:$V$11,2,FALSE),"")</f>
        <v/>
      </c>
      <c r="AK243" s="48">
        <f t="shared" si="54"/>
        <v>100</v>
      </c>
      <c r="AL243" s="295"/>
      <c r="AM243" s="297"/>
      <c r="AN243" s="197">
        <f>+IF(AND(Q243="Preventivo",AM241="Fuerte"),2,IF(AND(Q243="Preventivo",AM241="Moderado"),1,0))</f>
        <v>0</v>
      </c>
      <c r="AO243" s="197">
        <f t="shared" si="55"/>
        <v>0</v>
      </c>
      <c r="AP243" s="197">
        <f>+K241-AN243</f>
        <v>1</v>
      </c>
      <c r="AQ243" s="197">
        <f>+M241-AO243</f>
        <v>2</v>
      </c>
      <c r="AR243" s="299"/>
      <c r="AS243" s="299"/>
      <c r="AT243" s="299"/>
      <c r="AU243" s="299"/>
      <c r="AV243" s="351"/>
      <c r="AW243" s="352"/>
      <c r="AX243" s="353"/>
      <c r="AY243" s="351"/>
      <c r="AZ243" s="352"/>
      <c r="BA243" s="353"/>
      <c r="BB243" s="351"/>
      <c r="BC243" s="352"/>
      <c r="BD243" s="353"/>
    </row>
    <row r="244" spans="1:56" ht="15.75" thickBot="1" x14ac:dyDescent="0.3">
      <c r="A244" s="310"/>
      <c r="B244" s="322"/>
      <c r="C244" s="325"/>
      <c r="D244" s="326"/>
      <c r="E244" s="191"/>
      <c r="F244" s="191"/>
      <c r="G244" s="192"/>
      <c r="H244" s="192"/>
      <c r="I244" s="192"/>
      <c r="J244" s="322"/>
      <c r="K244" s="304"/>
      <c r="L244" s="307"/>
      <c r="M244" s="304"/>
      <c r="N244" s="324"/>
      <c r="O244" s="191"/>
      <c r="P244" s="194"/>
      <c r="Q244" s="194"/>
      <c r="R244" s="200"/>
      <c r="S244" s="27" t="str">
        <f t="shared" si="44"/>
        <v/>
      </c>
      <c r="T244" s="200"/>
      <c r="U244" s="27" t="str">
        <f t="shared" si="45"/>
        <v/>
      </c>
      <c r="V244" s="162"/>
      <c r="W244" s="27" t="str">
        <f t="shared" si="46"/>
        <v/>
      </c>
      <c r="X244" s="162"/>
      <c r="Y244" s="27" t="str">
        <f t="shared" si="47"/>
        <v/>
      </c>
      <c r="Z244" s="162"/>
      <c r="AA244" s="27" t="str">
        <f t="shared" si="48"/>
        <v/>
      </c>
      <c r="AB244" s="162"/>
      <c r="AC244" s="27" t="str">
        <f t="shared" si="49"/>
        <v/>
      </c>
      <c r="AD244" s="162"/>
      <c r="AE244" s="27" t="str">
        <f t="shared" si="50"/>
        <v/>
      </c>
      <c r="AF244" s="48" t="str">
        <f t="shared" si="51"/>
        <v/>
      </c>
      <c r="AG244" s="48" t="str">
        <f t="shared" si="52"/>
        <v/>
      </c>
      <c r="AH244" s="132"/>
      <c r="AI244" s="161" t="str">
        <f t="shared" si="53"/>
        <v>Débil</v>
      </c>
      <c r="AJ244" s="21" t="str">
        <f>IFERROR(VLOOKUP((CONCATENATE(AG244,AI244)),Listados!$U$3:$V$11,2,FALSE),"")</f>
        <v/>
      </c>
      <c r="AK244" s="48">
        <f t="shared" si="54"/>
        <v>100</v>
      </c>
      <c r="AL244" s="295"/>
      <c r="AM244" s="297"/>
      <c r="AN244" s="197">
        <f>+IF(AND(Q244="Preventivo",AM241="Fuerte"),2,IF(AND(Q244="Preventivo",AM241="Moderado"),1,0))</f>
        <v>0</v>
      </c>
      <c r="AO244" s="197">
        <f t="shared" si="55"/>
        <v>0</v>
      </c>
      <c r="AP244" s="197">
        <f>+K241-AN244</f>
        <v>1</v>
      </c>
      <c r="AQ244" s="197">
        <f>+M241-AO244</f>
        <v>2</v>
      </c>
      <c r="AR244" s="299"/>
      <c r="AS244" s="299"/>
      <c r="AT244" s="299"/>
      <c r="AU244" s="299"/>
      <c r="AV244" s="351"/>
      <c r="AW244" s="352"/>
      <c r="AX244" s="353"/>
      <c r="AY244" s="351"/>
      <c r="AZ244" s="352"/>
      <c r="BA244" s="353"/>
      <c r="BB244" s="351"/>
      <c r="BC244" s="352"/>
      <c r="BD244" s="353"/>
    </row>
    <row r="245" spans="1:56" ht="15.75" thickBot="1" x14ac:dyDescent="0.3">
      <c r="A245" s="310"/>
      <c r="B245" s="322"/>
      <c r="C245" s="325"/>
      <c r="D245" s="326"/>
      <c r="E245" s="191"/>
      <c r="F245" s="191"/>
      <c r="G245" s="192"/>
      <c r="H245" s="192"/>
      <c r="I245" s="192"/>
      <c r="J245" s="322"/>
      <c r="K245" s="304"/>
      <c r="L245" s="307"/>
      <c r="M245" s="304"/>
      <c r="N245" s="324"/>
      <c r="O245" s="191"/>
      <c r="P245" s="194"/>
      <c r="Q245" s="194"/>
      <c r="R245" s="200"/>
      <c r="S245" s="27" t="str">
        <f t="shared" si="44"/>
        <v/>
      </c>
      <c r="T245" s="200"/>
      <c r="U245" s="27" t="str">
        <f t="shared" si="45"/>
        <v/>
      </c>
      <c r="V245" s="162"/>
      <c r="W245" s="27" t="str">
        <f t="shared" si="46"/>
        <v/>
      </c>
      <c r="X245" s="162"/>
      <c r="Y245" s="27" t="str">
        <f t="shared" si="47"/>
        <v/>
      </c>
      <c r="Z245" s="162"/>
      <c r="AA245" s="27" t="str">
        <f t="shared" si="48"/>
        <v/>
      </c>
      <c r="AB245" s="162"/>
      <c r="AC245" s="27" t="str">
        <f t="shared" si="49"/>
        <v/>
      </c>
      <c r="AD245" s="162"/>
      <c r="AE245" s="27" t="str">
        <f t="shared" si="50"/>
        <v/>
      </c>
      <c r="AF245" s="48" t="str">
        <f t="shared" si="51"/>
        <v/>
      </c>
      <c r="AG245" s="48" t="str">
        <f t="shared" si="52"/>
        <v/>
      </c>
      <c r="AH245" s="132"/>
      <c r="AI245" s="161" t="str">
        <f t="shared" si="53"/>
        <v>Débil</v>
      </c>
      <c r="AJ245" s="21" t="str">
        <f>IFERROR(VLOOKUP((CONCATENATE(AG245,AI245)),Listados!$U$3:$V$11,2,FALSE),"")</f>
        <v/>
      </c>
      <c r="AK245" s="48">
        <f t="shared" si="54"/>
        <v>100</v>
      </c>
      <c r="AL245" s="295"/>
      <c r="AM245" s="297"/>
      <c r="AN245" s="197">
        <f>+IF(AND(Q245="Preventivo",AM241="Fuerte"),2,IF(AND(Q245="Preventivo",AM241="Moderado"),1,0))</f>
        <v>0</v>
      </c>
      <c r="AO245" s="197">
        <f t="shared" si="55"/>
        <v>0</v>
      </c>
      <c r="AP245" s="197">
        <f>+K241-AN245</f>
        <v>1</v>
      </c>
      <c r="AQ245" s="197">
        <f>+M241-AO245</f>
        <v>2</v>
      </c>
      <c r="AR245" s="299"/>
      <c r="AS245" s="299"/>
      <c r="AT245" s="299"/>
      <c r="AU245" s="299"/>
      <c r="AV245" s="351"/>
      <c r="AW245" s="352"/>
      <c r="AX245" s="353"/>
      <c r="AY245" s="351"/>
      <c r="AZ245" s="352"/>
      <c r="BA245" s="353"/>
      <c r="BB245" s="351"/>
      <c r="BC245" s="352"/>
      <c r="BD245" s="353"/>
    </row>
    <row r="246" spans="1:56" ht="15.75" thickBot="1" x14ac:dyDescent="0.3">
      <c r="A246" s="311"/>
      <c r="B246" s="322"/>
      <c r="C246" s="325"/>
      <c r="D246" s="326"/>
      <c r="E246" s="191"/>
      <c r="F246" s="191"/>
      <c r="G246" s="192"/>
      <c r="H246" s="192"/>
      <c r="I246" s="192"/>
      <c r="J246" s="322"/>
      <c r="K246" s="305"/>
      <c r="L246" s="307"/>
      <c r="M246" s="305"/>
      <c r="N246" s="324"/>
      <c r="O246" s="191"/>
      <c r="P246" s="194"/>
      <c r="Q246" s="194"/>
      <c r="R246" s="200"/>
      <c r="S246" s="27" t="str">
        <f t="shared" si="44"/>
        <v/>
      </c>
      <c r="T246" s="200"/>
      <c r="U246" s="27" t="str">
        <f t="shared" si="45"/>
        <v/>
      </c>
      <c r="V246" s="162"/>
      <c r="W246" s="27" t="str">
        <f t="shared" si="46"/>
        <v/>
      </c>
      <c r="X246" s="162"/>
      <c r="Y246" s="27" t="str">
        <f t="shared" si="47"/>
        <v/>
      </c>
      <c r="Z246" s="162"/>
      <c r="AA246" s="27" t="str">
        <f t="shared" si="48"/>
        <v/>
      </c>
      <c r="AB246" s="162"/>
      <c r="AC246" s="27" t="str">
        <f t="shared" si="49"/>
        <v/>
      </c>
      <c r="AD246" s="162"/>
      <c r="AE246" s="27" t="str">
        <f t="shared" si="50"/>
        <v/>
      </c>
      <c r="AF246" s="48" t="str">
        <f t="shared" si="51"/>
        <v/>
      </c>
      <c r="AG246" s="48" t="str">
        <f t="shared" si="52"/>
        <v/>
      </c>
      <c r="AH246" s="132"/>
      <c r="AI246" s="161" t="str">
        <f t="shared" si="53"/>
        <v>Débil</v>
      </c>
      <c r="AJ246" s="21" t="str">
        <f>IFERROR(VLOOKUP((CONCATENATE(AG246,AI246)),Listados!$U$3:$V$11,2,FALSE),"")</f>
        <v/>
      </c>
      <c r="AK246" s="48">
        <f t="shared" si="54"/>
        <v>100</v>
      </c>
      <c r="AL246" s="296"/>
      <c r="AM246" s="297"/>
      <c r="AN246" s="197">
        <f>+IF(AND(Q246="Preventivo",AM241="Fuerte"),2,IF(AND(Q246="Preventivo",AM241="Moderado"),1,0))</f>
        <v>0</v>
      </c>
      <c r="AO246" s="197">
        <f t="shared" si="55"/>
        <v>0</v>
      </c>
      <c r="AP246" s="197">
        <f>+K241-AN246</f>
        <v>1</v>
      </c>
      <c r="AQ246" s="197">
        <f>+M241-AO246</f>
        <v>2</v>
      </c>
      <c r="AR246" s="300"/>
      <c r="AS246" s="300"/>
      <c r="AT246" s="300"/>
      <c r="AU246" s="300"/>
      <c r="AV246" s="351"/>
      <c r="AW246" s="352"/>
      <c r="AX246" s="353"/>
      <c r="AY246" s="351"/>
      <c r="AZ246" s="352"/>
      <c r="BA246" s="353"/>
      <c r="BB246" s="351"/>
      <c r="BC246" s="352"/>
      <c r="BD246" s="353"/>
    </row>
    <row r="247" spans="1:56" ht="120.75" thickBot="1" x14ac:dyDescent="0.3">
      <c r="A247" s="309">
        <v>41</v>
      </c>
      <c r="B247" s="322" t="s">
        <v>50</v>
      </c>
      <c r="C247" s="325" t="str">
        <f>IFERROR(VLOOKUP(B247,Listados!B$3:C$20,2,FALSE),"")</f>
        <v xml:space="preserve">Coordinar y administrar la implementación del Sistema Integrado de Gestión del Ministerio de Justicia y de Derecho, con el fin de 
asegurar su mejora contlnua, conveniencia, eficacia y eficiencia conforme con los estándares adoptados. </v>
      </c>
      <c r="D247" s="326" t="s">
        <v>509</v>
      </c>
      <c r="E247" s="191" t="s">
        <v>52</v>
      </c>
      <c r="F247" s="191"/>
      <c r="G247" s="192" t="s">
        <v>510</v>
      </c>
      <c r="H247" s="192" t="s">
        <v>16</v>
      </c>
      <c r="I247" s="192" t="s">
        <v>511</v>
      </c>
      <c r="J247" s="322" t="s">
        <v>53</v>
      </c>
      <c r="K247" s="303">
        <f>+VLOOKUP(J247,Listados!$K$8:$L$12,2,0)</f>
        <v>4</v>
      </c>
      <c r="L247" s="306" t="s">
        <v>18</v>
      </c>
      <c r="M247" s="303">
        <f>+VLOOKUP(L247,Listados!$K$13:$L$17,2,0)</f>
        <v>1</v>
      </c>
      <c r="N247" s="323" t="str">
        <f>IF(AND(J247&lt;&gt;"",L247&lt;&gt;""),VLOOKUP(J247&amp;L247,Listados!$M$3:$N$27,2,FALSE),"")</f>
        <v>Moderado</v>
      </c>
      <c r="O247" s="191" t="s">
        <v>512</v>
      </c>
      <c r="P247" s="191" t="s">
        <v>510</v>
      </c>
      <c r="Q247" s="192" t="s">
        <v>123</v>
      </c>
      <c r="R247" s="200"/>
      <c r="S247" s="27" t="str">
        <f t="shared" si="44"/>
        <v/>
      </c>
      <c r="T247" s="200"/>
      <c r="U247" s="27" t="str">
        <f t="shared" si="45"/>
        <v/>
      </c>
      <c r="V247" s="162"/>
      <c r="W247" s="27" t="str">
        <f t="shared" si="46"/>
        <v/>
      </c>
      <c r="X247" s="162"/>
      <c r="Y247" s="27" t="str">
        <f t="shared" si="47"/>
        <v/>
      </c>
      <c r="Z247" s="162"/>
      <c r="AA247" s="27" t="str">
        <f t="shared" si="48"/>
        <v/>
      </c>
      <c r="AB247" s="162"/>
      <c r="AC247" s="27" t="str">
        <f t="shared" si="49"/>
        <v/>
      </c>
      <c r="AD247" s="162"/>
      <c r="AE247" s="27" t="str">
        <f t="shared" si="50"/>
        <v/>
      </c>
      <c r="AF247" s="48" t="str">
        <f t="shared" si="51"/>
        <v/>
      </c>
      <c r="AG247" s="48" t="str">
        <f t="shared" si="52"/>
        <v/>
      </c>
      <c r="AH247" s="132"/>
      <c r="AI247" s="161" t="str">
        <f t="shared" si="53"/>
        <v>Débil</v>
      </c>
      <c r="AJ247" s="21" t="str">
        <f>IFERROR(VLOOKUP((CONCATENATE(AG247,AI247)),Listados!$U$3:$V$11,2,FALSE),"")</f>
        <v/>
      </c>
      <c r="AK247" s="48">
        <f t="shared" si="54"/>
        <v>100</v>
      </c>
      <c r="AL247" s="294">
        <f>AVERAGE(AK247:AK252)</f>
        <v>100</v>
      </c>
      <c r="AM247" s="296" t="str">
        <f>IF(AL247&lt;=50, "Débil", IF(AL247&lt;=99,"Moderado","Fuerte"))</f>
        <v>Fuerte</v>
      </c>
      <c r="AN247" s="197">
        <f>+IF(AND(Q247="Preventivo",AM247="Fuerte"),2,IF(AND(Q247="Preventivo",AM247="Moderado"),1,0))</f>
        <v>0</v>
      </c>
      <c r="AO247" s="197">
        <f t="shared" si="55"/>
        <v>2</v>
      </c>
      <c r="AP247" s="197">
        <f>+K247-AN247</f>
        <v>4</v>
      </c>
      <c r="AQ247" s="197">
        <f>+M247-AO247</f>
        <v>-1</v>
      </c>
      <c r="AR247" s="298" t="str">
        <f>+VLOOKUP(MIN(AP247,AP248,AP249,AP250,AP251,AP252),Listados!$J$18:$K$24,2,TRUE)</f>
        <v>Improbable</v>
      </c>
      <c r="AS247" s="298" t="e">
        <f>+VLOOKUP(MIN(AQ247,AQ248,AQ249,AQ250,AQ251,AQ252),Listados!$J$27:$K$32,2,TRUE)</f>
        <v>#N/A</v>
      </c>
      <c r="AT247" s="298" t="e">
        <f>IF(AND(AR247&lt;&gt;"",AS247&lt;&gt;""),VLOOKUP(AR247&amp;AS247,Listados!$M$3:$N$27,2,FALSE),"")</f>
        <v>#N/A</v>
      </c>
      <c r="AU247" s="298" t="e">
        <f>+VLOOKUP(AT247,Listados!$P$3:$Q$6,2,FALSE)</f>
        <v>#N/A</v>
      </c>
      <c r="AV247" s="351"/>
      <c r="AW247" s="352"/>
      <c r="AX247" s="353"/>
      <c r="AY247" s="351"/>
      <c r="AZ247" s="352"/>
      <c r="BA247" s="353"/>
      <c r="BB247" s="351"/>
      <c r="BC247" s="352"/>
      <c r="BD247" s="353"/>
    </row>
    <row r="248" spans="1:56" ht="150.75" thickBot="1" x14ac:dyDescent="0.3">
      <c r="A248" s="310"/>
      <c r="B248" s="322"/>
      <c r="C248" s="325"/>
      <c r="D248" s="326"/>
      <c r="E248" s="191"/>
      <c r="F248" s="191"/>
      <c r="G248" s="192" t="s">
        <v>513</v>
      </c>
      <c r="H248" s="192" t="s">
        <v>16</v>
      </c>
      <c r="I248" s="192" t="s">
        <v>514</v>
      </c>
      <c r="J248" s="322"/>
      <c r="K248" s="304"/>
      <c r="L248" s="307"/>
      <c r="M248" s="304"/>
      <c r="N248" s="324"/>
      <c r="O248" s="191" t="s">
        <v>515</v>
      </c>
      <c r="P248" s="191" t="s">
        <v>513</v>
      </c>
      <c r="Q248" s="192" t="s">
        <v>20</v>
      </c>
      <c r="R248" s="200"/>
      <c r="S248" s="27" t="str">
        <f t="shared" si="44"/>
        <v/>
      </c>
      <c r="T248" s="200"/>
      <c r="U248" s="27" t="str">
        <f t="shared" si="45"/>
        <v/>
      </c>
      <c r="V248" s="162"/>
      <c r="W248" s="27" t="str">
        <f t="shared" si="46"/>
        <v/>
      </c>
      <c r="X248" s="162"/>
      <c r="Y248" s="27" t="str">
        <f t="shared" si="47"/>
        <v/>
      </c>
      <c r="Z248" s="162"/>
      <c r="AA248" s="27" t="str">
        <f t="shared" si="48"/>
        <v/>
      </c>
      <c r="AB248" s="162"/>
      <c r="AC248" s="27" t="str">
        <f t="shared" si="49"/>
        <v/>
      </c>
      <c r="AD248" s="162"/>
      <c r="AE248" s="27" t="str">
        <f t="shared" si="50"/>
        <v/>
      </c>
      <c r="AF248" s="48" t="str">
        <f t="shared" si="51"/>
        <v/>
      </c>
      <c r="AG248" s="48" t="str">
        <f t="shared" si="52"/>
        <v/>
      </c>
      <c r="AH248" s="132"/>
      <c r="AI248" s="161" t="str">
        <f t="shared" si="53"/>
        <v>Débil</v>
      </c>
      <c r="AJ248" s="21" t="str">
        <f>IFERROR(VLOOKUP((CONCATENATE(AG248,AI248)),Listados!$U$3:$V$11,2,FALSE),"")</f>
        <v/>
      </c>
      <c r="AK248" s="48">
        <f t="shared" si="54"/>
        <v>100</v>
      </c>
      <c r="AL248" s="295"/>
      <c r="AM248" s="297"/>
      <c r="AN248" s="197">
        <f>+IF(AND(Q248="Preventivo",AM247="Fuerte"),2,IF(AND(Q248="Preventivo",AM247="Moderado"),1,0))</f>
        <v>2</v>
      </c>
      <c r="AO248" s="197">
        <f t="shared" si="55"/>
        <v>1</v>
      </c>
      <c r="AP248" s="197">
        <f>+K247-AN248</f>
        <v>2</v>
      </c>
      <c r="AQ248" s="197">
        <f>+M247-AO248</f>
        <v>0</v>
      </c>
      <c r="AR248" s="299"/>
      <c r="AS248" s="299"/>
      <c r="AT248" s="299"/>
      <c r="AU248" s="299"/>
      <c r="AV248" s="351"/>
      <c r="AW248" s="352"/>
      <c r="AX248" s="353"/>
      <c r="AY248" s="351"/>
      <c r="AZ248" s="352"/>
      <c r="BA248" s="353"/>
      <c r="BB248" s="351"/>
      <c r="BC248" s="352"/>
      <c r="BD248" s="353"/>
    </row>
    <row r="249" spans="1:56" ht="150.75" thickBot="1" x14ac:dyDescent="0.3">
      <c r="A249" s="310"/>
      <c r="B249" s="322"/>
      <c r="C249" s="325"/>
      <c r="D249" s="326"/>
      <c r="E249" s="191"/>
      <c r="F249" s="191"/>
      <c r="G249" s="192" t="s">
        <v>516</v>
      </c>
      <c r="H249" s="192" t="s">
        <v>16</v>
      </c>
      <c r="I249" s="192" t="s">
        <v>517</v>
      </c>
      <c r="J249" s="322"/>
      <c r="K249" s="304"/>
      <c r="L249" s="307"/>
      <c r="M249" s="304"/>
      <c r="N249" s="324"/>
      <c r="O249" s="191" t="s">
        <v>518</v>
      </c>
      <c r="P249" s="191" t="s">
        <v>516</v>
      </c>
      <c r="Q249" s="192" t="s">
        <v>20</v>
      </c>
      <c r="R249" s="200"/>
      <c r="S249" s="27" t="str">
        <f t="shared" si="44"/>
        <v/>
      </c>
      <c r="T249" s="200"/>
      <c r="U249" s="27" t="str">
        <f t="shared" si="45"/>
        <v/>
      </c>
      <c r="V249" s="162"/>
      <c r="W249" s="27" t="str">
        <f t="shared" si="46"/>
        <v/>
      </c>
      <c r="X249" s="162"/>
      <c r="Y249" s="27" t="str">
        <f t="shared" si="47"/>
        <v/>
      </c>
      <c r="Z249" s="162"/>
      <c r="AA249" s="27" t="str">
        <f t="shared" si="48"/>
        <v/>
      </c>
      <c r="AB249" s="162"/>
      <c r="AC249" s="27" t="str">
        <f t="shared" si="49"/>
        <v/>
      </c>
      <c r="AD249" s="162"/>
      <c r="AE249" s="27" t="str">
        <f t="shared" si="50"/>
        <v/>
      </c>
      <c r="AF249" s="48" t="str">
        <f t="shared" si="51"/>
        <v/>
      </c>
      <c r="AG249" s="48" t="str">
        <f t="shared" si="52"/>
        <v/>
      </c>
      <c r="AH249" s="132"/>
      <c r="AI249" s="161" t="str">
        <f t="shared" si="53"/>
        <v>Débil</v>
      </c>
      <c r="AJ249" s="21" t="str">
        <f>IFERROR(VLOOKUP((CONCATENATE(AG249,AI249)),Listados!$U$3:$V$11,2,FALSE),"")</f>
        <v/>
      </c>
      <c r="AK249" s="48">
        <f t="shared" si="54"/>
        <v>100</v>
      </c>
      <c r="AL249" s="295"/>
      <c r="AM249" s="297"/>
      <c r="AN249" s="197">
        <f>+IF(AND(Q249="Preventivo",AM247="Fuerte"),2,IF(AND(Q249="Preventivo",AM247="Moderado"),1,0))</f>
        <v>2</v>
      </c>
      <c r="AO249" s="197">
        <f t="shared" si="55"/>
        <v>1</v>
      </c>
      <c r="AP249" s="197">
        <f>+K247-AN249</f>
        <v>2</v>
      </c>
      <c r="AQ249" s="197">
        <f>+M247-AO249</f>
        <v>0</v>
      </c>
      <c r="AR249" s="299"/>
      <c r="AS249" s="299"/>
      <c r="AT249" s="299"/>
      <c r="AU249" s="299"/>
      <c r="AV249" s="351"/>
      <c r="AW249" s="352"/>
      <c r="AX249" s="353"/>
      <c r="AY249" s="351"/>
      <c r="AZ249" s="352"/>
      <c r="BA249" s="353"/>
      <c r="BB249" s="351"/>
      <c r="BC249" s="352"/>
      <c r="BD249" s="353"/>
    </row>
    <row r="250" spans="1:56" ht="15.75" thickBot="1" x14ac:dyDescent="0.3">
      <c r="A250" s="310"/>
      <c r="B250" s="322"/>
      <c r="C250" s="325"/>
      <c r="D250" s="326"/>
      <c r="E250" s="191"/>
      <c r="F250" s="191"/>
      <c r="G250" s="192"/>
      <c r="H250" s="192"/>
      <c r="I250" s="192"/>
      <c r="J250" s="322"/>
      <c r="K250" s="304"/>
      <c r="L250" s="307"/>
      <c r="M250" s="304"/>
      <c r="N250" s="324"/>
      <c r="O250" s="191"/>
      <c r="P250" s="194"/>
      <c r="Q250" s="194"/>
      <c r="R250" s="200"/>
      <c r="S250" s="27" t="str">
        <f t="shared" si="44"/>
        <v/>
      </c>
      <c r="T250" s="200"/>
      <c r="U250" s="27" t="str">
        <f t="shared" si="45"/>
        <v/>
      </c>
      <c r="V250" s="162"/>
      <c r="W250" s="27" t="str">
        <f t="shared" si="46"/>
        <v/>
      </c>
      <c r="X250" s="162"/>
      <c r="Y250" s="27" t="str">
        <f t="shared" si="47"/>
        <v/>
      </c>
      <c r="Z250" s="162"/>
      <c r="AA250" s="27" t="str">
        <f t="shared" si="48"/>
        <v/>
      </c>
      <c r="AB250" s="162"/>
      <c r="AC250" s="27" t="str">
        <f t="shared" si="49"/>
        <v/>
      </c>
      <c r="AD250" s="162"/>
      <c r="AE250" s="27" t="str">
        <f t="shared" si="50"/>
        <v/>
      </c>
      <c r="AF250" s="48" t="str">
        <f t="shared" si="51"/>
        <v/>
      </c>
      <c r="AG250" s="48" t="str">
        <f t="shared" si="52"/>
        <v/>
      </c>
      <c r="AH250" s="132"/>
      <c r="AI250" s="161" t="str">
        <f t="shared" si="53"/>
        <v>Débil</v>
      </c>
      <c r="AJ250" s="21" t="str">
        <f>IFERROR(VLOOKUP((CONCATENATE(AG250,AI250)),Listados!$U$3:$V$11,2,FALSE),"")</f>
        <v/>
      </c>
      <c r="AK250" s="48">
        <f t="shared" si="54"/>
        <v>100</v>
      </c>
      <c r="AL250" s="295"/>
      <c r="AM250" s="297"/>
      <c r="AN250" s="197">
        <f>+IF(AND(Q250="Preventivo",AM247="Fuerte"),2,IF(AND(Q250="Preventivo",AM247="Moderado"),1,0))</f>
        <v>0</v>
      </c>
      <c r="AO250" s="197">
        <f t="shared" si="55"/>
        <v>0</v>
      </c>
      <c r="AP250" s="197">
        <f>+K247-AN250</f>
        <v>4</v>
      </c>
      <c r="AQ250" s="197">
        <f>+M247-AO250</f>
        <v>1</v>
      </c>
      <c r="AR250" s="299"/>
      <c r="AS250" s="299"/>
      <c r="AT250" s="299"/>
      <c r="AU250" s="299"/>
      <c r="AV250" s="351"/>
      <c r="AW250" s="352"/>
      <c r="AX250" s="353"/>
      <c r="AY250" s="351"/>
      <c r="AZ250" s="352"/>
      <c r="BA250" s="353"/>
      <c r="BB250" s="351"/>
      <c r="BC250" s="352"/>
      <c r="BD250" s="353"/>
    </row>
    <row r="251" spans="1:56" ht="15.75" thickBot="1" x14ac:dyDescent="0.3">
      <c r="A251" s="310"/>
      <c r="B251" s="322"/>
      <c r="C251" s="325"/>
      <c r="D251" s="326"/>
      <c r="E251" s="191"/>
      <c r="F251" s="191"/>
      <c r="G251" s="192"/>
      <c r="H251" s="192"/>
      <c r="I251" s="192"/>
      <c r="J251" s="322"/>
      <c r="K251" s="304"/>
      <c r="L251" s="307"/>
      <c r="M251" s="304"/>
      <c r="N251" s="324"/>
      <c r="O251" s="191"/>
      <c r="P251" s="194"/>
      <c r="Q251" s="194"/>
      <c r="R251" s="200"/>
      <c r="S251" s="27" t="str">
        <f t="shared" si="44"/>
        <v/>
      </c>
      <c r="T251" s="200"/>
      <c r="U251" s="27" t="str">
        <f t="shared" si="45"/>
        <v/>
      </c>
      <c r="V251" s="162"/>
      <c r="W251" s="27" t="str">
        <f t="shared" si="46"/>
        <v/>
      </c>
      <c r="X251" s="162"/>
      <c r="Y251" s="27" t="str">
        <f t="shared" si="47"/>
        <v/>
      </c>
      <c r="Z251" s="162"/>
      <c r="AA251" s="27" t="str">
        <f t="shared" si="48"/>
        <v/>
      </c>
      <c r="AB251" s="162"/>
      <c r="AC251" s="27" t="str">
        <f t="shared" si="49"/>
        <v/>
      </c>
      <c r="AD251" s="162"/>
      <c r="AE251" s="27" t="str">
        <f t="shared" si="50"/>
        <v/>
      </c>
      <c r="AF251" s="48" t="str">
        <f t="shared" si="51"/>
        <v/>
      </c>
      <c r="AG251" s="48" t="str">
        <f t="shared" si="52"/>
        <v/>
      </c>
      <c r="AH251" s="132"/>
      <c r="AI251" s="161" t="str">
        <f t="shared" si="53"/>
        <v>Débil</v>
      </c>
      <c r="AJ251" s="21" t="str">
        <f>IFERROR(VLOOKUP((CONCATENATE(AG251,AI251)),Listados!$U$3:$V$11,2,FALSE),"")</f>
        <v/>
      </c>
      <c r="AK251" s="48">
        <f t="shared" si="54"/>
        <v>100</v>
      </c>
      <c r="AL251" s="295"/>
      <c r="AM251" s="297"/>
      <c r="AN251" s="197">
        <f>+IF(AND(Q251="Preventivo",AM247="Fuerte"),2,IF(AND(Q251="Preventivo",AM247="Moderado"),1,0))</f>
        <v>0</v>
      </c>
      <c r="AO251" s="197">
        <f t="shared" si="55"/>
        <v>0</v>
      </c>
      <c r="AP251" s="197">
        <f>+K247-AN251</f>
        <v>4</v>
      </c>
      <c r="AQ251" s="197">
        <f>+M247-AO251</f>
        <v>1</v>
      </c>
      <c r="AR251" s="299"/>
      <c r="AS251" s="299"/>
      <c r="AT251" s="299"/>
      <c r="AU251" s="299"/>
      <c r="AV251" s="351"/>
      <c r="AW251" s="352"/>
      <c r="AX251" s="353"/>
      <c r="AY251" s="351"/>
      <c r="AZ251" s="352"/>
      <c r="BA251" s="353"/>
      <c r="BB251" s="351"/>
      <c r="BC251" s="352"/>
      <c r="BD251" s="353"/>
    </row>
    <row r="252" spans="1:56" ht="15.75" thickBot="1" x14ac:dyDescent="0.3">
      <c r="A252" s="311"/>
      <c r="B252" s="322"/>
      <c r="C252" s="325"/>
      <c r="D252" s="326"/>
      <c r="E252" s="191"/>
      <c r="F252" s="191"/>
      <c r="G252" s="192"/>
      <c r="H252" s="192"/>
      <c r="I252" s="192"/>
      <c r="J252" s="322"/>
      <c r="K252" s="305"/>
      <c r="L252" s="307"/>
      <c r="M252" s="305"/>
      <c r="N252" s="324"/>
      <c r="O252" s="191"/>
      <c r="P252" s="194"/>
      <c r="Q252" s="194"/>
      <c r="R252" s="200"/>
      <c r="S252" s="27" t="str">
        <f t="shared" si="44"/>
        <v/>
      </c>
      <c r="T252" s="200"/>
      <c r="U252" s="27" t="str">
        <f t="shared" si="45"/>
        <v/>
      </c>
      <c r="V252" s="162"/>
      <c r="W252" s="27" t="str">
        <f t="shared" si="46"/>
        <v/>
      </c>
      <c r="X252" s="162"/>
      <c r="Y252" s="27" t="str">
        <f t="shared" si="47"/>
        <v/>
      </c>
      <c r="Z252" s="162"/>
      <c r="AA252" s="27" t="str">
        <f t="shared" si="48"/>
        <v/>
      </c>
      <c r="AB252" s="162"/>
      <c r="AC252" s="27" t="str">
        <f t="shared" si="49"/>
        <v/>
      </c>
      <c r="AD252" s="162"/>
      <c r="AE252" s="27" t="str">
        <f t="shared" si="50"/>
        <v/>
      </c>
      <c r="AF252" s="48" t="str">
        <f t="shared" si="51"/>
        <v/>
      </c>
      <c r="AG252" s="48" t="str">
        <f t="shared" si="52"/>
        <v/>
      </c>
      <c r="AH252" s="132"/>
      <c r="AI252" s="161" t="str">
        <f t="shared" si="53"/>
        <v>Débil</v>
      </c>
      <c r="AJ252" s="21" t="str">
        <f>IFERROR(VLOOKUP((CONCATENATE(AG252,AI252)),Listados!$U$3:$V$11,2,FALSE),"")</f>
        <v/>
      </c>
      <c r="AK252" s="48">
        <f t="shared" si="54"/>
        <v>100</v>
      </c>
      <c r="AL252" s="296"/>
      <c r="AM252" s="297"/>
      <c r="AN252" s="197">
        <f>+IF(AND(Q252="Preventivo",AM247="Fuerte"),2,IF(AND(Q252="Preventivo",AM247="Moderado"),1,0))</f>
        <v>0</v>
      </c>
      <c r="AO252" s="197">
        <f t="shared" si="55"/>
        <v>0</v>
      </c>
      <c r="AP252" s="197">
        <f>+K247-AN252</f>
        <v>4</v>
      </c>
      <c r="AQ252" s="197">
        <f>+M247-AO252</f>
        <v>1</v>
      </c>
      <c r="AR252" s="300"/>
      <c r="AS252" s="300"/>
      <c r="AT252" s="300"/>
      <c r="AU252" s="300"/>
      <c r="AV252" s="351"/>
      <c r="AW252" s="352"/>
      <c r="AX252" s="353"/>
      <c r="AY252" s="351"/>
      <c r="AZ252" s="352"/>
      <c r="BA252" s="353"/>
      <c r="BB252" s="351"/>
      <c r="BC252" s="352"/>
      <c r="BD252" s="353"/>
    </row>
    <row r="253" spans="1:56" ht="120.75" thickBot="1" x14ac:dyDescent="0.3">
      <c r="A253" s="309">
        <v>42</v>
      </c>
      <c r="B253" s="322" t="s">
        <v>50</v>
      </c>
      <c r="C253" s="325" t="str">
        <f>IFERROR(VLOOKUP(B253,Listados!B$3:C$20,2,FALSE),"")</f>
        <v xml:space="preserve">Coordinar y administrar la implementación del Sistema Integrado de Gestión del Ministerio de Justicia y de Derecho, con el fin de 
asegurar su mejora contlnua, conveniencia, eficacia y eficiencia conforme con los estándares adoptados. </v>
      </c>
      <c r="D253" s="326" t="s">
        <v>519</v>
      </c>
      <c r="E253" s="191" t="s">
        <v>52</v>
      </c>
      <c r="F253" s="191"/>
      <c r="G253" s="192" t="s">
        <v>520</v>
      </c>
      <c r="H253" s="192" t="s">
        <v>16</v>
      </c>
      <c r="I253" s="192" t="s">
        <v>517</v>
      </c>
      <c r="J253" s="322" t="s">
        <v>53</v>
      </c>
      <c r="K253" s="303">
        <f>+VLOOKUP(J253,Listados!$K$8:$L$12,2,0)</f>
        <v>4</v>
      </c>
      <c r="L253" s="306" t="s">
        <v>18</v>
      </c>
      <c r="M253" s="303">
        <f>+VLOOKUP(L253,Listados!$K$13:$L$17,2,0)</f>
        <v>1</v>
      </c>
      <c r="N253" s="323" t="str">
        <f>IF(AND(J253&lt;&gt;"",L253&lt;&gt;""),VLOOKUP(J253&amp;L253,Listados!$M$3:$N$27,2,FALSE),"")</f>
        <v>Moderado</v>
      </c>
      <c r="O253" s="191" t="s">
        <v>521</v>
      </c>
      <c r="P253" s="192" t="s">
        <v>520</v>
      </c>
      <c r="Q253" s="192" t="s">
        <v>20</v>
      </c>
      <c r="R253" s="200"/>
      <c r="S253" s="27" t="str">
        <f t="shared" si="44"/>
        <v/>
      </c>
      <c r="T253" s="200"/>
      <c r="U253" s="27" t="str">
        <f t="shared" si="45"/>
        <v/>
      </c>
      <c r="V253" s="162"/>
      <c r="W253" s="27" t="str">
        <f t="shared" si="46"/>
        <v/>
      </c>
      <c r="X253" s="162"/>
      <c r="Y253" s="27" t="str">
        <f t="shared" si="47"/>
        <v/>
      </c>
      <c r="Z253" s="162"/>
      <c r="AA253" s="27" t="str">
        <f t="shared" si="48"/>
        <v/>
      </c>
      <c r="AB253" s="162"/>
      <c r="AC253" s="27" t="str">
        <f t="shared" si="49"/>
        <v/>
      </c>
      <c r="AD253" s="162"/>
      <c r="AE253" s="27" t="str">
        <f t="shared" si="50"/>
        <v/>
      </c>
      <c r="AF253" s="48" t="str">
        <f t="shared" si="51"/>
        <v/>
      </c>
      <c r="AG253" s="48" t="str">
        <f t="shared" si="52"/>
        <v/>
      </c>
      <c r="AH253" s="132"/>
      <c r="AI253" s="161" t="str">
        <f t="shared" si="53"/>
        <v>Débil</v>
      </c>
      <c r="AJ253" s="21" t="str">
        <f>IFERROR(VLOOKUP((CONCATENATE(AG253,AI253)),Listados!$U$3:$V$11,2,FALSE),"")</f>
        <v/>
      </c>
      <c r="AK253" s="48">
        <f t="shared" si="54"/>
        <v>100</v>
      </c>
      <c r="AL253" s="294">
        <f>AVERAGE(AK253:AK258)</f>
        <v>100</v>
      </c>
      <c r="AM253" s="296" t="str">
        <f>IF(AL253&lt;=50, "Débil", IF(AL253&lt;=99,"Moderado","Fuerte"))</f>
        <v>Fuerte</v>
      </c>
      <c r="AN253" s="197">
        <f>+IF(AND(Q253="Preventivo",AM253="Fuerte"),2,IF(AND(Q253="Preventivo",AM253="Moderado"),1,0))</f>
        <v>2</v>
      </c>
      <c r="AO253" s="197">
        <f t="shared" si="55"/>
        <v>1</v>
      </c>
      <c r="AP253" s="197">
        <f>+K253-AN253</f>
        <v>2</v>
      </c>
      <c r="AQ253" s="197">
        <f>+M253-AO253</f>
        <v>0</v>
      </c>
      <c r="AR253" s="298" t="str">
        <f>+VLOOKUP(MIN(AP253,AP254,AP255,AP256,AP257,AP258),Listados!$J$18:$K$24,2,TRUE)</f>
        <v>Improbable</v>
      </c>
      <c r="AS253" s="298" t="str">
        <f>+VLOOKUP(MIN(AQ253,AQ254,AQ255,AQ256,AQ257,AQ258),Listados!$J$27:$K$32,2,TRUE)</f>
        <v>Insignificante</v>
      </c>
      <c r="AT253" s="298" t="str">
        <f>IF(AND(AR253&lt;&gt;"",AS253&lt;&gt;""),VLOOKUP(AR253&amp;AS253,Listados!$M$3:$N$27,2,FALSE),"")</f>
        <v>Bajo</v>
      </c>
      <c r="AU253" s="298" t="str">
        <f>+VLOOKUP(AT253,Listados!$P$3:$Q$6,2,FALSE)</f>
        <v>Asumir el riesgo</v>
      </c>
      <c r="AV253" s="351"/>
      <c r="AW253" s="352"/>
      <c r="AX253" s="353"/>
      <c r="AY253" s="351"/>
      <c r="AZ253" s="352"/>
      <c r="BA253" s="353"/>
      <c r="BB253" s="351"/>
      <c r="BC253" s="352"/>
      <c r="BD253" s="353"/>
    </row>
    <row r="254" spans="1:56" ht="150.75" thickBot="1" x14ac:dyDescent="0.3">
      <c r="A254" s="310"/>
      <c r="B254" s="322"/>
      <c r="C254" s="325"/>
      <c r="D254" s="326"/>
      <c r="E254" s="191"/>
      <c r="F254" s="191"/>
      <c r="G254" s="192" t="s">
        <v>522</v>
      </c>
      <c r="H254" s="192" t="s">
        <v>16</v>
      </c>
      <c r="I254" s="192" t="s">
        <v>523</v>
      </c>
      <c r="J254" s="322"/>
      <c r="K254" s="304"/>
      <c r="L254" s="307"/>
      <c r="M254" s="304"/>
      <c r="N254" s="324"/>
      <c r="O254" s="191" t="s">
        <v>524</v>
      </c>
      <c r="P254" s="192" t="s">
        <v>522</v>
      </c>
      <c r="Q254" s="192" t="s">
        <v>20</v>
      </c>
      <c r="R254" s="200"/>
      <c r="S254" s="27" t="str">
        <f t="shared" si="44"/>
        <v/>
      </c>
      <c r="T254" s="200"/>
      <c r="U254" s="27" t="str">
        <f t="shared" si="45"/>
        <v/>
      </c>
      <c r="V254" s="162"/>
      <c r="W254" s="27" t="str">
        <f t="shared" si="46"/>
        <v/>
      </c>
      <c r="X254" s="162"/>
      <c r="Y254" s="27" t="str">
        <f t="shared" si="47"/>
        <v/>
      </c>
      <c r="Z254" s="162"/>
      <c r="AA254" s="27" t="str">
        <f t="shared" si="48"/>
        <v/>
      </c>
      <c r="AB254" s="162"/>
      <c r="AC254" s="27" t="str">
        <f t="shared" si="49"/>
        <v/>
      </c>
      <c r="AD254" s="162"/>
      <c r="AE254" s="27" t="str">
        <f t="shared" si="50"/>
        <v/>
      </c>
      <c r="AF254" s="48" t="str">
        <f t="shared" si="51"/>
        <v/>
      </c>
      <c r="AG254" s="48" t="str">
        <f t="shared" si="52"/>
        <v/>
      </c>
      <c r="AH254" s="132"/>
      <c r="AI254" s="161" t="str">
        <f t="shared" si="53"/>
        <v>Débil</v>
      </c>
      <c r="AJ254" s="21" t="str">
        <f>IFERROR(VLOOKUP((CONCATENATE(AG254,AI254)),Listados!$U$3:$V$11,2,FALSE),"")</f>
        <v/>
      </c>
      <c r="AK254" s="48">
        <f t="shared" si="54"/>
        <v>100</v>
      </c>
      <c r="AL254" s="295"/>
      <c r="AM254" s="297"/>
      <c r="AN254" s="197">
        <f>+IF(AND(Q254="Preventivo",AM253="Fuerte"),2,IF(AND(Q254="Preventivo",AM253="Moderado"),1,0))</f>
        <v>2</v>
      </c>
      <c r="AO254" s="197">
        <f t="shared" si="55"/>
        <v>1</v>
      </c>
      <c r="AP254" s="197">
        <f>+K253-AN254</f>
        <v>2</v>
      </c>
      <c r="AQ254" s="197">
        <f>+M253-AO254</f>
        <v>0</v>
      </c>
      <c r="AR254" s="299"/>
      <c r="AS254" s="299"/>
      <c r="AT254" s="299"/>
      <c r="AU254" s="299"/>
      <c r="AV254" s="351"/>
      <c r="AW254" s="352"/>
      <c r="AX254" s="353"/>
      <c r="AY254" s="351"/>
      <c r="AZ254" s="352"/>
      <c r="BA254" s="353"/>
      <c r="BB254" s="351"/>
      <c r="BC254" s="352"/>
      <c r="BD254" s="353"/>
    </row>
    <row r="255" spans="1:56" ht="30.75" thickBot="1" x14ac:dyDescent="0.3">
      <c r="A255" s="310"/>
      <c r="B255" s="322"/>
      <c r="C255" s="325"/>
      <c r="D255" s="326"/>
      <c r="E255" s="191"/>
      <c r="F255" s="191"/>
      <c r="G255" s="192"/>
      <c r="H255" s="192"/>
      <c r="I255" s="192" t="s">
        <v>525</v>
      </c>
      <c r="J255" s="322"/>
      <c r="K255" s="304"/>
      <c r="L255" s="307"/>
      <c r="M255" s="304"/>
      <c r="N255" s="324"/>
      <c r="O255" s="191"/>
      <c r="P255" s="194"/>
      <c r="Q255" s="194"/>
      <c r="R255" s="200"/>
      <c r="S255" s="27" t="str">
        <f t="shared" si="44"/>
        <v/>
      </c>
      <c r="T255" s="200"/>
      <c r="U255" s="27" t="str">
        <f t="shared" si="45"/>
        <v/>
      </c>
      <c r="V255" s="162"/>
      <c r="W255" s="27" t="str">
        <f t="shared" si="46"/>
        <v/>
      </c>
      <c r="X255" s="162"/>
      <c r="Y255" s="27" t="str">
        <f t="shared" si="47"/>
        <v/>
      </c>
      <c r="Z255" s="162"/>
      <c r="AA255" s="27" t="str">
        <f t="shared" si="48"/>
        <v/>
      </c>
      <c r="AB255" s="162"/>
      <c r="AC255" s="27" t="str">
        <f t="shared" si="49"/>
        <v/>
      </c>
      <c r="AD255" s="162"/>
      <c r="AE255" s="27" t="str">
        <f t="shared" si="50"/>
        <v/>
      </c>
      <c r="AF255" s="48" t="str">
        <f t="shared" si="51"/>
        <v/>
      </c>
      <c r="AG255" s="48" t="str">
        <f t="shared" si="52"/>
        <v/>
      </c>
      <c r="AH255" s="132"/>
      <c r="AI255" s="161" t="str">
        <f t="shared" si="53"/>
        <v>Débil</v>
      </c>
      <c r="AJ255" s="21" t="str">
        <f>IFERROR(VLOOKUP((CONCATENATE(AG255,AI255)),Listados!$U$3:$V$11,2,FALSE),"")</f>
        <v/>
      </c>
      <c r="AK255" s="48">
        <f t="shared" si="54"/>
        <v>100</v>
      </c>
      <c r="AL255" s="295"/>
      <c r="AM255" s="297"/>
      <c r="AN255" s="197">
        <f>+IF(AND(Q255="Preventivo",AM253="Fuerte"),2,IF(AND(Q255="Preventivo",AM253="Moderado"),1,0))</f>
        <v>0</v>
      </c>
      <c r="AO255" s="197">
        <f t="shared" si="55"/>
        <v>0</v>
      </c>
      <c r="AP255" s="197">
        <f>+K253-AN255</f>
        <v>4</v>
      </c>
      <c r="AQ255" s="197">
        <f>+M253-AO255</f>
        <v>1</v>
      </c>
      <c r="AR255" s="299"/>
      <c r="AS255" s="299"/>
      <c r="AT255" s="299"/>
      <c r="AU255" s="299"/>
      <c r="AV255" s="351"/>
      <c r="AW255" s="352"/>
      <c r="AX255" s="353"/>
      <c r="AY255" s="351"/>
      <c r="AZ255" s="352"/>
      <c r="BA255" s="353"/>
      <c r="BB255" s="351"/>
      <c r="BC255" s="352"/>
      <c r="BD255" s="353"/>
    </row>
    <row r="256" spans="1:56" ht="15.75" thickBot="1" x14ac:dyDescent="0.3">
      <c r="A256" s="310"/>
      <c r="B256" s="322"/>
      <c r="C256" s="325"/>
      <c r="D256" s="326"/>
      <c r="E256" s="191"/>
      <c r="F256" s="191"/>
      <c r="G256" s="192"/>
      <c r="H256" s="192"/>
      <c r="I256" s="192"/>
      <c r="J256" s="322"/>
      <c r="K256" s="304"/>
      <c r="L256" s="307"/>
      <c r="M256" s="304"/>
      <c r="N256" s="324"/>
      <c r="O256" s="191"/>
      <c r="P256" s="194"/>
      <c r="Q256" s="194"/>
      <c r="R256" s="200"/>
      <c r="S256" s="27" t="str">
        <f t="shared" si="44"/>
        <v/>
      </c>
      <c r="T256" s="200"/>
      <c r="U256" s="27" t="str">
        <f t="shared" si="45"/>
        <v/>
      </c>
      <c r="V256" s="162"/>
      <c r="W256" s="27" t="str">
        <f t="shared" si="46"/>
        <v/>
      </c>
      <c r="X256" s="162"/>
      <c r="Y256" s="27" t="str">
        <f t="shared" si="47"/>
        <v/>
      </c>
      <c r="Z256" s="162"/>
      <c r="AA256" s="27" t="str">
        <f t="shared" si="48"/>
        <v/>
      </c>
      <c r="AB256" s="162"/>
      <c r="AC256" s="27" t="str">
        <f t="shared" si="49"/>
        <v/>
      </c>
      <c r="AD256" s="162"/>
      <c r="AE256" s="27" t="str">
        <f t="shared" si="50"/>
        <v/>
      </c>
      <c r="AF256" s="48" t="str">
        <f t="shared" si="51"/>
        <v/>
      </c>
      <c r="AG256" s="48" t="str">
        <f t="shared" si="52"/>
        <v/>
      </c>
      <c r="AH256" s="132"/>
      <c r="AI256" s="161" t="str">
        <f t="shared" si="53"/>
        <v>Débil</v>
      </c>
      <c r="AJ256" s="21" t="str">
        <f>IFERROR(VLOOKUP((CONCATENATE(AG256,AI256)),Listados!$U$3:$V$11,2,FALSE),"")</f>
        <v/>
      </c>
      <c r="AK256" s="48">
        <f t="shared" si="54"/>
        <v>100</v>
      </c>
      <c r="AL256" s="295"/>
      <c r="AM256" s="297"/>
      <c r="AN256" s="197">
        <f>+IF(AND(Q256="Preventivo",AM253="Fuerte"),2,IF(AND(Q256="Preventivo",AM253="Moderado"),1,0))</f>
        <v>0</v>
      </c>
      <c r="AO256" s="197">
        <f t="shared" si="55"/>
        <v>0</v>
      </c>
      <c r="AP256" s="197">
        <f>+K253-AN256</f>
        <v>4</v>
      </c>
      <c r="AQ256" s="197">
        <f>+M253-AO256</f>
        <v>1</v>
      </c>
      <c r="AR256" s="299"/>
      <c r="AS256" s="299"/>
      <c r="AT256" s="299"/>
      <c r="AU256" s="299"/>
      <c r="AV256" s="351"/>
      <c r="AW256" s="352"/>
      <c r="AX256" s="353"/>
      <c r="AY256" s="351"/>
      <c r="AZ256" s="352"/>
      <c r="BA256" s="353"/>
      <c r="BB256" s="351"/>
      <c r="BC256" s="352"/>
      <c r="BD256" s="353"/>
    </row>
    <row r="257" spans="1:56" ht="15.75" thickBot="1" x14ac:dyDescent="0.3">
      <c r="A257" s="310"/>
      <c r="B257" s="322"/>
      <c r="C257" s="325"/>
      <c r="D257" s="326"/>
      <c r="E257" s="191"/>
      <c r="F257" s="191"/>
      <c r="G257" s="192"/>
      <c r="H257" s="192"/>
      <c r="I257" s="192"/>
      <c r="J257" s="322"/>
      <c r="K257" s="304"/>
      <c r="L257" s="307"/>
      <c r="M257" s="304"/>
      <c r="N257" s="324"/>
      <c r="O257" s="191"/>
      <c r="P257" s="194"/>
      <c r="Q257" s="194"/>
      <c r="R257" s="200"/>
      <c r="S257" s="27" t="str">
        <f t="shared" si="44"/>
        <v/>
      </c>
      <c r="T257" s="200"/>
      <c r="U257" s="27" t="str">
        <f t="shared" si="45"/>
        <v/>
      </c>
      <c r="V257" s="162"/>
      <c r="W257" s="27" t="str">
        <f t="shared" si="46"/>
        <v/>
      </c>
      <c r="X257" s="162"/>
      <c r="Y257" s="27" t="str">
        <f t="shared" si="47"/>
        <v/>
      </c>
      <c r="Z257" s="162"/>
      <c r="AA257" s="27" t="str">
        <f t="shared" si="48"/>
        <v/>
      </c>
      <c r="AB257" s="162"/>
      <c r="AC257" s="27" t="str">
        <f t="shared" si="49"/>
        <v/>
      </c>
      <c r="AD257" s="162"/>
      <c r="AE257" s="27" t="str">
        <f t="shared" si="50"/>
        <v/>
      </c>
      <c r="AF257" s="48" t="str">
        <f t="shared" si="51"/>
        <v/>
      </c>
      <c r="AG257" s="48" t="str">
        <f t="shared" si="52"/>
        <v/>
      </c>
      <c r="AH257" s="132"/>
      <c r="AI257" s="161" t="str">
        <f t="shared" si="53"/>
        <v>Débil</v>
      </c>
      <c r="AJ257" s="21" t="str">
        <f>IFERROR(VLOOKUP((CONCATENATE(AG257,AI257)),Listados!$U$3:$V$11,2,FALSE),"")</f>
        <v/>
      </c>
      <c r="AK257" s="48">
        <f t="shared" si="54"/>
        <v>100</v>
      </c>
      <c r="AL257" s="295"/>
      <c r="AM257" s="297"/>
      <c r="AN257" s="197">
        <f>+IF(AND(Q257="Preventivo",AM253="Fuerte"),2,IF(AND(Q257="Preventivo",AM253="Moderado"),1,0))</f>
        <v>0</v>
      </c>
      <c r="AO257" s="197">
        <f t="shared" si="55"/>
        <v>0</v>
      </c>
      <c r="AP257" s="197">
        <f>+K253-AN257</f>
        <v>4</v>
      </c>
      <c r="AQ257" s="197">
        <f>+M253-AO257</f>
        <v>1</v>
      </c>
      <c r="AR257" s="299"/>
      <c r="AS257" s="299"/>
      <c r="AT257" s="299"/>
      <c r="AU257" s="299"/>
      <c r="AV257" s="351"/>
      <c r="AW257" s="352"/>
      <c r="AX257" s="353"/>
      <c r="AY257" s="351"/>
      <c r="AZ257" s="352"/>
      <c r="BA257" s="353"/>
      <c r="BB257" s="351"/>
      <c r="BC257" s="352"/>
      <c r="BD257" s="353"/>
    </row>
    <row r="258" spans="1:56" ht="15.75" thickBot="1" x14ac:dyDescent="0.3">
      <c r="A258" s="311"/>
      <c r="B258" s="322"/>
      <c r="C258" s="325"/>
      <c r="D258" s="326"/>
      <c r="E258" s="191"/>
      <c r="F258" s="191"/>
      <c r="G258" s="192"/>
      <c r="H258" s="192"/>
      <c r="I258" s="192"/>
      <c r="J258" s="322"/>
      <c r="K258" s="305"/>
      <c r="L258" s="307"/>
      <c r="M258" s="305"/>
      <c r="N258" s="324"/>
      <c r="O258" s="191"/>
      <c r="P258" s="194"/>
      <c r="Q258" s="194"/>
      <c r="R258" s="200"/>
      <c r="S258" s="27" t="str">
        <f t="shared" si="44"/>
        <v/>
      </c>
      <c r="T258" s="200"/>
      <c r="U258" s="27" t="str">
        <f t="shared" si="45"/>
        <v/>
      </c>
      <c r="V258" s="162"/>
      <c r="W258" s="27" t="str">
        <f t="shared" si="46"/>
        <v/>
      </c>
      <c r="X258" s="162"/>
      <c r="Y258" s="27" t="str">
        <f t="shared" si="47"/>
        <v/>
      </c>
      <c r="Z258" s="162"/>
      <c r="AA258" s="27" t="str">
        <f t="shared" si="48"/>
        <v/>
      </c>
      <c r="AB258" s="162"/>
      <c r="AC258" s="27" t="str">
        <f t="shared" si="49"/>
        <v/>
      </c>
      <c r="AD258" s="162"/>
      <c r="AE258" s="27" t="str">
        <f t="shared" si="50"/>
        <v/>
      </c>
      <c r="AF258" s="48" t="str">
        <f t="shared" si="51"/>
        <v/>
      </c>
      <c r="AG258" s="48" t="str">
        <f t="shared" si="52"/>
        <v/>
      </c>
      <c r="AH258" s="132"/>
      <c r="AI258" s="161" t="str">
        <f t="shared" si="53"/>
        <v>Débil</v>
      </c>
      <c r="AJ258" s="21" t="str">
        <f>IFERROR(VLOOKUP((CONCATENATE(AG258,AI258)),Listados!$U$3:$V$11,2,FALSE),"")</f>
        <v/>
      </c>
      <c r="AK258" s="48">
        <f t="shared" si="54"/>
        <v>100</v>
      </c>
      <c r="AL258" s="296"/>
      <c r="AM258" s="297"/>
      <c r="AN258" s="197">
        <f>+IF(AND(Q258="Preventivo",AM253="Fuerte"),2,IF(AND(Q258="Preventivo",AM253="Moderado"),1,0))</f>
        <v>0</v>
      </c>
      <c r="AO258" s="197">
        <f t="shared" si="55"/>
        <v>0</v>
      </c>
      <c r="AP258" s="197">
        <f>+K253-AN258</f>
        <v>4</v>
      </c>
      <c r="AQ258" s="197">
        <f>+M253-AO258</f>
        <v>1</v>
      </c>
      <c r="AR258" s="300"/>
      <c r="AS258" s="300"/>
      <c r="AT258" s="300"/>
      <c r="AU258" s="300"/>
      <c r="AV258" s="351"/>
      <c r="AW258" s="352"/>
      <c r="AX258" s="353"/>
      <c r="AY258" s="351"/>
      <c r="AZ258" s="352"/>
      <c r="BA258" s="353"/>
      <c r="BB258" s="351"/>
      <c r="BC258" s="352"/>
      <c r="BD258" s="353"/>
    </row>
    <row r="259" spans="1:56" ht="150.75" thickBot="1" x14ac:dyDescent="0.3">
      <c r="A259" s="309">
        <v>43</v>
      </c>
      <c r="B259" s="322" t="s">
        <v>60</v>
      </c>
      <c r="C259" s="325" t="str">
        <f>IFERROR(VLOOKUP(B259,Listados!B$3:C$20,2,FALSE),"")</f>
        <v xml:space="preserve">Orientar la gestion de la entidad y del sector para que las acciones se deriven de una planeación eficiente y articulada que optimice 
el uso de los recursos en el logro de los objetivos institucionales. </v>
      </c>
      <c r="D259" s="326" t="s">
        <v>526</v>
      </c>
      <c r="E259" s="191" t="s">
        <v>52</v>
      </c>
      <c r="F259" s="191"/>
      <c r="G259" s="192" t="s">
        <v>527</v>
      </c>
      <c r="H259" s="192" t="s">
        <v>16</v>
      </c>
      <c r="I259" s="192" t="s">
        <v>528</v>
      </c>
      <c r="J259" s="322" t="s">
        <v>53</v>
      </c>
      <c r="K259" s="303">
        <f>+VLOOKUP(J259,Listados!$K$8:$L$12,2,0)</f>
        <v>4</v>
      </c>
      <c r="L259" s="306" t="s">
        <v>36</v>
      </c>
      <c r="M259" s="303">
        <f>+VLOOKUP(L259,Listados!$K$13:$L$17,2,0)</f>
        <v>3</v>
      </c>
      <c r="N259" s="323" t="str">
        <f>IF(AND(J259&lt;&gt;"",L259&lt;&gt;""),VLOOKUP(J259&amp;L259,Listados!$M$3:$N$27,2,FALSE),"")</f>
        <v>Alto</v>
      </c>
      <c r="O259" s="191" t="s">
        <v>529</v>
      </c>
      <c r="P259" s="191" t="s">
        <v>530</v>
      </c>
      <c r="Q259" s="192" t="s">
        <v>20</v>
      </c>
      <c r="R259" s="200"/>
      <c r="S259" s="27" t="str">
        <f t="shared" si="44"/>
        <v/>
      </c>
      <c r="T259" s="200"/>
      <c r="U259" s="27" t="str">
        <f t="shared" si="45"/>
        <v/>
      </c>
      <c r="V259" s="162"/>
      <c r="W259" s="27" t="str">
        <f t="shared" si="46"/>
        <v/>
      </c>
      <c r="X259" s="162"/>
      <c r="Y259" s="27" t="str">
        <f t="shared" si="47"/>
        <v/>
      </c>
      <c r="Z259" s="162"/>
      <c r="AA259" s="27" t="str">
        <f t="shared" si="48"/>
        <v/>
      </c>
      <c r="AB259" s="162"/>
      <c r="AC259" s="27" t="str">
        <f t="shared" si="49"/>
        <v/>
      </c>
      <c r="AD259" s="162"/>
      <c r="AE259" s="27" t="str">
        <f t="shared" si="50"/>
        <v/>
      </c>
      <c r="AF259" s="48" t="str">
        <f t="shared" si="51"/>
        <v/>
      </c>
      <c r="AG259" s="48" t="str">
        <f t="shared" si="52"/>
        <v/>
      </c>
      <c r="AH259" s="132"/>
      <c r="AI259" s="161" t="str">
        <f t="shared" si="53"/>
        <v>Débil</v>
      </c>
      <c r="AJ259" s="21" t="str">
        <f>IFERROR(VLOOKUP((CONCATENATE(AG259,AI259)),Listados!$U$3:$V$11,2,FALSE),"")</f>
        <v/>
      </c>
      <c r="AK259" s="48">
        <f t="shared" si="54"/>
        <v>100</v>
      </c>
      <c r="AL259" s="294">
        <f>AVERAGE(AK259:AK264)</f>
        <v>100</v>
      </c>
      <c r="AM259" s="296" t="str">
        <f>IF(AL259&lt;=50, "Débil", IF(AL259&lt;=99,"Moderado","Fuerte"))</f>
        <v>Fuerte</v>
      </c>
      <c r="AN259" s="197">
        <f>+IF(AND(Q259="Preventivo",AM259="Fuerte"),2,IF(AND(Q259="Preventivo",AM259="Moderado"),1,0))</f>
        <v>2</v>
      </c>
      <c r="AO259" s="197">
        <f t="shared" si="55"/>
        <v>1</v>
      </c>
      <c r="AP259" s="197">
        <f>+K259-AN259</f>
        <v>2</v>
      </c>
      <c r="AQ259" s="197">
        <f>+M259-AO259</f>
        <v>2</v>
      </c>
      <c r="AR259" s="298" t="str">
        <f>+VLOOKUP(MIN(AP259,AP260,AP261,AP262,AP263,AP264),Listados!$J$18:$K$24,2,TRUE)</f>
        <v>Improbable</v>
      </c>
      <c r="AS259" s="298" t="str">
        <f>+VLOOKUP(MIN(AQ259,AQ260,AQ261,AQ262,AQ263,AQ264),Listados!$J$27:$K$32,2,TRUE)</f>
        <v>Menor</v>
      </c>
      <c r="AT259" s="298" t="str">
        <f>IF(AND(AR259&lt;&gt;"",AS259&lt;&gt;""),VLOOKUP(AR259&amp;AS259,Listados!$M$3:$N$27,2,FALSE),"")</f>
        <v>Bajo</v>
      </c>
      <c r="AU259" s="298" t="str">
        <f>+VLOOKUP(AT259,Listados!$P$3:$Q$6,2,FALSE)</f>
        <v>Asumir el riesgo</v>
      </c>
      <c r="AV259" s="351"/>
      <c r="AW259" s="352"/>
      <c r="AX259" s="353"/>
      <c r="AY259" s="351"/>
      <c r="AZ259" s="352"/>
      <c r="BA259" s="353"/>
      <c r="BB259" s="351"/>
      <c r="BC259" s="352"/>
      <c r="BD259" s="353"/>
    </row>
    <row r="260" spans="1:56" ht="150.75" thickBot="1" x14ac:dyDescent="0.3">
      <c r="A260" s="310"/>
      <c r="B260" s="322"/>
      <c r="C260" s="325"/>
      <c r="D260" s="326"/>
      <c r="E260" s="191"/>
      <c r="F260" s="191"/>
      <c r="G260" s="192" t="s">
        <v>531</v>
      </c>
      <c r="H260" s="192" t="s">
        <v>16</v>
      </c>
      <c r="I260" s="192" t="s">
        <v>532</v>
      </c>
      <c r="J260" s="322"/>
      <c r="K260" s="304"/>
      <c r="L260" s="307"/>
      <c r="M260" s="304"/>
      <c r="N260" s="324"/>
      <c r="O260" s="191" t="s">
        <v>533</v>
      </c>
      <c r="P260" s="191" t="s">
        <v>527</v>
      </c>
      <c r="Q260" s="192" t="s">
        <v>20</v>
      </c>
      <c r="R260" s="200"/>
      <c r="S260" s="27" t="str">
        <f t="shared" si="44"/>
        <v/>
      </c>
      <c r="T260" s="200"/>
      <c r="U260" s="27" t="str">
        <f t="shared" si="45"/>
        <v/>
      </c>
      <c r="V260" s="162"/>
      <c r="W260" s="27" t="str">
        <f t="shared" si="46"/>
        <v/>
      </c>
      <c r="X260" s="162"/>
      <c r="Y260" s="27" t="str">
        <f t="shared" si="47"/>
        <v/>
      </c>
      <c r="Z260" s="162"/>
      <c r="AA260" s="27" t="str">
        <f t="shared" si="48"/>
        <v/>
      </c>
      <c r="AB260" s="162"/>
      <c r="AC260" s="27" t="str">
        <f t="shared" si="49"/>
        <v/>
      </c>
      <c r="AD260" s="162"/>
      <c r="AE260" s="27" t="str">
        <f t="shared" si="50"/>
        <v/>
      </c>
      <c r="AF260" s="48" t="str">
        <f t="shared" si="51"/>
        <v/>
      </c>
      <c r="AG260" s="48" t="str">
        <f t="shared" si="52"/>
        <v/>
      </c>
      <c r="AH260" s="132"/>
      <c r="AI260" s="161" t="str">
        <f t="shared" si="53"/>
        <v>Débil</v>
      </c>
      <c r="AJ260" s="21" t="str">
        <f>IFERROR(VLOOKUP((CONCATENATE(AG260,AI260)),Listados!$U$3:$V$11,2,FALSE),"")</f>
        <v/>
      </c>
      <c r="AK260" s="48">
        <f t="shared" si="54"/>
        <v>100</v>
      </c>
      <c r="AL260" s="295"/>
      <c r="AM260" s="297"/>
      <c r="AN260" s="197">
        <f>+IF(AND(Q260="Preventivo",AM259="Fuerte"),2,IF(AND(Q260="Preventivo",AM259="Moderado"),1,0))</f>
        <v>2</v>
      </c>
      <c r="AO260" s="197">
        <f t="shared" si="55"/>
        <v>1</v>
      </c>
      <c r="AP260" s="197">
        <f>+K259-AN260</f>
        <v>2</v>
      </c>
      <c r="AQ260" s="197">
        <f>+M259-AO260</f>
        <v>2</v>
      </c>
      <c r="AR260" s="299"/>
      <c r="AS260" s="299"/>
      <c r="AT260" s="299"/>
      <c r="AU260" s="299"/>
      <c r="AV260" s="351"/>
      <c r="AW260" s="352"/>
      <c r="AX260" s="353"/>
      <c r="AY260" s="351"/>
      <c r="AZ260" s="352"/>
      <c r="BA260" s="353"/>
      <c r="BB260" s="351"/>
      <c r="BC260" s="352"/>
      <c r="BD260" s="353"/>
    </row>
    <row r="261" spans="1:56" ht="150.75" thickBot="1" x14ac:dyDescent="0.3">
      <c r="A261" s="310"/>
      <c r="B261" s="322"/>
      <c r="C261" s="325"/>
      <c r="D261" s="326"/>
      <c r="E261" s="191"/>
      <c r="F261" s="191"/>
      <c r="G261" s="192" t="s">
        <v>530</v>
      </c>
      <c r="H261" s="192" t="s">
        <v>16</v>
      </c>
      <c r="I261" s="192" t="s">
        <v>534</v>
      </c>
      <c r="J261" s="322"/>
      <c r="K261" s="304"/>
      <c r="L261" s="307"/>
      <c r="M261" s="304"/>
      <c r="N261" s="324"/>
      <c r="O261" s="191" t="s">
        <v>535</v>
      </c>
      <c r="P261" s="191" t="s">
        <v>530</v>
      </c>
      <c r="Q261" s="192" t="s">
        <v>20</v>
      </c>
      <c r="R261" s="200"/>
      <c r="S261" s="27" t="str">
        <f t="shared" si="44"/>
        <v/>
      </c>
      <c r="T261" s="200"/>
      <c r="U261" s="27" t="str">
        <f t="shared" si="45"/>
        <v/>
      </c>
      <c r="V261" s="162"/>
      <c r="W261" s="27" t="str">
        <f t="shared" si="46"/>
        <v/>
      </c>
      <c r="X261" s="162"/>
      <c r="Y261" s="27" t="str">
        <f t="shared" si="47"/>
        <v/>
      </c>
      <c r="Z261" s="162"/>
      <c r="AA261" s="27" t="str">
        <f t="shared" si="48"/>
        <v/>
      </c>
      <c r="AB261" s="162"/>
      <c r="AC261" s="27" t="str">
        <f t="shared" si="49"/>
        <v/>
      </c>
      <c r="AD261" s="162"/>
      <c r="AE261" s="27" t="str">
        <f t="shared" si="50"/>
        <v/>
      </c>
      <c r="AF261" s="48" t="str">
        <f t="shared" si="51"/>
        <v/>
      </c>
      <c r="AG261" s="48" t="str">
        <f t="shared" si="52"/>
        <v/>
      </c>
      <c r="AH261" s="132"/>
      <c r="AI261" s="161" t="str">
        <f t="shared" si="53"/>
        <v>Débil</v>
      </c>
      <c r="AJ261" s="21" t="str">
        <f>IFERROR(VLOOKUP((CONCATENATE(AG261,AI261)),Listados!$U$3:$V$11,2,FALSE),"")</f>
        <v/>
      </c>
      <c r="AK261" s="48">
        <f t="shared" si="54"/>
        <v>100</v>
      </c>
      <c r="AL261" s="295"/>
      <c r="AM261" s="297"/>
      <c r="AN261" s="197">
        <f>+IF(AND(Q261="Preventivo",AM259="Fuerte"),2,IF(AND(Q261="Preventivo",AM259="Moderado"),1,0))</f>
        <v>2</v>
      </c>
      <c r="AO261" s="197">
        <f t="shared" si="55"/>
        <v>1</v>
      </c>
      <c r="AP261" s="197">
        <f>+K259-AN261</f>
        <v>2</v>
      </c>
      <c r="AQ261" s="197">
        <f>+M259-AO261</f>
        <v>2</v>
      </c>
      <c r="AR261" s="299"/>
      <c r="AS261" s="299"/>
      <c r="AT261" s="299"/>
      <c r="AU261" s="299"/>
      <c r="AV261" s="351"/>
      <c r="AW261" s="352"/>
      <c r="AX261" s="353"/>
      <c r="AY261" s="351"/>
      <c r="AZ261" s="352"/>
      <c r="BA261" s="353"/>
      <c r="BB261" s="351"/>
      <c r="BC261" s="352"/>
      <c r="BD261" s="353"/>
    </row>
    <row r="262" spans="1:56" ht="165.75" thickBot="1" x14ac:dyDescent="0.3">
      <c r="A262" s="310"/>
      <c r="B262" s="322"/>
      <c r="C262" s="325"/>
      <c r="D262" s="326"/>
      <c r="E262" s="191"/>
      <c r="F262" s="191"/>
      <c r="G262" s="192"/>
      <c r="H262" s="192"/>
      <c r="I262" s="192" t="s">
        <v>536</v>
      </c>
      <c r="J262" s="322"/>
      <c r="K262" s="304"/>
      <c r="L262" s="307"/>
      <c r="M262" s="304"/>
      <c r="N262" s="324"/>
      <c r="O262" s="191" t="s">
        <v>537</v>
      </c>
      <c r="P262" s="191" t="s">
        <v>527</v>
      </c>
      <c r="Q262" s="192" t="s">
        <v>20</v>
      </c>
      <c r="R262" s="200"/>
      <c r="S262" s="27" t="str">
        <f t="shared" si="44"/>
        <v/>
      </c>
      <c r="T262" s="200"/>
      <c r="U262" s="27" t="str">
        <f t="shared" si="45"/>
        <v/>
      </c>
      <c r="V262" s="162"/>
      <c r="W262" s="27" t="str">
        <f t="shared" si="46"/>
        <v/>
      </c>
      <c r="X262" s="162"/>
      <c r="Y262" s="27" t="str">
        <f t="shared" si="47"/>
        <v/>
      </c>
      <c r="Z262" s="162"/>
      <c r="AA262" s="27" t="str">
        <f t="shared" si="48"/>
        <v/>
      </c>
      <c r="AB262" s="162"/>
      <c r="AC262" s="27" t="str">
        <f t="shared" si="49"/>
        <v/>
      </c>
      <c r="AD262" s="162"/>
      <c r="AE262" s="27" t="str">
        <f t="shared" si="50"/>
        <v/>
      </c>
      <c r="AF262" s="48" t="str">
        <f t="shared" si="51"/>
        <v/>
      </c>
      <c r="AG262" s="48" t="str">
        <f t="shared" si="52"/>
        <v/>
      </c>
      <c r="AH262" s="132"/>
      <c r="AI262" s="161" t="str">
        <f t="shared" si="53"/>
        <v>Débil</v>
      </c>
      <c r="AJ262" s="21" t="str">
        <f>IFERROR(VLOOKUP((CONCATENATE(AG262,AI262)),Listados!$U$3:$V$11,2,FALSE),"")</f>
        <v/>
      </c>
      <c r="AK262" s="48">
        <f t="shared" si="54"/>
        <v>100</v>
      </c>
      <c r="AL262" s="295"/>
      <c r="AM262" s="297"/>
      <c r="AN262" s="197">
        <f>+IF(AND(Q262="Preventivo",AM259="Fuerte"),2,IF(AND(Q262="Preventivo",AM259="Moderado"),1,0))</f>
        <v>2</v>
      </c>
      <c r="AO262" s="197">
        <f t="shared" si="55"/>
        <v>1</v>
      </c>
      <c r="AP262" s="197">
        <f>+K259-AN262</f>
        <v>2</v>
      </c>
      <c r="AQ262" s="197">
        <f>+M259-AO262</f>
        <v>2</v>
      </c>
      <c r="AR262" s="299"/>
      <c r="AS262" s="299"/>
      <c r="AT262" s="299"/>
      <c r="AU262" s="299"/>
      <c r="AV262" s="351"/>
      <c r="AW262" s="352"/>
      <c r="AX262" s="353"/>
      <c r="AY262" s="351"/>
      <c r="AZ262" s="352"/>
      <c r="BA262" s="353"/>
      <c r="BB262" s="351"/>
      <c r="BC262" s="352"/>
      <c r="BD262" s="353"/>
    </row>
    <row r="263" spans="1:56" ht="15.75" thickBot="1" x14ac:dyDescent="0.3">
      <c r="A263" s="310"/>
      <c r="B263" s="322"/>
      <c r="C263" s="325"/>
      <c r="D263" s="326"/>
      <c r="E263" s="191"/>
      <c r="F263" s="191"/>
      <c r="G263" s="192"/>
      <c r="H263" s="192"/>
      <c r="I263" s="192"/>
      <c r="J263" s="322"/>
      <c r="K263" s="304"/>
      <c r="L263" s="307"/>
      <c r="M263" s="304"/>
      <c r="N263" s="324"/>
      <c r="O263" s="191"/>
      <c r="P263" s="194"/>
      <c r="Q263" s="194"/>
      <c r="R263" s="200"/>
      <c r="S263" s="27" t="str">
        <f t="shared" si="44"/>
        <v/>
      </c>
      <c r="T263" s="200"/>
      <c r="U263" s="27" t="str">
        <f t="shared" si="45"/>
        <v/>
      </c>
      <c r="V263" s="162"/>
      <c r="W263" s="27" t="str">
        <f t="shared" si="46"/>
        <v/>
      </c>
      <c r="X263" s="162"/>
      <c r="Y263" s="27" t="str">
        <f t="shared" si="47"/>
        <v/>
      </c>
      <c r="Z263" s="162"/>
      <c r="AA263" s="27" t="str">
        <f t="shared" si="48"/>
        <v/>
      </c>
      <c r="AB263" s="162"/>
      <c r="AC263" s="27" t="str">
        <f t="shared" si="49"/>
        <v/>
      </c>
      <c r="AD263" s="162"/>
      <c r="AE263" s="27" t="str">
        <f t="shared" si="50"/>
        <v/>
      </c>
      <c r="AF263" s="48" t="str">
        <f t="shared" si="51"/>
        <v/>
      </c>
      <c r="AG263" s="48" t="str">
        <f t="shared" si="52"/>
        <v/>
      </c>
      <c r="AH263" s="132"/>
      <c r="AI263" s="161" t="str">
        <f t="shared" si="53"/>
        <v>Débil</v>
      </c>
      <c r="AJ263" s="21" t="str">
        <f>IFERROR(VLOOKUP((CONCATENATE(AG263,AI263)),Listados!$U$3:$V$11,2,FALSE),"")</f>
        <v/>
      </c>
      <c r="AK263" s="48">
        <f t="shared" si="54"/>
        <v>100</v>
      </c>
      <c r="AL263" s="295"/>
      <c r="AM263" s="297"/>
      <c r="AN263" s="197">
        <f>+IF(AND(Q263="Preventivo",AM259="Fuerte"),2,IF(AND(Q263="Preventivo",AM259="Moderado"),1,0))</f>
        <v>0</v>
      </c>
      <c r="AO263" s="197">
        <f t="shared" si="55"/>
        <v>0</v>
      </c>
      <c r="AP263" s="197">
        <f>+K259-AN263</f>
        <v>4</v>
      </c>
      <c r="AQ263" s="197">
        <f>+M259-AO263</f>
        <v>3</v>
      </c>
      <c r="AR263" s="299"/>
      <c r="AS263" s="299"/>
      <c r="AT263" s="299"/>
      <c r="AU263" s="299"/>
      <c r="AV263" s="351"/>
      <c r="AW263" s="352"/>
      <c r="AX263" s="353"/>
      <c r="AY263" s="351"/>
      <c r="AZ263" s="352"/>
      <c r="BA263" s="353"/>
      <c r="BB263" s="351"/>
      <c r="BC263" s="352"/>
      <c r="BD263" s="353"/>
    </row>
    <row r="264" spans="1:56" ht="15.75" thickBot="1" x14ac:dyDescent="0.3">
      <c r="A264" s="311"/>
      <c r="B264" s="322"/>
      <c r="C264" s="325"/>
      <c r="D264" s="326"/>
      <c r="E264" s="191"/>
      <c r="F264" s="191"/>
      <c r="G264" s="192"/>
      <c r="H264" s="192"/>
      <c r="I264" s="192"/>
      <c r="J264" s="322"/>
      <c r="K264" s="305"/>
      <c r="L264" s="307"/>
      <c r="M264" s="305"/>
      <c r="N264" s="324"/>
      <c r="O264" s="191"/>
      <c r="P264" s="194"/>
      <c r="Q264" s="194"/>
      <c r="R264" s="200"/>
      <c r="S264" s="27" t="str">
        <f t="shared" ref="S264:S327" si="56">+IF(R264="si",15,"")</f>
        <v/>
      </c>
      <c r="T264" s="200"/>
      <c r="U264" s="27" t="str">
        <f t="shared" ref="U264:U327" si="57">+IF(T264="si",15,"")</f>
        <v/>
      </c>
      <c r="V264" s="162"/>
      <c r="W264" s="27" t="str">
        <f t="shared" ref="W264:W327" si="58">+IF(V264="si",15,"")</f>
        <v/>
      </c>
      <c r="X264" s="162"/>
      <c r="Y264" s="27" t="str">
        <f t="shared" ref="Y264:Y327" si="59">+IF(X264="Preventivo",15,IF(X264="Detectivo",10,""))</f>
        <v/>
      </c>
      <c r="Z264" s="162"/>
      <c r="AA264" s="27" t="str">
        <f t="shared" ref="AA264:AA327" si="60">+IF(Z264="si",15,"")</f>
        <v/>
      </c>
      <c r="AB264" s="162"/>
      <c r="AC264" s="27" t="str">
        <f t="shared" ref="AC264:AC327" si="61">+IF(AB264="si",15,"")</f>
        <v/>
      </c>
      <c r="AD264" s="162"/>
      <c r="AE264" s="27" t="str">
        <f t="shared" ref="AE264:AE327" si="62">+IF(AD264="Completa",10,IF(AD264="Incompleta",5,""))</f>
        <v/>
      </c>
      <c r="AF264" s="48" t="str">
        <f t="shared" ref="AF264:AF327" si="63">IF((SUM(S264,U264,W264,Y264,AA264,AC264,AE264)=0),"",(SUM(S264,U264,W264,Y264,AA264,AC264,AE264)))</f>
        <v/>
      </c>
      <c r="AG264" s="48" t="str">
        <f t="shared" ref="AG264:AG327" si="64">IF(AF264&lt;=85,"Débil",IF(AF264&lt;=95,"Moderado",IF(AF264=100,"Fuerte","")))</f>
        <v/>
      </c>
      <c r="AH264" s="132"/>
      <c r="AI264" s="161" t="str">
        <f t="shared" si="53"/>
        <v>Débil</v>
      </c>
      <c r="AJ264" s="21" t="str">
        <f>IFERROR(VLOOKUP((CONCATENATE(AG264,AI264)),Listados!$U$3:$V$11,2,FALSE),"")</f>
        <v/>
      </c>
      <c r="AK264" s="48">
        <f t="shared" si="54"/>
        <v>100</v>
      </c>
      <c r="AL264" s="296"/>
      <c r="AM264" s="297"/>
      <c r="AN264" s="197">
        <f>+IF(AND(Q264="Preventivo",AM259="Fuerte"),2,IF(AND(Q264="Preventivo",AM259="Moderado"),1,0))</f>
        <v>0</v>
      </c>
      <c r="AO264" s="197">
        <f t="shared" si="55"/>
        <v>0</v>
      </c>
      <c r="AP264" s="197">
        <f>+K259-AN264</f>
        <v>4</v>
      </c>
      <c r="AQ264" s="197">
        <f>+M259-AO264</f>
        <v>3</v>
      </c>
      <c r="AR264" s="300"/>
      <c r="AS264" s="300"/>
      <c r="AT264" s="300"/>
      <c r="AU264" s="300"/>
      <c r="AV264" s="351"/>
      <c r="AW264" s="352"/>
      <c r="AX264" s="353"/>
      <c r="AY264" s="351"/>
      <c r="AZ264" s="352"/>
      <c r="BA264" s="353"/>
      <c r="BB264" s="351"/>
      <c r="BC264" s="352"/>
      <c r="BD264" s="353"/>
    </row>
    <row r="265" spans="1:56" ht="242.25" customHeight="1" thickBot="1" x14ac:dyDescent="0.3">
      <c r="A265" s="309">
        <v>44</v>
      </c>
      <c r="B265" s="322" t="s">
        <v>60</v>
      </c>
      <c r="C265" s="325" t="str">
        <f>IFERROR(VLOOKUP(B265,Listados!B$3:C$20,2,FALSE),"")</f>
        <v xml:space="preserve">Orientar la gestion de la entidad y del sector para que las acciones se deriven de una planeación eficiente y articulada que optimice 
el uso de los recursos en el logro de los objetivos institucionales. </v>
      </c>
      <c r="D265" s="326" t="s">
        <v>538</v>
      </c>
      <c r="E265" s="191" t="s">
        <v>52</v>
      </c>
      <c r="F265" s="191"/>
      <c r="G265" s="192" t="s">
        <v>539</v>
      </c>
      <c r="H265" s="192" t="s">
        <v>16</v>
      </c>
      <c r="I265" s="192" t="s">
        <v>532</v>
      </c>
      <c r="J265" s="322" t="s">
        <v>44</v>
      </c>
      <c r="K265" s="303">
        <f>+VLOOKUP(J265,Listados!$K$8:$L$12,2,0)</f>
        <v>3</v>
      </c>
      <c r="L265" s="306" t="s">
        <v>36</v>
      </c>
      <c r="M265" s="303">
        <f>+VLOOKUP(L265,Listados!$K$13:$L$17,2,0)</f>
        <v>3</v>
      </c>
      <c r="N265" s="323" t="str">
        <f>IF(AND(J265&lt;&gt;"",L265&lt;&gt;""),VLOOKUP(J265&amp;L265,Listados!$M$3:$N$27,2,FALSE),"")</f>
        <v>Alto</v>
      </c>
      <c r="O265" s="207" t="s">
        <v>540</v>
      </c>
      <c r="P265" s="211" t="s">
        <v>539</v>
      </c>
      <c r="Q265" s="211" t="s">
        <v>20</v>
      </c>
      <c r="R265" s="200"/>
      <c r="S265" s="27" t="str">
        <f t="shared" si="56"/>
        <v/>
      </c>
      <c r="T265" s="200"/>
      <c r="U265" s="27" t="str">
        <f t="shared" si="57"/>
        <v/>
      </c>
      <c r="V265" s="162"/>
      <c r="W265" s="27" t="str">
        <f t="shared" si="58"/>
        <v/>
      </c>
      <c r="X265" s="162"/>
      <c r="Y265" s="27" t="str">
        <f t="shared" si="59"/>
        <v/>
      </c>
      <c r="Z265" s="162"/>
      <c r="AA265" s="27" t="str">
        <f t="shared" si="60"/>
        <v/>
      </c>
      <c r="AB265" s="162"/>
      <c r="AC265" s="27" t="str">
        <f t="shared" si="61"/>
        <v/>
      </c>
      <c r="AD265" s="162"/>
      <c r="AE265" s="27" t="str">
        <f t="shared" si="62"/>
        <v/>
      </c>
      <c r="AF265" s="48" t="str">
        <f t="shared" si="63"/>
        <v/>
      </c>
      <c r="AG265" s="48" t="str">
        <f t="shared" si="64"/>
        <v/>
      </c>
      <c r="AH265" s="132"/>
      <c r="AI265" s="161" t="str">
        <f t="shared" ref="AI265:AI328" si="65">+IF(AH265="siempre","Fuerte",IF(AH265="Algunas veces","Moderado","Débil"))</f>
        <v>Débil</v>
      </c>
      <c r="AJ265" s="21" t="str">
        <f>IFERROR(VLOOKUP((CONCATENATE(AG265,AI265)),Listados!$U$3:$V$11,2,FALSE),"")</f>
        <v/>
      </c>
      <c r="AK265" s="48">
        <f t="shared" ref="AK265:AK328" si="66">IF(ISBLANK(AJ265),"",IF(AJ265="Débil", 0, IF(AJ265="Moderado",50,100)))</f>
        <v>100</v>
      </c>
      <c r="AL265" s="294">
        <f>AVERAGE(AK265:AK270)</f>
        <v>100</v>
      </c>
      <c r="AM265" s="296" t="str">
        <f>IF(AL265&lt;=50, "Débil", IF(AL265&lt;=99,"Moderado","Fuerte"))</f>
        <v>Fuerte</v>
      </c>
      <c r="AN265" s="197">
        <f>+IF(AND(Q265="Preventivo",AM265="Fuerte"),2,IF(AND(Q265="Preventivo",AM265="Moderado"),1,0))</f>
        <v>2</v>
      </c>
      <c r="AO265" s="197">
        <f t="shared" si="55"/>
        <v>1</v>
      </c>
      <c r="AP265" s="197">
        <f>+K265-AN265</f>
        <v>1</v>
      </c>
      <c r="AQ265" s="197">
        <f>+M265-AO265</f>
        <v>2</v>
      </c>
      <c r="AR265" s="298" t="str">
        <f>+VLOOKUP(MIN(AP265,AP266,AP267,AP268,AP269,AP270),Listados!$J$18:$K$24,2,TRUE)</f>
        <v>Rara Vez</v>
      </c>
      <c r="AS265" s="298" t="str">
        <f>+VLOOKUP(MIN(AQ265,AQ266,AQ267,AQ268,AQ269,AQ270),Listados!$J$27:$K$32,2,TRUE)</f>
        <v>Insignificante</v>
      </c>
      <c r="AT265" s="298" t="str">
        <f>IF(AND(AR265&lt;&gt;"",AS265&lt;&gt;""),VLOOKUP(AR265&amp;AS265,Listados!$M$3:$N$27,2,FALSE),"")</f>
        <v>Bajo</v>
      </c>
      <c r="AU265" s="298" t="str">
        <f>+VLOOKUP(AT265,Listados!$P$3:$Q$6,2,FALSE)</f>
        <v>Asumir el riesgo</v>
      </c>
      <c r="AV265" s="351"/>
      <c r="AW265" s="352"/>
      <c r="AX265" s="353"/>
      <c r="AY265" s="351"/>
      <c r="AZ265" s="352"/>
      <c r="BA265" s="353"/>
      <c r="BB265" s="351"/>
      <c r="BC265" s="352"/>
      <c r="BD265" s="353"/>
    </row>
    <row r="266" spans="1:56" ht="202.5" customHeight="1" thickBot="1" x14ac:dyDescent="0.3">
      <c r="A266" s="310"/>
      <c r="B266" s="322"/>
      <c r="C266" s="325"/>
      <c r="D266" s="326"/>
      <c r="E266" s="191"/>
      <c r="F266" s="191"/>
      <c r="G266" s="191" t="s">
        <v>541</v>
      </c>
      <c r="H266" s="192" t="s">
        <v>16</v>
      </c>
      <c r="I266" s="192" t="s">
        <v>542</v>
      </c>
      <c r="J266" s="322"/>
      <c r="K266" s="304"/>
      <c r="L266" s="307"/>
      <c r="M266" s="304"/>
      <c r="N266" s="324"/>
      <c r="O266" s="211" t="s">
        <v>543</v>
      </c>
      <c r="P266" s="211" t="s">
        <v>541</v>
      </c>
      <c r="Q266" s="211" t="s">
        <v>123</v>
      </c>
      <c r="R266" s="200"/>
      <c r="S266" s="27" t="str">
        <f t="shared" si="56"/>
        <v/>
      </c>
      <c r="T266" s="200"/>
      <c r="U266" s="27" t="str">
        <f t="shared" si="57"/>
        <v/>
      </c>
      <c r="V266" s="162"/>
      <c r="W266" s="27" t="str">
        <f t="shared" si="58"/>
        <v/>
      </c>
      <c r="X266" s="162"/>
      <c r="Y266" s="27" t="str">
        <f t="shared" si="59"/>
        <v/>
      </c>
      <c r="Z266" s="162"/>
      <c r="AA266" s="27" t="str">
        <f t="shared" si="60"/>
        <v/>
      </c>
      <c r="AB266" s="162"/>
      <c r="AC266" s="27" t="str">
        <f t="shared" si="61"/>
        <v/>
      </c>
      <c r="AD266" s="162"/>
      <c r="AE266" s="27" t="str">
        <f t="shared" si="62"/>
        <v/>
      </c>
      <c r="AF266" s="48" t="str">
        <f t="shared" si="63"/>
        <v/>
      </c>
      <c r="AG266" s="48" t="str">
        <f t="shared" si="64"/>
        <v/>
      </c>
      <c r="AH266" s="132"/>
      <c r="AI266" s="161" t="str">
        <f t="shared" si="65"/>
        <v>Débil</v>
      </c>
      <c r="AJ266" s="21" t="str">
        <f>IFERROR(VLOOKUP((CONCATENATE(AG266,AI266)),Listados!$U$3:$V$11,2,FALSE),"")</f>
        <v/>
      </c>
      <c r="AK266" s="48">
        <f t="shared" si="66"/>
        <v>100</v>
      </c>
      <c r="AL266" s="295"/>
      <c r="AM266" s="297"/>
      <c r="AN266" s="197">
        <f>+IF(AND(Q266="Preventivo",AM265="Fuerte"),2,IF(AND(Q266="Preventivo",AM265="Moderado"),1,0))</f>
        <v>0</v>
      </c>
      <c r="AO266" s="197">
        <f t="shared" si="55"/>
        <v>2</v>
      </c>
      <c r="AP266" s="197">
        <f>+K265-AN266</f>
        <v>3</v>
      </c>
      <c r="AQ266" s="197">
        <f>+M265-AO266</f>
        <v>1</v>
      </c>
      <c r="AR266" s="299"/>
      <c r="AS266" s="299"/>
      <c r="AT266" s="299"/>
      <c r="AU266" s="299"/>
      <c r="AV266" s="351"/>
      <c r="AW266" s="352"/>
      <c r="AX266" s="353"/>
      <c r="AY266" s="351"/>
      <c r="AZ266" s="352"/>
      <c r="BA266" s="353"/>
      <c r="BB266" s="351"/>
      <c r="BC266" s="352"/>
      <c r="BD266" s="353"/>
    </row>
    <row r="267" spans="1:56" ht="225.75" customHeight="1" thickBot="1" x14ac:dyDescent="0.3">
      <c r="A267" s="310"/>
      <c r="B267" s="322"/>
      <c r="C267" s="325"/>
      <c r="D267" s="326"/>
      <c r="E267" s="191"/>
      <c r="F267" s="191"/>
      <c r="G267" s="191" t="s">
        <v>544</v>
      </c>
      <c r="H267" s="192" t="s">
        <v>16</v>
      </c>
      <c r="I267" s="192" t="s">
        <v>545</v>
      </c>
      <c r="J267" s="322"/>
      <c r="K267" s="304"/>
      <c r="L267" s="307"/>
      <c r="M267" s="304"/>
      <c r="N267" s="324"/>
      <c r="O267" s="211" t="s">
        <v>543</v>
      </c>
      <c r="P267" s="211" t="s">
        <v>546</v>
      </c>
      <c r="Q267" s="211" t="s">
        <v>123</v>
      </c>
      <c r="R267" s="200"/>
      <c r="S267" s="27" t="str">
        <f t="shared" si="56"/>
        <v/>
      </c>
      <c r="T267" s="200"/>
      <c r="U267" s="27" t="str">
        <f t="shared" si="57"/>
        <v/>
      </c>
      <c r="V267" s="162"/>
      <c r="W267" s="27" t="str">
        <f t="shared" si="58"/>
        <v/>
      </c>
      <c r="X267" s="162"/>
      <c r="Y267" s="27" t="str">
        <f t="shared" si="59"/>
        <v/>
      </c>
      <c r="Z267" s="162"/>
      <c r="AA267" s="27" t="str">
        <f t="shared" si="60"/>
        <v/>
      </c>
      <c r="AB267" s="162"/>
      <c r="AC267" s="27" t="str">
        <f t="shared" si="61"/>
        <v/>
      </c>
      <c r="AD267" s="162"/>
      <c r="AE267" s="27" t="str">
        <f t="shared" si="62"/>
        <v/>
      </c>
      <c r="AF267" s="48" t="str">
        <f t="shared" si="63"/>
        <v/>
      </c>
      <c r="AG267" s="48" t="str">
        <f t="shared" si="64"/>
        <v/>
      </c>
      <c r="AH267" s="132"/>
      <c r="AI267" s="161" t="str">
        <f t="shared" si="65"/>
        <v>Débil</v>
      </c>
      <c r="AJ267" s="21" t="str">
        <f>IFERROR(VLOOKUP((CONCATENATE(AG267,AI267)),Listados!$U$3:$V$11,2,FALSE),"")</f>
        <v/>
      </c>
      <c r="AK267" s="48">
        <f t="shared" si="66"/>
        <v>100</v>
      </c>
      <c r="AL267" s="295"/>
      <c r="AM267" s="297"/>
      <c r="AN267" s="197">
        <f>+IF(AND(Q267="Preventivo",AM265="Fuerte"),2,IF(AND(Q267="Preventivo",AM265="Moderado"),1,0))</f>
        <v>0</v>
      </c>
      <c r="AO267" s="197">
        <f t="shared" si="55"/>
        <v>2</v>
      </c>
      <c r="AP267" s="197">
        <f>+K265-AN267</f>
        <v>3</v>
      </c>
      <c r="AQ267" s="197">
        <f>+M265-AO267</f>
        <v>1</v>
      </c>
      <c r="AR267" s="299"/>
      <c r="AS267" s="299"/>
      <c r="AT267" s="299"/>
      <c r="AU267" s="299"/>
      <c r="AV267" s="351"/>
      <c r="AW267" s="352"/>
      <c r="AX267" s="353"/>
      <c r="AY267" s="351"/>
      <c r="AZ267" s="352"/>
      <c r="BA267" s="353"/>
      <c r="BB267" s="351"/>
      <c r="BC267" s="352"/>
      <c r="BD267" s="353"/>
    </row>
    <row r="268" spans="1:56" ht="144.75" customHeight="1" thickBot="1" x14ac:dyDescent="0.3">
      <c r="A268" s="310"/>
      <c r="B268" s="322"/>
      <c r="C268" s="325"/>
      <c r="D268" s="326"/>
      <c r="E268" s="191"/>
      <c r="F268" s="191"/>
      <c r="G268" s="191" t="s">
        <v>546</v>
      </c>
      <c r="H268" s="192" t="s">
        <v>16</v>
      </c>
      <c r="I268" s="192" t="s">
        <v>547</v>
      </c>
      <c r="J268" s="322"/>
      <c r="K268" s="304"/>
      <c r="L268" s="307"/>
      <c r="M268" s="304"/>
      <c r="N268" s="324"/>
      <c r="O268" s="207" t="s">
        <v>548</v>
      </c>
      <c r="P268" s="211" t="s">
        <v>544</v>
      </c>
      <c r="Q268" s="211" t="s">
        <v>123</v>
      </c>
      <c r="R268" s="200"/>
      <c r="S268" s="27" t="str">
        <f t="shared" si="56"/>
        <v/>
      </c>
      <c r="T268" s="200"/>
      <c r="U268" s="27" t="str">
        <f t="shared" si="57"/>
        <v/>
      </c>
      <c r="V268" s="162"/>
      <c r="W268" s="27" t="str">
        <f t="shared" si="58"/>
        <v/>
      </c>
      <c r="X268" s="162"/>
      <c r="Y268" s="27" t="str">
        <f t="shared" si="59"/>
        <v/>
      </c>
      <c r="Z268" s="162"/>
      <c r="AA268" s="27" t="str">
        <f t="shared" si="60"/>
        <v/>
      </c>
      <c r="AB268" s="162"/>
      <c r="AC268" s="27" t="str">
        <f t="shared" si="61"/>
        <v/>
      </c>
      <c r="AD268" s="162"/>
      <c r="AE268" s="27" t="str">
        <f t="shared" si="62"/>
        <v/>
      </c>
      <c r="AF268" s="48" t="str">
        <f t="shared" si="63"/>
        <v/>
      </c>
      <c r="AG268" s="48" t="str">
        <f t="shared" si="64"/>
        <v/>
      </c>
      <c r="AH268" s="132"/>
      <c r="AI268" s="161" t="str">
        <f t="shared" si="65"/>
        <v>Débil</v>
      </c>
      <c r="AJ268" s="21" t="str">
        <f>IFERROR(VLOOKUP((CONCATENATE(AG268,AI268)),Listados!$U$3:$V$11,2,FALSE),"")</f>
        <v/>
      </c>
      <c r="AK268" s="48">
        <f t="shared" si="66"/>
        <v>100</v>
      </c>
      <c r="AL268" s="295"/>
      <c r="AM268" s="297"/>
      <c r="AN268" s="197">
        <f>+IF(AND(Q268="Preventivo",AM265="Fuerte"),2,IF(AND(Q268="Preventivo",AM265="Moderado"),1,0))</f>
        <v>0</v>
      </c>
      <c r="AO268" s="197">
        <f t="shared" si="55"/>
        <v>2</v>
      </c>
      <c r="AP268" s="197">
        <f>+K265-AN268</f>
        <v>3</v>
      </c>
      <c r="AQ268" s="197">
        <f>+M265-AO268</f>
        <v>1</v>
      </c>
      <c r="AR268" s="299"/>
      <c r="AS268" s="299"/>
      <c r="AT268" s="299"/>
      <c r="AU268" s="299"/>
      <c r="AV268" s="351"/>
      <c r="AW268" s="352"/>
      <c r="AX268" s="353"/>
      <c r="AY268" s="351"/>
      <c r="AZ268" s="352"/>
      <c r="BA268" s="353"/>
      <c r="BB268" s="351"/>
      <c r="BC268" s="352"/>
      <c r="BD268" s="353"/>
    </row>
    <row r="269" spans="1:56" ht="15.75" thickBot="1" x14ac:dyDescent="0.3">
      <c r="A269" s="310"/>
      <c r="B269" s="322"/>
      <c r="C269" s="325"/>
      <c r="D269" s="326"/>
      <c r="E269" s="191"/>
      <c r="F269" s="191"/>
      <c r="G269" s="192"/>
      <c r="H269" s="192"/>
      <c r="I269" s="192"/>
      <c r="J269" s="322"/>
      <c r="K269" s="304"/>
      <c r="L269" s="307"/>
      <c r="M269" s="304"/>
      <c r="N269" s="324"/>
      <c r="O269" s="191"/>
      <c r="P269" s="194"/>
      <c r="Q269" s="194"/>
      <c r="R269" s="200"/>
      <c r="S269" s="27" t="str">
        <f t="shared" si="56"/>
        <v/>
      </c>
      <c r="T269" s="200"/>
      <c r="U269" s="27" t="str">
        <f t="shared" si="57"/>
        <v/>
      </c>
      <c r="V269" s="162"/>
      <c r="W269" s="27" t="str">
        <f t="shared" si="58"/>
        <v/>
      </c>
      <c r="X269" s="162"/>
      <c r="Y269" s="27" t="str">
        <f t="shared" si="59"/>
        <v/>
      </c>
      <c r="Z269" s="162"/>
      <c r="AA269" s="27" t="str">
        <f t="shared" si="60"/>
        <v/>
      </c>
      <c r="AB269" s="162"/>
      <c r="AC269" s="27" t="str">
        <f t="shared" si="61"/>
        <v/>
      </c>
      <c r="AD269" s="162"/>
      <c r="AE269" s="27" t="str">
        <f t="shared" si="62"/>
        <v/>
      </c>
      <c r="AF269" s="48" t="str">
        <f t="shared" si="63"/>
        <v/>
      </c>
      <c r="AG269" s="48" t="str">
        <f t="shared" si="64"/>
        <v/>
      </c>
      <c r="AH269" s="132"/>
      <c r="AI269" s="161" t="str">
        <f t="shared" si="65"/>
        <v>Débil</v>
      </c>
      <c r="AJ269" s="21" t="str">
        <f>IFERROR(VLOOKUP((CONCATENATE(AG269,AI269)),Listados!$U$3:$V$11,2,FALSE),"")</f>
        <v/>
      </c>
      <c r="AK269" s="48">
        <f t="shared" si="66"/>
        <v>100</v>
      </c>
      <c r="AL269" s="295"/>
      <c r="AM269" s="297"/>
      <c r="AN269" s="197">
        <f>+IF(AND(Q269="Preventivo",AM265="Fuerte"),2,IF(AND(Q269="Preventivo",AM265="Moderado"),1,0))</f>
        <v>0</v>
      </c>
      <c r="AO269" s="197">
        <f t="shared" si="55"/>
        <v>0</v>
      </c>
      <c r="AP269" s="197">
        <f>+K265-AN269</f>
        <v>3</v>
      </c>
      <c r="AQ269" s="197">
        <f>+M265-AO269</f>
        <v>3</v>
      </c>
      <c r="AR269" s="299"/>
      <c r="AS269" s="299"/>
      <c r="AT269" s="299"/>
      <c r="AU269" s="299"/>
      <c r="AV269" s="351"/>
      <c r="AW269" s="352"/>
      <c r="AX269" s="353"/>
      <c r="AY269" s="351"/>
      <c r="AZ269" s="352"/>
      <c r="BA269" s="353"/>
      <c r="BB269" s="351"/>
      <c r="BC269" s="352"/>
      <c r="BD269" s="353"/>
    </row>
    <row r="270" spans="1:56" ht="15.75" thickBot="1" x14ac:dyDescent="0.3">
      <c r="A270" s="311"/>
      <c r="B270" s="322"/>
      <c r="C270" s="325"/>
      <c r="D270" s="326"/>
      <c r="E270" s="191"/>
      <c r="F270" s="191"/>
      <c r="G270" s="192"/>
      <c r="H270" s="192"/>
      <c r="I270" s="192"/>
      <c r="J270" s="322"/>
      <c r="K270" s="305"/>
      <c r="L270" s="307"/>
      <c r="M270" s="305"/>
      <c r="N270" s="324"/>
      <c r="O270" s="191"/>
      <c r="P270" s="194"/>
      <c r="Q270" s="194"/>
      <c r="R270" s="200"/>
      <c r="S270" s="27" t="str">
        <f t="shared" si="56"/>
        <v/>
      </c>
      <c r="T270" s="200"/>
      <c r="U270" s="27" t="str">
        <f t="shared" si="57"/>
        <v/>
      </c>
      <c r="V270" s="162"/>
      <c r="W270" s="27" t="str">
        <f t="shared" si="58"/>
        <v/>
      </c>
      <c r="X270" s="162"/>
      <c r="Y270" s="27" t="str">
        <f t="shared" si="59"/>
        <v/>
      </c>
      <c r="Z270" s="162"/>
      <c r="AA270" s="27" t="str">
        <f t="shared" si="60"/>
        <v/>
      </c>
      <c r="AB270" s="162"/>
      <c r="AC270" s="27" t="str">
        <f t="shared" si="61"/>
        <v/>
      </c>
      <c r="AD270" s="162"/>
      <c r="AE270" s="27" t="str">
        <f t="shared" si="62"/>
        <v/>
      </c>
      <c r="AF270" s="48" t="str">
        <f t="shared" si="63"/>
        <v/>
      </c>
      <c r="AG270" s="48" t="str">
        <f t="shared" si="64"/>
        <v/>
      </c>
      <c r="AH270" s="132"/>
      <c r="AI270" s="161" t="str">
        <f t="shared" si="65"/>
        <v>Débil</v>
      </c>
      <c r="AJ270" s="21" t="str">
        <f>IFERROR(VLOOKUP((CONCATENATE(AG270,AI270)),Listados!$U$3:$V$11,2,FALSE),"")</f>
        <v/>
      </c>
      <c r="AK270" s="48">
        <f t="shared" si="66"/>
        <v>100</v>
      </c>
      <c r="AL270" s="296"/>
      <c r="AM270" s="297"/>
      <c r="AN270" s="197">
        <f>+IF(AND(Q270="Preventivo",AM265="Fuerte"),2,IF(AND(Q270="Preventivo",AM265="Moderado"),1,0))</f>
        <v>0</v>
      </c>
      <c r="AO270" s="197">
        <f t="shared" ref="AO270:AO333" si="67">+IF(AND(Q270="Detectivo",$AM$7="Fuerte"),2,IF(AND(Q270="Detectivo",$AM$7="Moderado"),1,IF(AND(Q270="Preventivo",$AM$7="Fuerte"),1,0)))</f>
        <v>0</v>
      </c>
      <c r="AP270" s="197">
        <f>+K265-AN270</f>
        <v>3</v>
      </c>
      <c r="AQ270" s="197">
        <f>+M265-AO270</f>
        <v>3</v>
      </c>
      <c r="AR270" s="300"/>
      <c r="AS270" s="300"/>
      <c r="AT270" s="300"/>
      <c r="AU270" s="300"/>
      <c r="AV270" s="351"/>
      <c r="AW270" s="352"/>
      <c r="AX270" s="353"/>
      <c r="AY270" s="351"/>
      <c r="AZ270" s="352"/>
      <c r="BA270" s="353"/>
      <c r="BB270" s="351"/>
      <c r="BC270" s="352"/>
      <c r="BD270" s="353"/>
    </row>
    <row r="271" spans="1:56" ht="255.75" thickBot="1" x14ac:dyDescent="0.3">
      <c r="A271" s="309">
        <v>45</v>
      </c>
      <c r="B271" s="322" t="s">
        <v>68</v>
      </c>
      <c r="C271" s="325" t="str">
        <f>IFERROR(VLOOKUP(B271,Listados!B$3:C$20,2,FALSE),"")</f>
        <v>Gestión contra la Criminalidad y la Reincidencia</v>
      </c>
      <c r="D271" s="326" t="s">
        <v>549</v>
      </c>
      <c r="E271" s="191" t="s">
        <v>15</v>
      </c>
      <c r="F271" s="191" t="s">
        <v>178</v>
      </c>
      <c r="G271" s="192" t="s">
        <v>550</v>
      </c>
      <c r="H271" s="192" t="s">
        <v>30</v>
      </c>
      <c r="I271" s="192" t="s">
        <v>551</v>
      </c>
      <c r="J271" s="322" t="s">
        <v>21</v>
      </c>
      <c r="K271" s="303">
        <f>+VLOOKUP(J271,[4]Listados!$K$8:$L$12,2,0)</f>
        <v>1</v>
      </c>
      <c r="L271" s="306" t="s">
        <v>32</v>
      </c>
      <c r="M271" s="303">
        <f>+VLOOKUP(L271,Listados!$K$13:$L$17,2,0)</f>
        <v>2</v>
      </c>
      <c r="N271" s="323" t="str">
        <f>IF(AND(J271&lt;&gt;"",L271&lt;&gt;""),VLOOKUP(J271&amp;L271,Listados!$M$3:$N$27,2,FALSE),"")</f>
        <v>Bajo</v>
      </c>
      <c r="O271" s="194" t="s">
        <v>552</v>
      </c>
      <c r="P271" s="194" t="s">
        <v>550</v>
      </c>
      <c r="Q271" s="194" t="s">
        <v>20</v>
      </c>
      <c r="R271" s="200"/>
      <c r="S271" s="27" t="str">
        <f t="shared" si="56"/>
        <v/>
      </c>
      <c r="T271" s="200"/>
      <c r="U271" s="27" t="str">
        <f t="shared" si="57"/>
        <v/>
      </c>
      <c r="V271" s="162"/>
      <c r="W271" s="27" t="str">
        <f t="shared" si="58"/>
        <v/>
      </c>
      <c r="X271" s="162"/>
      <c r="Y271" s="27" t="str">
        <f t="shared" si="59"/>
        <v/>
      </c>
      <c r="Z271" s="162"/>
      <c r="AA271" s="27" t="str">
        <f t="shared" si="60"/>
        <v/>
      </c>
      <c r="AB271" s="162"/>
      <c r="AC271" s="27" t="str">
        <f t="shared" si="61"/>
        <v/>
      </c>
      <c r="AD271" s="162"/>
      <c r="AE271" s="27" t="str">
        <f t="shared" si="62"/>
        <v/>
      </c>
      <c r="AF271" s="48" t="str">
        <f t="shared" si="63"/>
        <v/>
      </c>
      <c r="AG271" s="48" t="str">
        <f t="shared" si="64"/>
        <v/>
      </c>
      <c r="AH271" s="132"/>
      <c r="AI271" s="161" t="str">
        <f t="shared" si="65"/>
        <v>Débil</v>
      </c>
      <c r="AJ271" s="21" t="str">
        <f>IFERROR(VLOOKUP((CONCATENATE(AG271,AI271)),Listados!$U$3:$V$11,2,FALSE),"")</f>
        <v/>
      </c>
      <c r="AK271" s="48">
        <f t="shared" si="66"/>
        <v>100</v>
      </c>
      <c r="AL271" s="294">
        <f>AVERAGE(AK271:AK276)</f>
        <v>100</v>
      </c>
      <c r="AM271" s="296" t="str">
        <f>IF(AL271&lt;=50, "Débil", IF(AL271&lt;=99,"Moderado","Fuerte"))</f>
        <v>Fuerte</v>
      </c>
      <c r="AN271" s="197">
        <f>+IF(AND(Q271="Preventivo",AM271="Fuerte"),2,IF(AND(Q271="Preventivo",AM271="Moderado"),1,0))</f>
        <v>2</v>
      </c>
      <c r="AO271" s="197">
        <f t="shared" si="67"/>
        <v>1</v>
      </c>
      <c r="AP271" s="197">
        <f>+K271-AN271</f>
        <v>-1</v>
      </c>
      <c r="AQ271" s="197">
        <f>+M271-AO271</f>
        <v>1</v>
      </c>
      <c r="AR271" s="298" t="str">
        <f>+VLOOKUP(MIN(AP271,AP272,AP273,AP274,AP275,AP276),Listados!$J$18:$K$24,2,TRUE)</f>
        <v>Rara Vez</v>
      </c>
      <c r="AS271" s="298" t="str">
        <f>+VLOOKUP(MIN(AQ271,AQ272,AQ273,AQ274,AQ275,AQ276),Listados!$J$27:$K$32,2,TRUE)</f>
        <v>Insignificante</v>
      </c>
      <c r="AT271" s="298" t="str">
        <f>IF(AND(AR271&lt;&gt;"",AS271&lt;&gt;""),VLOOKUP(AR271&amp;AS271,Listados!$M$3:$N$27,2,FALSE),"")</f>
        <v>Bajo</v>
      </c>
      <c r="AU271" s="298" t="str">
        <f>+VLOOKUP(AT271,Listados!$P$3:$Q$6,2,FALSE)</f>
        <v>Asumir el riesgo</v>
      </c>
      <c r="AV271" s="351"/>
      <c r="AW271" s="352"/>
      <c r="AX271" s="353"/>
      <c r="AY271" s="351"/>
      <c r="AZ271" s="352"/>
      <c r="BA271" s="353"/>
      <c r="BB271" s="351"/>
      <c r="BC271" s="352"/>
      <c r="BD271" s="353"/>
    </row>
    <row r="272" spans="1:56" ht="255.75" thickBot="1" x14ac:dyDescent="0.3">
      <c r="A272" s="310"/>
      <c r="B272" s="322"/>
      <c r="C272" s="325"/>
      <c r="D272" s="326"/>
      <c r="E272" s="191"/>
      <c r="F272" s="191"/>
      <c r="G272" s="192" t="s">
        <v>553</v>
      </c>
      <c r="H272" s="192" t="s">
        <v>16</v>
      </c>
      <c r="I272" s="192" t="s">
        <v>554</v>
      </c>
      <c r="J272" s="322"/>
      <c r="K272" s="304"/>
      <c r="L272" s="307"/>
      <c r="M272" s="304"/>
      <c r="N272" s="324"/>
      <c r="O272" s="194" t="s">
        <v>552</v>
      </c>
      <c r="P272" s="194" t="s">
        <v>553</v>
      </c>
      <c r="Q272" s="194" t="s">
        <v>20</v>
      </c>
      <c r="R272" s="200"/>
      <c r="S272" s="27" t="str">
        <f t="shared" si="56"/>
        <v/>
      </c>
      <c r="T272" s="200"/>
      <c r="U272" s="27" t="str">
        <f t="shared" si="57"/>
        <v/>
      </c>
      <c r="V272" s="162"/>
      <c r="W272" s="27" t="str">
        <f t="shared" si="58"/>
        <v/>
      </c>
      <c r="X272" s="162"/>
      <c r="Y272" s="27" t="str">
        <f t="shared" si="59"/>
        <v/>
      </c>
      <c r="Z272" s="162"/>
      <c r="AA272" s="27" t="str">
        <f t="shared" si="60"/>
        <v/>
      </c>
      <c r="AB272" s="162"/>
      <c r="AC272" s="27" t="str">
        <f t="shared" si="61"/>
        <v/>
      </c>
      <c r="AD272" s="162"/>
      <c r="AE272" s="27" t="str">
        <f t="shared" si="62"/>
        <v/>
      </c>
      <c r="AF272" s="48" t="str">
        <f t="shared" si="63"/>
        <v/>
      </c>
      <c r="AG272" s="48" t="str">
        <f t="shared" si="64"/>
        <v/>
      </c>
      <c r="AH272" s="132"/>
      <c r="AI272" s="161" t="str">
        <f t="shared" si="65"/>
        <v>Débil</v>
      </c>
      <c r="AJ272" s="21" t="str">
        <f>IFERROR(VLOOKUP((CONCATENATE(AG272,AI272)),Listados!$U$3:$V$11,2,FALSE),"")</f>
        <v/>
      </c>
      <c r="AK272" s="48">
        <f t="shared" si="66"/>
        <v>100</v>
      </c>
      <c r="AL272" s="295"/>
      <c r="AM272" s="297"/>
      <c r="AN272" s="197">
        <f>+IF(AND(Q272="Preventivo",AM271="Fuerte"),2,IF(AND(Q272="Preventivo",AM271="Moderado"),1,0))</f>
        <v>2</v>
      </c>
      <c r="AO272" s="197">
        <f t="shared" si="67"/>
        <v>1</v>
      </c>
      <c r="AP272" s="197">
        <f>+K271-AN272</f>
        <v>-1</v>
      </c>
      <c r="AQ272" s="197">
        <f>+M271-AO272</f>
        <v>1</v>
      </c>
      <c r="AR272" s="299"/>
      <c r="AS272" s="299"/>
      <c r="AT272" s="299"/>
      <c r="AU272" s="299"/>
      <c r="AV272" s="351"/>
      <c r="AW272" s="352"/>
      <c r="AX272" s="353"/>
      <c r="AY272" s="351"/>
      <c r="AZ272" s="352"/>
      <c r="BA272" s="353"/>
      <c r="BB272" s="351"/>
      <c r="BC272" s="352"/>
      <c r="BD272" s="353"/>
    </row>
    <row r="273" spans="1:56" ht="165.75" thickBot="1" x14ac:dyDescent="0.3">
      <c r="A273" s="310"/>
      <c r="B273" s="322"/>
      <c r="C273" s="325"/>
      <c r="D273" s="326"/>
      <c r="E273" s="191"/>
      <c r="F273" s="191"/>
      <c r="G273" s="192" t="s">
        <v>555</v>
      </c>
      <c r="H273" s="192" t="s">
        <v>16</v>
      </c>
      <c r="I273" s="192"/>
      <c r="J273" s="322"/>
      <c r="K273" s="304"/>
      <c r="L273" s="307"/>
      <c r="M273" s="304"/>
      <c r="N273" s="324"/>
      <c r="O273" s="194" t="s">
        <v>556</v>
      </c>
      <c r="P273" s="194" t="s">
        <v>555</v>
      </c>
      <c r="Q273" s="194" t="s">
        <v>123</v>
      </c>
      <c r="R273" s="200"/>
      <c r="S273" s="27" t="str">
        <f t="shared" si="56"/>
        <v/>
      </c>
      <c r="T273" s="200"/>
      <c r="U273" s="27" t="str">
        <f t="shared" si="57"/>
        <v/>
      </c>
      <c r="V273" s="162"/>
      <c r="W273" s="27" t="str">
        <f t="shared" si="58"/>
        <v/>
      </c>
      <c r="X273" s="162"/>
      <c r="Y273" s="27" t="str">
        <f t="shared" si="59"/>
        <v/>
      </c>
      <c r="Z273" s="162"/>
      <c r="AA273" s="27" t="str">
        <f t="shared" si="60"/>
        <v/>
      </c>
      <c r="AB273" s="162"/>
      <c r="AC273" s="27" t="str">
        <f t="shared" si="61"/>
        <v/>
      </c>
      <c r="AD273" s="162"/>
      <c r="AE273" s="27" t="str">
        <f t="shared" si="62"/>
        <v/>
      </c>
      <c r="AF273" s="48" t="str">
        <f t="shared" si="63"/>
        <v/>
      </c>
      <c r="AG273" s="48" t="str">
        <f t="shared" si="64"/>
        <v/>
      </c>
      <c r="AH273" s="132"/>
      <c r="AI273" s="161" t="str">
        <f t="shared" si="65"/>
        <v>Débil</v>
      </c>
      <c r="AJ273" s="21" t="str">
        <f>IFERROR(VLOOKUP((CONCATENATE(AG273,AI273)),Listados!$U$3:$V$11,2,FALSE),"")</f>
        <v/>
      </c>
      <c r="AK273" s="48">
        <f t="shared" si="66"/>
        <v>100</v>
      </c>
      <c r="AL273" s="295"/>
      <c r="AM273" s="297"/>
      <c r="AN273" s="197">
        <f>+IF(AND(Q273="Preventivo",AM271="Fuerte"),2,IF(AND(Q273="Preventivo",AM271="Moderado"),1,0))</f>
        <v>0</v>
      </c>
      <c r="AO273" s="197">
        <f t="shared" si="67"/>
        <v>2</v>
      </c>
      <c r="AP273" s="197">
        <f>+K271-AN273</f>
        <v>1</v>
      </c>
      <c r="AQ273" s="197">
        <f>+M271-AO273</f>
        <v>0</v>
      </c>
      <c r="AR273" s="299"/>
      <c r="AS273" s="299"/>
      <c r="AT273" s="299"/>
      <c r="AU273" s="299"/>
      <c r="AV273" s="351"/>
      <c r="AW273" s="352"/>
      <c r="AX273" s="353"/>
      <c r="AY273" s="351"/>
      <c r="AZ273" s="352"/>
      <c r="BA273" s="353"/>
      <c r="BB273" s="351"/>
      <c r="BC273" s="352"/>
      <c r="BD273" s="353"/>
    </row>
    <row r="274" spans="1:56" ht="15.75" thickBot="1" x14ac:dyDescent="0.3">
      <c r="A274" s="310"/>
      <c r="B274" s="322"/>
      <c r="C274" s="325"/>
      <c r="D274" s="326"/>
      <c r="E274" s="191"/>
      <c r="F274" s="191"/>
      <c r="G274" s="192"/>
      <c r="H274" s="192"/>
      <c r="I274" s="192"/>
      <c r="J274" s="322"/>
      <c r="K274" s="304"/>
      <c r="L274" s="307"/>
      <c r="M274" s="304"/>
      <c r="N274" s="324"/>
      <c r="O274" s="191"/>
      <c r="P274" s="194"/>
      <c r="Q274" s="194"/>
      <c r="R274" s="200"/>
      <c r="S274" s="27" t="str">
        <f t="shared" si="56"/>
        <v/>
      </c>
      <c r="T274" s="200"/>
      <c r="U274" s="27" t="str">
        <f t="shared" si="57"/>
        <v/>
      </c>
      <c r="V274" s="162"/>
      <c r="W274" s="27" t="str">
        <f t="shared" si="58"/>
        <v/>
      </c>
      <c r="X274" s="162"/>
      <c r="Y274" s="27" t="str">
        <f t="shared" si="59"/>
        <v/>
      </c>
      <c r="Z274" s="162"/>
      <c r="AA274" s="27" t="str">
        <f t="shared" si="60"/>
        <v/>
      </c>
      <c r="AB274" s="162"/>
      <c r="AC274" s="27" t="str">
        <f t="shared" si="61"/>
        <v/>
      </c>
      <c r="AD274" s="162"/>
      <c r="AE274" s="27" t="str">
        <f t="shared" si="62"/>
        <v/>
      </c>
      <c r="AF274" s="48" t="str">
        <f t="shared" si="63"/>
        <v/>
      </c>
      <c r="AG274" s="48" t="str">
        <f t="shared" si="64"/>
        <v/>
      </c>
      <c r="AH274" s="132"/>
      <c r="AI274" s="161" t="str">
        <f t="shared" si="65"/>
        <v>Débil</v>
      </c>
      <c r="AJ274" s="21" t="str">
        <f>IFERROR(VLOOKUP((CONCATENATE(AG274,AI274)),Listados!$U$3:$V$11,2,FALSE),"")</f>
        <v/>
      </c>
      <c r="AK274" s="48">
        <f t="shared" si="66"/>
        <v>100</v>
      </c>
      <c r="AL274" s="295"/>
      <c r="AM274" s="297"/>
      <c r="AN274" s="197">
        <f>+IF(AND(Q274="Preventivo",AM271="Fuerte"),2,IF(AND(Q274="Preventivo",AM271="Moderado"),1,0))</f>
        <v>0</v>
      </c>
      <c r="AO274" s="197">
        <f t="shared" si="67"/>
        <v>0</v>
      </c>
      <c r="AP274" s="197">
        <f>+K271-AN274</f>
        <v>1</v>
      </c>
      <c r="AQ274" s="197">
        <f>+M271-AO274</f>
        <v>2</v>
      </c>
      <c r="AR274" s="299"/>
      <c r="AS274" s="299"/>
      <c r="AT274" s="299"/>
      <c r="AU274" s="299"/>
      <c r="AV274" s="351"/>
      <c r="AW274" s="352"/>
      <c r="AX274" s="353"/>
      <c r="AY274" s="351"/>
      <c r="AZ274" s="352"/>
      <c r="BA274" s="353"/>
      <c r="BB274" s="351"/>
      <c r="BC274" s="352"/>
      <c r="BD274" s="353"/>
    </row>
    <row r="275" spans="1:56" ht="15.75" thickBot="1" x14ac:dyDescent="0.3">
      <c r="A275" s="310"/>
      <c r="B275" s="322"/>
      <c r="C275" s="325"/>
      <c r="D275" s="326"/>
      <c r="E275" s="191"/>
      <c r="F275" s="191"/>
      <c r="G275" s="192"/>
      <c r="H275" s="192"/>
      <c r="I275" s="192"/>
      <c r="J275" s="322"/>
      <c r="K275" s="304"/>
      <c r="L275" s="307"/>
      <c r="M275" s="304"/>
      <c r="N275" s="324"/>
      <c r="O275" s="191"/>
      <c r="P275" s="194"/>
      <c r="Q275" s="194"/>
      <c r="R275" s="200"/>
      <c r="S275" s="27" t="str">
        <f t="shared" si="56"/>
        <v/>
      </c>
      <c r="T275" s="200"/>
      <c r="U275" s="27" t="str">
        <f t="shared" si="57"/>
        <v/>
      </c>
      <c r="V275" s="162"/>
      <c r="W275" s="27" t="str">
        <f t="shared" si="58"/>
        <v/>
      </c>
      <c r="X275" s="162"/>
      <c r="Y275" s="27" t="str">
        <f t="shared" si="59"/>
        <v/>
      </c>
      <c r="Z275" s="162"/>
      <c r="AA275" s="27" t="str">
        <f t="shared" si="60"/>
        <v/>
      </c>
      <c r="AB275" s="162"/>
      <c r="AC275" s="27" t="str">
        <f t="shared" si="61"/>
        <v/>
      </c>
      <c r="AD275" s="162"/>
      <c r="AE275" s="27" t="str">
        <f t="shared" si="62"/>
        <v/>
      </c>
      <c r="AF275" s="48" t="str">
        <f t="shared" si="63"/>
        <v/>
      </c>
      <c r="AG275" s="48" t="str">
        <f t="shared" si="64"/>
        <v/>
      </c>
      <c r="AH275" s="132"/>
      <c r="AI275" s="161" t="str">
        <f t="shared" si="65"/>
        <v>Débil</v>
      </c>
      <c r="AJ275" s="21" t="str">
        <f>IFERROR(VLOOKUP((CONCATENATE(AG275,AI275)),Listados!$U$3:$V$11,2,FALSE),"")</f>
        <v/>
      </c>
      <c r="AK275" s="48">
        <f t="shared" si="66"/>
        <v>100</v>
      </c>
      <c r="AL275" s="295"/>
      <c r="AM275" s="297"/>
      <c r="AN275" s="197">
        <f>+IF(AND(Q275="Preventivo",AM271="Fuerte"),2,IF(AND(Q275="Preventivo",AM271="Moderado"),1,0))</f>
        <v>0</v>
      </c>
      <c r="AO275" s="197">
        <f t="shared" si="67"/>
        <v>0</v>
      </c>
      <c r="AP275" s="197">
        <f>+K271-AN275</f>
        <v>1</v>
      </c>
      <c r="AQ275" s="197">
        <f>+M271-AO275</f>
        <v>2</v>
      </c>
      <c r="AR275" s="299"/>
      <c r="AS275" s="299"/>
      <c r="AT275" s="299"/>
      <c r="AU275" s="299"/>
      <c r="AV275" s="351"/>
      <c r="AW275" s="352"/>
      <c r="AX275" s="353"/>
      <c r="AY275" s="351"/>
      <c r="AZ275" s="352"/>
      <c r="BA275" s="353"/>
      <c r="BB275" s="351"/>
      <c r="BC275" s="352"/>
      <c r="BD275" s="353"/>
    </row>
    <row r="276" spans="1:56" ht="15.75" thickBot="1" x14ac:dyDescent="0.3">
      <c r="A276" s="311"/>
      <c r="B276" s="322"/>
      <c r="C276" s="325"/>
      <c r="D276" s="326"/>
      <c r="E276" s="191"/>
      <c r="F276" s="191"/>
      <c r="G276" s="192"/>
      <c r="H276" s="192"/>
      <c r="I276" s="192"/>
      <c r="J276" s="322"/>
      <c r="K276" s="305"/>
      <c r="L276" s="307"/>
      <c r="M276" s="305"/>
      <c r="N276" s="324"/>
      <c r="O276" s="191"/>
      <c r="P276" s="194"/>
      <c r="Q276" s="194"/>
      <c r="R276" s="200"/>
      <c r="S276" s="27" t="str">
        <f t="shared" si="56"/>
        <v/>
      </c>
      <c r="T276" s="200"/>
      <c r="U276" s="27" t="str">
        <f t="shared" si="57"/>
        <v/>
      </c>
      <c r="V276" s="162"/>
      <c r="W276" s="27" t="str">
        <f t="shared" si="58"/>
        <v/>
      </c>
      <c r="X276" s="162"/>
      <c r="Y276" s="27" t="str">
        <f t="shared" si="59"/>
        <v/>
      </c>
      <c r="Z276" s="162"/>
      <c r="AA276" s="27" t="str">
        <f t="shared" si="60"/>
        <v/>
      </c>
      <c r="AB276" s="162"/>
      <c r="AC276" s="27" t="str">
        <f t="shared" si="61"/>
        <v/>
      </c>
      <c r="AD276" s="162"/>
      <c r="AE276" s="27" t="str">
        <f t="shared" si="62"/>
        <v/>
      </c>
      <c r="AF276" s="48" t="str">
        <f t="shared" si="63"/>
        <v/>
      </c>
      <c r="AG276" s="48" t="str">
        <f t="shared" si="64"/>
        <v/>
      </c>
      <c r="AH276" s="132"/>
      <c r="AI276" s="161" t="str">
        <f t="shared" si="65"/>
        <v>Débil</v>
      </c>
      <c r="AJ276" s="21" t="str">
        <f>IFERROR(VLOOKUP((CONCATENATE(AG276,AI276)),Listados!$U$3:$V$11,2,FALSE),"")</f>
        <v/>
      </c>
      <c r="AK276" s="48">
        <f t="shared" si="66"/>
        <v>100</v>
      </c>
      <c r="AL276" s="296"/>
      <c r="AM276" s="297"/>
      <c r="AN276" s="197">
        <f>+IF(AND(Q276="Preventivo",AM271="Fuerte"),2,IF(AND(Q276="Preventivo",AM271="Moderado"),1,0))</f>
        <v>0</v>
      </c>
      <c r="AO276" s="197">
        <f t="shared" si="67"/>
        <v>0</v>
      </c>
      <c r="AP276" s="197">
        <f>+K271-AN276</f>
        <v>1</v>
      </c>
      <c r="AQ276" s="197">
        <f>+M271-AO276</f>
        <v>2</v>
      </c>
      <c r="AR276" s="300"/>
      <c r="AS276" s="300"/>
      <c r="AT276" s="300"/>
      <c r="AU276" s="300"/>
      <c r="AV276" s="351"/>
      <c r="AW276" s="352"/>
      <c r="AX276" s="353"/>
      <c r="AY276" s="351"/>
      <c r="AZ276" s="352"/>
      <c r="BA276" s="353"/>
      <c r="BB276" s="351"/>
      <c r="BC276" s="352"/>
      <c r="BD276" s="353"/>
    </row>
    <row r="277" spans="1:56" ht="210.75" thickBot="1" x14ac:dyDescent="0.3">
      <c r="A277" s="309">
        <v>46</v>
      </c>
      <c r="B277" s="322" t="s">
        <v>68</v>
      </c>
      <c r="C277" s="325" t="str">
        <f>IFERROR(VLOOKUP(B277,Listados!B$3:C$20,2,FALSE),"")</f>
        <v>Gestión contra la Criminalidad y la Reincidencia</v>
      </c>
      <c r="D277" s="326" t="s">
        <v>557</v>
      </c>
      <c r="E277" s="191" t="s">
        <v>15</v>
      </c>
      <c r="F277" s="191" t="s">
        <v>178</v>
      </c>
      <c r="G277" s="192" t="s">
        <v>558</v>
      </c>
      <c r="H277" s="192" t="s">
        <v>30</v>
      </c>
      <c r="I277" s="192" t="s">
        <v>559</v>
      </c>
      <c r="J277" s="322" t="s">
        <v>31</v>
      </c>
      <c r="K277" s="303">
        <f>+VLOOKUP(J277,[4]Listados!$K$8:$L$12,2,0)</f>
        <v>2</v>
      </c>
      <c r="L277" s="306" t="s">
        <v>32</v>
      </c>
      <c r="M277" s="303">
        <f>+VLOOKUP(L277,Listados!$K$13:$L$17,2,0)</f>
        <v>2</v>
      </c>
      <c r="N277" s="323" t="str">
        <f>IF(AND(J277&lt;&gt;"",L277&lt;&gt;""),VLOOKUP(J277&amp;L277,Listados!$M$3:$N$27,2,FALSE),"")</f>
        <v>Bajo</v>
      </c>
      <c r="O277" s="194" t="s">
        <v>560</v>
      </c>
      <c r="P277" s="191" t="s">
        <v>558</v>
      </c>
      <c r="Q277" s="192" t="s">
        <v>20</v>
      </c>
      <c r="R277" s="200"/>
      <c r="S277" s="27" t="str">
        <f t="shared" si="56"/>
        <v/>
      </c>
      <c r="T277" s="200"/>
      <c r="U277" s="27" t="str">
        <f t="shared" si="57"/>
        <v/>
      </c>
      <c r="V277" s="162"/>
      <c r="W277" s="27" t="str">
        <f t="shared" si="58"/>
        <v/>
      </c>
      <c r="X277" s="162"/>
      <c r="Y277" s="27" t="str">
        <f t="shared" si="59"/>
        <v/>
      </c>
      <c r="Z277" s="162"/>
      <c r="AA277" s="27" t="str">
        <f t="shared" si="60"/>
        <v/>
      </c>
      <c r="AB277" s="162"/>
      <c r="AC277" s="27" t="str">
        <f t="shared" si="61"/>
        <v/>
      </c>
      <c r="AD277" s="162"/>
      <c r="AE277" s="27" t="str">
        <f t="shared" si="62"/>
        <v/>
      </c>
      <c r="AF277" s="48" t="str">
        <f t="shared" si="63"/>
        <v/>
      </c>
      <c r="AG277" s="48" t="str">
        <f t="shared" si="64"/>
        <v/>
      </c>
      <c r="AH277" s="132"/>
      <c r="AI277" s="161" t="str">
        <f t="shared" si="65"/>
        <v>Débil</v>
      </c>
      <c r="AJ277" s="21" t="str">
        <f>IFERROR(VLOOKUP((CONCATENATE(AG277,AI277)),Listados!$U$3:$V$11,2,FALSE),"")</f>
        <v/>
      </c>
      <c r="AK277" s="48">
        <f t="shared" si="66"/>
        <v>100</v>
      </c>
      <c r="AL277" s="294">
        <f>AVERAGE(AK277:AK282)</f>
        <v>100</v>
      </c>
      <c r="AM277" s="296" t="str">
        <f>IF(AL277&lt;=50, "Débil", IF(AL277&lt;=99,"Moderado","Fuerte"))</f>
        <v>Fuerte</v>
      </c>
      <c r="AN277" s="197">
        <f>+IF(AND(Q277="Preventivo",AM277="Fuerte"),2,IF(AND(Q277="Preventivo",AM277="Moderado"),1,0))</f>
        <v>2</v>
      </c>
      <c r="AO277" s="197">
        <f t="shared" si="67"/>
        <v>1</v>
      </c>
      <c r="AP277" s="197">
        <f>+K277-AN277</f>
        <v>0</v>
      </c>
      <c r="AQ277" s="197">
        <f>+M277-AO277</f>
        <v>1</v>
      </c>
      <c r="AR277" s="298" t="str">
        <f>+VLOOKUP(MIN(AP277,AP278,AP279,AP280,AP281,AP282),Listados!$J$18:$K$24,2,TRUE)</f>
        <v>Rara Vez</v>
      </c>
      <c r="AS277" s="298" t="str">
        <f>+VLOOKUP(MIN(AQ277,AQ278,AQ279,AQ280,AQ281,AQ282),Listados!$J$27:$K$32,2,TRUE)</f>
        <v>Insignificante</v>
      </c>
      <c r="AT277" s="298" t="str">
        <f>IF(AND(AR277&lt;&gt;"",AS277&lt;&gt;""),VLOOKUP(AR277&amp;AS277,Listados!$M$3:$N$27,2,FALSE),"")</f>
        <v>Bajo</v>
      </c>
      <c r="AU277" s="298" t="str">
        <f>+VLOOKUP(AT277,Listados!$P$3:$Q$6,2,FALSE)</f>
        <v>Asumir el riesgo</v>
      </c>
      <c r="AV277" s="351"/>
      <c r="AW277" s="352"/>
      <c r="AX277" s="353"/>
      <c r="AY277" s="351"/>
      <c r="AZ277" s="352"/>
      <c r="BA277" s="353"/>
      <c r="BB277" s="351"/>
      <c r="BC277" s="352"/>
      <c r="BD277" s="353"/>
    </row>
    <row r="278" spans="1:56" ht="210.75" thickBot="1" x14ac:dyDescent="0.3">
      <c r="A278" s="310"/>
      <c r="B278" s="322"/>
      <c r="C278" s="325"/>
      <c r="D278" s="326"/>
      <c r="E278" s="191"/>
      <c r="F278" s="191"/>
      <c r="G278" s="192" t="s">
        <v>561</v>
      </c>
      <c r="H278" s="192" t="s">
        <v>16</v>
      </c>
      <c r="I278" s="192" t="s">
        <v>562</v>
      </c>
      <c r="J278" s="322"/>
      <c r="K278" s="304"/>
      <c r="L278" s="307"/>
      <c r="M278" s="304"/>
      <c r="N278" s="324"/>
      <c r="O278" s="194" t="s">
        <v>560</v>
      </c>
      <c r="P278" s="191" t="s">
        <v>561</v>
      </c>
      <c r="Q278" s="192" t="s">
        <v>20</v>
      </c>
      <c r="R278" s="200"/>
      <c r="S278" s="27" t="str">
        <f t="shared" si="56"/>
        <v/>
      </c>
      <c r="T278" s="200"/>
      <c r="U278" s="27" t="str">
        <f t="shared" si="57"/>
        <v/>
      </c>
      <c r="V278" s="162"/>
      <c r="W278" s="27" t="str">
        <f t="shared" si="58"/>
        <v/>
      </c>
      <c r="X278" s="162"/>
      <c r="Y278" s="27" t="str">
        <f t="shared" si="59"/>
        <v/>
      </c>
      <c r="Z278" s="162"/>
      <c r="AA278" s="27" t="str">
        <f t="shared" si="60"/>
        <v/>
      </c>
      <c r="AB278" s="162"/>
      <c r="AC278" s="27" t="str">
        <f t="shared" si="61"/>
        <v/>
      </c>
      <c r="AD278" s="162"/>
      <c r="AE278" s="27" t="str">
        <f t="shared" si="62"/>
        <v/>
      </c>
      <c r="AF278" s="48" t="str">
        <f t="shared" si="63"/>
        <v/>
      </c>
      <c r="AG278" s="48" t="str">
        <f t="shared" si="64"/>
        <v/>
      </c>
      <c r="AH278" s="132"/>
      <c r="AI278" s="161" t="str">
        <f t="shared" si="65"/>
        <v>Débil</v>
      </c>
      <c r="AJ278" s="21" t="str">
        <f>IFERROR(VLOOKUP((CONCATENATE(AG278,AI278)),Listados!$U$3:$V$11,2,FALSE),"")</f>
        <v/>
      </c>
      <c r="AK278" s="48">
        <f t="shared" si="66"/>
        <v>100</v>
      </c>
      <c r="AL278" s="295"/>
      <c r="AM278" s="297"/>
      <c r="AN278" s="197">
        <f>+IF(AND(Q278="Preventivo",AM277="Fuerte"),2,IF(AND(Q278="Preventivo",AM277="Moderado"),1,0))</f>
        <v>2</v>
      </c>
      <c r="AO278" s="197">
        <f t="shared" si="67"/>
        <v>1</v>
      </c>
      <c r="AP278" s="197">
        <f>+K277-AN278</f>
        <v>0</v>
      </c>
      <c r="AQ278" s="197">
        <f>+M277-AO278</f>
        <v>1</v>
      </c>
      <c r="AR278" s="299"/>
      <c r="AS278" s="299"/>
      <c r="AT278" s="299"/>
      <c r="AU278" s="299"/>
      <c r="AV278" s="351"/>
      <c r="AW278" s="352"/>
      <c r="AX278" s="353"/>
      <c r="AY278" s="351"/>
      <c r="AZ278" s="352"/>
      <c r="BA278" s="353"/>
      <c r="BB278" s="351"/>
      <c r="BC278" s="352"/>
      <c r="BD278" s="353"/>
    </row>
    <row r="279" spans="1:56" ht="15.75" thickBot="1" x14ac:dyDescent="0.3">
      <c r="A279" s="310"/>
      <c r="B279" s="322"/>
      <c r="C279" s="325"/>
      <c r="D279" s="326"/>
      <c r="E279" s="191"/>
      <c r="F279" s="191"/>
      <c r="G279" s="192"/>
      <c r="H279" s="192"/>
      <c r="I279" s="192" t="s">
        <v>402</v>
      </c>
      <c r="J279" s="322"/>
      <c r="K279" s="304"/>
      <c r="L279" s="307"/>
      <c r="M279" s="304"/>
      <c r="N279" s="324"/>
      <c r="O279" s="191"/>
      <c r="P279" s="194"/>
      <c r="Q279" s="194"/>
      <c r="R279" s="200"/>
      <c r="S279" s="27" t="str">
        <f t="shared" si="56"/>
        <v/>
      </c>
      <c r="T279" s="200"/>
      <c r="U279" s="27" t="str">
        <f t="shared" si="57"/>
        <v/>
      </c>
      <c r="V279" s="162"/>
      <c r="W279" s="27" t="str">
        <f t="shared" si="58"/>
        <v/>
      </c>
      <c r="X279" s="162"/>
      <c r="Y279" s="27" t="str">
        <f t="shared" si="59"/>
        <v/>
      </c>
      <c r="Z279" s="162"/>
      <c r="AA279" s="27" t="str">
        <f t="shared" si="60"/>
        <v/>
      </c>
      <c r="AB279" s="162"/>
      <c r="AC279" s="27" t="str">
        <f t="shared" si="61"/>
        <v/>
      </c>
      <c r="AD279" s="162"/>
      <c r="AE279" s="27" t="str">
        <f t="shared" si="62"/>
        <v/>
      </c>
      <c r="AF279" s="48" t="str">
        <f t="shared" si="63"/>
        <v/>
      </c>
      <c r="AG279" s="48" t="str">
        <f t="shared" si="64"/>
        <v/>
      </c>
      <c r="AH279" s="132"/>
      <c r="AI279" s="161" t="str">
        <f t="shared" si="65"/>
        <v>Débil</v>
      </c>
      <c r="AJ279" s="21" t="str">
        <f>IFERROR(VLOOKUP((CONCATENATE(AG279,AI279)),Listados!$U$3:$V$11,2,FALSE),"")</f>
        <v/>
      </c>
      <c r="AK279" s="48">
        <f t="shared" si="66"/>
        <v>100</v>
      </c>
      <c r="AL279" s="295"/>
      <c r="AM279" s="297"/>
      <c r="AN279" s="197">
        <f>+IF(AND(Q279="Preventivo",AM277="Fuerte"),2,IF(AND(Q279="Preventivo",AM277="Moderado"),1,0))</f>
        <v>0</v>
      </c>
      <c r="AO279" s="197">
        <f t="shared" si="67"/>
        <v>0</v>
      </c>
      <c r="AP279" s="197">
        <f>+K277-AN279</f>
        <v>2</v>
      </c>
      <c r="AQ279" s="197">
        <f>+M277-AO279</f>
        <v>2</v>
      </c>
      <c r="AR279" s="299"/>
      <c r="AS279" s="299"/>
      <c r="AT279" s="299"/>
      <c r="AU279" s="299"/>
      <c r="AV279" s="351"/>
      <c r="AW279" s="352"/>
      <c r="AX279" s="353"/>
      <c r="AY279" s="351"/>
      <c r="AZ279" s="352"/>
      <c r="BA279" s="353"/>
      <c r="BB279" s="351"/>
      <c r="BC279" s="352"/>
      <c r="BD279" s="353"/>
    </row>
    <row r="280" spans="1:56" ht="30.75" thickBot="1" x14ac:dyDescent="0.3">
      <c r="A280" s="310"/>
      <c r="B280" s="322"/>
      <c r="C280" s="325"/>
      <c r="D280" s="326"/>
      <c r="E280" s="191"/>
      <c r="F280" s="191"/>
      <c r="G280" s="192"/>
      <c r="H280" s="192"/>
      <c r="I280" s="192" t="s">
        <v>563</v>
      </c>
      <c r="J280" s="322"/>
      <c r="K280" s="304"/>
      <c r="L280" s="307"/>
      <c r="M280" s="304"/>
      <c r="N280" s="324"/>
      <c r="O280" s="191"/>
      <c r="P280" s="194"/>
      <c r="Q280" s="194"/>
      <c r="R280" s="200"/>
      <c r="S280" s="27" t="str">
        <f t="shared" si="56"/>
        <v/>
      </c>
      <c r="T280" s="200"/>
      <c r="U280" s="27" t="str">
        <f t="shared" si="57"/>
        <v/>
      </c>
      <c r="V280" s="162"/>
      <c r="W280" s="27" t="str">
        <f t="shared" si="58"/>
        <v/>
      </c>
      <c r="X280" s="162"/>
      <c r="Y280" s="27" t="str">
        <f t="shared" si="59"/>
        <v/>
      </c>
      <c r="Z280" s="162"/>
      <c r="AA280" s="27" t="str">
        <f t="shared" si="60"/>
        <v/>
      </c>
      <c r="AB280" s="162"/>
      <c r="AC280" s="27" t="str">
        <f t="shared" si="61"/>
        <v/>
      </c>
      <c r="AD280" s="162"/>
      <c r="AE280" s="27" t="str">
        <f t="shared" si="62"/>
        <v/>
      </c>
      <c r="AF280" s="48" t="str">
        <f t="shared" si="63"/>
        <v/>
      </c>
      <c r="AG280" s="48" t="str">
        <f t="shared" si="64"/>
        <v/>
      </c>
      <c r="AH280" s="132"/>
      <c r="AI280" s="161" t="str">
        <f t="shared" si="65"/>
        <v>Débil</v>
      </c>
      <c r="AJ280" s="21" t="str">
        <f>IFERROR(VLOOKUP((CONCATENATE(AG280,AI280)),Listados!$U$3:$V$11,2,FALSE),"")</f>
        <v/>
      </c>
      <c r="AK280" s="48">
        <f t="shared" si="66"/>
        <v>100</v>
      </c>
      <c r="AL280" s="295"/>
      <c r="AM280" s="297"/>
      <c r="AN280" s="197">
        <f>+IF(AND(Q280="Preventivo",AM277="Fuerte"),2,IF(AND(Q280="Preventivo",AM277="Moderado"),1,0))</f>
        <v>0</v>
      </c>
      <c r="AO280" s="197">
        <f t="shared" si="67"/>
        <v>0</v>
      </c>
      <c r="AP280" s="197">
        <f>+K277-AN280</f>
        <v>2</v>
      </c>
      <c r="AQ280" s="197">
        <f>+M277-AO280</f>
        <v>2</v>
      </c>
      <c r="AR280" s="299"/>
      <c r="AS280" s="299"/>
      <c r="AT280" s="299"/>
      <c r="AU280" s="299"/>
      <c r="AV280" s="351"/>
      <c r="AW280" s="352"/>
      <c r="AX280" s="353"/>
      <c r="AY280" s="351"/>
      <c r="AZ280" s="352"/>
      <c r="BA280" s="353"/>
      <c r="BB280" s="351"/>
      <c r="BC280" s="352"/>
      <c r="BD280" s="353"/>
    </row>
    <row r="281" spans="1:56" ht="15.75" thickBot="1" x14ac:dyDescent="0.3">
      <c r="A281" s="310"/>
      <c r="B281" s="322"/>
      <c r="C281" s="325"/>
      <c r="D281" s="326"/>
      <c r="E281" s="191"/>
      <c r="F281" s="191"/>
      <c r="G281" s="192"/>
      <c r="H281" s="192"/>
      <c r="I281" s="192"/>
      <c r="J281" s="322"/>
      <c r="K281" s="304"/>
      <c r="L281" s="307"/>
      <c r="M281" s="304"/>
      <c r="N281" s="324"/>
      <c r="O281" s="191"/>
      <c r="P281" s="194"/>
      <c r="Q281" s="194"/>
      <c r="R281" s="200"/>
      <c r="S281" s="27" t="str">
        <f t="shared" si="56"/>
        <v/>
      </c>
      <c r="T281" s="200"/>
      <c r="U281" s="27" t="str">
        <f t="shared" si="57"/>
        <v/>
      </c>
      <c r="V281" s="162"/>
      <c r="W281" s="27" t="str">
        <f t="shared" si="58"/>
        <v/>
      </c>
      <c r="X281" s="162"/>
      <c r="Y281" s="27" t="str">
        <f t="shared" si="59"/>
        <v/>
      </c>
      <c r="Z281" s="162"/>
      <c r="AA281" s="27" t="str">
        <f t="shared" si="60"/>
        <v/>
      </c>
      <c r="AB281" s="162"/>
      <c r="AC281" s="27" t="str">
        <f t="shared" si="61"/>
        <v/>
      </c>
      <c r="AD281" s="162"/>
      <c r="AE281" s="27" t="str">
        <f t="shared" si="62"/>
        <v/>
      </c>
      <c r="AF281" s="48" t="str">
        <f t="shared" si="63"/>
        <v/>
      </c>
      <c r="AG281" s="48" t="str">
        <f t="shared" si="64"/>
        <v/>
      </c>
      <c r="AH281" s="132"/>
      <c r="AI281" s="161" t="str">
        <f t="shared" si="65"/>
        <v>Débil</v>
      </c>
      <c r="AJ281" s="21" t="str">
        <f>IFERROR(VLOOKUP((CONCATENATE(AG281,AI281)),Listados!$U$3:$V$11,2,FALSE),"")</f>
        <v/>
      </c>
      <c r="AK281" s="48">
        <f t="shared" si="66"/>
        <v>100</v>
      </c>
      <c r="AL281" s="295"/>
      <c r="AM281" s="297"/>
      <c r="AN281" s="197">
        <f>+IF(AND(Q281="Preventivo",AM277="Fuerte"),2,IF(AND(Q281="Preventivo",AM277="Moderado"),1,0))</f>
        <v>0</v>
      </c>
      <c r="AO281" s="197">
        <f t="shared" si="67"/>
        <v>0</v>
      </c>
      <c r="AP281" s="197">
        <f>+K277-AN281</f>
        <v>2</v>
      </c>
      <c r="AQ281" s="197">
        <f>+M277-AO281</f>
        <v>2</v>
      </c>
      <c r="AR281" s="299"/>
      <c r="AS281" s="299"/>
      <c r="AT281" s="299"/>
      <c r="AU281" s="299"/>
      <c r="AV281" s="351"/>
      <c r="AW281" s="352"/>
      <c r="AX281" s="353"/>
      <c r="AY281" s="351"/>
      <c r="AZ281" s="352"/>
      <c r="BA281" s="353"/>
      <c r="BB281" s="351"/>
      <c r="BC281" s="352"/>
      <c r="BD281" s="353"/>
    </row>
    <row r="282" spans="1:56" ht="15.75" thickBot="1" x14ac:dyDescent="0.3">
      <c r="A282" s="311"/>
      <c r="B282" s="322"/>
      <c r="C282" s="325"/>
      <c r="D282" s="326"/>
      <c r="E282" s="191"/>
      <c r="F282" s="191"/>
      <c r="G282" s="192"/>
      <c r="H282" s="192"/>
      <c r="I282" s="192"/>
      <c r="J282" s="322"/>
      <c r="K282" s="305"/>
      <c r="L282" s="307"/>
      <c r="M282" s="305"/>
      <c r="N282" s="324"/>
      <c r="O282" s="191"/>
      <c r="P282" s="194"/>
      <c r="Q282" s="194"/>
      <c r="R282" s="200"/>
      <c r="S282" s="27" t="str">
        <f t="shared" si="56"/>
        <v/>
      </c>
      <c r="T282" s="200"/>
      <c r="U282" s="27" t="str">
        <f t="shared" si="57"/>
        <v/>
      </c>
      <c r="V282" s="162"/>
      <c r="W282" s="27" t="str">
        <f t="shared" si="58"/>
        <v/>
      </c>
      <c r="X282" s="162"/>
      <c r="Y282" s="27" t="str">
        <f t="shared" si="59"/>
        <v/>
      </c>
      <c r="Z282" s="162"/>
      <c r="AA282" s="27" t="str">
        <f t="shared" si="60"/>
        <v/>
      </c>
      <c r="AB282" s="162"/>
      <c r="AC282" s="27" t="str">
        <f t="shared" si="61"/>
        <v/>
      </c>
      <c r="AD282" s="162"/>
      <c r="AE282" s="27" t="str">
        <f t="shared" si="62"/>
        <v/>
      </c>
      <c r="AF282" s="48" t="str">
        <f t="shared" si="63"/>
        <v/>
      </c>
      <c r="AG282" s="48" t="str">
        <f t="shared" si="64"/>
        <v/>
      </c>
      <c r="AH282" s="132"/>
      <c r="AI282" s="161" t="str">
        <f t="shared" si="65"/>
        <v>Débil</v>
      </c>
      <c r="AJ282" s="21" t="str">
        <f>IFERROR(VLOOKUP((CONCATENATE(AG282,AI282)),Listados!$U$3:$V$11,2,FALSE),"")</f>
        <v/>
      </c>
      <c r="AK282" s="48">
        <f t="shared" si="66"/>
        <v>100</v>
      </c>
      <c r="AL282" s="296"/>
      <c r="AM282" s="297"/>
      <c r="AN282" s="197">
        <f>+IF(AND(Q282="Preventivo",AM277="Fuerte"),2,IF(AND(Q282="Preventivo",AM277="Moderado"),1,0))</f>
        <v>0</v>
      </c>
      <c r="AO282" s="197">
        <f t="shared" si="67"/>
        <v>0</v>
      </c>
      <c r="AP282" s="197">
        <f>+K277-AN282</f>
        <v>2</v>
      </c>
      <c r="AQ282" s="197">
        <f>+M277-AO282</f>
        <v>2</v>
      </c>
      <c r="AR282" s="300"/>
      <c r="AS282" s="300"/>
      <c r="AT282" s="300"/>
      <c r="AU282" s="300"/>
      <c r="AV282" s="351"/>
      <c r="AW282" s="352"/>
      <c r="AX282" s="353"/>
      <c r="AY282" s="351"/>
      <c r="AZ282" s="352"/>
      <c r="BA282" s="353"/>
      <c r="BB282" s="351"/>
      <c r="BC282" s="352"/>
      <c r="BD282" s="353"/>
    </row>
    <row r="283" spans="1:56" ht="180.75" thickBot="1" x14ac:dyDescent="0.3">
      <c r="A283" s="309">
        <v>47</v>
      </c>
      <c r="B283" s="322" t="s">
        <v>68</v>
      </c>
      <c r="C283" s="325" t="str">
        <f>IFERROR(VLOOKUP(B283,Listados!B$3:C$20,2,FALSE),"")</f>
        <v>Gestión contra la Criminalidad y la Reincidencia</v>
      </c>
      <c r="D283" s="326" t="s">
        <v>564</v>
      </c>
      <c r="E283" s="191" t="s">
        <v>15</v>
      </c>
      <c r="F283" s="191" t="s">
        <v>178</v>
      </c>
      <c r="G283" s="192" t="s">
        <v>565</v>
      </c>
      <c r="H283" s="192" t="s">
        <v>30</v>
      </c>
      <c r="I283" s="192" t="s">
        <v>402</v>
      </c>
      <c r="J283" s="322" t="s">
        <v>31</v>
      </c>
      <c r="K283" s="303">
        <f>+VLOOKUP(J283,[4]Listados!$K$8:$L$12,2,0)</f>
        <v>2</v>
      </c>
      <c r="L283" s="306" t="s">
        <v>32</v>
      </c>
      <c r="M283" s="303">
        <f>+VLOOKUP(L283,Listados!$K$13:$L$17,2,0)</f>
        <v>2</v>
      </c>
      <c r="N283" s="323" t="str">
        <f>IF(AND(J283&lt;&gt;"",L283&lt;&gt;""),VLOOKUP(J283&amp;L283,Listados!$M$3:$N$27,2,FALSE),"")</f>
        <v>Bajo</v>
      </c>
      <c r="O283" s="211" t="s">
        <v>566</v>
      </c>
      <c r="P283" s="194" t="s">
        <v>565</v>
      </c>
      <c r="Q283" s="194" t="s">
        <v>20</v>
      </c>
      <c r="R283" s="200"/>
      <c r="S283" s="27" t="str">
        <f t="shared" si="56"/>
        <v/>
      </c>
      <c r="T283" s="200"/>
      <c r="U283" s="27" t="str">
        <f t="shared" si="57"/>
        <v/>
      </c>
      <c r="V283" s="162"/>
      <c r="W283" s="27" t="str">
        <f t="shared" si="58"/>
        <v/>
      </c>
      <c r="X283" s="162"/>
      <c r="Y283" s="27" t="str">
        <f t="shared" si="59"/>
        <v/>
      </c>
      <c r="Z283" s="162"/>
      <c r="AA283" s="27" t="str">
        <f t="shared" si="60"/>
        <v/>
      </c>
      <c r="AB283" s="162"/>
      <c r="AC283" s="27" t="str">
        <f t="shared" si="61"/>
        <v/>
      </c>
      <c r="AD283" s="162"/>
      <c r="AE283" s="27" t="str">
        <f t="shared" si="62"/>
        <v/>
      </c>
      <c r="AF283" s="48" t="str">
        <f t="shared" si="63"/>
        <v/>
      </c>
      <c r="AG283" s="48" t="str">
        <f t="shared" si="64"/>
        <v/>
      </c>
      <c r="AH283" s="132"/>
      <c r="AI283" s="161" t="str">
        <f t="shared" si="65"/>
        <v>Débil</v>
      </c>
      <c r="AJ283" s="21" t="str">
        <f>IFERROR(VLOOKUP((CONCATENATE(AG283,AI283)),Listados!$U$3:$V$11,2,FALSE),"")</f>
        <v/>
      </c>
      <c r="AK283" s="48">
        <f t="shared" si="66"/>
        <v>100</v>
      </c>
      <c r="AL283" s="294">
        <f>AVERAGE(AK283:AK288)</f>
        <v>100</v>
      </c>
      <c r="AM283" s="296" t="str">
        <f>IF(AL283&lt;=50, "Débil", IF(AL283&lt;=99,"Moderado","Fuerte"))</f>
        <v>Fuerte</v>
      </c>
      <c r="AN283" s="197">
        <f>+IF(AND(Q283="Preventivo",AM283="Fuerte"),2,IF(AND(Q283="Preventivo",AM283="Moderado"),1,0))</f>
        <v>2</v>
      </c>
      <c r="AO283" s="197">
        <f t="shared" si="67"/>
        <v>1</v>
      </c>
      <c r="AP283" s="197">
        <f>+K283-AN283</f>
        <v>0</v>
      </c>
      <c r="AQ283" s="197">
        <f>+M283-AO283</f>
        <v>1</v>
      </c>
      <c r="AR283" s="298" t="str">
        <f>+VLOOKUP(MIN(AP283,AP284,AP285,AP286,AP287,AP288),Listados!$J$18:$K$24,2,TRUE)</f>
        <v>Rara Vez</v>
      </c>
      <c r="AS283" s="298" t="str">
        <f>+VLOOKUP(MIN(AQ283,AQ284,AQ285,AQ286,AQ287,AQ288),Listados!$J$27:$K$32,2,TRUE)</f>
        <v>Insignificante</v>
      </c>
      <c r="AT283" s="298" t="str">
        <f>IF(AND(AR283&lt;&gt;"",AS283&lt;&gt;""),VLOOKUP(AR283&amp;AS283,Listados!$M$3:$N$27,2,FALSE),"")</f>
        <v>Bajo</v>
      </c>
      <c r="AU283" s="298" t="str">
        <f>+VLOOKUP(AT283,Listados!$P$3:$Q$6,2,FALSE)</f>
        <v>Asumir el riesgo</v>
      </c>
      <c r="AV283" s="351"/>
      <c r="AW283" s="352"/>
      <c r="AX283" s="353"/>
      <c r="AY283" s="351"/>
      <c r="AZ283" s="352"/>
      <c r="BA283" s="353"/>
      <c r="BB283" s="351"/>
      <c r="BC283" s="352"/>
      <c r="BD283" s="353"/>
    </row>
    <row r="284" spans="1:56" ht="225" customHeight="1" thickBot="1" x14ac:dyDescent="0.3">
      <c r="A284" s="310"/>
      <c r="B284" s="322"/>
      <c r="C284" s="325"/>
      <c r="D284" s="326"/>
      <c r="E284" s="191"/>
      <c r="F284" s="191"/>
      <c r="G284" s="215" t="s">
        <v>567</v>
      </c>
      <c r="H284" s="192"/>
      <c r="I284" s="192" t="s">
        <v>563</v>
      </c>
      <c r="J284" s="322"/>
      <c r="K284" s="304"/>
      <c r="L284" s="307"/>
      <c r="M284" s="304"/>
      <c r="N284" s="324"/>
      <c r="O284" s="211" t="s">
        <v>568</v>
      </c>
      <c r="P284" s="194" t="s">
        <v>565</v>
      </c>
      <c r="Q284" s="194" t="s">
        <v>20</v>
      </c>
      <c r="R284" s="200"/>
      <c r="S284" s="27" t="str">
        <f t="shared" si="56"/>
        <v/>
      </c>
      <c r="T284" s="200"/>
      <c r="U284" s="27" t="str">
        <f t="shared" si="57"/>
        <v/>
      </c>
      <c r="V284" s="162"/>
      <c r="W284" s="27" t="str">
        <f t="shared" si="58"/>
        <v/>
      </c>
      <c r="X284" s="162"/>
      <c r="Y284" s="27" t="str">
        <f t="shared" si="59"/>
        <v/>
      </c>
      <c r="Z284" s="162"/>
      <c r="AA284" s="27" t="str">
        <f t="shared" si="60"/>
        <v/>
      </c>
      <c r="AB284" s="162"/>
      <c r="AC284" s="27" t="str">
        <f t="shared" si="61"/>
        <v/>
      </c>
      <c r="AD284" s="162"/>
      <c r="AE284" s="27" t="str">
        <f t="shared" si="62"/>
        <v/>
      </c>
      <c r="AF284" s="48" t="str">
        <f t="shared" si="63"/>
        <v/>
      </c>
      <c r="AG284" s="48" t="str">
        <f t="shared" si="64"/>
        <v/>
      </c>
      <c r="AH284" s="132"/>
      <c r="AI284" s="161" t="str">
        <f t="shared" si="65"/>
        <v>Débil</v>
      </c>
      <c r="AJ284" s="21" t="str">
        <f>IFERROR(VLOOKUP((CONCATENATE(AG284,AI284)),Listados!$U$3:$V$11,2,FALSE),"")</f>
        <v/>
      </c>
      <c r="AK284" s="48">
        <f t="shared" si="66"/>
        <v>100</v>
      </c>
      <c r="AL284" s="295"/>
      <c r="AM284" s="297"/>
      <c r="AN284" s="197">
        <f>+IF(AND(Q284="Preventivo",AM283="Fuerte"),2,IF(AND(Q284="Preventivo",AM283="Moderado"),1,0))</f>
        <v>2</v>
      </c>
      <c r="AO284" s="197">
        <f t="shared" si="67"/>
        <v>1</v>
      </c>
      <c r="AP284" s="197">
        <f>+K283-AN284</f>
        <v>0</v>
      </c>
      <c r="AQ284" s="197">
        <f>+M283-AO284</f>
        <v>1</v>
      </c>
      <c r="AR284" s="299"/>
      <c r="AS284" s="299"/>
      <c r="AT284" s="299"/>
      <c r="AU284" s="299"/>
      <c r="AV284" s="351"/>
      <c r="AW284" s="352"/>
      <c r="AX284" s="353"/>
      <c r="AY284" s="351"/>
      <c r="AZ284" s="352"/>
      <c r="BA284" s="353"/>
      <c r="BB284" s="351"/>
      <c r="BC284" s="352"/>
      <c r="BD284" s="353"/>
    </row>
    <row r="285" spans="1:56" ht="60.75" thickBot="1" x14ac:dyDescent="0.3">
      <c r="A285" s="310"/>
      <c r="B285" s="322"/>
      <c r="C285" s="325"/>
      <c r="D285" s="326"/>
      <c r="E285" s="191"/>
      <c r="F285" s="191"/>
      <c r="G285" s="215" t="s">
        <v>569</v>
      </c>
      <c r="H285" s="192"/>
      <c r="I285" s="192"/>
      <c r="J285" s="322"/>
      <c r="K285" s="304"/>
      <c r="L285" s="307"/>
      <c r="M285" s="304"/>
      <c r="N285" s="324"/>
      <c r="O285" s="191"/>
      <c r="P285" s="194"/>
      <c r="Q285" s="194"/>
      <c r="R285" s="200"/>
      <c r="S285" s="27" t="str">
        <f t="shared" si="56"/>
        <v/>
      </c>
      <c r="T285" s="200"/>
      <c r="U285" s="27" t="str">
        <f t="shared" si="57"/>
        <v/>
      </c>
      <c r="V285" s="162"/>
      <c r="W285" s="27" t="str">
        <f t="shared" si="58"/>
        <v/>
      </c>
      <c r="X285" s="162"/>
      <c r="Y285" s="27" t="str">
        <f t="shared" si="59"/>
        <v/>
      </c>
      <c r="Z285" s="162"/>
      <c r="AA285" s="27" t="str">
        <f t="shared" si="60"/>
        <v/>
      </c>
      <c r="AB285" s="162"/>
      <c r="AC285" s="27" t="str">
        <f t="shared" si="61"/>
        <v/>
      </c>
      <c r="AD285" s="162"/>
      <c r="AE285" s="27" t="str">
        <f t="shared" si="62"/>
        <v/>
      </c>
      <c r="AF285" s="48" t="str">
        <f t="shared" si="63"/>
        <v/>
      </c>
      <c r="AG285" s="48" t="str">
        <f t="shared" si="64"/>
        <v/>
      </c>
      <c r="AH285" s="132"/>
      <c r="AI285" s="161" t="str">
        <f t="shared" si="65"/>
        <v>Débil</v>
      </c>
      <c r="AJ285" s="21" t="str">
        <f>IFERROR(VLOOKUP((CONCATENATE(AG285,AI285)),Listados!$U$3:$V$11,2,FALSE),"")</f>
        <v/>
      </c>
      <c r="AK285" s="48">
        <f t="shared" si="66"/>
        <v>100</v>
      </c>
      <c r="AL285" s="295"/>
      <c r="AM285" s="297"/>
      <c r="AN285" s="197">
        <f>+IF(AND(Q285="Preventivo",AM283="Fuerte"),2,IF(AND(Q285="Preventivo",AM283="Moderado"),1,0))</f>
        <v>0</v>
      </c>
      <c r="AO285" s="197">
        <f t="shared" si="67"/>
        <v>0</v>
      </c>
      <c r="AP285" s="197">
        <f>+K283-AN285</f>
        <v>2</v>
      </c>
      <c r="AQ285" s="197">
        <f>+M283-AO285</f>
        <v>2</v>
      </c>
      <c r="AR285" s="299"/>
      <c r="AS285" s="299"/>
      <c r="AT285" s="299"/>
      <c r="AU285" s="299"/>
      <c r="AV285" s="351"/>
      <c r="AW285" s="352"/>
      <c r="AX285" s="353"/>
      <c r="AY285" s="351"/>
      <c r="AZ285" s="352"/>
      <c r="BA285" s="353"/>
      <c r="BB285" s="351"/>
      <c r="BC285" s="352"/>
      <c r="BD285" s="353"/>
    </row>
    <row r="286" spans="1:56" ht="75.75" thickBot="1" x14ac:dyDescent="0.3">
      <c r="A286" s="310"/>
      <c r="B286" s="322"/>
      <c r="C286" s="325"/>
      <c r="D286" s="326"/>
      <c r="E286" s="191"/>
      <c r="F286" s="191"/>
      <c r="G286" s="215" t="s">
        <v>570</v>
      </c>
      <c r="H286" s="192"/>
      <c r="I286" s="192"/>
      <c r="J286" s="322"/>
      <c r="K286" s="304"/>
      <c r="L286" s="307"/>
      <c r="M286" s="304"/>
      <c r="N286" s="324"/>
      <c r="O286" s="191"/>
      <c r="P286" s="194"/>
      <c r="Q286" s="194"/>
      <c r="R286" s="200"/>
      <c r="S286" s="27" t="str">
        <f t="shared" si="56"/>
        <v/>
      </c>
      <c r="T286" s="200"/>
      <c r="U286" s="27" t="str">
        <f t="shared" si="57"/>
        <v/>
      </c>
      <c r="V286" s="162"/>
      <c r="W286" s="27" t="str">
        <f t="shared" si="58"/>
        <v/>
      </c>
      <c r="X286" s="162"/>
      <c r="Y286" s="27" t="str">
        <f t="shared" si="59"/>
        <v/>
      </c>
      <c r="Z286" s="162"/>
      <c r="AA286" s="27" t="str">
        <f t="shared" si="60"/>
        <v/>
      </c>
      <c r="AB286" s="162"/>
      <c r="AC286" s="27" t="str">
        <f t="shared" si="61"/>
        <v/>
      </c>
      <c r="AD286" s="162"/>
      <c r="AE286" s="27" t="str">
        <f t="shared" si="62"/>
        <v/>
      </c>
      <c r="AF286" s="48" t="str">
        <f t="shared" si="63"/>
        <v/>
      </c>
      <c r="AG286" s="48" t="str">
        <f t="shared" si="64"/>
        <v/>
      </c>
      <c r="AH286" s="132"/>
      <c r="AI286" s="161" t="str">
        <f t="shared" si="65"/>
        <v>Débil</v>
      </c>
      <c r="AJ286" s="21" t="str">
        <f>IFERROR(VLOOKUP((CONCATENATE(AG286,AI286)),Listados!$U$3:$V$11,2,FALSE),"")</f>
        <v/>
      </c>
      <c r="AK286" s="48">
        <f t="shared" si="66"/>
        <v>100</v>
      </c>
      <c r="AL286" s="295"/>
      <c r="AM286" s="297"/>
      <c r="AN286" s="197">
        <f>+IF(AND(Q286="Preventivo",AM283="Fuerte"),2,IF(AND(Q286="Preventivo",AM283="Moderado"),1,0))</f>
        <v>0</v>
      </c>
      <c r="AO286" s="197">
        <f t="shared" si="67"/>
        <v>0</v>
      </c>
      <c r="AP286" s="197">
        <f>+K283-AN286</f>
        <v>2</v>
      </c>
      <c r="AQ286" s="197">
        <f>+M283-AO286</f>
        <v>2</v>
      </c>
      <c r="AR286" s="299"/>
      <c r="AS286" s="299"/>
      <c r="AT286" s="299"/>
      <c r="AU286" s="299"/>
      <c r="AV286" s="351"/>
      <c r="AW286" s="352"/>
      <c r="AX286" s="353"/>
      <c r="AY286" s="351"/>
      <c r="AZ286" s="352"/>
      <c r="BA286" s="353"/>
      <c r="BB286" s="351"/>
      <c r="BC286" s="352"/>
      <c r="BD286" s="353"/>
    </row>
    <row r="287" spans="1:56" ht="75.75" thickBot="1" x14ac:dyDescent="0.3">
      <c r="A287" s="310"/>
      <c r="B287" s="322"/>
      <c r="C287" s="325"/>
      <c r="D287" s="326"/>
      <c r="E287" s="191"/>
      <c r="F287" s="191"/>
      <c r="G287" s="215" t="s">
        <v>571</v>
      </c>
      <c r="H287" s="192"/>
      <c r="I287" s="192"/>
      <c r="J287" s="322"/>
      <c r="K287" s="304"/>
      <c r="L287" s="307"/>
      <c r="M287" s="304"/>
      <c r="N287" s="324"/>
      <c r="O287" s="191"/>
      <c r="P287" s="194"/>
      <c r="Q287" s="194"/>
      <c r="R287" s="200"/>
      <c r="S287" s="27" t="str">
        <f t="shared" si="56"/>
        <v/>
      </c>
      <c r="T287" s="200"/>
      <c r="U287" s="27" t="str">
        <f t="shared" si="57"/>
        <v/>
      </c>
      <c r="V287" s="162"/>
      <c r="W287" s="27" t="str">
        <f t="shared" si="58"/>
        <v/>
      </c>
      <c r="X287" s="162"/>
      <c r="Y287" s="27" t="str">
        <f t="shared" si="59"/>
        <v/>
      </c>
      <c r="Z287" s="162"/>
      <c r="AA287" s="27" t="str">
        <f t="shared" si="60"/>
        <v/>
      </c>
      <c r="AB287" s="162"/>
      <c r="AC287" s="27" t="str">
        <f t="shared" si="61"/>
        <v/>
      </c>
      <c r="AD287" s="162"/>
      <c r="AE287" s="27" t="str">
        <f t="shared" si="62"/>
        <v/>
      </c>
      <c r="AF287" s="48" t="str">
        <f t="shared" si="63"/>
        <v/>
      </c>
      <c r="AG287" s="48" t="str">
        <f t="shared" si="64"/>
        <v/>
      </c>
      <c r="AH287" s="132"/>
      <c r="AI287" s="161" t="str">
        <f t="shared" si="65"/>
        <v>Débil</v>
      </c>
      <c r="AJ287" s="21" t="str">
        <f>IFERROR(VLOOKUP((CONCATENATE(AG287,AI287)),Listados!$U$3:$V$11,2,FALSE),"")</f>
        <v/>
      </c>
      <c r="AK287" s="48">
        <f t="shared" si="66"/>
        <v>100</v>
      </c>
      <c r="AL287" s="295"/>
      <c r="AM287" s="297"/>
      <c r="AN287" s="197">
        <f>+IF(AND(Q287="Preventivo",AM283="Fuerte"),2,IF(AND(Q287="Preventivo",AM283="Moderado"),1,0))</f>
        <v>0</v>
      </c>
      <c r="AO287" s="197">
        <f t="shared" si="67"/>
        <v>0</v>
      </c>
      <c r="AP287" s="197">
        <f>+K283-AN287</f>
        <v>2</v>
      </c>
      <c r="AQ287" s="197">
        <f>+M283-AO287</f>
        <v>2</v>
      </c>
      <c r="AR287" s="299"/>
      <c r="AS287" s="299"/>
      <c r="AT287" s="299"/>
      <c r="AU287" s="299"/>
      <c r="AV287" s="351"/>
      <c r="AW287" s="352"/>
      <c r="AX287" s="353"/>
      <c r="AY287" s="351"/>
      <c r="AZ287" s="352"/>
      <c r="BA287" s="353"/>
      <c r="BB287" s="351"/>
      <c r="BC287" s="352"/>
      <c r="BD287" s="353"/>
    </row>
    <row r="288" spans="1:56" ht="15.75" thickBot="1" x14ac:dyDescent="0.3">
      <c r="A288" s="311"/>
      <c r="B288" s="322"/>
      <c r="C288" s="325"/>
      <c r="D288" s="326"/>
      <c r="E288" s="191"/>
      <c r="F288" s="191"/>
      <c r="G288" s="192"/>
      <c r="H288" s="192"/>
      <c r="I288" s="192"/>
      <c r="J288" s="322"/>
      <c r="K288" s="305"/>
      <c r="L288" s="307"/>
      <c r="M288" s="305"/>
      <c r="N288" s="324"/>
      <c r="O288" s="191"/>
      <c r="P288" s="194"/>
      <c r="Q288" s="194"/>
      <c r="R288" s="200"/>
      <c r="S288" s="27" t="str">
        <f t="shared" si="56"/>
        <v/>
      </c>
      <c r="T288" s="200"/>
      <c r="U288" s="27" t="str">
        <f t="shared" si="57"/>
        <v/>
      </c>
      <c r="V288" s="162"/>
      <c r="W288" s="27" t="str">
        <f t="shared" si="58"/>
        <v/>
      </c>
      <c r="X288" s="162"/>
      <c r="Y288" s="27" t="str">
        <f t="shared" si="59"/>
        <v/>
      </c>
      <c r="Z288" s="162"/>
      <c r="AA288" s="27" t="str">
        <f t="shared" si="60"/>
        <v/>
      </c>
      <c r="AB288" s="162"/>
      <c r="AC288" s="27" t="str">
        <f t="shared" si="61"/>
        <v/>
      </c>
      <c r="AD288" s="162"/>
      <c r="AE288" s="27" t="str">
        <f t="shared" si="62"/>
        <v/>
      </c>
      <c r="AF288" s="48" t="str">
        <f t="shared" si="63"/>
        <v/>
      </c>
      <c r="AG288" s="48" t="str">
        <f t="shared" si="64"/>
        <v/>
      </c>
      <c r="AH288" s="132"/>
      <c r="AI288" s="161" t="str">
        <f t="shared" si="65"/>
        <v>Débil</v>
      </c>
      <c r="AJ288" s="21" t="str">
        <f>IFERROR(VLOOKUP((CONCATENATE(AG288,AI288)),Listados!$U$3:$V$11,2,FALSE),"")</f>
        <v/>
      </c>
      <c r="AK288" s="48">
        <f t="shared" si="66"/>
        <v>100</v>
      </c>
      <c r="AL288" s="296"/>
      <c r="AM288" s="297"/>
      <c r="AN288" s="197">
        <f>+IF(AND(Q288="Preventivo",AM283="Fuerte"),2,IF(AND(Q288="Preventivo",AM283="Moderado"),1,0))</f>
        <v>0</v>
      </c>
      <c r="AO288" s="197">
        <f t="shared" si="67"/>
        <v>0</v>
      </c>
      <c r="AP288" s="197">
        <f>+K283-AN288</f>
        <v>2</v>
      </c>
      <c r="AQ288" s="197">
        <f>+M283-AO288</f>
        <v>2</v>
      </c>
      <c r="AR288" s="300"/>
      <c r="AS288" s="300"/>
      <c r="AT288" s="300"/>
      <c r="AU288" s="300"/>
      <c r="AV288" s="351"/>
      <c r="AW288" s="352"/>
      <c r="AX288" s="353"/>
      <c r="AY288" s="351"/>
      <c r="AZ288" s="352"/>
      <c r="BA288" s="353"/>
      <c r="BB288" s="351"/>
      <c r="BC288" s="352"/>
      <c r="BD288" s="353"/>
    </row>
    <row r="289" spans="1:56" ht="240.75" thickBot="1" x14ac:dyDescent="0.3">
      <c r="A289" s="309">
        <v>48</v>
      </c>
      <c r="B289" s="322" t="s">
        <v>77</v>
      </c>
      <c r="C289" s="325" t="str">
        <f>IFERROR(VLOOKUP(B289,Listados!B$3:C$20,2,FALSE),"")</f>
        <v>Acceso a la Justicia</v>
      </c>
      <c r="D289" s="326" t="s">
        <v>572</v>
      </c>
      <c r="E289" s="191" t="s">
        <v>15</v>
      </c>
      <c r="F289" s="191" t="s">
        <v>178</v>
      </c>
      <c r="G289" s="192" t="s">
        <v>573</v>
      </c>
      <c r="H289" s="192" t="s">
        <v>16</v>
      </c>
      <c r="I289" s="192" t="s">
        <v>574</v>
      </c>
      <c r="J289" s="322" t="s">
        <v>44</v>
      </c>
      <c r="K289" s="303">
        <f>+VLOOKUP(J289,Listados!$K$8:$L$12,2,0)</f>
        <v>3</v>
      </c>
      <c r="L289" s="306" t="s">
        <v>64</v>
      </c>
      <c r="M289" s="303">
        <f>+VLOOKUP(L289,Listados!$K$13:$L$17,2,0)</f>
        <v>5</v>
      </c>
      <c r="N289" s="323" t="str">
        <f>IF(AND(J289&lt;&gt;"",L289&lt;&gt;""),VLOOKUP(J289&amp;L289,Listados!$M$3:$N$27,2,FALSE),"")</f>
        <v>Extremo</v>
      </c>
      <c r="O289" s="194" t="s">
        <v>575</v>
      </c>
      <c r="P289" s="191" t="s">
        <v>573</v>
      </c>
      <c r="Q289" s="192" t="s">
        <v>20</v>
      </c>
      <c r="R289" s="200"/>
      <c r="S289" s="27" t="str">
        <f t="shared" si="56"/>
        <v/>
      </c>
      <c r="T289" s="200"/>
      <c r="U289" s="27" t="str">
        <f t="shared" si="57"/>
        <v/>
      </c>
      <c r="V289" s="162"/>
      <c r="W289" s="27" t="str">
        <f t="shared" si="58"/>
        <v/>
      </c>
      <c r="X289" s="162"/>
      <c r="Y289" s="27" t="str">
        <f t="shared" si="59"/>
        <v/>
      </c>
      <c r="Z289" s="162"/>
      <c r="AA289" s="27" t="str">
        <f t="shared" si="60"/>
        <v/>
      </c>
      <c r="AB289" s="162"/>
      <c r="AC289" s="27" t="str">
        <f t="shared" si="61"/>
        <v/>
      </c>
      <c r="AD289" s="162"/>
      <c r="AE289" s="27" t="str">
        <f t="shared" si="62"/>
        <v/>
      </c>
      <c r="AF289" s="48" t="str">
        <f t="shared" si="63"/>
        <v/>
      </c>
      <c r="AG289" s="48" t="str">
        <f t="shared" si="64"/>
        <v/>
      </c>
      <c r="AH289" s="132"/>
      <c r="AI289" s="161" t="str">
        <f t="shared" si="65"/>
        <v>Débil</v>
      </c>
      <c r="AJ289" s="21" t="str">
        <f>IFERROR(VLOOKUP((CONCATENATE(AG289,AI289)),Listados!$U$3:$V$11,2,FALSE),"")</f>
        <v/>
      </c>
      <c r="AK289" s="48">
        <f t="shared" si="66"/>
        <v>100</v>
      </c>
      <c r="AL289" s="294">
        <f>AVERAGE(AK289:AK294)</f>
        <v>100</v>
      </c>
      <c r="AM289" s="296" t="str">
        <f>IF(AL289&lt;=50, "Débil", IF(AL289&lt;=99,"Moderado","Fuerte"))</f>
        <v>Fuerte</v>
      </c>
      <c r="AN289" s="197">
        <f>+IF(AND(Q289="Preventivo",AM289="Fuerte"),2,IF(AND(Q289="Preventivo",AM289="Moderado"),1,0))</f>
        <v>2</v>
      </c>
      <c r="AO289" s="197">
        <f t="shared" si="67"/>
        <v>1</v>
      </c>
      <c r="AP289" s="197">
        <f>+K289-AN289</f>
        <v>1</v>
      </c>
      <c r="AQ289" s="197">
        <f>+M289-AO289</f>
        <v>4</v>
      </c>
      <c r="AR289" s="298" t="str">
        <f>+VLOOKUP(MIN(AP289,AP290,AP291,AP292,AP293,AP294),Listados!$J$18:$K$24,2,TRUE)</f>
        <v>Rara Vez</v>
      </c>
      <c r="AS289" s="298" t="str">
        <f>+VLOOKUP(MIN(AQ289,AQ290,AQ291,AQ292,AQ293,AQ294),Listados!$J$27:$K$32,2,TRUE)</f>
        <v>Mayor</v>
      </c>
      <c r="AT289" s="298" t="str">
        <f>IF(AND(AR289&lt;&gt;"",AS289&lt;&gt;""),VLOOKUP(AR289&amp;AS289,Listados!$M$3:$N$27,2,FALSE),"")</f>
        <v>Alto</v>
      </c>
      <c r="AU289" s="298" t="str">
        <f>+VLOOKUP(AT289,Listados!$P$3:$Q$6,2,FALSE)</f>
        <v>Reducir el riesgo</v>
      </c>
      <c r="AV289" s="351"/>
      <c r="AW289" s="352"/>
      <c r="AX289" s="353"/>
      <c r="AY289" s="351"/>
      <c r="AZ289" s="352"/>
      <c r="BA289" s="353"/>
      <c r="BB289" s="351"/>
      <c r="BC289" s="352"/>
      <c r="BD289" s="353"/>
    </row>
    <row r="290" spans="1:56" ht="180.75" thickBot="1" x14ac:dyDescent="0.3">
      <c r="A290" s="310"/>
      <c r="B290" s="322"/>
      <c r="C290" s="325"/>
      <c r="D290" s="326"/>
      <c r="E290" s="191"/>
      <c r="F290" s="191"/>
      <c r="G290" s="192" t="s">
        <v>576</v>
      </c>
      <c r="H290" s="192" t="s">
        <v>16</v>
      </c>
      <c r="I290" s="192" t="s">
        <v>437</v>
      </c>
      <c r="J290" s="322"/>
      <c r="K290" s="304"/>
      <c r="L290" s="307"/>
      <c r="M290" s="304"/>
      <c r="N290" s="324"/>
      <c r="O290" s="194" t="s">
        <v>577</v>
      </c>
      <c r="P290" s="191" t="s">
        <v>576</v>
      </c>
      <c r="Q290" s="192" t="s">
        <v>20</v>
      </c>
      <c r="R290" s="200"/>
      <c r="S290" s="27" t="str">
        <f t="shared" si="56"/>
        <v/>
      </c>
      <c r="T290" s="200"/>
      <c r="U290" s="27" t="str">
        <f t="shared" si="57"/>
        <v/>
      </c>
      <c r="V290" s="162"/>
      <c r="W290" s="27" t="str">
        <f t="shared" si="58"/>
        <v/>
      </c>
      <c r="X290" s="162"/>
      <c r="Y290" s="27" t="str">
        <f t="shared" si="59"/>
        <v/>
      </c>
      <c r="Z290" s="162"/>
      <c r="AA290" s="27" t="str">
        <f t="shared" si="60"/>
        <v/>
      </c>
      <c r="AB290" s="162"/>
      <c r="AC290" s="27" t="str">
        <f t="shared" si="61"/>
        <v/>
      </c>
      <c r="AD290" s="162"/>
      <c r="AE290" s="27" t="str">
        <f t="shared" si="62"/>
        <v/>
      </c>
      <c r="AF290" s="48" t="str">
        <f t="shared" si="63"/>
        <v/>
      </c>
      <c r="AG290" s="48" t="str">
        <f t="shared" si="64"/>
        <v/>
      </c>
      <c r="AH290" s="132"/>
      <c r="AI290" s="161" t="str">
        <f t="shared" si="65"/>
        <v>Débil</v>
      </c>
      <c r="AJ290" s="21" t="str">
        <f>IFERROR(VLOOKUP((CONCATENATE(AG290,AI290)),Listados!$U$3:$V$11,2,FALSE),"")</f>
        <v/>
      </c>
      <c r="AK290" s="48">
        <f t="shared" si="66"/>
        <v>100</v>
      </c>
      <c r="AL290" s="295"/>
      <c r="AM290" s="297"/>
      <c r="AN290" s="197">
        <f>+IF(AND(Q290="Preventivo",AM289="Fuerte"),2,IF(AND(Q290="Preventivo",AM289="Moderado"),1,0))</f>
        <v>2</v>
      </c>
      <c r="AO290" s="197">
        <f t="shared" si="67"/>
        <v>1</v>
      </c>
      <c r="AP290" s="197">
        <f>+K289-AN290</f>
        <v>1</v>
      </c>
      <c r="AQ290" s="197">
        <f>+M289-AO290</f>
        <v>4</v>
      </c>
      <c r="AR290" s="299"/>
      <c r="AS290" s="299"/>
      <c r="AT290" s="299"/>
      <c r="AU290" s="299"/>
      <c r="AV290" s="351"/>
      <c r="AW290" s="352"/>
      <c r="AX290" s="353"/>
      <c r="AY290" s="351"/>
      <c r="AZ290" s="352"/>
      <c r="BA290" s="353"/>
      <c r="BB290" s="351"/>
      <c r="BC290" s="352"/>
      <c r="BD290" s="353"/>
    </row>
    <row r="291" spans="1:56" ht="180.75" thickBot="1" x14ac:dyDescent="0.3">
      <c r="A291" s="310"/>
      <c r="B291" s="322"/>
      <c r="C291" s="325"/>
      <c r="D291" s="326"/>
      <c r="E291" s="191"/>
      <c r="F291" s="191"/>
      <c r="G291" s="192" t="s">
        <v>578</v>
      </c>
      <c r="H291" s="192" t="s">
        <v>16</v>
      </c>
      <c r="I291" s="192" t="s">
        <v>579</v>
      </c>
      <c r="J291" s="322"/>
      <c r="K291" s="304"/>
      <c r="L291" s="307"/>
      <c r="M291" s="304"/>
      <c r="N291" s="324"/>
      <c r="O291" s="194" t="s">
        <v>580</v>
      </c>
      <c r="P291" s="191" t="s">
        <v>578</v>
      </c>
      <c r="Q291" s="192" t="s">
        <v>20</v>
      </c>
      <c r="R291" s="200"/>
      <c r="S291" s="27" t="str">
        <f t="shared" si="56"/>
        <v/>
      </c>
      <c r="T291" s="200"/>
      <c r="U291" s="27" t="str">
        <f t="shared" si="57"/>
        <v/>
      </c>
      <c r="V291" s="162"/>
      <c r="W291" s="27" t="str">
        <f t="shared" si="58"/>
        <v/>
      </c>
      <c r="X291" s="162"/>
      <c r="Y291" s="27" t="str">
        <f t="shared" si="59"/>
        <v/>
      </c>
      <c r="Z291" s="162"/>
      <c r="AA291" s="27" t="str">
        <f t="shared" si="60"/>
        <v/>
      </c>
      <c r="AB291" s="162"/>
      <c r="AC291" s="27" t="str">
        <f t="shared" si="61"/>
        <v/>
      </c>
      <c r="AD291" s="162"/>
      <c r="AE291" s="27" t="str">
        <f t="shared" si="62"/>
        <v/>
      </c>
      <c r="AF291" s="48" t="str">
        <f t="shared" si="63"/>
        <v/>
      </c>
      <c r="AG291" s="48" t="str">
        <f t="shared" si="64"/>
        <v/>
      </c>
      <c r="AH291" s="132"/>
      <c r="AI291" s="161" t="str">
        <f t="shared" si="65"/>
        <v>Débil</v>
      </c>
      <c r="AJ291" s="21" t="str">
        <f>IFERROR(VLOOKUP((CONCATENATE(AG291,AI291)),Listados!$U$3:$V$11,2,FALSE),"")</f>
        <v/>
      </c>
      <c r="AK291" s="48">
        <f t="shared" si="66"/>
        <v>100</v>
      </c>
      <c r="AL291" s="295"/>
      <c r="AM291" s="297"/>
      <c r="AN291" s="197">
        <f>+IF(AND(Q291="Preventivo",AM289="Fuerte"),2,IF(AND(Q291="Preventivo",AM289="Moderado"),1,0))</f>
        <v>2</v>
      </c>
      <c r="AO291" s="197">
        <f t="shared" si="67"/>
        <v>1</v>
      </c>
      <c r="AP291" s="197">
        <f>+K289-AN291</f>
        <v>1</v>
      </c>
      <c r="AQ291" s="197">
        <f>+M289-AO291</f>
        <v>4</v>
      </c>
      <c r="AR291" s="299"/>
      <c r="AS291" s="299"/>
      <c r="AT291" s="299"/>
      <c r="AU291" s="299"/>
      <c r="AV291" s="351"/>
      <c r="AW291" s="352"/>
      <c r="AX291" s="353"/>
      <c r="AY291" s="351"/>
      <c r="AZ291" s="352"/>
      <c r="BA291" s="353"/>
      <c r="BB291" s="351"/>
      <c r="BC291" s="352"/>
      <c r="BD291" s="353"/>
    </row>
    <row r="292" spans="1:56" ht="30.75" thickBot="1" x14ac:dyDescent="0.3">
      <c r="A292" s="310"/>
      <c r="B292" s="322"/>
      <c r="C292" s="325"/>
      <c r="D292" s="326"/>
      <c r="E292" s="191"/>
      <c r="F292" s="191"/>
      <c r="G292" s="192"/>
      <c r="H292" s="192"/>
      <c r="I292" s="192" t="s">
        <v>399</v>
      </c>
      <c r="J292" s="322"/>
      <c r="K292" s="304"/>
      <c r="L292" s="307"/>
      <c r="M292" s="304"/>
      <c r="N292" s="324"/>
      <c r="O292" s="191"/>
      <c r="P292" s="194"/>
      <c r="Q292" s="194"/>
      <c r="R292" s="200"/>
      <c r="S292" s="27" t="str">
        <f t="shared" si="56"/>
        <v/>
      </c>
      <c r="T292" s="200"/>
      <c r="U292" s="27" t="str">
        <f t="shared" si="57"/>
        <v/>
      </c>
      <c r="V292" s="162"/>
      <c r="W292" s="27" t="str">
        <f t="shared" si="58"/>
        <v/>
      </c>
      <c r="X292" s="162"/>
      <c r="Y292" s="27" t="str">
        <f t="shared" si="59"/>
        <v/>
      </c>
      <c r="Z292" s="162"/>
      <c r="AA292" s="27" t="str">
        <f t="shared" si="60"/>
        <v/>
      </c>
      <c r="AB292" s="162"/>
      <c r="AC292" s="27" t="str">
        <f t="shared" si="61"/>
        <v/>
      </c>
      <c r="AD292" s="162"/>
      <c r="AE292" s="27" t="str">
        <f t="shared" si="62"/>
        <v/>
      </c>
      <c r="AF292" s="48" t="str">
        <f t="shared" si="63"/>
        <v/>
      </c>
      <c r="AG292" s="48" t="str">
        <f t="shared" si="64"/>
        <v/>
      </c>
      <c r="AH292" s="132"/>
      <c r="AI292" s="161" t="str">
        <f t="shared" si="65"/>
        <v>Débil</v>
      </c>
      <c r="AJ292" s="21" t="str">
        <f>IFERROR(VLOOKUP((CONCATENATE(AG292,AI292)),Listados!$U$3:$V$11,2,FALSE),"")</f>
        <v/>
      </c>
      <c r="AK292" s="48">
        <f t="shared" si="66"/>
        <v>100</v>
      </c>
      <c r="AL292" s="295"/>
      <c r="AM292" s="297"/>
      <c r="AN292" s="197">
        <f>+IF(AND(Q292="Preventivo",AM289="Fuerte"),2,IF(AND(Q292="Preventivo",AM289="Moderado"),1,0))</f>
        <v>0</v>
      </c>
      <c r="AO292" s="197">
        <f t="shared" si="67"/>
        <v>0</v>
      </c>
      <c r="AP292" s="197">
        <f>+K289-AN292</f>
        <v>3</v>
      </c>
      <c r="AQ292" s="197">
        <f>+M289-AO292</f>
        <v>5</v>
      </c>
      <c r="AR292" s="299"/>
      <c r="AS292" s="299"/>
      <c r="AT292" s="299"/>
      <c r="AU292" s="299"/>
      <c r="AV292" s="351"/>
      <c r="AW292" s="352"/>
      <c r="AX292" s="353"/>
      <c r="AY292" s="351"/>
      <c r="AZ292" s="352"/>
      <c r="BA292" s="353"/>
      <c r="BB292" s="351"/>
      <c r="BC292" s="352"/>
      <c r="BD292" s="353"/>
    </row>
    <row r="293" spans="1:56" ht="15.75" thickBot="1" x14ac:dyDescent="0.3">
      <c r="A293" s="310"/>
      <c r="B293" s="322"/>
      <c r="C293" s="325"/>
      <c r="D293" s="326"/>
      <c r="E293" s="191"/>
      <c r="F293" s="191"/>
      <c r="G293" s="192"/>
      <c r="H293" s="192"/>
      <c r="I293" s="192"/>
      <c r="J293" s="322"/>
      <c r="K293" s="304"/>
      <c r="L293" s="307"/>
      <c r="M293" s="304"/>
      <c r="N293" s="324"/>
      <c r="O293" s="191"/>
      <c r="P293" s="194"/>
      <c r="Q293" s="194"/>
      <c r="R293" s="200"/>
      <c r="S293" s="27" t="str">
        <f t="shared" si="56"/>
        <v/>
      </c>
      <c r="T293" s="200"/>
      <c r="U293" s="27" t="str">
        <f t="shared" si="57"/>
        <v/>
      </c>
      <c r="V293" s="162"/>
      <c r="W293" s="27" t="str">
        <f t="shared" si="58"/>
        <v/>
      </c>
      <c r="X293" s="162"/>
      <c r="Y293" s="27" t="str">
        <f t="shared" si="59"/>
        <v/>
      </c>
      <c r="Z293" s="162"/>
      <c r="AA293" s="27" t="str">
        <f t="shared" si="60"/>
        <v/>
      </c>
      <c r="AB293" s="162"/>
      <c r="AC293" s="27" t="str">
        <f t="shared" si="61"/>
        <v/>
      </c>
      <c r="AD293" s="162"/>
      <c r="AE293" s="27" t="str">
        <f t="shared" si="62"/>
        <v/>
      </c>
      <c r="AF293" s="48" t="str">
        <f t="shared" si="63"/>
        <v/>
      </c>
      <c r="AG293" s="48" t="str">
        <f t="shared" si="64"/>
        <v/>
      </c>
      <c r="AH293" s="132"/>
      <c r="AI293" s="161" t="str">
        <f t="shared" si="65"/>
        <v>Débil</v>
      </c>
      <c r="AJ293" s="21" t="str">
        <f>IFERROR(VLOOKUP((CONCATENATE(AG293,AI293)),Listados!$U$3:$V$11,2,FALSE),"")</f>
        <v/>
      </c>
      <c r="AK293" s="48">
        <f t="shared" si="66"/>
        <v>100</v>
      </c>
      <c r="AL293" s="295"/>
      <c r="AM293" s="297"/>
      <c r="AN293" s="197">
        <f>+IF(AND(Q293="Preventivo",AM289="Fuerte"),2,IF(AND(Q293="Preventivo",AM289="Moderado"),1,0))</f>
        <v>0</v>
      </c>
      <c r="AO293" s="197">
        <f t="shared" si="67"/>
        <v>0</v>
      </c>
      <c r="AP293" s="197">
        <f>+K289-AN293</f>
        <v>3</v>
      </c>
      <c r="AQ293" s="197">
        <f>+M289-AO293</f>
        <v>5</v>
      </c>
      <c r="AR293" s="299"/>
      <c r="AS293" s="299"/>
      <c r="AT293" s="299"/>
      <c r="AU293" s="299"/>
      <c r="AV293" s="351"/>
      <c r="AW293" s="352"/>
      <c r="AX293" s="353"/>
      <c r="AY293" s="351"/>
      <c r="AZ293" s="352"/>
      <c r="BA293" s="353"/>
      <c r="BB293" s="351"/>
      <c r="BC293" s="352"/>
      <c r="BD293" s="353"/>
    </row>
    <row r="294" spans="1:56" ht="15.75" thickBot="1" x14ac:dyDescent="0.3">
      <c r="A294" s="311"/>
      <c r="B294" s="322"/>
      <c r="C294" s="325"/>
      <c r="D294" s="326"/>
      <c r="E294" s="191"/>
      <c r="F294" s="191"/>
      <c r="G294" s="192"/>
      <c r="H294" s="192"/>
      <c r="I294" s="192"/>
      <c r="J294" s="322"/>
      <c r="K294" s="305"/>
      <c r="L294" s="307"/>
      <c r="M294" s="305"/>
      <c r="N294" s="324"/>
      <c r="O294" s="191"/>
      <c r="P294" s="194"/>
      <c r="Q294" s="194"/>
      <c r="R294" s="200"/>
      <c r="S294" s="27" t="str">
        <f t="shared" si="56"/>
        <v/>
      </c>
      <c r="T294" s="200"/>
      <c r="U294" s="27" t="str">
        <f t="shared" si="57"/>
        <v/>
      </c>
      <c r="V294" s="162"/>
      <c r="W294" s="27" t="str">
        <f t="shared" si="58"/>
        <v/>
      </c>
      <c r="X294" s="162"/>
      <c r="Y294" s="27" t="str">
        <f t="shared" si="59"/>
        <v/>
      </c>
      <c r="Z294" s="162"/>
      <c r="AA294" s="27" t="str">
        <f t="shared" si="60"/>
        <v/>
      </c>
      <c r="AB294" s="162"/>
      <c r="AC294" s="27" t="str">
        <f t="shared" si="61"/>
        <v/>
      </c>
      <c r="AD294" s="162"/>
      <c r="AE294" s="27" t="str">
        <f t="shared" si="62"/>
        <v/>
      </c>
      <c r="AF294" s="48" t="str">
        <f t="shared" si="63"/>
        <v/>
      </c>
      <c r="AG294" s="48" t="str">
        <f t="shared" si="64"/>
        <v/>
      </c>
      <c r="AH294" s="132"/>
      <c r="AI294" s="161" t="str">
        <f t="shared" si="65"/>
        <v>Débil</v>
      </c>
      <c r="AJ294" s="21" t="str">
        <f>IFERROR(VLOOKUP((CONCATENATE(AG294,AI294)),Listados!$U$3:$V$11,2,FALSE),"")</f>
        <v/>
      </c>
      <c r="AK294" s="48">
        <f t="shared" si="66"/>
        <v>100</v>
      </c>
      <c r="AL294" s="296"/>
      <c r="AM294" s="297"/>
      <c r="AN294" s="197">
        <f>+IF(AND(Q294="Preventivo",AM289="Fuerte"),2,IF(AND(Q294="Preventivo",AM289="Moderado"),1,0))</f>
        <v>0</v>
      </c>
      <c r="AO294" s="197">
        <f t="shared" si="67"/>
        <v>0</v>
      </c>
      <c r="AP294" s="197">
        <f>+K289-AN294</f>
        <v>3</v>
      </c>
      <c r="AQ294" s="197">
        <f>+M289-AO294</f>
        <v>5</v>
      </c>
      <c r="AR294" s="300"/>
      <c r="AS294" s="300"/>
      <c r="AT294" s="300"/>
      <c r="AU294" s="300"/>
      <c r="AV294" s="351"/>
      <c r="AW294" s="352"/>
      <c r="AX294" s="353"/>
      <c r="AY294" s="351"/>
      <c r="AZ294" s="352"/>
      <c r="BA294" s="353"/>
      <c r="BB294" s="351"/>
      <c r="BC294" s="352"/>
      <c r="BD294" s="353"/>
    </row>
    <row r="295" spans="1:56" ht="210.75" thickBot="1" x14ac:dyDescent="0.3">
      <c r="A295" s="309">
        <v>49</v>
      </c>
      <c r="B295" s="322" t="s">
        <v>77</v>
      </c>
      <c r="C295" s="325" t="str">
        <f>IFERROR(VLOOKUP(B295,Listados!B$3:C$20,2,FALSE),"")</f>
        <v>Acceso a la Justicia</v>
      </c>
      <c r="D295" s="326" t="s">
        <v>581</v>
      </c>
      <c r="E295" s="191" t="s">
        <v>52</v>
      </c>
      <c r="F295" s="191"/>
      <c r="G295" s="192" t="s">
        <v>582</v>
      </c>
      <c r="H295" s="192" t="s">
        <v>16</v>
      </c>
      <c r="I295" s="192" t="s">
        <v>583</v>
      </c>
      <c r="J295" s="322" t="s">
        <v>44</v>
      </c>
      <c r="K295" s="303">
        <f>+VLOOKUP(J295,Listados!$K$8:$L$12,2,0)</f>
        <v>3</v>
      </c>
      <c r="L295" s="306" t="s">
        <v>36</v>
      </c>
      <c r="M295" s="303">
        <f>+VLOOKUP(L295,Listados!$K$13:$L$17,2,0)</f>
        <v>3</v>
      </c>
      <c r="N295" s="323" t="str">
        <f>IF(AND(J295&lt;&gt;"",L295&lt;&gt;""),VLOOKUP(J295&amp;L295,Listados!$M$3:$N$27,2,FALSE),"")</f>
        <v>Alto</v>
      </c>
      <c r="O295" s="194" t="s">
        <v>584</v>
      </c>
      <c r="P295" s="192" t="s">
        <v>582</v>
      </c>
      <c r="Q295" s="194" t="s">
        <v>20</v>
      </c>
      <c r="R295" s="200"/>
      <c r="S295" s="27" t="str">
        <f t="shared" si="56"/>
        <v/>
      </c>
      <c r="T295" s="200"/>
      <c r="U295" s="27" t="str">
        <f t="shared" si="57"/>
        <v/>
      </c>
      <c r="V295" s="162"/>
      <c r="W295" s="27" t="str">
        <f t="shared" si="58"/>
        <v/>
      </c>
      <c r="X295" s="162"/>
      <c r="Y295" s="27" t="str">
        <f t="shared" si="59"/>
        <v/>
      </c>
      <c r="Z295" s="162"/>
      <c r="AA295" s="27" t="str">
        <f t="shared" si="60"/>
        <v/>
      </c>
      <c r="AB295" s="162"/>
      <c r="AC295" s="27" t="str">
        <f t="shared" si="61"/>
        <v/>
      </c>
      <c r="AD295" s="162"/>
      <c r="AE295" s="27" t="str">
        <f t="shared" si="62"/>
        <v/>
      </c>
      <c r="AF295" s="48" t="str">
        <f t="shared" si="63"/>
        <v/>
      </c>
      <c r="AG295" s="48" t="str">
        <f t="shared" si="64"/>
        <v/>
      </c>
      <c r="AH295" s="132"/>
      <c r="AI295" s="161" t="str">
        <f t="shared" si="65"/>
        <v>Débil</v>
      </c>
      <c r="AJ295" s="21" t="str">
        <f>IFERROR(VLOOKUP((CONCATENATE(AG295,AI295)),Listados!$U$3:$V$11,2,FALSE),"")</f>
        <v/>
      </c>
      <c r="AK295" s="48">
        <f t="shared" si="66"/>
        <v>100</v>
      </c>
      <c r="AL295" s="294">
        <f>AVERAGE(AK295:AK300)</f>
        <v>100</v>
      </c>
      <c r="AM295" s="296" t="str">
        <f>IF(AL295&lt;=50, "Débil", IF(AL295&lt;=99,"Moderado","Fuerte"))</f>
        <v>Fuerte</v>
      </c>
      <c r="AN295" s="197">
        <f>+IF(AND(Q295="Preventivo",AM295="Fuerte"),2,IF(AND(Q295="Preventivo",AM295="Moderado"),1,0))</f>
        <v>2</v>
      </c>
      <c r="AO295" s="197">
        <f t="shared" si="67"/>
        <v>1</v>
      </c>
      <c r="AP295" s="197">
        <f>+K295-AN295</f>
        <v>1</v>
      </c>
      <c r="AQ295" s="197">
        <f>+M295-AO295</f>
        <v>2</v>
      </c>
      <c r="AR295" s="298" t="str">
        <f>+VLOOKUP(MIN(AP295,AP296,AP297,AP298,AP299,AP300),Listados!$J$18:$K$24,2,TRUE)</f>
        <v>Rara Vez</v>
      </c>
      <c r="AS295" s="298" t="str">
        <f>+VLOOKUP(MIN(AQ295,AQ296,AQ297,AQ298,AQ299,AQ300),Listados!$J$27:$K$32,2,TRUE)</f>
        <v>Menor</v>
      </c>
      <c r="AT295" s="298" t="str">
        <f>IF(AND(AR295&lt;&gt;"",AS295&lt;&gt;""),VLOOKUP(AR295&amp;AS295,Listados!$M$3:$N$27,2,FALSE),"")</f>
        <v>Bajo</v>
      </c>
      <c r="AU295" s="298" t="str">
        <f>+VLOOKUP(AT295,Listados!$P$3:$Q$6,2,FALSE)</f>
        <v>Asumir el riesgo</v>
      </c>
      <c r="AV295" s="351"/>
      <c r="AW295" s="352"/>
      <c r="AX295" s="353"/>
      <c r="AY295" s="351"/>
      <c r="AZ295" s="352"/>
      <c r="BA295" s="353"/>
      <c r="BB295" s="351"/>
      <c r="BC295" s="352"/>
      <c r="BD295" s="353"/>
    </row>
    <row r="296" spans="1:56" ht="60.75" thickBot="1" x14ac:dyDescent="0.3">
      <c r="A296" s="310"/>
      <c r="B296" s="322"/>
      <c r="C296" s="325"/>
      <c r="D296" s="326"/>
      <c r="E296" s="191"/>
      <c r="F296" s="191"/>
      <c r="G296" s="192"/>
      <c r="H296" s="192" t="s">
        <v>16</v>
      </c>
      <c r="I296" s="192" t="s">
        <v>585</v>
      </c>
      <c r="J296" s="322"/>
      <c r="K296" s="304"/>
      <c r="L296" s="307"/>
      <c r="M296" s="304"/>
      <c r="N296" s="324"/>
      <c r="O296" s="191"/>
      <c r="P296" s="194"/>
      <c r="Q296" s="194"/>
      <c r="R296" s="200"/>
      <c r="S296" s="27" t="str">
        <f t="shared" si="56"/>
        <v/>
      </c>
      <c r="T296" s="200"/>
      <c r="U296" s="27" t="str">
        <f t="shared" si="57"/>
        <v/>
      </c>
      <c r="V296" s="162"/>
      <c r="W296" s="27" t="str">
        <f t="shared" si="58"/>
        <v/>
      </c>
      <c r="X296" s="162"/>
      <c r="Y296" s="27" t="str">
        <f t="shared" si="59"/>
        <v/>
      </c>
      <c r="Z296" s="162"/>
      <c r="AA296" s="27" t="str">
        <f t="shared" si="60"/>
        <v/>
      </c>
      <c r="AB296" s="162"/>
      <c r="AC296" s="27" t="str">
        <f t="shared" si="61"/>
        <v/>
      </c>
      <c r="AD296" s="162"/>
      <c r="AE296" s="27" t="str">
        <f t="shared" si="62"/>
        <v/>
      </c>
      <c r="AF296" s="48" t="str">
        <f t="shared" si="63"/>
        <v/>
      </c>
      <c r="AG296" s="48" t="str">
        <f t="shared" si="64"/>
        <v/>
      </c>
      <c r="AH296" s="132"/>
      <c r="AI296" s="161" t="str">
        <f t="shared" si="65"/>
        <v>Débil</v>
      </c>
      <c r="AJ296" s="21" t="str">
        <f>IFERROR(VLOOKUP((CONCATENATE(AG296,AI296)),Listados!$U$3:$V$11,2,FALSE),"")</f>
        <v/>
      </c>
      <c r="AK296" s="48">
        <f t="shared" si="66"/>
        <v>100</v>
      </c>
      <c r="AL296" s="295"/>
      <c r="AM296" s="297"/>
      <c r="AN296" s="197">
        <f>+IF(AND(Q296="Preventivo",AM295="Fuerte"),2,IF(AND(Q296="Preventivo",AM295="Moderado"),1,0))</f>
        <v>0</v>
      </c>
      <c r="AO296" s="197">
        <f t="shared" si="67"/>
        <v>0</v>
      </c>
      <c r="AP296" s="197">
        <f>+K295-AN296</f>
        <v>3</v>
      </c>
      <c r="AQ296" s="197">
        <f>+M295-AO296</f>
        <v>3</v>
      </c>
      <c r="AR296" s="299"/>
      <c r="AS296" s="299"/>
      <c r="AT296" s="299"/>
      <c r="AU296" s="299"/>
      <c r="AV296" s="351"/>
      <c r="AW296" s="352"/>
      <c r="AX296" s="353"/>
      <c r="AY296" s="351"/>
      <c r="AZ296" s="352"/>
      <c r="BA296" s="353"/>
      <c r="BB296" s="351"/>
      <c r="BC296" s="352"/>
      <c r="BD296" s="353"/>
    </row>
    <row r="297" spans="1:56" ht="30.75" thickBot="1" x14ac:dyDescent="0.3">
      <c r="A297" s="310"/>
      <c r="B297" s="322"/>
      <c r="C297" s="325"/>
      <c r="D297" s="326"/>
      <c r="E297" s="191"/>
      <c r="F297" s="191"/>
      <c r="G297" s="192"/>
      <c r="H297" s="192" t="s">
        <v>16</v>
      </c>
      <c r="I297" s="192" t="s">
        <v>424</v>
      </c>
      <c r="J297" s="322"/>
      <c r="K297" s="304"/>
      <c r="L297" s="307"/>
      <c r="M297" s="304"/>
      <c r="N297" s="324"/>
      <c r="O297" s="191"/>
      <c r="P297" s="194"/>
      <c r="Q297" s="194"/>
      <c r="R297" s="200"/>
      <c r="S297" s="27" t="str">
        <f t="shared" si="56"/>
        <v/>
      </c>
      <c r="T297" s="200"/>
      <c r="U297" s="27" t="str">
        <f t="shared" si="57"/>
        <v/>
      </c>
      <c r="V297" s="162"/>
      <c r="W297" s="27" t="str">
        <f t="shared" si="58"/>
        <v/>
      </c>
      <c r="X297" s="162"/>
      <c r="Y297" s="27" t="str">
        <f t="shared" si="59"/>
        <v/>
      </c>
      <c r="Z297" s="162"/>
      <c r="AA297" s="27" t="str">
        <f t="shared" si="60"/>
        <v/>
      </c>
      <c r="AB297" s="162"/>
      <c r="AC297" s="27" t="str">
        <f t="shared" si="61"/>
        <v/>
      </c>
      <c r="AD297" s="162"/>
      <c r="AE297" s="27" t="str">
        <f t="shared" si="62"/>
        <v/>
      </c>
      <c r="AF297" s="48" t="str">
        <f t="shared" si="63"/>
        <v/>
      </c>
      <c r="AG297" s="48" t="str">
        <f t="shared" si="64"/>
        <v/>
      </c>
      <c r="AH297" s="132"/>
      <c r="AI297" s="161" t="str">
        <f t="shared" si="65"/>
        <v>Débil</v>
      </c>
      <c r="AJ297" s="21" t="str">
        <f>IFERROR(VLOOKUP((CONCATENATE(AG297,AI297)),Listados!$U$3:$V$11,2,FALSE),"")</f>
        <v/>
      </c>
      <c r="AK297" s="48">
        <f t="shared" si="66"/>
        <v>100</v>
      </c>
      <c r="AL297" s="295"/>
      <c r="AM297" s="297"/>
      <c r="AN297" s="197">
        <f>+IF(AND(Q297="Preventivo",AM295="Fuerte"),2,IF(AND(Q297="Preventivo",AM295="Moderado"),1,0))</f>
        <v>0</v>
      </c>
      <c r="AO297" s="197">
        <f t="shared" si="67"/>
        <v>0</v>
      </c>
      <c r="AP297" s="197">
        <f>+K295-AN297</f>
        <v>3</v>
      </c>
      <c r="AQ297" s="197">
        <f>+M295-AO297</f>
        <v>3</v>
      </c>
      <c r="AR297" s="299"/>
      <c r="AS297" s="299"/>
      <c r="AT297" s="299"/>
      <c r="AU297" s="299"/>
      <c r="AV297" s="351"/>
      <c r="AW297" s="352"/>
      <c r="AX297" s="353"/>
      <c r="AY297" s="351"/>
      <c r="AZ297" s="352"/>
      <c r="BA297" s="353"/>
      <c r="BB297" s="351"/>
      <c r="BC297" s="352"/>
      <c r="BD297" s="353"/>
    </row>
    <row r="298" spans="1:56" ht="15.75" thickBot="1" x14ac:dyDescent="0.3">
      <c r="A298" s="310"/>
      <c r="B298" s="322"/>
      <c r="C298" s="325"/>
      <c r="D298" s="326"/>
      <c r="E298" s="191"/>
      <c r="F298" s="191"/>
      <c r="G298" s="192"/>
      <c r="H298" s="192"/>
      <c r="I298" s="192"/>
      <c r="J298" s="322"/>
      <c r="K298" s="304"/>
      <c r="L298" s="307"/>
      <c r="M298" s="304"/>
      <c r="N298" s="324"/>
      <c r="O298" s="191"/>
      <c r="P298" s="194"/>
      <c r="Q298" s="194"/>
      <c r="R298" s="200"/>
      <c r="S298" s="27" t="str">
        <f t="shared" si="56"/>
        <v/>
      </c>
      <c r="T298" s="200"/>
      <c r="U298" s="27" t="str">
        <f t="shared" si="57"/>
        <v/>
      </c>
      <c r="V298" s="162"/>
      <c r="W298" s="27" t="str">
        <f t="shared" si="58"/>
        <v/>
      </c>
      <c r="X298" s="162"/>
      <c r="Y298" s="27" t="str">
        <f t="shared" si="59"/>
        <v/>
      </c>
      <c r="Z298" s="162"/>
      <c r="AA298" s="27" t="str">
        <f t="shared" si="60"/>
        <v/>
      </c>
      <c r="AB298" s="162"/>
      <c r="AC298" s="27" t="str">
        <f t="shared" si="61"/>
        <v/>
      </c>
      <c r="AD298" s="162"/>
      <c r="AE298" s="27" t="str">
        <f t="shared" si="62"/>
        <v/>
      </c>
      <c r="AF298" s="48" t="str">
        <f t="shared" si="63"/>
        <v/>
      </c>
      <c r="AG298" s="48" t="str">
        <f t="shared" si="64"/>
        <v/>
      </c>
      <c r="AH298" s="132"/>
      <c r="AI298" s="161" t="str">
        <f t="shared" si="65"/>
        <v>Débil</v>
      </c>
      <c r="AJ298" s="21" t="str">
        <f>IFERROR(VLOOKUP((CONCATENATE(AG298,AI298)),Listados!$U$3:$V$11,2,FALSE),"")</f>
        <v/>
      </c>
      <c r="AK298" s="48">
        <f t="shared" si="66"/>
        <v>100</v>
      </c>
      <c r="AL298" s="295"/>
      <c r="AM298" s="297"/>
      <c r="AN298" s="197">
        <f>+IF(AND(Q298="Preventivo",AM295="Fuerte"),2,IF(AND(Q298="Preventivo",AM295="Moderado"),1,0))</f>
        <v>0</v>
      </c>
      <c r="AO298" s="197">
        <f t="shared" si="67"/>
        <v>0</v>
      </c>
      <c r="AP298" s="197">
        <f>+K295-AN298</f>
        <v>3</v>
      </c>
      <c r="AQ298" s="197">
        <f>+M295-AO298</f>
        <v>3</v>
      </c>
      <c r="AR298" s="299"/>
      <c r="AS298" s="299"/>
      <c r="AT298" s="299"/>
      <c r="AU298" s="299"/>
      <c r="AV298" s="351"/>
      <c r="AW298" s="352"/>
      <c r="AX298" s="353"/>
      <c r="AY298" s="351"/>
      <c r="AZ298" s="352"/>
      <c r="BA298" s="353"/>
      <c r="BB298" s="351"/>
      <c r="BC298" s="352"/>
      <c r="BD298" s="353"/>
    </row>
    <row r="299" spans="1:56" ht="15.75" thickBot="1" x14ac:dyDescent="0.3">
      <c r="A299" s="310"/>
      <c r="B299" s="322"/>
      <c r="C299" s="325"/>
      <c r="D299" s="326"/>
      <c r="E299" s="191"/>
      <c r="F299" s="191"/>
      <c r="G299" s="192"/>
      <c r="H299" s="192"/>
      <c r="I299" s="192"/>
      <c r="J299" s="322"/>
      <c r="K299" s="304"/>
      <c r="L299" s="307"/>
      <c r="M299" s="304"/>
      <c r="N299" s="324"/>
      <c r="O299" s="191"/>
      <c r="P299" s="194"/>
      <c r="Q299" s="194"/>
      <c r="R299" s="200"/>
      <c r="S299" s="27" t="str">
        <f t="shared" si="56"/>
        <v/>
      </c>
      <c r="T299" s="200"/>
      <c r="U299" s="27" t="str">
        <f t="shared" si="57"/>
        <v/>
      </c>
      <c r="V299" s="162"/>
      <c r="W299" s="27" t="str">
        <f t="shared" si="58"/>
        <v/>
      </c>
      <c r="X299" s="162"/>
      <c r="Y299" s="27" t="str">
        <f t="shared" si="59"/>
        <v/>
      </c>
      <c r="Z299" s="162"/>
      <c r="AA299" s="27" t="str">
        <f t="shared" si="60"/>
        <v/>
      </c>
      <c r="AB299" s="162"/>
      <c r="AC299" s="27" t="str">
        <f t="shared" si="61"/>
        <v/>
      </c>
      <c r="AD299" s="162"/>
      <c r="AE299" s="27" t="str">
        <f t="shared" si="62"/>
        <v/>
      </c>
      <c r="AF299" s="48" t="str">
        <f t="shared" si="63"/>
        <v/>
      </c>
      <c r="AG299" s="48" t="str">
        <f t="shared" si="64"/>
        <v/>
      </c>
      <c r="AH299" s="132"/>
      <c r="AI299" s="161" t="str">
        <f t="shared" si="65"/>
        <v>Débil</v>
      </c>
      <c r="AJ299" s="21" t="str">
        <f>IFERROR(VLOOKUP((CONCATENATE(AG299,AI299)),Listados!$U$3:$V$11,2,FALSE),"")</f>
        <v/>
      </c>
      <c r="AK299" s="48">
        <f t="shared" si="66"/>
        <v>100</v>
      </c>
      <c r="AL299" s="295"/>
      <c r="AM299" s="297"/>
      <c r="AN299" s="197">
        <f>+IF(AND(Q299="Preventivo",AM295="Fuerte"),2,IF(AND(Q299="Preventivo",AM295="Moderado"),1,0))</f>
        <v>0</v>
      </c>
      <c r="AO299" s="197">
        <f t="shared" si="67"/>
        <v>0</v>
      </c>
      <c r="AP299" s="197">
        <f>+K295-AN299</f>
        <v>3</v>
      </c>
      <c r="AQ299" s="197">
        <f>+M295-AO299</f>
        <v>3</v>
      </c>
      <c r="AR299" s="299"/>
      <c r="AS299" s="299"/>
      <c r="AT299" s="299"/>
      <c r="AU299" s="299"/>
      <c r="AV299" s="351"/>
      <c r="AW299" s="352"/>
      <c r="AX299" s="353"/>
      <c r="AY299" s="351"/>
      <c r="AZ299" s="352"/>
      <c r="BA299" s="353"/>
      <c r="BB299" s="351"/>
      <c r="BC299" s="352"/>
      <c r="BD299" s="353"/>
    </row>
    <row r="300" spans="1:56" ht="15.75" thickBot="1" x14ac:dyDescent="0.3">
      <c r="A300" s="311"/>
      <c r="B300" s="322"/>
      <c r="C300" s="325"/>
      <c r="D300" s="326"/>
      <c r="E300" s="191"/>
      <c r="F300" s="191"/>
      <c r="G300" s="192"/>
      <c r="H300" s="192"/>
      <c r="I300" s="192"/>
      <c r="J300" s="322"/>
      <c r="K300" s="305"/>
      <c r="L300" s="307"/>
      <c r="M300" s="305"/>
      <c r="N300" s="324"/>
      <c r="O300" s="191"/>
      <c r="P300" s="194"/>
      <c r="Q300" s="194"/>
      <c r="R300" s="200"/>
      <c r="S300" s="27" t="str">
        <f t="shared" si="56"/>
        <v/>
      </c>
      <c r="T300" s="200"/>
      <c r="U300" s="27" t="str">
        <f t="shared" si="57"/>
        <v/>
      </c>
      <c r="V300" s="162"/>
      <c r="W300" s="27" t="str">
        <f t="shared" si="58"/>
        <v/>
      </c>
      <c r="X300" s="162"/>
      <c r="Y300" s="27" t="str">
        <f t="shared" si="59"/>
        <v/>
      </c>
      <c r="Z300" s="162"/>
      <c r="AA300" s="27" t="str">
        <f t="shared" si="60"/>
        <v/>
      </c>
      <c r="AB300" s="162"/>
      <c r="AC300" s="27" t="str">
        <f t="shared" si="61"/>
        <v/>
      </c>
      <c r="AD300" s="162"/>
      <c r="AE300" s="27" t="str">
        <f t="shared" si="62"/>
        <v/>
      </c>
      <c r="AF300" s="48" t="str">
        <f t="shared" si="63"/>
        <v/>
      </c>
      <c r="AG300" s="48" t="str">
        <f t="shared" si="64"/>
        <v/>
      </c>
      <c r="AH300" s="132"/>
      <c r="AI300" s="161" t="str">
        <f t="shared" si="65"/>
        <v>Débil</v>
      </c>
      <c r="AJ300" s="21" t="str">
        <f>IFERROR(VLOOKUP((CONCATENATE(AG300,AI300)),Listados!$U$3:$V$11,2,FALSE),"")</f>
        <v/>
      </c>
      <c r="AK300" s="48">
        <f t="shared" si="66"/>
        <v>100</v>
      </c>
      <c r="AL300" s="296"/>
      <c r="AM300" s="297"/>
      <c r="AN300" s="197">
        <f>+IF(AND(Q300="Preventivo",AM295="Fuerte"),2,IF(AND(Q300="Preventivo",AM295="Moderado"),1,0))</f>
        <v>0</v>
      </c>
      <c r="AO300" s="197">
        <f t="shared" si="67"/>
        <v>0</v>
      </c>
      <c r="AP300" s="197">
        <f>+K295-AN300</f>
        <v>3</v>
      </c>
      <c r="AQ300" s="197">
        <f>+M295-AO300</f>
        <v>3</v>
      </c>
      <c r="AR300" s="300"/>
      <c r="AS300" s="300"/>
      <c r="AT300" s="300"/>
      <c r="AU300" s="300"/>
      <c r="AV300" s="351"/>
      <c r="AW300" s="352"/>
      <c r="AX300" s="353"/>
      <c r="AY300" s="351"/>
      <c r="AZ300" s="352"/>
      <c r="BA300" s="353"/>
      <c r="BB300" s="351"/>
      <c r="BC300" s="352"/>
      <c r="BD300" s="353"/>
    </row>
    <row r="301" spans="1:56" ht="135.75" thickBot="1" x14ac:dyDescent="0.3">
      <c r="A301" s="309">
        <v>50</v>
      </c>
      <c r="B301" s="313" t="s">
        <v>83</v>
      </c>
      <c r="C301" s="315" t="str">
        <f>IFERROR(VLOOKUP(B301,Listados!B$3:C$20,2,FALSE),"")</f>
        <v>Fijar los lineamientos, parámetros y actividades requeridas para garantizar la gestión de los servicios administrativos, logísticos y la administración de los bienes necesario para la operación del Ministerio de Justicia y del Derecho.</v>
      </c>
      <c r="D301" s="321" t="s">
        <v>586</v>
      </c>
      <c r="E301" s="105" t="s">
        <v>29</v>
      </c>
      <c r="F301" s="105"/>
      <c r="G301" s="192" t="s">
        <v>587</v>
      </c>
      <c r="H301" s="192" t="s">
        <v>16</v>
      </c>
      <c r="I301" s="192" t="s">
        <v>588</v>
      </c>
      <c r="J301" s="301" t="s">
        <v>21</v>
      </c>
      <c r="K301" s="303">
        <f>+VLOOKUP(J301,Listados!$K$8:$L$12,2,0)</f>
        <v>1</v>
      </c>
      <c r="L301" s="306" t="s">
        <v>64</v>
      </c>
      <c r="M301" s="303">
        <f>+VLOOKUP(L301,Listados!$K$13:$L$17,2,0)</f>
        <v>5</v>
      </c>
      <c r="N301" s="300" t="str">
        <f>IF(AND(J301&lt;&gt;"",L301&lt;&gt;""),VLOOKUP(J301&amp;L301,Listados!$M$3:$N$27,2,FALSE),"")</f>
        <v>Extremo</v>
      </c>
      <c r="O301" s="194" t="s">
        <v>589</v>
      </c>
      <c r="P301" s="216" t="s">
        <v>587</v>
      </c>
      <c r="Q301" s="217" t="s">
        <v>123</v>
      </c>
      <c r="R301" s="200"/>
      <c r="S301" s="27" t="str">
        <f t="shared" si="56"/>
        <v/>
      </c>
      <c r="T301" s="200"/>
      <c r="U301" s="27" t="str">
        <f t="shared" si="57"/>
        <v/>
      </c>
      <c r="V301" s="162"/>
      <c r="W301" s="27" t="str">
        <f t="shared" si="58"/>
        <v/>
      </c>
      <c r="X301" s="162"/>
      <c r="Y301" s="27" t="str">
        <f t="shared" si="59"/>
        <v/>
      </c>
      <c r="Z301" s="162"/>
      <c r="AA301" s="27" t="str">
        <f t="shared" si="60"/>
        <v/>
      </c>
      <c r="AB301" s="162"/>
      <c r="AC301" s="27" t="str">
        <f t="shared" si="61"/>
        <v/>
      </c>
      <c r="AD301" s="162"/>
      <c r="AE301" s="27" t="str">
        <f t="shared" si="62"/>
        <v/>
      </c>
      <c r="AF301" s="48" t="str">
        <f t="shared" si="63"/>
        <v/>
      </c>
      <c r="AG301" s="48" t="str">
        <f t="shared" si="64"/>
        <v/>
      </c>
      <c r="AH301" s="132"/>
      <c r="AI301" s="161" t="str">
        <f t="shared" si="65"/>
        <v>Débil</v>
      </c>
      <c r="AJ301" s="21" t="str">
        <f>IFERROR(VLOOKUP((CONCATENATE(AG301,AI301)),Listados!$U$3:$V$11,2,FALSE),"")</f>
        <v/>
      </c>
      <c r="AK301" s="48">
        <f t="shared" si="66"/>
        <v>100</v>
      </c>
      <c r="AL301" s="294">
        <f>AVERAGE(AK301:AK306)</f>
        <v>100</v>
      </c>
      <c r="AM301" s="296" t="str">
        <f>IF(AL301&lt;=50, "Débil", IF(AL301&lt;=99,"Moderado","Fuerte"))</f>
        <v>Fuerte</v>
      </c>
      <c r="AN301" s="197">
        <f>+IF(AND(Q301="Preventivo",AM301="Fuerte"),2,IF(AND(Q301="Preventivo",AM301="Moderado"),1,0))</f>
        <v>0</v>
      </c>
      <c r="AO301" s="197">
        <f t="shared" si="67"/>
        <v>2</v>
      </c>
      <c r="AP301" s="197">
        <f>+K301-AN301</f>
        <v>1</v>
      </c>
      <c r="AQ301" s="197">
        <f>+M301-AO301</f>
        <v>3</v>
      </c>
      <c r="AR301" s="298" t="str">
        <f>+VLOOKUP(MIN(AP301,AP302,AP303,AP304,AP305,AP306),Listados!$J$18:$K$24,2,TRUE)</f>
        <v>Rara Vez</v>
      </c>
      <c r="AS301" s="298" t="str">
        <f>+VLOOKUP(MIN(AQ301,AQ302,AQ303,AQ304,AQ305,AQ306),Listados!$J$27:$K$32,2,TRUE)</f>
        <v>Moderado</v>
      </c>
      <c r="AT301" s="298" t="str">
        <f>IF(AND(AR301&lt;&gt;"",AS301&lt;&gt;""),VLOOKUP(AR301&amp;AS301,Listados!$M$3:$N$27,2,FALSE),"")</f>
        <v>Moderado</v>
      </c>
      <c r="AU301" s="298" t="str">
        <f>+VLOOKUP(AT301,Listados!$P$3:$Q$6,2,FALSE)</f>
        <v xml:space="preserve"> Reducir el riesgo</v>
      </c>
      <c r="AV301" s="351"/>
      <c r="AW301" s="352"/>
      <c r="AX301" s="353"/>
      <c r="AY301" s="351"/>
      <c r="AZ301" s="352"/>
      <c r="BA301" s="353"/>
      <c r="BB301" s="351"/>
      <c r="BC301" s="352"/>
      <c r="BD301" s="353"/>
    </row>
    <row r="302" spans="1:56" ht="180.75" thickBot="1" x14ac:dyDescent="0.3">
      <c r="A302" s="310"/>
      <c r="B302" s="313"/>
      <c r="C302" s="315"/>
      <c r="D302" s="318"/>
      <c r="E302" s="168"/>
      <c r="F302" s="168"/>
      <c r="G302" s="192" t="s">
        <v>590</v>
      </c>
      <c r="H302" s="192" t="s">
        <v>16</v>
      </c>
      <c r="I302" s="192" t="s">
        <v>591</v>
      </c>
      <c r="J302" s="302"/>
      <c r="K302" s="304"/>
      <c r="L302" s="307"/>
      <c r="M302" s="304"/>
      <c r="N302" s="308"/>
      <c r="O302" s="194" t="s">
        <v>592</v>
      </c>
      <c r="P302" s="216" t="s">
        <v>590</v>
      </c>
      <c r="Q302" s="217" t="s">
        <v>20</v>
      </c>
      <c r="R302" s="200"/>
      <c r="S302" s="27" t="str">
        <f t="shared" si="56"/>
        <v/>
      </c>
      <c r="T302" s="200"/>
      <c r="U302" s="27" t="str">
        <f t="shared" si="57"/>
        <v/>
      </c>
      <c r="V302" s="162"/>
      <c r="W302" s="27" t="str">
        <f t="shared" si="58"/>
        <v/>
      </c>
      <c r="X302" s="162"/>
      <c r="Y302" s="27" t="str">
        <f t="shared" si="59"/>
        <v/>
      </c>
      <c r="Z302" s="162"/>
      <c r="AA302" s="27" t="str">
        <f t="shared" si="60"/>
        <v/>
      </c>
      <c r="AB302" s="162"/>
      <c r="AC302" s="27" t="str">
        <f t="shared" si="61"/>
        <v/>
      </c>
      <c r="AD302" s="162"/>
      <c r="AE302" s="27" t="str">
        <f t="shared" si="62"/>
        <v/>
      </c>
      <c r="AF302" s="48" t="str">
        <f t="shared" si="63"/>
        <v/>
      </c>
      <c r="AG302" s="48" t="str">
        <f t="shared" si="64"/>
        <v/>
      </c>
      <c r="AH302" s="132"/>
      <c r="AI302" s="161" t="str">
        <f t="shared" si="65"/>
        <v>Débil</v>
      </c>
      <c r="AJ302" s="21" t="str">
        <f>IFERROR(VLOOKUP((CONCATENATE(AG302,AI302)),Listados!$U$3:$V$11,2,FALSE),"")</f>
        <v/>
      </c>
      <c r="AK302" s="48">
        <f t="shared" si="66"/>
        <v>100</v>
      </c>
      <c r="AL302" s="295"/>
      <c r="AM302" s="297"/>
      <c r="AN302" s="197">
        <f>+IF(AND(Q302="Preventivo",AM301="Fuerte"),2,IF(AND(Q302="Preventivo",AM301="Moderado"),1,0))</f>
        <v>2</v>
      </c>
      <c r="AO302" s="197">
        <f t="shared" si="67"/>
        <v>1</v>
      </c>
      <c r="AP302" s="197">
        <f>+K301-AN302</f>
        <v>-1</v>
      </c>
      <c r="AQ302" s="197">
        <f>+M301-AO302</f>
        <v>4</v>
      </c>
      <c r="AR302" s="299"/>
      <c r="AS302" s="299"/>
      <c r="AT302" s="299"/>
      <c r="AU302" s="299"/>
      <c r="AV302" s="351"/>
      <c r="AW302" s="352"/>
      <c r="AX302" s="353"/>
      <c r="AY302" s="351"/>
      <c r="AZ302" s="352"/>
      <c r="BA302" s="353"/>
      <c r="BB302" s="351"/>
      <c r="BC302" s="352"/>
      <c r="BD302" s="353"/>
    </row>
    <row r="303" spans="1:56" ht="75.75" thickBot="1" x14ac:dyDescent="0.3">
      <c r="A303" s="310"/>
      <c r="B303" s="313"/>
      <c r="C303" s="315"/>
      <c r="D303" s="318"/>
      <c r="E303" s="168"/>
      <c r="F303" s="168"/>
      <c r="G303" s="192"/>
      <c r="H303" s="192"/>
      <c r="I303" s="192" t="s">
        <v>593</v>
      </c>
      <c r="J303" s="302"/>
      <c r="K303" s="304"/>
      <c r="L303" s="307"/>
      <c r="M303" s="304"/>
      <c r="N303" s="308"/>
      <c r="O303" s="47"/>
      <c r="P303" s="200"/>
      <c r="Q303" s="200"/>
      <c r="R303" s="200"/>
      <c r="S303" s="27" t="str">
        <f t="shared" si="56"/>
        <v/>
      </c>
      <c r="T303" s="200"/>
      <c r="U303" s="27" t="str">
        <f t="shared" si="57"/>
        <v/>
      </c>
      <c r="V303" s="162"/>
      <c r="W303" s="27" t="str">
        <f t="shared" si="58"/>
        <v/>
      </c>
      <c r="X303" s="162"/>
      <c r="Y303" s="27" t="str">
        <f t="shared" si="59"/>
        <v/>
      </c>
      <c r="Z303" s="162"/>
      <c r="AA303" s="27" t="str">
        <f t="shared" si="60"/>
        <v/>
      </c>
      <c r="AB303" s="162"/>
      <c r="AC303" s="27" t="str">
        <f t="shared" si="61"/>
        <v/>
      </c>
      <c r="AD303" s="162"/>
      <c r="AE303" s="27" t="str">
        <f t="shared" si="62"/>
        <v/>
      </c>
      <c r="AF303" s="48" t="str">
        <f t="shared" si="63"/>
        <v/>
      </c>
      <c r="AG303" s="48" t="str">
        <f t="shared" si="64"/>
        <v/>
      </c>
      <c r="AH303" s="132"/>
      <c r="AI303" s="161" t="str">
        <f t="shared" si="65"/>
        <v>Débil</v>
      </c>
      <c r="AJ303" s="21" t="str">
        <f>IFERROR(VLOOKUP((CONCATENATE(AG303,AI303)),Listados!$U$3:$V$11,2,FALSE),"")</f>
        <v/>
      </c>
      <c r="AK303" s="48">
        <f t="shared" si="66"/>
        <v>100</v>
      </c>
      <c r="AL303" s="295"/>
      <c r="AM303" s="297"/>
      <c r="AN303" s="197">
        <f>+IF(AND(Q303="Preventivo",AM301="Fuerte"),2,IF(AND(Q303="Preventivo",AM301="Moderado"),1,0))</f>
        <v>0</v>
      </c>
      <c r="AO303" s="197">
        <f t="shared" si="67"/>
        <v>0</v>
      </c>
      <c r="AP303" s="197">
        <f>+K301-AN303</f>
        <v>1</v>
      </c>
      <c r="AQ303" s="197">
        <f>+M301-AO303</f>
        <v>5</v>
      </c>
      <c r="AR303" s="299"/>
      <c r="AS303" s="299"/>
      <c r="AT303" s="299"/>
      <c r="AU303" s="299"/>
      <c r="AV303" s="351"/>
      <c r="AW303" s="352"/>
      <c r="AX303" s="353"/>
      <c r="AY303" s="351"/>
      <c r="AZ303" s="352"/>
      <c r="BA303" s="353"/>
      <c r="BB303" s="351"/>
      <c r="BC303" s="352"/>
      <c r="BD303" s="353"/>
    </row>
    <row r="304" spans="1:56" ht="15.75" thickBot="1" x14ac:dyDescent="0.3">
      <c r="A304" s="310"/>
      <c r="B304" s="313"/>
      <c r="C304" s="315"/>
      <c r="D304" s="318"/>
      <c r="E304" s="168"/>
      <c r="F304" s="168"/>
      <c r="G304" s="218"/>
      <c r="H304" s="153"/>
      <c r="I304" s="130"/>
      <c r="J304" s="302"/>
      <c r="K304" s="304"/>
      <c r="L304" s="307"/>
      <c r="M304" s="304"/>
      <c r="N304" s="308"/>
      <c r="O304" s="47"/>
      <c r="P304" s="200"/>
      <c r="Q304" s="200"/>
      <c r="R304" s="200"/>
      <c r="S304" s="27" t="str">
        <f t="shared" si="56"/>
        <v/>
      </c>
      <c r="T304" s="200"/>
      <c r="U304" s="27" t="str">
        <f t="shared" si="57"/>
        <v/>
      </c>
      <c r="V304" s="162"/>
      <c r="W304" s="27" t="str">
        <f t="shared" si="58"/>
        <v/>
      </c>
      <c r="X304" s="162"/>
      <c r="Y304" s="27" t="str">
        <f t="shared" si="59"/>
        <v/>
      </c>
      <c r="Z304" s="162"/>
      <c r="AA304" s="27" t="str">
        <f t="shared" si="60"/>
        <v/>
      </c>
      <c r="AB304" s="162"/>
      <c r="AC304" s="27" t="str">
        <f t="shared" si="61"/>
        <v/>
      </c>
      <c r="AD304" s="162"/>
      <c r="AE304" s="27" t="str">
        <f t="shared" si="62"/>
        <v/>
      </c>
      <c r="AF304" s="48" t="str">
        <f t="shared" si="63"/>
        <v/>
      </c>
      <c r="AG304" s="48" t="str">
        <f t="shared" si="64"/>
        <v/>
      </c>
      <c r="AH304" s="132"/>
      <c r="AI304" s="161" t="str">
        <f t="shared" si="65"/>
        <v>Débil</v>
      </c>
      <c r="AJ304" s="21" t="str">
        <f>IFERROR(VLOOKUP((CONCATENATE(AG304,AI304)),Listados!$U$3:$V$11,2,FALSE),"")</f>
        <v/>
      </c>
      <c r="AK304" s="48">
        <f t="shared" si="66"/>
        <v>100</v>
      </c>
      <c r="AL304" s="295"/>
      <c r="AM304" s="297"/>
      <c r="AN304" s="197">
        <f>+IF(AND(Q304="Preventivo",AM301="Fuerte"),2,IF(AND(Q304="Preventivo",AM301="Moderado"),1,0))</f>
        <v>0</v>
      </c>
      <c r="AO304" s="197">
        <f t="shared" si="67"/>
        <v>0</v>
      </c>
      <c r="AP304" s="197">
        <f>+K301-AN304</f>
        <v>1</v>
      </c>
      <c r="AQ304" s="197">
        <f>+M301-AO304</f>
        <v>5</v>
      </c>
      <c r="AR304" s="299"/>
      <c r="AS304" s="299"/>
      <c r="AT304" s="299"/>
      <c r="AU304" s="299"/>
      <c r="AV304" s="351"/>
      <c r="AW304" s="352"/>
      <c r="AX304" s="353"/>
      <c r="AY304" s="351"/>
      <c r="AZ304" s="352"/>
      <c r="BA304" s="353"/>
      <c r="BB304" s="351"/>
      <c r="BC304" s="352"/>
      <c r="BD304" s="353"/>
    </row>
    <row r="305" spans="1:56" ht="15.75" thickBot="1" x14ac:dyDescent="0.3">
      <c r="A305" s="310"/>
      <c r="B305" s="313"/>
      <c r="C305" s="315"/>
      <c r="D305" s="318"/>
      <c r="E305" s="109"/>
      <c r="F305" s="109"/>
      <c r="G305" s="28"/>
      <c r="H305" s="29"/>
      <c r="I305" s="130"/>
      <c r="J305" s="302"/>
      <c r="K305" s="304"/>
      <c r="L305" s="307"/>
      <c r="M305" s="304"/>
      <c r="N305" s="308"/>
      <c r="O305" s="47"/>
      <c r="P305" s="200"/>
      <c r="Q305" s="200"/>
      <c r="R305" s="200"/>
      <c r="S305" s="27" t="str">
        <f t="shared" si="56"/>
        <v/>
      </c>
      <c r="T305" s="200"/>
      <c r="U305" s="27" t="str">
        <f t="shared" si="57"/>
        <v/>
      </c>
      <c r="V305" s="162"/>
      <c r="W305" s="27" t="str">
        <f t="shared" si="58"/>
        <v/>
      </c>
      <c r="X305" s="162"/>
      <c r="Y305" s="27" t="str">
        <f t="shared" si="59"/>
        <v/>
      </c>
      <c r="Z305" s="162"/>
      <c r="AA305" s="27" t="str">
        <f t="shared" si="60"/>
        <v/>
      </c>
      <c r="AB305" s="162"/>
      <c r="AC305" s="27" t="str">
        <f t="shared" si="61"/>
        <v/>
      </c>
      <c r="AD305" s="162"/>
      <c r="AE305" s="27" t="str">
        <f t="shared" si="62"/>
        <v/>
      </c>
      <c r="AF305" s="48" t="str">
        <f t="shared" si="63"/>
        <v/>
      </c>
      <c r="AG305" s="48" t="str">
        <f t="shared" si="64"/>
        <v/>
      </c>
      <c r="AH305" s="132"/>
      <c r="AI305" s="161" t="str">
        <f t="shared" si="65"/>
        <v>Débil</v>
      </c>
      <c r="AJ305" s="21" t="str">
        <f>IFERROR(VLOOKUP((CONCATENATE(AG305,AI305)),Listados!$U$3:$V$11,2,FALSE),"")</f>
        <v/>
      </c>
      <c r="AK305" s="48">
        <f t="shared" si="66"/>
        <v>100</v>
      </c>
      <c r="AL305" s="295"/>
      <c r="AM305" s="297"/>
      <c r="AN305" s="197">
        <f>+IF(AND(Q305="Preventivo",AM301="Fuerte"),2,IF(AND(Q305="Preventivo",AM301="Moderado"),1,0))</f>
        <v>0</v>
      </c>
      <c r="AO305" s="197">
        <f t="shared" si="67"/>
        <v>0</v>
      </c>
      <c r="AP305" s="197">
        <f>+K301-AN305</f>
        <v>1</v>
      </c>
      <c r="AQ305" s="197">
        <f>+M301-AO305</f>
        <v>5</v>
      </c>
      <c r="AR305" s="299"/>
      <c r="AS305" s="299"/>
      <c r="AT305" s="299"/>
      <c r="AU305" s="299"/>
      <c r="AV305" s="351"/>
      <c r="AW305" s="352"/>
      <c r="AX305" s="353"/>
      <c r="AY305" s="351"/>
      <c r="AZ305" s="352"/>
      <c r="BA305" s="353"/>
      <c r="BB305" s="351"/>
      <c r="BC305" s="352"/>
      <c r="BD305" s="353"/>
    </row>
    <row r="306" spans="1:56" ht="15.75" thickBot="1" x14ac:dyDescent="0.3">
      <c r="A306" s="311"/>
      <c r="B306" s="313"/>
      <c r="C306" s="316"/>
      <c r="D306" s="319"/>
      <c r="E306" s="106"/>
      <c r="F306" s="106"/>
      <c r="G306" s="30"/>
      <c r="H306" s="31"/>
      <c r="I306" s="130"/>
      <c r="J306" s="302"/>
      <c r="K306" s="305"/>
      <c r="L306" s="307"/>
      <c r="M306" s="305"/>
      <c r="N306" s="308"/>
      <c r="O306" s="47"/>
      <c r="P306" s="200"/>
      <c r="Q306" s="200"/>
      <c r="R306" s="200"/>
      <c r="S306" s="27" t="str">
        <f t="shared" si="56"/>
        <v/>
      </c>
      <c r="T306" s="200"/>
      <c r="U306" s="27" t="str">
        <f t="shared" si="57"/>
        <v/>
      </c>
      <c r="V306" s="162"/>
      <c r="W306" s="27" t="str">
        <f t="shared" si="58"/>
        <v/>
      </c>
      <c r="X306" s="162"/>
      <c r="Y306" s="27" t="str">
        <f t="shared" si="59"/>
        <v/>
      </c>
      <c r="Z306" s="162"/>
      <c r="AA306" s="27" t="str">
        <f t="shared" si="60"/>
        <v/>
      </c>
      <c r="AB306" s="162"/>
      <c r="AC306" s="27" t="str">
        <f t="shared" si="61"/>
        <v/>
      </c>
      <c r="AD306" s="162"/>
      <c r="AE306" s="27" t="str">
        <f t="shared" si="62"/>
        <v/>
      </c>
      <c r="AF306" s="48" t="str">
        <f t="shared" si="63"/>
        <v/>
      </c>
      <c r="AG306" s="48" t="str">
        <f t="shared" si="64"/>
        <v/>
      </c>
      <c r="AH306" s="132"/>
      <c r="AI306" s="161" t="str">
        <f t="shared" si="65"/>
        <v>Débil</v>
      </c>
      <c r="AJ306" s="21" t="str">
        <f>IFERROR(VLOOKUP((CONCATENATE(AG306,AI306)),Listados!$U$3:$V$11,2,FALSE),"")</f>
        <v/>
      </c>
      <c r="AK306" s="48">
        <f t="shared" si="66"/>
        <v>100</v>
      </c>
      <c r="AL306" s="296"/>
      <c r="AM306" s="297"/>
      <c r="AN306" s="197">
        <f>+IF(AND(Q306="Preventivo",AM301="Fuerte"),2,IF(AND(Q306="Preventivo",AM301="Moderado"),1,0))</f>
        <v>0</v>
      </c>
      <c r="AO306" s="197">
        <f t="shared" si="67"/>
        <v>0</v>
      </c>
      <c r="AP306" s="197">
        <f>+K301-AN306</f>
        <v>1</v>
      </c>
      <c r="AQ306" s="197">
        <f>+M301-AO306</f>
        <v>5</v>
      </c>
      <c r="AR306" s="300"/>
      <c r="AS306" s="300"/>
      <c r="AT306" s="300"/>
      <c r="AU306" s="300"/>
      <c r="AV306" s="351"/>
      <c r="AW306" s="352"/>
      <c r="AX306" s="353"/>
      <c r="AY306" s="351"/>
      <c r="AZ306" s="352"/>
      <c r="BA306" s="353"/>
      <c r="BB306" s="351"/>
      <c r="BC306" s="352"/>
      <c r="BD306" s="353"/>
    </row>
    <row r="307" spans="1:56" ht="150.75" thickBot="1" x14ac:dyDescent="0.3">
      <c r="A307" s="309">
        <v>51</v>
      </c>
      <c r="B307" s="313" t="s">
        <v>83</v>
      </c>
      <c r="C307" s="314" t="str">
        <f>IFERROR(VLOOKUP(B307,Listados!B$3:C$20,2,FALSE),"")</f>
        <v>Fijar los lineamientos, parámetros y actividades requeridas para garantizar la gestión de los servicios administrativos, logísticos y la administración de los bienes necesario para la operación del Ministerio de Justicia y del Derecho.</v>
      </c>
      <c r="D307" s="317" t="s">
        <v>594</v>
      </c>
      <c r="E307" s="107" t="s">
        <v>29</v>
      </c>
      <c r="F307" s="107"/>
      <c r="G307" s="192" t="s">
        <v>595</v>
      </c>
      <c r="H307" s="103" t="s">
        <v>16</v>
      </c>
      <c r="I307" s="192" t="s">
        <v>596</v>
      </c>
      <c r="J307" s="301" t="s">
        <v>21</v>
      </c>
      <c r="K307" s="303">
        <f>+VLOOKUP(J307,Listados!$K$8:$L$12,2,0)</f>
        <v>1</v>
      </c>
      <c r="L307" s="306" t="s">
        <v>64</v>
      </c>
      <c r="M307" s="303">
        <f>+VLOOKUP(L307,Listados!$K$13:$L$17,2,0)</f>
        <v>5</v>
      </c>
      <c r="N307" s="300" t="str">
        <f>IF(AND(J307&lt;&gt;"",L307&lt;&gt;""),VLOOKUP(J307&amp;L307,Listados!$M$3:$N$27,2,FALSE),"")</f>
        <v>Extremo</v>
      </c>
      <c r="O307" s="194" t="s">
        <v>597</v>
      </c>
      <c r="P307" s="219" t="s">
        <v>595</v>
      </c>
      <c r="Q307" s="200"/>
      <c r="R307" s="200"/>
      <c r="S307" s="27" t="str">
        <f t="shared" si="56"/>
        <v/>
      </c>
      <c r="T307" s="200"/>
      <c r="U307" s="27" t="str">
        <f t="shared" si="57"/>
        <v/>
      </c>
      <c r="V307" s="162"/>
      <c r="W307" s="27" t="str">
        <f t="shared" si="58"/>
        <v/>
      </c>
      <c r="X307" s="162"/>
      <c r="Y307" s="27" t="str">
        <f t="shared" si="59"/>
        <v/>
      </c>
      <c r="Z307" s="162"/>
      <c r="AA307" s="27" t="str">
        <f t="shared" si="60"/>
        <v/>
      </c>
      <c r="AB307" s="162"/>
      <c r="AC307" s="27" t="str">
        <f t="shared" si="61"/>
        <v/>
      </c>
      <c r="AD307" s="162"/>
      <c r="AE307" s="27" t="str">
        <f t="shared" si="62"/>
        <v/>
      </c>
      <c r="AF307" s="48" t="str">
        <f t="shared" si="63"/>
        <v/>
      </c>
      <c r="AG307" s="48" t="str">
        <f t="shared" si="64"/>
        <v/>
      </c>
      <c r="AH307" s="132"/>
      <c r="AI307" s="161" t="str">
        <f t="shared" si="65"/>
        <v>Débil</v>
      </c>
      <c r="AJ307" s="21" t="str">
        <f>IFERROR(VLOOKUP((CONCATENATE(AG307,AI307)),Listados!$U$3:$V$11,2,FALSE),"")</f>
        <v/>
      </c>
      <c r="AK307" s="48">
        <f t="shared" si="66"/>
        <v>100</v>
      </c>
      <c r="AL307" s="294">
        <f>AVERAGE(AK307:AK312)</f>
        <v>100</v>
      </c>
      <c r="AM307" s="296" t="str">
        <f>IF(AL307&lt;=50, "Débil", IF(AL307&lt;=99,"Moderado","Fuerte"))</f>
        <v>Fuerte</v>
      </c>
      <c r="AN307" s="197">
        <f>+IF(AND(Q307="Preventivo",AM307="Fuerte"),2,IF(AND(Q307="Preventivo",AM307="Moderado"),1,0))</f>
        <v>0</v>
      </c>
      <c r="AO307" s="197">
        <f t="shared" si="67"/>
        <v>0</v>
      </c>
      <c r="AP307" s="197">
        <f>+K307-AN307</f>
        <v>1</v>
      </c>
      <c r="AQ307" s="197">
        <f>+M307-AO307</f>
        <v>5</v>
      </c>
      <c r="AR307" s="298" t="str">
        <f>+VLOOKUP(MIN(AP307,AP308,AP309,AP310,AP311,AP312),Listados!$J$18:$K$24,2,TRUE)</f>
        <v>Rara Vez</v>
      </c>
      <c r="AS307" s="298" t="str">
        <f>+VLOOKUP(MIN(AQ307,AQ308,AQ309,AQ310,AQ311,AQ312),Listados!$J$27:$K$32,2,TRUE)</f>
        <v>Catastrófico</v>
      </c>
      <c r="AT307" s="298" t="str">
        <f>IF(AND(AR307&lt;&gt;"",AS307&lt;&gt;""),VLOOKUP(AR307&amp;AS307,Listados!$M$3:$N$27,2,FALSE),"")</f>
        <v>Extremo</v>
      </c>
      <c r="AU307" s="298" t="str">
        <f>+VLOOKUP(AT307,Listados!$P$3:$Q$6,2,FALSE)</f>
        <v>Evitar el riesgo</v>
      </c>
      <c r="AV307" s="351"/>
      <c r="AW307" s="352"/>
      <c r="AX307" s="353"/>
      <c r="AY307" s="351"/>
      <c r="AZ307" s="352"/>
      <c r="BA307" s="353"/>
      <c r="BB307" s="351"/>
      <c r="BC307" s="352"/>
      <c r="BD307" s="353"/>
    </row>
    <row r="308" spans="1:56" ht="210.75" thickBot="1" x14ac:dyDescent="0.3">
      <c r="A308" s="310"/>
      <c r="B308" s="313"/>
      <c r="C308" s="315"/>
      <c r="D308" s="318"/>
      <c r="E308" s="168"/>
      <c r="F308" s="168"/>
      <c r="G308" s="192" t="s">
        <v>598</v>
      </c>
      <c r="H308" s="153" t="s">
        <v>16</v>
      </c>
      <c r="I308" s="192" t="s">
        <v>599</v>
      </c>
      <c r="J308" s="302"/>
      <c r="K308" s="304"/>
      <c r="L308" s="307"/>
      <c r="M308" s="304"/>
      <c r="N308" s="308"/>
      <c r="O308" s="194" t="s">
        <v>600</v>
      </c>
      <c r="P308" s="219" t="s">
        <v>598</v>
      </c>
      <c r="Q308" s="200"/>
      <c r="R308" s="200"/>
      <c r="S308" s="27" t="str">
        <f t="shared" si="56"/>
        <v/>
      </c>
      <c r="T308" s="200"/>
      <c r="U308" s="27" t="str">
        <f t="shared" si="57"/>
        <v/>
      </c>
      <c r="V308" s="162"/>
      <c r="W308" s="27" t="str">
        <f t="shared" si="58"/>
        <v/>
      </c>
      <c r="X308" s="162"/>
      <c r="Y308" s="27" t="str">
        <f t="shared" si="59"/>
        <v/>
      </c>
      <c r="Z308" s="162"/>
      <c r="AA308" s="27" t="str">
        <f t="shared" si="60"/>
        <v/>
      </c>
      <c r="AB308" s="162"/>
      <c r="AC308" s="27" t="str">
        <f t="shared" si="61"/>
        <v/>
      </c>
      <c r="AD308" s="162"/>
      <c r="AE308" s="27" t="str">
        <f t="shared" si="62"/>
        <v/>
      </c>
      <c r="AF308" s="48" t="str">
        <f t="shared" si="63"/>
        <v/>
      </c>
      <c r="AG308" s="48" t="str">
        <f t="shared" si="64"/>
        <v/>
      </c>
      <c r="AH308" s="132"/>
      <c r="AI308" s="161" t="str">
        <f t="shared" si="65"/>
        <v>Débil</v>
      </c>
      <c r="AJ308" s="21" t="str">
        <f>IFERROR(VLOOKUP((CONCATENATE(AG308,AI308)),Listados!$U$3:$V$11,2,FALSE),"")</f>
        <v/>
      </c>
      <c r="AK308" s="48">
        <f t="shared" si="66"/>
        <v>100</v>
      </c>
      <c r="AL308" s="295"/>
      <c r="AM308" s="297"/>
      <c r="AN308" s="197">
        <f>+IF(AND(Q308="Preventivo",AM307="Fuerte"),2,IF(AND(Q308="Preventivo",AM307="Moderado"),1,0))</f>
        <v>0</v>
      </c>
      <c r="AO308" s="197">
        <f t="shared" si="67"/>
        <v>0</v>
      </c>
      <c r="AP308" s="197">
        <f>+K307-AN308</f>
        <v>1</v>
      </c>
      <c r="AQ308" s="197">
        <f>+M307-AO308</f>
        <v>5</v>
      </c>
      <c r="AR308" s="299"/>
      <c r="AS308" s="299"/>
      <c r="AT308" s="299"/>
      <c r="AU308" s="299"/>
      <c r="AV308" s="351"/>
      <c r="AW308" s="352"/>
      <c r="AX308" s="353"/>
      <c r="AY308" s="351"/>
      <c r="AZ308" s="352"/>
      <c r="BA308" s="353"/>
      <c r="BB308" s="351"/>
      <c r="BC308" s="352"/>
      <c r="BD308" s="353"/>
    </row>
    <row r="309" spans="1:56" ht="120.75" thickBot="1" x14ac:dyDescent="0.3">
      <c r="A309" s="310"/>
      <c r="B309" s="313"/>
      <c r="C309" s="315"/>
      <c r="D309" s="318"/>
      <c r="E309" s="168"/>
      <c r="F309" s="168"/>
      <c r="G309" s="192" t="s">
        <v>601</v>
      </c>
      <c r="H309" s="153" t="s">
        <v>16</v>
      </c>
      <c r="I309" s="192" t="s">
        <v>602</v>
      </c>
      <c r="J309" s="302"/>
      <c r="K309" s="304"/>
      <c r="L309" s="307"/>
      <c r="M309" s="304"/>
      <c r="N309" s="308"/>
      <c r="O309" s="194" t="s">
        <v>603</v>
      </c>
      <c r="P309" s="219" t="s">
        <v>601</v>
      </c>
      <c r="Q309" s="200"/>
      <c r="R309" s="200"/>
      <c r="S309" s="27" t="str">
        <f t="shared" si="56"/>
        <v/>
      </c>
      <c r="T309" s="200"/>
      <c r="U309" s="27" t="str">
        <f t="shared" si="57"/>
        <v/>
      </c>
      <c r="V309" s="162"/>
      <c r="W309" s="27" t="str">
        <f t="shared" si="58"/>
        <v/>
      </c>
      <c r="X309" s="162"/>
      <c r="Y309" s="27" t="str">
        <f t="shared" si="59"/>
        <v/>
      </c>
      <c r="Z309" s="162"/>
      <c r="AA309" s="27" t="str">
        <f t="shared" si="60"/>
        <v/>
      </c>
      <c r="AB309" s="162"/>
      <c r="AC309" s="27" t="str">
        <f t="shared" si="61"/>
        <v/>
      </c>
      <c r="AD309" s="162"/>
      <c r="AE309" s="27" t="str">
        <f t="shared" si="62"/>
        <v/>
      </c>
      <c r="AF309" s="48" t="str">
        <f t="shared" si="63"/>
        <v/>
      </c>
      <c r="AG309" s="48" t="str">
        <f t="shared" si="64"/>
        <v/>
      </c>
      <c r="AH309" s="132"/>
      <c r="AI309" s="161" t="str">
        <f t="shared" si="65"/>
        <v>Débil</v>
      </c>
      <c r="AJ309" s="21" t="str">
        <f>IFERROR(VLOOKUP((CONCATENATE(AG309,AI309)),Listados!$U$3:$V$11,2,FALSE),"")</f>
        <v/>
      </c>
      <c r="AK309" s="48">
        <f t="shared" si="66"/>
        <v>100</v>
      </c>
      <c r="AL309" s="295"/>
      <c r="AM309" s="297"/>
      <c r="AN309" s="197">
        <f>+IF(AND(Q309="Preventivo",AM307="Fuerte"),2,IF(AND(Q309="Preventivo",AM307="Moderado"),1,0))</f>
        <v>0</v>
      </c>
      <c r="AO309" s="197">
        <f t="shared" si="67"/>
        <v>0</v>
      </c>
      <c r="AP309" s="197">
        <f>+K307-AN309</f>
        <v>1</v>
      </c>
      <c r="AQ309" s="197">
        <f>+M307-AO309</f>
        <v>5</v>
      </c>
      <c r="AR309" s="299"/>
      <c r="AS309" s="299"/>
      <c r="AT309" s="299"/>
      <c r="AU309" s="299"/>
      <c r="AV309" s="351"/>
      <c r="AW309" s="352"/>
      <c r="AX309" s="353"/>
      <c r="AY309" s="351"/>
      <c r="AZ309" s="352"/>
      <c r="BA309" s="353"/>
      <c r="BB309" s="351"/>
      <c r="BC309" s="352"/>
      <c r="BD309" s="353"/>
    </row>
    <row r="310" spans="1:56" ht="25.5" customHeight="1" thickBot="1" x14ac:dyDescent="0.3">
      <c r="A310" s="310"/>
      <c r="B310" s="313"/>
      <c r="C310" s="315"/>
      <c r="D310" s="318"/>
      <c r="E310" s="168"/>
      <c r="F310" s="168"/>
      <c r="G310" s="218"/>
      <c r="H310" s="153"/>
      <c r="I310" s="130"/>
      <c r="J310" s="302"/>
      <c r="K310" s="304"/>
      <c r="L310" s="307"/>
      <c r="M310" s="304"/>
      <c r="N310" s="308"/>
      <c r="O310" s="47"/>
      <c r="P310" s="200"/>
      <c r="Q310" s="200"/>
      <c r="R310" s="200"/>
      <c r="S310" s="27" t="str">
        <f t="shared" si="56"/>
        <v/>
      </c>
      <c r="T310" s="200"/>
      <c r="U310" s="27" t="str">
        <f t="shared" si="57"/>
        <v/>
      </c>
      <c r="V310" s="162"/>
      <c r="W310" s="27" t="str">
        <f t="shared" si="58"/>
        <v/>
      </c>
      <c r="X310" s="162"/>
      <c r="Y310" s="27" t="str">
        <f t="shared" si="59"/>
        <v/>
      </c>
      <c r="Z310" s="162"/>
      <c r="AA310" s="27" t="str">
        <f t="shared" si="60"/>
        <v/>
      </c>
      <c r="AB310" s="162"/>
      <c r="AC310" s="27" t="str">
        <f t="shared" si="61"/>
        <v/>
      </c>
      <c r="AD310" s="162"/>
      <c r="AE310" s="27" t="str">
        <f t="shared" si="62"/>
        <v/>
      </c>
      <c r="AF310" s="48" t="str">
        <f t="shared" si="63"/>
        <v/>
      </c>
      <c r="AG310" s="48" t="str">
        <f t="shared" si="64"/>
        <v/>
      </c>
      <c r="AH310" s="132"/>
      <c r="AI310" s="161" t="str">
        <f t="shared" si="65"/>
        <v>Débil</v>
      </c>
      <c r="AJ310" s="21" t="str">
        <f>IFERROR(VLOOKUP((CONCATENATE(AG310,AI310)),Listados!$U$3:$V$11,2,FALSE),"")</f>
        <v/>
      </c>
      <c r="AK310" s="48">
        <f t="shared" si="66"/>
        <v>100</v>
      </c>
      <c r="AL310" s="295"/>
      <c r="AM310" s="297"/>
      <c r="AN310" s="197">
        <f>+IF(AND(Q310="Preventivo",AM307="Fuerte"),2,IF(AND(Q310="Preventivo",AM307="Moderado"),1,0))</f>
        <v>0</v>
      </c>
      <c r="AO310" s="197">
        <f t="shared" si="67"/>
        <v>0</v>
      </c>
      <c r="AP310" s="197">
        <f>+K307-AN310</f>
        <v>1</v>
      </c>
      <c r="AQ310" s="197">
        <f>+M307-AO310</f>
        <v>5</v>
      </c>
      <c r="AR310" s="299"/>
      <c r="AS310" s="299"/>
      <c r="AT310" s="299"/>
      <c r="AU310" s="299"/>
      <c r="AV310" s="351"/>
      <c r="AW310" s="352"/>
      <c r="AX310" s="353"/>
      <c r="AY310" s="351"/>
      <c r="AZ310" s="352"/>
      <c r="BA310" s="353"/>
      <c r="BB310" s="351"/>
      <c r="BC310" s="352"/>
      <c r="BD310" s="353"/>
    </row>
    <row r="311" spans="1:56" ht="25.5" customHeight="1" thickBot="1" x14ac:dyDescent="0.3">
      <c r="A311" s="310"/>
      <c r="B311" s="313"/>
      <c r="C311" s="315"/>
      <c r="D311" s="318"/>
      <c r="E311" s="109"/>
      <c r="F311" s="109"/>
      <c r="G311" s="28"/>
      <c r="H311" s="29"/>
      <c r="I311" s="130"/>
      <c r="J311" s="302"/>
      <c r="K311" s="304"/>
      <c r="L311" s="307"/>
      <c r="M311" s="304"/>
      <c r="N311" s="308"/>
      <c r="O311" s="47"/>
      <c r="P311" s="200"/>
      <c r="Q311" s="200"/>
      <c r="R311" s="200"/>
      <c r="S311" s="27" t="str">
        <f t="shared" si="56"/>
        <v/>
      </c>
      <c r="T311" s="200"/>
      <c r="U311" s="27" t="str">
        <f t="shared" si="57"/>
        <v/>
      </c>
      <c r="V311" s="162"/>
      <c r="W311" s="27" t="str">
        <f t="shared" si="58"/>
        <v/>
      </c>
      <c r="X311" s="162"/>
      <c r="Y311" s="27" t="str">
        <f t="shared" si="59"/>
        <v/>
      </c>
      <c r="Z311" s="162"/>
      <c r="AA311" s="27" t="str">
        <f t="shared" si="60"/>
        <v/>
      </c>
      <c r="AB311" s="162"/>
      <c r="AC311" s="27" t="str">
        <f t="shared" si="61"/>
        <v/>
      </c>
      <c r="AD311" s="162"/>
      <c r="AE311" s="27" t="str">
        <f t="shared" si="62"/>
        <v/>
      </c>
      <c r="AF311" s="48" t="str">
        <f t="shared" si="63"/>
        <v/>
      </c>
      <c r="AG311" s="48" t="str">
        <f t="shared" si="64"/>
        <v/>
      </c>
      <c r="AH311" s="132"/>
      <c r="AI311" s="161" t="str">
        <f t="shared" si="65"/>
        <v>Débil</v>
      </c>
      <c r="AJ311" s="21" t="str">
        <f>IFERROR(VLOOKUP((CONCATENATE(AG311,AI311)),Listados!$U$3:$V$11,2,FALSE),"")</f>
        <v/>
      </c>
      <c r="AK311" s="48">
        <f t="shared" si="66"/>
        <v>100</v>
      </c>
      <c r="AL311" s="295"/>
      <c r="AM311" s="297"/>
      <c r="AN311" s="197">
        <f>+IF(AND(Q311="Preventivo",AM307="Fuerte"),2,IF(AND(Q311="Preventivo",AM307="Moderado"),1,0))</f>
        <v>0</v>
      </c>
      <c r="AO311" s="197">
        <f t="shared" si="67"/>
        <v>0</v>
      </c>
      <c r="AP311" s="197">
        <f>+K307-AN311</f>
        <v>1</v>
      </c>
      <c r="AQ311" s="197">
        <f>+M307-AO311</f>
        <v>5</v>
      </c>
      <c r="AR311" s="299"/>
      <c r="AS311" s="299"/>
      <c r="AT311" s="299"/>
      <c r="AU311" s="299"/>
      <c r="AV311" s="351"/>
      <c r="AW311" s="352"/>
      <c r="AX311" s="353"/>
      <c r="AY311" s="351"/>
      <c r="AZ311" s="352"/>
      <c r="BA311" s="353"/>
      <c r="BB311" s="351"/>
      <c r="BC311" s="352"/>
      <c r="BD311" s="353"/>
    </row>
    <row r="312" spans="1:56" ht="26.25" customHeight="1" thickBot="1" x14ac:dyDescent="0.3">
      <c r="A312" s="311"/>
      <c r="B312" s="313"/>
      <c r="C312" s="316"/>
      <c r="D312" s="319"/>
      <c r="E312" s="106"/>
      <c r="F312" s="106"/>
      <c r="G312" s="30"/>
      <c r="H312" s="31"/>
      <c r="I312" s="130"/>
      <c r="J312" s="302"/>
      <c r="K312" s="305"/>
      <c r="L312" s="307"/>
      <c r="M312" s="305"/>
      <c r="N312" s="308"/>
      <c r="O312" s="47"/>
      <c r="P312" s="200"/>
      <c r="Q312" s="200"/>
      <c r="R312" s="200"/>
      <c r="S312" s="27" t="str">
        <f t="shared" si="56"/>
        <v/>
      </c>
      <c r="T312" s="200"/>
      <c r="U312" s="27" t="str">
        <f t="shared" si="57"/>
        <v/>
      </c>
      <c r="V312" s="162"/>
      <c r="W312" s="27" t="str">
        <f t="shared" si="58"/>
        <v/>
      </c>
      <c r="X312" s="162"/>
      <c r="Y312" s="27" t="str">
        <f t="shared" si="59"/>
        <v/>
      </c>
      <c r="Z312" s="162"/>
      <c r="AA312" s="27" t="str">
        <f t="shared" si="60"/>
        <v/>
      </c>
      <c r="AB312" s="162"/>
      <c r="AC312" s="27" t="str">
        <f t="shared" si="61"/>
        <v/>
      </c>
      <c r="AD312" s="162"/>
      <c r="AE312" s="27" t="str">
        <f t="shared" si="62"/>
        <v/>
      </c>
      <c r="AF312" s="48" t="str">
        <f t="shared" si="63"/>
        <v/>
      </c>
      <c r="AG312" s="48" t="str">
        <f t="shared" si="64"/>
        <v/>
      </c>
      <c r="AH312" s="132"/>
      <c r="AI312" s="161" t="str">
        <f t="shared" si="65"/>
        <v>Débil</v>
      </c>
      <c r="AJ312" s="21" t="str">
        <f>IFERROR(VLOOKUP((CONCATENATE(AG312,AI312)),Listados!$U$3:$V$11,2,FALSE),"")</f>
        <v/>
      </c>
      <c r="AK312" s="48">
        <f t="shared" si="66"/>
        <v>100</v>
      </c>
      <c r="AL312" s="296"/>
      <c r="AM312" s="297"/>
      <c r="AN312" s="197">
        <f>+IF(AND(Q312="Preventivo",AM307="Fuerte"),2,IF(AND(Q312="Preventivo",AM307="Moderado"),1,0))</f>
        <v>0</v>
      </c>
      <c r="AO312" s="197">
        <f t="shared" si="67"/>
        <v>0</v>
      </c>
      <c r="AP312" s="197">
        <f>+K307-AN312</f>
        <v>1</v>
      </c>
      <c r="AQ312" s="197">
        <f>+M307-AO312</f>
        <v>5</v>
      </c>
      <c r="AR312" s="300"/>
      <c r="AS312" s="300"/>
      <c r="AT312" s="300"/>
      <c r="AU312" s="300"/>
      <c r="AV312" s="351"/>
      <c r="AW312" s="352"/>
      <c r="AX312" s="353"/>
      <c r="AY312" s="351"/>
      <c r="AZ312" s="352"/>
      <c r="BA312" s="353"/>
      <c r="BB312" s="351"/>
      <c r="BC312" s="352"/>
      <c r="BD312" s="353"/>
    </row>
    <row r="313" spans="1:56" ht="180.75" thickBot="1" x14ac:dyDescent="0.3">
      <c r="A313" s="309">
        <v>52</v>
      </c>
      <c r="B313" s="313" t="s">
        <v>83</v>
      </c>
      <c r="C313" s="314" t="str">
        <f>IFERROR(VLOOKUP(B313,Listados!B$3:C$20,2,FALSE),"")</f>
        <v>Fijar los lineamientos, parámetros y actividades requeridas para garantizar la gestión de los servicios administrativos, logísticos y la administración de los bienes necesario para la operación del Ministerio de Justicia y del Derecho.</v>
      </c>
      <c r="D313" s="317" t="s">
        <v>604</v>
      </c>
      <c r="E313" s="107" t="s">
        <v>29</v>
      </c>
      <c r="F313" s="107"/>
      <c r="G313" s="192" t="s">
        <v>605</v>
      </c>
      <c r="H313" s="103" t="s">
        <v>16</v>
      </c>
      <c r="I313" s="192" t="s">
        <v>606</v>
      </c>
      <c r="J313" s="301" t="s">
        <v>53</v>
      </c>
      <c r="K313" s="303">
        <f>+VLOOKUP(J313,Listados!$K$8:$L$12,2,0)</f>
        <v>4</v>
      </c>
      <c r="L313" s="306" t="s">
        <v>54</v>
      </c>
      <c r="M313" s="303">
        <f>+VLOOKUP(L313,Listados!$K$13:$L$17,2,0)</f>
        <v>4</v>
      </c>
      <c r="N313" s="300" t="str">
        <f>IF(AND(J313&lt;&gt;"",L313&lt;&gt;""),VLOOKUP(J313&amp;L313,Listados!$M$3:$N$27,2,FALSE),"")</f>
        <v>Extremo</v>
      </c>
      <c r="O313" s="194" t="s">
        <v>607</v>
      </c>
      <c r="P313" s="194" t="s">
        <v>608</v>
      </c>
      <c r="Q313" s="200"/>
      <c r="R313" s="200"/>
      <c r="S313" s="27" t="str">
        <f t="shared" si="56"/>
        <v/>
      </c>
      <c r="T313" s="200"/>
      <c r="U313" s="27" t="str">
        <f t="shared" si="57"/>
        <v/>
      </c>
      <c r="V313" s="162"/>
      <c r="W313" s="27" t="str">
        <f t="shared" si="58"/>
        <v/>
      </c>
      <c r="X313" s="162"/>
      <c r="Y313" s="27" t="str">
        <f t="shared" si="59"/>
        <v/>
      </c>
      <c r="Z313" s="162"/>
      <c r="AA313" s="27" t="str">
        <f t="shared" si="60"/>
        <v/>
      </c>
      <c r="AB313" s="162"/>
      <c r="AC313" s="27" t="str">
        <f t="shared" si="61"/>
        <v/>
      </c>
      <c r="AD313" s="162"/>
      <c r="AE313" s="27" t="str">
        <f t="shared" si="62"/>
        <v/>
      </c>
      <c r="AF313" s="48" t="str">
        <f t="shared" si="63"/>
        <v/>
      </c>
      <c r="AG313" s="48" t="str">
        <f t="shared" si="64"/>
        <v/>
      </c>
      <c r="AH313" s="132"/>
      <c r="AI313" s="161" t="str">
        <f t="shared" si="65"/>
        <v>Débil</v>
      </c>
      <c r="AJ313" s="21" t="str">
        <f>IFERROR(VLOOKUP((CONCATENATE(AG313,AI313)),Listados!$U$3:$V$11,2,FALSE),"")</f>
        <v/>
      </c>
      <c r="AK313" s="48">
        <f t="shared" si="66"/>
        <v>100</v>
      </c>
      <c r="AL313" s="294">
        <f>AVERAGE(AK313:AK318)</f>
        <v>100</v>
      </c>
      <c r="AM313" s="296" t="str">
        <f>IF(AL313&lt;=50, "Débil", IF(AL313&lt;=99,"Moderado","Fuerte"))</f>
        <v>Fuerte</v>
      </c>
      <c r="AN313" s="197">
        <f>+IF(AND(Q313="Preventivo",AM313="Fuerte"),2,IF(AND(Q313="Preventivo",AM313="Moderado"),1,0))</f>
        <v>0</v>
      </c>
      <c r="AO313" s="197">
        <f t="shared" si="67"/>
        <v>0</v>
      </c>
      <c r="AP313" s="197">
        <f>+K313-AN313</f>
        <v>4</v>
      </c>
      <c r="AQ313" s="197">
        <f>+M313-AO313</f>
        <v>4</v>
      </c>
      <c r="AR313" s="298" t="str">
        <f>+VLOOKUP(MIN(AP313,AP314,AP315,AP316,AP317,AP318),Listados!$J$18:$K$24,2,TRUE)</f>
        <v>Probable</v>
      </c>
      <c r="AS313" s="298" t="str">
        <f>+VLOOKUP(MIN(AQ313,AQ314,AQ315,AQ316,AQ317,AQ318),Listados!$J$27:$K$32,2,TRUE)</f>
        <v>Mayor</v>
      </c>
      <c r="AT313" s="298" t="str">
        <f>IF(AND(AR313&lt;&gt;"",AS313&lt;&gt;""),VLOOKUP(AR313&amp;AS313,Listados!$M$3:$N$27,2,FALSE),"")</f>
        <v>Extremo</v>
      </c>
      <c r="AU313" s="298" t="str">
        <f>+VLOOKUP(AT313,Listados!$P$3:$Q$6,2,FALSE)</f>
        <v>Evitar el riesgo</v>
      </c>
      <c r="AV313" s="351"/>
      <c r="AW313" s="352"/>
      <c r="AX313" s="353"/>
      <c r="AY313" s="351"/>
      <c r="AZ313" s="352"/>
      <c r="BA313" s="353"/>
      <c r="BB313" s="351"/>
      <c r="BC313" s="352"/>
      <c r="BD313" s="353"/>
    </row>
    <row r="314" spans="1:56" ht="120.75" thickBot="1" x14ac:dyDescent="0.3">
      <c r="A314" s="310"/>
      <c r="B314" s="313"/>
      <c r="C314" s="315"/>
      <c r="D314" s="318"/>
      <c r="E314" s="168"/>
      <c r="F314" s="168"/>
      <c r="G314" s="192" t="s">
        <v>609</v>
      </c>
      <c r="H314" s="153" t="s">
        <v>30</v>
      </c>
      <c r="I314" s="192" t="s">
        <v>610</v>
      </c>
      <c r="J314" s="302"/>
      <c r="K314" s="304"/>
      <c r="L314" s="307"/>
      <c r="M314" s="304"/>
      <c r="N314" s="308"/>
      <c r="O314" s="194" t="s">
        <v>611</v>
      </c>
      <c r="P314" s="194" t="s">
        <v>609</v>
      </c>
      <c r="Q314" s="200"/>
      <c r="R314" s="200"/>
      <c r="S314" s="27" t="str">
        <f t="shared" si="56"/>
        <v/>
      </c>
      <c r="T314" s="200"/>
      <c r="U314" s="27" t="str">
        <f t="shared" si="57"/>
        <v/>
      </c>
      <c r="V314" s="162"/>
      <c r="W314" s="27" t="str">
        <f t="shared" si="58"/>
        <v/>
      </c>
      <c r="X314" s="162"/>
      <c r="Y314" s="27" t="str">
        <f t="shared" si="59"/>
        <v/>
      </c>
      <c r="Z314" s="162"/>
      <c r="AA314" s="27" t="str">
        <f t="shared" si="60"/>
        <v/>
      </c>
      <c r="AB314" s="162"/>
      <c r="AC314" s="27" t="str">
        <f t="shared" si="61"/>
        <v/>
      </c>
      <c r="AD314" s="162"/>
      <c r="AE314" s="27" t="str">
        <f t="shared" si="62"/>
        <v/>
      </c>
      <c r="AF314" s="48" t="str">
        <f t="shared" si="63"/>
        <v/>
      </c>
      <c r="AG314" s="48" t="str">
        <f t="shared" si="64"/>
        <v/>
      </c>
      <c r="AH314" s="132"/>
      <c r="AI314" s="161" t="str">
        <f t="shared" si="65"/>
        <v>Débil</v>
      </c>
      <c r="AJ314" s="21" t="str">
        <f>IFERROR(VLOOKUP((CONCATENATE(AG314,AI314)),Listados!$U$3:$V$11,2,FALSE),"")</f>
        <v/>
      </c>
      <c r="AK314" s="48">
        <f t="shared" si="66"/>
        <v>100</v>
      </c>
      <c r="AL314" s="295"/>
      <c r="AM314" s="297"/>
      <c r="AN314" s="197">
        <f>+IF(AND(Q314="Preventivo",AM313="Fuerte"),2,IF(AND(Q314="Preventivo",AM313="Moderado"),1,0))</f>
        <v>0</v>
      </c>
      <c r="AO314" s="197">
        <f t="shared" si="67"/>
        <v>0</v>
      </c>
      <c r="AP314" s="197">
        <f>+K313-AN314</f>
        <v>4</v>
      </c>
      <c r="AQ314" s="197">
        <f>+M313-AO314</f>
        <v>4</v>
      </c>
      <c r="AR314" s="299"/>
      <c r="AS314" s="299"/>
      <c r="AT314" s="299"/>
      <c r="AU314" s="299"/>
      <c r="AV314" s="351"/>
      <c r="AW314" s="352"/>
      <c r="AX314" s="353"/>
      <c r="AY314" s="351"/>
      <c r="AZ314" s="352"/>
      <c r="BA314" s="353"/>
      <c r="BB314" s="351"/>
      <c r="BC314" s="352"/>
      <c r="BD314" s="353"/>
    </row>
    <row r="315" spans="1:56" ht="165.75" thickBot="1" x14ac:dyDescent="0.3">
      <c r="A315" s="310"/>
      <c r="B315" s="313"/>
      <c r="C315" s="315"/>
      <c r="D315" s="318"/>
      <c r="E315" s="168"/>
      <c r="F315" s="168"/>
      <c r="G315" s="192" t="s">
        <v>612</v>
      </c>
      <c r="H315" s="153" t="s">
        <v>16</v>
      </c>
      <c r="I315" s="192" t="s">
        <v>613</v>
      </c>
      <c r="J315" s="302"/>
      <c r="K315" s="304"/>
      <c r="L315" s="307"/>
      <c r="M315" s="304"/>
      <c r="N315" s="308"/>
      <c r="O315" s="194" t="s">
        <v>614</v>
      </c>
      <c r="P315" s="194" t="s">
        <v>612</v>
      </c>
      <c r="Q315" s="200"/>
      <c r="R315" s="200"/>
      <c r="S315" s="27" t="str">
        <f t="shared" si="56"/>
        <v/>
      </c>
      <c r="T315" s="200"/>
      <c r="U315" s="27" t="str">
        <f t="shared" si="57"/>
        <v/>
      </c>
      <c r="V315" s="162"/>
      <c r="W315" s="27" t="str">
        <f t="shared" si="58"/>
        <v/>
      </c>
      <c r="X315" s="162"/>
      <c r="Y315" s="27" t="str">
        <f t="shared" si="59"/>
        <v/>
      </c>
      <c r="Z315" s="162"/>
      <c r="AA315" s="27" t="str">
        <f t="shared" si="60"/>
        <v/>
      </c>
      <c r="AB315" s="162"/>
      <c r="AC315" s="27" t="str">
        <f t="shared" si="61"/>
        <v/>
      </c>
      <c r="AD315" s="162"/>
      <c r="AE315" s="27" t="str">
        <f t="shared" si="62"/>
        <v/>
      </c>
      <c r="AF315" s="48" t="str">
        <f t="shared" si="63"/>
        <v/>
      </c>
      <c r="AG315" s="48" t="str">
        <f t="shared" si="64"/>
        <v/>
      </c>
      <c r="AH315" s="132"/>
      <c r="AI315" s="161" t="str">
        <f t="shared" si="65"/>
        <v>Débil</v>
      </c>
      <c r="AJ315" s="21" t="str">
        <f>IFERROR(VLOOKUP((CONCATENATE(AG315,AI315)),Listados!$U$3:$V$11,2,FALSE),"")</f>
        <v/>
      </c>
      <c r="AK315" s="48">
        <f t="shared" si="66"/>
        <v>100</v>
      </c>
      <c r="AL315" s="295"/>
      <c r="AM315" s="297"/>
      <c r="AN315" s="197">
        <f>+IF(AND(Q315="Preventivo",AM313="Fuerte"),2,IF(AND(Q315="Preventivo",AM313="Moderado"),1,0))</f>
        <v>0</v>
      </c>
      <c r="AO315" s="197">
        <f t="shared" si="67"/>
        <v>0</v>
      </c>
      <c r="AP315" s="197">
        <f>+K313-AN315</f>
        <v>4</v>
      </c>
      <c r="AQ315" s="197">
        <f>+M313-AO315</f>
        <v>4</v>
      </c>
      <c r="AR315" s="299"/>
      <c r="AS315" s="299"/>
      <c r="AT315" s="299"/>
      <c r="AU315" s="299"/>
      <c r="AV315" s="351"/>
      <c r="AW315" s="352"/>
      <c r="AX315" s="353"/>
      <c r="AY315" s="351"/>
      <c r="AZ315" s="352"/>
      <c r="BA315" s="353"/>
      <c r="BB315" s="351"/>
      <c r="BC315" s="352"/>
      <c r="BD315" s="353"/>
    </row>
    <row r="316" spans="1:56" ht="25.5" customHeight="1" thickBot="1" x14ac:dyDescent="0.3">
      <c r="A316" s="310"/>
      <c r="B316" s="313"/>
      <c r="C316" s="315"/>
      <c r="D316" s="318"/>
      <c r="E316" s="168"/>
      <c r="F316" s="168"/>
      <c r="G316" s="218"/>
      <c r="H316" s="153"/>
      <c r="I316" s="130"/>
      <c r="J316" s="302"/>
      <c r="K316" s="304"/>
      <c r="L316" s="307"/>
      <c r="M316" s="304"/>
      <c r="N316" s="308"/>
      <c r="O316" s="47"/>
      <c r="P316" s="200"/>
      <c r="Q316" s="200"/>
      <c r="R316" s="200"/>
      <c r="S316" s="27" t="str">
        <f t="shared" si="56"/>
        <v/>
      </c>
      <c r="T316" s="200"/>
      <c r="U316" s="27" t="str">
        <f t="shared" si="57"/>
        <v/>
      </c>
      <c r="V316" s="162"/>
      <c r="W316" s="27" t="str">
        <f t="shared" si="58"/>
        <v/>
      </c>
      <c r="X316" s="162"/>
      <c r="Y316" s="27" t="str">
        <f t="shared" si="59"/>
        <v/>
      </c>
      <c r="Z316" s="162"/>
      <c r="AA316" s="27" t="str">
        <f t="shared" si="60"/>
        <v/>
      </c>
      <c r="AB316" s="162"/>
      <c r="AC316" s="27" t="str">
        <f t="shared" si="61"/>
        <v/>
      </c>
      <c r="AD316" s="162"/>
      <c r="AE316" s="27" t="str">
        <f t="shared" si="62"/>
        <v/>
      </c>
      <c r="AF316" s="48" t="str">
        <f t="shared" si="63"/>
        <v/>
      </c>
      <c r="AG316" s="48" t="str">
        <f t="shared" si="64"/>
        <v/>
      </c>
      <c r="AH316" s="132"/>
      <c r="AI316" s="161" t="str">
        <f t="shared" si="65"/>
        <v>Débil</v>
      </c>
      <c r="AJ316" s="21" t="str">
        <f>IFERROR(VLOOKUP((CONCATENATE(AG316,AI316)),Listados!$U$3:$V$11,2,FALSE),"")</f>
        <v/>
      </c>
      <c r="AK316" s="48">
        <f t="shared" si="66"/>
        <v>100</v>
      </c>
      <c r="AL316" s="295"/>
      <c r="AM316" s="297"/>
      <c r="AN316" s="197">
        <f>+IF(AND(Q316="Preventivo",AM313="Fuerte"),2,IF(AND(Q316="Preventivo",AM313="Moderado"),1,0))</f>
        <v>0</v>
      </c>
      <c r="AO316" s="197">
        <f t="shared" si="67"/>
        <v>0</v>
      </c>
      <c r="AP316" s="197">
        <f>+K313-AN316</f>
        <v>4</v>
      </c>
      <c r="AQ316" s="197">
        <f>+M313-AO316</f>
        <v>4</v>
      </c>
      <c r="AR316" s="299"/>
      <c r="AS316" s="299"/>
      <c r="AT316" s="299"/>
      <c r="AU316" s="299"/>
      <c r="AV316" s="351"/>
      <c r="AW316" s="352"/>
      <c r="AX316" s="353"/>
      <c r="AY316" s="351"/>
      <c r="AZ316" s="352"/>
      <c r="BA316" s="353"/>
      <c r="BB316" s="351"/>
      <c r="BC316" s="352"/>
      <c r="BD316" s="353"/>
    </row>
    <row r="317" spans="1:56" ht="25.5" customHeight="1" thickBot="1" x14ac:dyDescent="0.3">
      <c r="A317" s="310"/>
      <c r="B317" s="313"/>
      <c r="C317" s="315"/>
      <c r="D317" s="318"/>
      <c r="E317" s="109"/>
      <c r="F317" s="109"/>
      <c r="G317" s="28"/>
      <c r="H317" s="29"/>
      <c r="I317" s="130"/>
      <c r="J317" s="302"/>
      <c r="K317" s="304"/>
      <c r="L317" s="307"/>
      <c r="M317" s="304"/>
      <c r="N317" s="308"/>
      <c r="O317" s="47"/>
      <c r="P317" s="200"/>
      <c r="Q317" s="200"/>
      <c r="R317" s="200"/>
      <c r="S317" s="27" t="str">
        <f t="shared" si="56"/>
        <v/>
      </c>
      <c r="T317" s="200"/>
      <c r="U317" s="27" t="str">
        <f t="shared" si="57"/>
        <v/>
      </c>
      <c r="V317" s="162"/>
      <c r="W317" s="27" t="str">
        <f t="shared" si="58"/>
        <v/>
      </c>
      <c r="X317" s="162"/>
      <c r="Y317" s="27" t="str">
        <f t="shared" si="59"/>
        <v/>
      </c>
      <c r="Z317" s="162"/>
      <c r="AA317" s="27" t="str">
        <f t="shared" si="60"/>
        <v/>
      </c>
      <c r="AB317" s="162"/>
      <c r="AC317" s="27" t="str">
        <f t="shared" si="61"/>
        <v/>
      </c>
      <c r="AD317" s="162"/>
      <c r="AE317" s="27" t="str">
        <f t="shared" si="62"/>
        <v/>
      </c>
      <c r="AF317" s="48" t="str">
        <f t="shared" si="63"/>
        <v/>
      </c>
      <c r="AG317" s="48" t="str">
        <f t="shared" si="64"/>
        <v/>
      </c>
      <c r="AH317" s="132"/>
      <c r="AI317" s="161" t="str">
        <f t="shared" si="65"/>
        <v>Débil</v>
      </c>
      <c r="AJ317" s="21" t="str">
        <f>IFERROR(VLOOKUP((CONCATENATE(AG317,AI317)),Listados!$U$3:$V$11,2,FALSE),"")</f>
        <v/>
      </c>
      <c r="AK317" s="48">
        <f t="shared" si="66"/>
        <v>100</v>
      </c>
      <c r="AL317" s="295"/>
      <c r="AM317" s="297"/>
      <c r="AN317" s="197">
        <f>+IF(AND(Q317="Preventivo",AM313="Fuerte"),2,IF(AND(Q317="Preventivo",AM313="Moderado"),1,0))</f>
        <v>0</v>
      </c>
      <c r="AO317" s="197">
        <f t="shared" si="67"/>
        <v>0</v>
      </c>
      <c r="AP317" s="197">
        <f>+K313-AN317</f>
        <v>4</v>
      </c>
      <c r="AQ317" s="197">
        <f>+M313-AO317</f>
        <v>4</v>
      </c>
      <c r="AR317" s="299"/>
      <c r="AS317" s="299"/>
      <c r="AT317" s="299"/>
      <c r="AU317" s="299"/>
      <c r="AV317" s="351"/>
      <c r="AW317" s="352"/>
      <c r="AX317" s="353"/>
      <c r="AY317" s="351"/>
      <c r="AZ317" s="352"/>
      <c r="BA317" s="353"/>
      <c r="BB317" s="351"/>
      <c r="BC317" s="352"/>
      <c r="BD317" s="353"/>
    </row>
    <row r="318" spans="1:56" ht="26.25" customHeight="1" thickBot="1" x14ac:dyDescent="0.3">
      <c r="A318" s="311"/>
      <c r="B318" s="313"/>
      <c r="C318" s="316"/>
      <c r="D318" s="319"/>
      <c r="E318" s="106"/>
      <c r="F318" s="106"/>
      <c r="G318" s="30"/>
      <c r="H318" s="31"/>
      <c r="I318" s="130"/>
      <c r="J318" s="302"/>
      <c r="K318" s="305"/>
      <c r="L318" s="307"/>
      <c r="M318" s="305"/>
      <c r="N318" s="308"/>
      <c r="O318" s="47"/>
      <c r="P318" s="200"/>
      <c r="Q318" s="200"/>
      <c r="R318" s="200"/>
      <c r="S318" s="27" t="str">
        <f t="shared" si="56"/>
        <v/>
      </c>
      <c r="T318" s="200"/>
      <c r="U318" s="27" t="str">
        <f t="shared" si="57"/>
        <v/>
      </c>
      <c r="V318" s="162"/>
      <c r="W318" s="27" t="str">
        <f t="shared" si="58"/>
        <v/>
      </c>
      <c r="X318" s="162"/>
      <c r="Y318" s="27" t="str">
        <f t="shared" si="59"/>
        <v/>
      </c>
      <c r="Z318" s="162"/>
      <c r="AA318" s="27" t="str">
        <f t="shared" si="60"/>
        <v/>
      </c>
      <c r="AB318" s="162"/>
      <c r="AC318" s="27" t="str">
        <f t="shared" si="61"/>
        <v/>
      </c>
      <c r="AD318" s="162"/>
      <c r="AE318" s="27" t="str">
        <f t="shared" si="62"/>
        <v/>
      </c>
      <c r="AF318" s="48" t="str">
        <f t="shared" si="63"/>
        <v/>
      </c>
      <c r="AG318" s="48" t="str">
        <f t="shared" si="64"/>
        <v/>
      </c>
      <c r="AH318" s="132"/>
      <c r="AI318" s="161" t="str">
        <f t="shared" si="65"/>
        <v>Débil</v>
      </c>
      <c r="AJ318" s="21" t="str">
        <f>IFERROR(VLOOKUP((CONCATENATE(AG318,AI318)),Listados!$U$3:$V$11,2,FALSE),"")</f>
        <v/>
      </c>
      <c r="AK318" s="48">
        <f t="shared" si="66"/>
        <v>100</v>
      </c>
      <c r="AL318" s="296"/>
      <c r="AM318" s="297"/>
      <c r="AN318" s="197">
        <f>+IF(AND(Q318="Preventivo",AM313="Fuerte"),2,IF(AND(Q318="Preventivo",AM313="Moderado"),1,0))</f>
        <v>0</v>
      </c>
      <c r="AO318" s="197">
        <f t="shared" si="67"/>
        <v>0</v>
      </c>
      <c r="AP318" s="197">
        <f>+K313-AN318</f>
        <v>4</v>
      </c>
      <c r="AQ318" s="197">
        <f>+M313-AO318</f>
        <v>4</v>
      </c>
      <c r="AR318" s="300"/>
      <c r="AS318" s="300"/>
      <c r="AT318" s="300"/>
      <c r="AU318" s="300"/>
      <c r="AV318" s="351"/>
      <c r="AW318" s="352"/>
      <c r="AX318" s="353"/>
      <c r="AY318" s="351"/>
      <c r="AZ318" s="352"/>
      <c r="BA318" s="353"/>
      <c r="BB318" s="351"/>
      <c r="BC318" s="352"/>
      <c r="BD318" s="353"/>
    </row>
    <row r="319" spans="1:56" ht="165.75" thickBot="1" x14ac:dyDescent="0.3">
      <c r="A319" s="309">
        <v>53</v>
      </c>
      <c r="B319" s="312" t="s">
        <v>95</v>
      </c>
      <c r="C319" s="314" t="str">
        <f>IFERROR(VLOOKUP(B319,Listados!B$3:C$20,2,FALSE),"")</f>
        <v>Apoyar a las diferentes dependencias de la Entidad y del Sector Justicia en el cumplimiento de su función administrativa, emitir conceptos jurídicos, defender y representar jurídicamente al Ministerio de Justicia y del Derecho</v>
      </c>
      <c r="D319" s="317" t="s">
        <v>615</v>
      </c>
      <c r="E319" s="107" t="s">
        <v>15</v>
      </c>
      <c r="F319" s="107" t="s">
        <v>178</v>
      </c>
      <c r="G319" s="100" t="s">
        <v>616</v>
      </c>
      <c r="H319" s="103" t="s">
        <v>16</v>
      </c>
      <c r="I319" s="17" t="s">
        <v>390</v>
      </c>
      <c r="J319" s="301" t="s">
        <v>44</v>
      </c>
      <c r="K319" s="303">
        <f>+VLOOKUP(J319,Listados!$K$8:$L$12,2,0)</f>
        <v>3</v>
      </c>
      <c r="L319" s="306" t="s">
        <v>18</v>
      </c>
      <c r="M319" s="303">
        <f>+VLOOKUP(L319,Listados!$K$13:$L$17,2,0)</f>
        <v>1</v>
      </c>
      <c r="N319" s="300" t="str">
        <f>IF(AND(J319&lt;&gt;"",L319&lt;&gt;""),VLOOKUP(J319&amp;L319,Listados!$M$3:$N$27,2,FALSE),"")</f>
        <v>Bajo</v>
      </c>
      <c r="O319" s="194" t="s">
        <v>617</v>
      </c>
      <c r="P319" s="100" t="s">
        <v>616</v>
      </c>
      <c r="Q319" s="200" t="s">
        <v>20</v>
      </c>
      <c r="R319" s="200"/>
      <c r="S319" s="27" t="str">
        <f t="shared" si="56"/>
        <v/>
      </c>
      <c r="T319" s="200"/>
      <c r="U319" s="27" t="str">
        <f t="shared" si="57"/>
        <v/>
      </c>
      <c r="V319" s="162"/>
      <c r="W319" s="27" t="str">
        <f t="shared" si="58"/>
        <v/>
      </c>
      <c r="X319" s="162"/>
      <c r="Y319" s="27" t="str">
        <f t="shared" si="59"/>
        <v/>
      </c>
      <c r="Z319" s="162"/>
      <c r="AA319" s="27" t="str">
        <f t="shared" si="60"/>
        <v/>
      </c>
      <c r="AB319" s="162"/>
      <c r="AC319" s="27" t="str">
        <f t="shared" si="61"/>
        <v/>
      </c>
      <c r="AD319" s="162"/>
      <c r="AE319" s="27" t="str">
        <f t="shared" si="62"/>
        <v/>
      </c>
      <c r="AF319" s="48" t="str">
        <f t="shared" si="63"/>
        <v/>
      </c>
      <c r="AG319" s="48" t="str">
        <f t="shared" si="64"/>
        <v/>
      </c>
      <c r="AH319" s="132"/>
      <c r="AI319" s="161" t="str">
        <f t="shared" si="65"/>
        <v>Débil</v>
      </c>
      <c r="AJ319" s="21" t="str">
        <f>IFERROR(VLOOKUP((CONCATENATE(AG319,AI319)),Listados!$U$3:$V$11,2,FALSE),"")</f>
        <v/>
      </c>
      <c r="AK319" s="48">
        <f t="shared" si="66"/>
        <v>100</v>
      </c>
      <c r="AL319" s="294">
        <f>AVERAGE(AK319:AK324)</f>
        <v>100</v>
      </c>
      <c r="AM319" s="296" t="str">
        <f>IF(AL319&lt;=50, "Débil", IF(AL319&lt;=99,"Moderado","Fuerte"))</f>
        <v>Fuerte</v>
      </c>
      <c r="AN319" s="197">
        <f>+IF(AND(Q319="Preventivo",AM319="Fuerte"),2,IF(AND(Q319="Preventivo",AM319="Moderado"),1,0))</f>
        <v>2</v>
      </c>
      <c r="AO319" s="197">
        <f t="shared" si="67"/>
        <v>1</v>
      </c>
      <c r="AP319" s="197">
        <f>+K319-AN319</f>
        <v>1</v>
      </c>
      <c r="AQ319" s="197">
        <f>+M319-AO319</f>
        <v>0</v>
      </c>
      <c r="AR319" s="298" t="str">
        <f>+VLOOKUP(MIN(AP319,AP320,AP321,AP322,AP323,AP324),Listados!$J$18:$K$24,2,TRUE)</f>
        <v>Rara Vez</v>
      </c>
      <c r="AS319" s="298" t="e">
        <f>+VLOOKUP(MIN(AQ319,AQ320,AQ321,AQ322,AQ323,AQ324),Listados!$J$27:$K$32,2,TRUE)</f>
        <v>#N/A</v>
      </c>
      <c r="AT319" s="298" t="e">
        <f>IF(AND(AR319&lt;&gt;"",AS319&lt;&gt;""),VLOOKUP(AR319&amp;AS319,Listados!$M$3:$N$27,2,FALSE),"")</f>
        <v>#N/A</v>
      </c>
      <c r="AU319" s="298" t="e">
        <f>+VLOOKUP(AT319,Listados!$P$3:$Q$6,2,FALSE)</f>
        <v>#N/A</v>
      </c>
      <c r="AV319" s="351"/>
      <c r="AW319" s="352"/>
      <c r="AX319" s="353"/>
      <c r="AY319" s="351"/>
      <c r="AZ319" s="352"/>
      <c r="BA319" s="353"/>
      <c r="BB319" s="351"/>
      <c r="BC319" s="352"/>
      <c r="BD319" s="353"/>
    </row>
    <row r="320" spans="1:56" ht="150.75" thickBot="1" x14ac:dyDescent="0.3">
      <c r="A320" s="310"/>
      <c r="B320" s="313"/>
      <c r="C320" s="315"/>
      <c r="D320" s="318"/>
      <c r="E320" s="168"/>
      <c r="F320" s="168"/>
      <c r="G320" s="129" t="s">
        <v>618</v>
      </c>
      <c r="H320" s="153" t="s">
        <v>16</v>
      </c>
      <c r="I320" s="130"/>
      <c r="J320" s="302"/>
      <c r="K320" s="304"/>
      <c r="L320" s="307"/>
      <c r="M320" s="304"/>
      <c r="N320" s="308"/>
      <c r="O320" s="194" t="s">
        <v>619</v>
      </c>
      <c r="P320" s="129" t="s">
        <v>618</v>
      </c>
      <c r="Q320" s="200" t="s">
        <v>123</v>
      </c>
      <c r="R320" s="200"/>
      <c r="S320" s="27" t="str">
        <f t="shared" si="56"/>
        <v/>
      </c>
      <c r="T320" s="200"/>
      <c r="U320" s="27" t="str">
        <f t="shared" si="57"/>
        <v/>
      </c>
      <c r="V320" s="162"/>
      <c r="W320" s="27" t="str">
        <f t="shared" si="58"/>
        <v/>
      </c>
      <c r="X320" s="162"/>
      <c r="Y320" s="27" t="str">
        <f t="shared" si="59"/>
        <v/>
      </c>
      <c r="Z320" s="162"/>
      <c r="AA320" s="27" t="str">
        <f t="shared" si="60"/>
        <v/>
      </c>
      <c r="AB320" s="162"/>
      <c r="AC320" s="27" t="str">
        <f t="shared" si="61"/>
        <v/>
      </c>
      <c r="AD320" s="162"/>
      <c r="AE320" s="27" t="str">
        <f t="shared" si="62"/>
        <v/>
      </c>
      <c r="AF320" s="48" t="str">
        <f t="shared" si="63"/>
        <v/>
      </c>
      <c r="AG320" s="48" t="str">
        <f t="shared" si="64"/>
        <v/>
      </c>
      <c r="AH320" s="132"/>
      <c r="AI320" s="161" t="str">
        <f t="shared" si="65"/>
        <v>Débil</v>
      </c>
      <c r="AJ320" s="21" t="str">
        <f>IFERROR(VLOOKUP((CONCATENATE(AG320,AI320)),Listados!$U$3:$V$11,2,FALSE),"")</f>
        <v/>
      </c>
      <c r="AK320" s="48">
        <f t="shared" si="66"/>
        <v>100</v>
      </c>
      <c r="AL320" s="295"/>
      <c r="AM320" s="297"/>
      <c r="AN320" s="197">
        <f>+IF(AND(Q320="Preventivo",AM319="Fuerte"),2,IF(AND(Q320="Preventivo",AM319="Moderado"),1,0))</f>
        <v>0</v>
      </c>
      <c r="AO320" s="197">
        <f t="shared" si="67"/>
        <v>2</v>
      </c>
      <c r="AP320" s="197">
        <f>+K319-AN320</f>
        <v>3</v>
      </c>
      <c r="AQ320" s="197">
        <f>+M319-AO320</f>
        <v>-1</v>
      </c>
      <c r="AR320" s="299"/>
      <c r="AS320" s="299"/>
      <c r="AT320" s="299"/>
      <c r="AU320" s="299"/>
      <c r="AV320" s="351"/>
      <c r="AW320" s="352"/>
      <c r="AX320" s="353"/>
      <c r="AY320" s="351"/>
      <c r="AZ320" s="352"/>
      <c r="BA320" s="353"/>
      <c r="BB320" s="351"/>
      <c r="BC320" s="352"/>
      <c r="BD320" s="353"/>
    </row>
    <row r="321" spans="1:56" ht="15.75" thickBot="1" x14ac:dyDescent="0.3">
      <c r="A321" s="310"/>
      <c r="B321" s="313"/>
      <c r="C321" s="315"/>
      <c r="D321" s="318"/>
      <c r="E321" s="168"/>
      <c r="F321" s="168"/>
      <c r="G321" s="129"/>
      <c r="H321" s="153"/>
      <c r="I321" s="130"/>
      <c r="J321" s="302"/>
      <c r="K321" s="304"/>
      <c r="L321" s="307"/>
      <c r="M321" s="304"/>
      <c r="N321" s="308"/>
      <c r="O321" s="47"/>
      <c r="P321" s="200"/>
      <c r="Q321" s="200"/>
      <c r="R321" s="200"/>
      <c r="S321" s="27" t="str">
        <f t="shared" si="56"/>
        <v/>
      </c>
      <c r="T321" s="200"/>
      <c r="U321" s="27" t="str">
        <f t="shared" si="57"/>
        <v/>
      </c>
      <c r="V321" s="162"/>
      <c r="W321" s="27" t="str">
        <f t="shared" si="58"/>
        <v/>
      </c>
      <c r="X321" s="162"/>
      <c r="Y321" s="27" t="str">
        <f t="shared" si="59"/>
        <v/>
      </c>
      <c r="Z321" s="162"/>
      <c r="AA321" s="27" t="str">
        <f t="shared" si="60"/>
        <v/>
      </c>
      <c r="AB321" s="162"/>
      <c r="AC321" s="27" t="str">
        <f t="shared" si="61"/>
        <v/>
      </c>
      <c r="AD321" s="162"/>
      <c r="AE321" s="27" t="str">
        <f t="shared" si="62"/>
        <v/>
      </c>
      <c r="AF321" s="48" t="str">
        <f t="shared" si="63"/>
        <v/>
      </c>
      <c r="AG321" s="48" t="str">
        <f t="shared" si="64"/>
        <v/>
      </c>
      <c r="AH321" s="132"/>
      <c r="AI321" s="161" t="str">
        <f t="shared" si="65"/>
        <v>Débil</v>
      </c>
      <c r="AJ321" s="21" t="str">
        <f>IFERROR(VLOOKUP((CONCATENATE(AG321,AI321)),Listados!$U$3:$V$11,2,FALSE),"")</f>
        <v/>
      </c>
      <c r="AK321" s="48">
        <f t="shared" si="66"/>
        <v>100</v>
      </c>
      <c r="AL321" s="295"/>
      <c r="AM321" s="297"/>
      <c r="AN321" s="197">
        <f>+IF(AND(Q321="Preventivo",AM319="Fuerte"),2,IF(AND(Q321="Preventivo",AM319="Moderado"),1,0))</f>
        <v>0</v>
      </c>
      <c r="AO321" s="197">
        <f t="shared" si="67"/>
        <v>0</v>
      </c>
      <c r="AP321" s="197">
        <f>+K319-AN321</f>
        <v>3</v>
      </c>
      <c r="AQ321" s="197">
        <f>+M319-AO321</f>
        <v>1</v>
      </c>
      <c r="AR321" s="299"/>
      <c r="AS321" s="299"/>
      <c r="AT321" s="299"/>
      <c r="AU321" s="299"/>
      <c r="AV321" s="351"/>
      <c r="AW321" s="352"/>
      <c r="AX321" s="353"/>
      <c r="AY321" s="351"/>
      <c r="AZ321" s="352"/>
      <c r="BA321" s="353"/>
      <c r="BB321" s="351"/>
      <c r="BC321" s="352"/>
      <c r="BD321" s="353"/>
    </row>
    <row r="322" spans="1:56" ht="15.75" thickBot="1" x14ac:dyDescent="0.3">
      <c r="A322" s="310"/>
      <c r="B322" s="313"/>
      <c r="C322" s="315"/>
      <c r="D322" s="318"/>
      <c r="E322" s="168"/>
      <c r="F322" s="168"/>
      <c r="G322" s="218"/>
      <c r="H322" s="153"/>
      <c r="I322" s="130"/>
      <c r="J322" s="302"/>
      <c r="K322" s="304"/>
      <c r="L322" s="307"/>
      <c r="M322" s="304"/>
      <c r="N322" s="308"/>
      <c r="O322" s="47"/>
      <c r="P322" s="200"/>
      <c r="Q322" s="200"/>
      <c r="R322" s="200"/>
      <c r="S322" s="27" t="str">
        <f t="shared" si="56"/>
        <v/>
      </c>
      <c r="T322" s="200"/>
      <c r="U322" s="27" t="str">
        <f t="shared" si="57"/>
        <v/>
      </c>
      <c r="V322" s="162"/>
      <c r="W322" s="27" t="str">
        <f t="shared" si="58"/>
        <v/>
      </c>
      <c r="X322" s="162"/>
      <c r="Y322" s="27" t="str">
        <f t="shared" si="59"/>
        <v/>
      </c>
      <c r="Z322" s="162"/>
      <c r="AA322" s="27" t="str">
        <f t="shared" si="60"/>
        <v/>
      </c>
      <c r="AB322" s="162"/>
      <c r="AC322" s="27" t="str">
        <f t="shared" si="61"/>
        <v/>
      </c>
      <c r="AD322" s="162"/>
      <c r="AE322" s="27" t="str">
        <f t="shared" si="62"/>
        <v/>
      </c>
      <c r="AF322" s="48" t="str">
        <f t="shared" si="63"/>
        <v/>
      </c>
      <c r="AG322" s="48" t="str">
        <f t="shared" si="64"/>
        <v/>
      </c>
      <c r="AH322" s="132"/>
      <c r="AI322" s="161" t="str">
        <f t="shared" si="65"/>
        <v>Débil</v>
      </c>
      <c r="AJ322" s="21" t="str">
        <f>IFERROR(VLOOKUP((CONCATENATE(AG322,AI322)),Listados!$U$3:$V$11,2,FALSE),"")</f>
        <v/>
      </c>
      <c r="AK322" s="48">
        <f t="shared" si="66"/>
        <v>100</v>
      </c>
      <c r="AL322" s="295"/>
      <c r="AM322" s="297"/>
      <c r="AN322" s="197">
        <f>+IF(AND(Q322="Preventivo",AM319="Fuerte"),2,IF(AND(Q322="Preventivo",AM319="Moderado"),1,0))</f>
        <v>0</v>
      </c>
      <c r="AO322" s="197">
        <f t="shared" si="67"/>
        <v>0</v>
      </c>
      <c r="AP322" s="197">
        <f>+K319-AN322</f>
        <v>3</v>
      </c>
      <c r="AQ322" s="197">
        <f>+M319-AO322</f>
        <v>1</v>
      </c>
      <c r="AR322" s="299"/>
      <c r="AS322" s="299"/>
      <c r="AT322" s="299"/>
      <c r="AU322" s="299"/>
      <c r="AV322" s="351"/>
      <c r="AW322" s="352"/>
      <c r="AX322" s="353"/>
      <c r="AY322" s="351"/>
      <c r="AZ322" s="352"/>
      <c r="BA322" s="353"/>
      <c r="BB322" s="351"/>
      <c r="BC322" s="352"/>
      <c r="BD322" s="353"/>
    </row>
    <row r="323" spans="1:56" ht="15.75" thickBot="1" x14ac:dyDescent="0.3">
      <c r="A323" s="310"/>
      <c r="B323" s="313"/>
      <c r="C323" s="315"/>
      <c r="D323" s="318"/>
      <c r="E323" s="109"/>
      <c r="F323" s="109"/>
      <c r="G323" s="28"/>
      <c r="H323" s="29"/>
      <c r="I323" s="130"/>
      <c r="J323" s="302"/>
      <c r="K323" s="304"/>
      <c r="L323" s="307"/>
      <c r="M323" s="304"/>
      <c r="N323" s="308"/>
      <c r="O323" s="47"/>
      <c r="P323" s="200"/>
      <c r="Q323" s="200"/>
      <c r="R323" s="200"/>
      <c r="S323" s="27" t="str">
        <f t="shared" si="56"/>
        <v/>
      </c>
      <c r="T323" s="200"/>
      <c r="U323" s="27" t="str">
        <f t="shared" si="57"/>
        <v/>
      </c>
      <c r="V323" s="162"/>
      <c r="W323" s="27" t="str">
        <f t="shared" si="58"/>
        <v/>
      </c>
      <c r="X323" s="162"/>
      <c r="Y323" s="27" t="str">
        <f t="shared" si="59"/>
        <v/>
      </c>
      <c r="Z323" s="162"/>
      <c r="AA323" s="27" t="str">
        <f t="shared" si="60"/>
        <v/>
      </c>
      <c r="AB323" s="162"/>
      <c r="AC323" s="27" t="str">
        <f t="shared" si="61"/>
        <v/>
      </c>
      <c r="AD323" s="162"/>
      <c r="AE323" s="27" t="str">
        <f t="shared" si="62"/>
        <v/>
      </c>
      <c r="AF323" s="48" t="str">
        <f t="shared" si="63"/>
        <v/>
      </c>
      <c r="AG323" s="48" t="str">
        <f t="shared" si="64"/>
        <v/>
      </c>
      <c r="AH323" s="132"/>
      <c r="AI323" s="161" t="str">
        <f t="shared" si="65"/>
        <v>Débil</v>
      </c>
      <c r="AJ323" s="21" t="str">
        <f>IFERROR(VLOOKUP((CONCATENATE(AG323,AI323)),Listados!$U$3:$V$11,2,FALSE),"")</f>
        <v/>
      </c>
      <c r="AK323" s="48">
        <f t="shared" si="66"/>
        <v>100</v>
      </c>
      <c r="AL323" s="295"/>
      <c r="AM323" s="297"/>
      <c r="AN323" s="197">
        <f>+IF(AND(Q323="Preventivo",AM319="Fuerte"),2,IF(AND(Q323="Preventivo",AM319="Moderado"),1,0))</f>
        <v>0</v>
      </c>
      <c r="AO323" s="197">
        <f t="shared" si="67"/>
        <v>0</v>
      </c>
      <c r="AP323" s="197">
        <f>+K319-AN323</f>
        <v>3</v>
      </c>
      <c r="AQ323" s="197">
        <f>+M319-AO323</f>
        <v>1</v>
      </c>
      <c r="AR323" s="299"/>
      <c r="AS323" s="299"/>
      <c r="AT323" s="299"/>
      <c r="AU323" s="299"/>
      <c r="AV323" s="351"/>
      <c r="AW323" s="352"/>
      <c r="AX323" s="353"/>
      <c r="AY323" s="351"/>
      <c r="AZ323" s="352"/>
      <c r="BA323" s="353"/>
      <c r="BB323" s="351"/>
      <c r="BC323" s="352"/>
      <c r="BD323" s="353"/>
    </row>
    <row r="324" spans="1:56" ht="15.75" thickBot="1" x14ac:dyDescent="0.3">
      <c r="A324" s="311"/>
      <c r="B324" s="313"/>
      <c r="C324" s="316"/>
      <c r="D324" s="319"/>
      <c r="E324" s="106"/>
      <c r="F324" s="106"/>
      <c r="G324" s="30"/>
      <c r="H324" s="31"/>
      <c r="I324" s="130"/>
      <c r="J324" s="302"/>
      <c r="K324" s="305"/>
      <c r="L324" s="307"/>
      <c r="M324" s="305"/>
      <c r="N324" s="308"/>
      <c r="O324" s="47"/>
      <c r="P324" s="200"/>
      <c r="Q324" s="200"/>
      <c r="R324" s="200"/>
      <c r="S324" s="27" t="str">
        <f t="shared" si="56"/>
        <v/>
      </c>
      <c r="T324" s="200"/>
      <c r="U324" s="27" t="str">
        <f t="shared" si="57"/>
        <v/>
      </c>
      <c r="V324" s="162"/>
      <c r="W324" s="27" t="str">
        <f t="shared" si="58"/>
        <v/>
      </c>
      <c r="X324" s="162"/>
      <c r="Y324" s="27" t="str">
        <f t="shared" si="59"/>
        <v/>
      </c>
      <c r="Z324" s="162"/>
      <c r="AA324" s="27" t="str">
        <f t="shared" si="60"/>
        <v/>
      </c>
      <c r="AB324" s="162"/>
      <c r="AC324" s="27" t="str">
        <f t="shared" si="61"/>
        <v/>
      </c>
      <c r="AD324" s="162"/>
      <c r="AE324" s="27" t="str">
        <f t="shared" si="62"/>
        <v/>
      </c>
      <c r="AF324" s="48" t="str">
        <f t="shared" si="63"/>
        <v/>
      </c>
      <c r="AG324" s="48" t="str">
        <f t="shared" si="64"/>
        <v/>
      </c>
      <c r="AH324" s="132"/>
      <c r="AI324" s="161" t="str">
        <f t="shared" si="65"/>
        <v>Débil</v>
      </c>
      <c r="AJ324" s="21" t="str">
        <f>IFERROR(VLOOKUP((CONCATENATE(AG324,AI324)),Listados!$U$3:$V$11,2,FALSE),"")</f>
        <v/>
      </c>
      <c r="AK324" s="48">
        <f t="shared" si="66"/>
        <v>100</v>
      </c>
      <c r="AL324" s="296"/>
      <c r="AM324" s="297"/>
      <c r="AN324" s="197">
        <f>+IF(AND(Q324="Preventivo",AM319="Fuerte"),2,IF(AND(Q324="Preventivo",AM319="Moderado"),1,0))</f>
        <v>0</v>
      </c>
      <c r="AO324" s="197">
        <f t="shared" si="67"/>
        <v>0</v>
      </c>
      <c r="AP324" s="197">
        <f>+K319-AN324</f>
        <v>3</v>
      </c>
      <c r="AQ324" s="197">
        <f>+M319-AO324</f>
        <v>1</v>
      </c>
      <c r="AR324" s="300"/>
      <c r="AS324" s="300"/>
      <c r="AT324" s="300"/>
      <c r="AU324" s="300"/>
      <c r="AV324" s="351"/>
      <c r="AW324" s="352"/>
      <c r="AX324" s="353"/>
      <c r="AY324" s="351"/>
      <c r="AZ324" s="352"/>
      <c r="BA324" s="353"/>
      <c r="BB324" s="351"/>
      <c r="BC324" s="352"/>
      <c r="BD324" s="353"/>
    </row>
    <row r="325" spans="1:56" ht="115.5" thickBot="1" x14ac:dyDescent="0.3">
      <c r="A325" s="309">
        <v>54</v>
      </c>
      <c r="B325" s="312" t="s">
        <v>101</v>
      </c>
      <c r="C325" s="314" t="str">
        <f>IFERROR(VLOOKUP(B325,Listados!B$3:C$20,2,FALSE),"")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325" s="317" t="s">
        <v>620</v>
      </c>
      <c r="E325" s="107" t="s">
        <v>29</v>
      </c>
      <c r="F325" s="107" t="s">
        <v>209</v>
      </c>
      <c r="G325" s="100" t="s">
        <v>621</v>
      </c>
      <c r="H325" s="103" t="s">
        <v>16</v>
      </c>
      <c r="I325" s="17" t="s">
        <v>622</v>
      </c>
      <c r="J325" s="301" t="s">
        <v>31</v>
      </c>
      <c r="K325" s="303">
        <f>+VLOOKUP(J325,Listados!$K$8:$L$12,2,0)</f>
        <v>2</v>
      </c>
      <c r="L325" s="306" t="s">
        <v>36</v>
      </c>
      <c r="M325" s="303">
        <f>+VLOOKUP(L325,Listados!$K$13:$L$17,2,0)</f>
        <v>3</v>
      </c>
      <c r="N325" s="300" t="str">
        <f>IF(AND(J325&lt;&gt;"",L325&lt;&gt;""),VLOOKUP(J325&amp;L325,Listados!$M$3:$N$27,2,FALSE),"")</f>
        <v>Moderado</v>
      </c>
      <c r="O325" s="47" t="s">
        <v>623</v>
      </c>
      <c r="P325" s="150" t="s">
        <v>199</v>
      </c>
      <c r="Q325" s="200" t="s">
        <v>20</v>
      </c>
      <c r="R325" s="200" t="s">
        <v>116</v>
      </c>
      <c r="S325" s="27">
        <f t="shared" si="56"/>
        <v>15</v>
      </c>
      <c r="T325" s="200" t="s">
        <v>116</v>
      </c>
      <c r="U325" s="27">
        <f t="shared" si="57"/>
        <v>15</v>
      </c>
      <c r="V325" s="162" t="s">
        <v>116</v>
      </c>
      <c r="W325" s="27">
        <f t="shared" si="58"/>
        <v>15</v>
      </c>
      <c r="X325" s="162" t="s">
        <v>20</v>
      </c>
      <c r="Y325" s="27">
        <f t="shared" si="59"/>
        <v>15</v>
      </c>
      <c r="Z325" s="162" t="s">
        <v>116</v>
      </c>
      <c r="AA325" s="27">
        <f t="shared" si="60"/>
        <v>15</v>
      </c>
      <c r="AB325" s="162" t="s">
        <v>116</v>
      </c>
      <c r="AC325" s="27">
        <f t="shared" si="61"/>
        <v>15</v>
      </c>
      <c r="AD325" s="162"/>
      <c r="AE325" s="27" t="str">
        <f t="shared" si="62"/>
        <v/>
      </c>
      <c r="AF325" s="48">
        <f t="shared" si="63"/>
        <v>90</v>
      </c>
      <c r="AG325" s="48" t="str">
        <f t="shared" si="64"/>
        <v>Moderado</v>
      </c>
      <c r="AH325" s="132" t="s">
        <v>118</v>
      </c>
      <c r="AI325" s="161" t="str">
        <f t="shared" si="65"/>
        <v>Fuerte</v>
      </c>
      <c r="AJ325" s="21" t="str">
        <f>IFERROR(VLOOKUP((CONCATENATE(AG325,AI325)),Listados!$U$3:$V$11,2,FALSE),"")</f>
        <v>Moderado</v>
      </c>
      <c r="AK325" s="48">
        <f t="shared" si="66"/>
        <v>50</v>
      </c>
      <c r="AL325" s="294">
        <f>AVERAGE(AK325:AK330)</f>
        <v>75</v>
      </c>
      <c r="AM325" s="296" t="str">
        <f>IF(AL325&lt;=50, "Débil", IF(AL325&lt;=99,"Moderado","Fuerte"))</f>
        <v>Moderado</v>
      </c>
      <c r="AN325" s="197">
        <f>+IF(AND(Q325="Preventivo",AM325="Fuerte"),2,IF(AND(Q325="Preventivo",AM325="Moderado"),1,0))</f>
        <v>1</v>
      </c>
      <c r="AO325" s="197">
        <f t="shared" si="67"/>
        <v>1</v>
      </c>
      <c r="AP325" s="197">
        <f>+K325-AN325</f>
        <v>1</v>
      </c>
      <c r="AQ325" s="197">
        <f>+M325-AO325</f>
        <v>2</v>
      </c>
      <c r="AR325" s="298" t="str">
        <f>+VLOOKUP(MIN(AP325,AP326,AP327,AP328,AP329,AP330),Listados!$J$18:$K$24,2,TRUE)</f>
        <v>Rara Vez</v>
      </c>
      <c r="AS325" s="298" t="str">
        <f>+VLOOKUP(MIN(AQ325,AQ326,AQ327,AQ328,AQ329,AQ330),Listados!$J$27:$K$32,2,TRUE)</f>
        <v>Insignificante</v>
      </c>
      <c r="AT325" s="298" t="str">
        <f>IF(AND(AR325&lt;&gt;"",AS325&lt;&gt;""),VLOOKUP(AR325&amp;AS325,Listados!$M$3:$N$27,2,FALSE),"")</f>
        <v>Bajo</v>
      </c>
      <c r="AU325" s="298" t="str">
        <f>+VLOOKUP(AT325,Listados!$P$3:$Q$6,2,FALSE)</f>
        <v>Asumir el riesgo</v>
      </c>
      <c r="AV325" s="351"/>
      <c r="AW325" s="352"/>
      <c r="AX325" s="353"/>
      <c r="AY325" s="351"/>
      <c r="AZ325" s="352"/>
      <c r="BA325" s="353"/>
      <c r="BB325" s="351"/>
      <c r="BC325" s="352"/>
      <c r="BD325" s="353"/>
    </row>
    <row r="326" spans="1:56" ht="102.75" thickBot="1" x14ac:dyDescent="0.3">
      <c r="A326" s="310"/>
      <c r="B326" s="313"/>
      <c r="C326" s="315"/>
      <c r="D326" s="318"/>
      <c r="E326" s="168"/>
      <c r="F326" s="168"/>
      <c r="G326" s="129" t="s">
        <v>624</v>
      </c>
      <c r="H326" s="153" t="s">
        <v>16</v>
      </c>
      <c r="I326" s="130" t="s">
        <v>625</v>
      </c>
      <c r="J326" s="302"/>
      <c r="K326" s="304"/>
      <c r="L326" s="307"/>
      <c r="M326" s="304"/>
      <c r="N326" s="308"/>
      <c r="O326" s="47" t="s">
        <v>626</v>
      </c>
      <c r="P326" s="150" t="s">
        <v>202</v>
      </c>
      <c r="Q326" s="200" t="s">
        <v>123</v>
      </c>
      <c r="R326" s="200" t="s">
        <v>116</v>
      </c>
      <c r="S326" s="27">
        <f t="shared" si="56"/>
        <v>15</v>
      </c>
      <c r="T326" s="200" t="s">
        <v>116</v>
      </c>
      <c r="U326" s="27">
        <f t="shared" si="57"/>
        <v>15</v>
      </c>
      <c r="V326" s="162" t="s">
        <v>116</v>
      </c>
      <c r="W326" s="27">
        <f t="shared" si="58"/>
        <v>15</v>
      </c>
      <c r="X326" s="162" t="s">
        <v>123</v>
      </c>
      <c r="Y326" s="27">
        <f t="shared" si="59"/>
        <v>10</v>
      </c>
      <c r="Z326" s="162" t="s">
        <v>116</v>
      </c>
      <c r="AA326" s="27">
        <f t="shared" si="60"/>
        <v>15</v>
      </c>
      <c r="AB326" s="162" t="s">
        <v>116</v>
      </c>
      <c r="AC326" s="27">
        <f t="shared" si="61"/>
        <v>15</v>
      </c>
      <c r="AD326" s="162"/>
      <c r="AE326" s="27" t="str">
        <f t="shared" si="62"/>
        <v/>
      </c>
      <c r="AF326" s="48">
        <f t="shared" si="63"/>
        <v>85</v>
      </c>
      <c r="AG326" s="48" t="str">
        <f t="shared" si="64"/>
        <v>Débil</v>
      </c>
      <c r="AH326" s="132" t="s">
        <v>118</v>
      </c>
      <c r="AI326" s="161" t="str">
        <f t="shared" si="65"/>
        <v>Fuerte</v>
      </c>
      <c r="AJ326" s="21" t="str">
        <f>IFERROR(VLOOKUP((CONCATENATE(AG326,AI326)),Listados!$U$3:$V$11,2,FALSE),"")</f>
        <v>Débil</v>
      </c>
      <c r="AK326" s="48">
        <f t="shared" si="66"/>
        <v>0</v>
      </c>
      <c r="AL326" s="295"/>
      <c r="AM326" s="297"/>
      <c r="AN326" s="197">
        <f>+IF(AND(Q326="Preventivo",AM325="Fuerte"),2,IF(AND(Q326="Preventivo",AM325="Moderado"),1,0))</f>
        <v>0</v>
      </c>
      <c r="AO326" s="197">
        <f t="shared" si="67"/>
        <v>2</v>
      </c>
      <c r="AP326" s="197">
        <f>+K325-AN326</f>
        <v>2</v>
      </c>
      <c r="AQ326" s="197">
        <f>+M325-AO326</f>
        <v>1</v>
      </c>
      <c r="AR326" s="299"/>
      <c r="AS326" s="299"/>
      <c r="AT326" s="299"/>
      <c r="AU326" s="299"/>
      <c r="AV326" s="351"/>
      <c r="AW326" s="352"/>
      <c r="AX326" s="353"/>
      <c r="AY326" s="351"/>
      <c r="AZ326" s="352"/>
      <c r="BA326" s="353"/>
      <c r="BB326" s="351"/>
      <c r="BC326" s="352"/>
      <c r="BD326" s="353"/>
    </row>
    <row r="327" spans="1:56" ht="15.75" thickBot="1" x14ac:dyDescent="0.3">
      <c r="A327" s="310"/>
      <c r="B327" s="313"/>
      <c r="C327" s="315"/>
      <c r="D327" s="318"/>
      <c r="E327" s="168"/>
      <c r="F327" s="168"/>
      <c r="G327" s="129"/>
      <c r="H327" s="153"/>
      <c r="I327" s="130"/>
      <c r="J327" s="302"/>
      <c r="K327" s="304"/>
      <c r="L327" s="307"/>
      <c r="M327" s="304"/>
      <c r="N327" s="308"/>
      <c r="O327" s="47" t="s">
        <v>627</v>
      </c>
      <c r="P327" s="200"/>
      <c r="Q327" s="200"/>
      <c r="R327" s="200"/>
      <c r="S327" s="27" t="str">
        <f t="shared" si="56"/>
        <v/>
      </c>
      <c r="T327" s="200"/>
      <c r="U327" s="27" t="str">
        <f t="shared" si="57"/>
        <v/>
      </c>
      <c r="V327" s="162"/>
      <c r="W327" s="27" t="str">
        <f t="shared" si="58"/>
        <v/>
      </c>
      <c r="X327" s="162"/>
      <c r="Y327" s="27" t="str">
        <f t="shared" si="59"/>
        <v/>
      </c>
      <c r="Z327" s="162"/>
      <c r="AA327" s="27" t="str">
        <f t="shared" si="60"/>
        <v/>
      </c>
      <c r="AB327" s="162"/>
      <c r="AC327" s="27" t="str">
        <f t="shared" si="61"/>
        <v/>
      </c>
      <c r="AD327" s="162"/>
      <c r="AE327" s="27" t="str">
        <f t="shared" si="62"/>
        <v/>
      </c>
      <c r="AF327" s="48" t="str">
        <f t="shared" si="63"/>
        <v/>
      </c>
      <c r="AG327" s="48" t="str">
        <f t="shared" si="64"/>
        <v/>
      </c>
      <c r="AH327" s="132"/>
      <c r="AI327" s="161" t="str">
        <f t="shared" si="65"/>
        <v>Débil</v>
      </c>
      <c r="AJ327" s="21" t="str">
        <f>IFERROR(VLOOKUP((CONCATENATE(AG327,AI327)),Listados!$U$3:$V$11,2,FALSE),"")</f>
        <v/>
      </c>
      <c r="AK327" s="48">
        <f t="shared" si="66"/>
        <v>100</v>
      </c>
      <c r="AL327" s="295"/>
      <c r="AM327" s="297"/>
      <c r="AN327" s="197">
        <f>+IF(AND(Q327="Preventivo",AM325="Fuerte"),2,IF(AND(Q327="Preventivo",AM325="Moderado"),1,0))</f>
        <v>0</v>
      </c>
      <c r="AO327" s="197">
        <f t="shared" si="67"/>
        <v>0</v>
      </c>
      <c r="AP327" s="197">
        <f>+K325-AN327</f>
        <v>2</v>
      </c>
      <c r="AQ327" s="197">
        <f>+M325-AO327</f>
        <v>3</v>
      </c>
      <c r="AR327" s="299"/>
      <c r="AS327" s="299"/>
      <c r="AT327" s="299"/>
      <c r="AU327" s="299"/>
      <c r="AV327" s="351"/>
      <c r="AW327" s="352"/>
      <c r="AX327" s="353"/>
      <c r="AY327" s="351"/>
      <c r="AZ327" s="352"/>
      <c r="BA327" s="353"/>
      <c r="BB327" s="351"/>
      <c r="BC327" s="352"/>
      <c r="BD327" s="353"/>
    </row>
    <row r="328" spans="1:56" ht="15.75" thickBot="1" x14ac:dyDescent="0.3">
      <c r="A328" s="310"/>
      <c r="B328" s="313"/>
      <c r="C328" s="315"/>
      <c r="D328" s="318"/>
      <c r="E328" s="168"/>
      <c r="F328" s="168"/>
      <c r="G328" s="218"/>
      <c r="H328" s="153"/>
      <c r="I328" s="130"/>
      <c r="J328" s="302"/>
      <c r="K328" s="304"/>
      <c r="L328" s="307"/>
      <c r="M328" s="304"/>
      <c r="N328" s="308"/>
      <c r="O328" s="47" t="s">
        <v>627</v>
      </c>
      <c r="P328" s="200"/>
      <c r="Q328" s="200"/>
      <c r="R328" s="200"/>
      <c r="S328" s="27" t="str">
        <f t="shared" ref="S328:S366" si="68">+IF(R328="si",15,"")</f>
        <v/>
      </c>
      <c r="T328" s="200"/>
      <c r="U328" s="27" t="str">
        <f t="shared" ref="U328:U366" si="69">+IF(T328="si",15,"")</f>
        <v/>
      </c>
      <c r="V328" s="162"/>
      <c r="W328" s="27" t="str">
        <f t="shared" ref="W328:W366" si="70">+IF(V328="si",15,"")</f>
        <v/>
      </c>
      <c r="X328" s="162"/>
      <c r="Y328" s="27" t="str">
        <f t="shared" ref="Y328:Y366" si="71">+IF(X328="Preventivo",15,IF(X328="Detectivo",10,""))</f>
        <v/>
      </c>
      <c r="Z328" s="162"/>
      <c r="AA328" s="27" t="str">
        <f t="shared" ref="AA328:AA366" si="72">+IF(Z328="si",15,"")</f>
        <v/>
      </c>
      <c r="AB328" s="162"/>
      <c r="AC328" s="27" t="str">
        <f t="shared" ref="AC328:AC366" si="73">+IF(AB328="si",15,"")</f>
        <v/>
      </c>
      <c r="AD328" s="162"/>
      <c r="AE328" s="27" t="str">
        <f t="shared" ref="AE328:AE366" si="74">+IF(AD328="Completa",10,IF(AD328="Incompleta",5,""))</f>
        <v/>
      </c>
      <c r="AF328" s="48" t="str">
        <f t="shared" ref="AF328:AF366" si="75">IF((SUM(S328,U328,W328,Y328,AA328,AC328,AE328)=0),"",(SUM(S328,U328,W328,Y328,AA328,AC328,AE328)))</f>
        <v/>
      </c>
      <c r="AG328" s="48" t="str">
        <f t="shared" ref="AG328:AG366" si="76">IF(AF328&lt;=85,"Débil",IF(AF328&lt;=95,"Moderado",IF(AF328=100,"Fuerte","")))</f>
        <v/>
      </c>
      <c r="AH328" s="132"/>
      <c r="AI328" s="161" t="str">
        <f t="shared" si="65"/>
        <v>Débil</v>
      </c>
      <c r="AJ328" s="21" t="str">
        <f>IFERROR(VLOOKUP((CONCATENATE(AG328,AI328)),Listados!$U$3:$V$11,2,FALSE),"")</f>
        <v/>
      </c>
      <c r="AK328" s="48">
        <f t="shared" si="66"/>
        <v>100</v>
      </c>
      <c r="AL328" s="295"/>
      <c r="AM328" s="297"/>
      <c r="AN328" s="197">
        <f>+IF(AND(Q328="Preventivo",AM325="Fuerte"),2,IF(AND(Q328="Preventivo",AM325="Moderado"),1,0))</f>
        <v>0</v>
      </c>
      <c r="AO328" s="197">
        <f t="shared" si="67"/>
        <v>0</v>
      </c>
      <c r="AP328" s="197">
        <f>+K325-AN328</f>
        <v>2</v>
      </c>
      <c r="AQ328" s="197">
        <f>+M325-AO328</f>
        <v>3</v>
      </c>
      <c r="AR328" s="299"/>
      <c r="AS328" s="299"/>
      <c r="AT328" s="299"/>
      <c r="AU328" s="299"/>
      <c r="AV328" s="351"/>
      <c r="AW328" s="352"/>
      <c r="AX328" s="353"/>
      <c r="AY328" s="351"/>
      <c r="AZ328" s="352"/>
      <c r="BA328" s="353"/>
      <c r="BB328" s="351"/>
      <c r="BC328" s="352"/>
      <c r="BD328" s="353"/>
    </row>
    <row r="329" spans="1:56" ht="15.75" thickBot="1" x14ac:dyDescent="0.3">
      <c r="A329" s="310"/>
      <c r="B329" s="313"/>
      <c r="C329" s="315"/>
      <c r="D329" s="318"/>
      <c r="E329" s="109"/>
      <c r="F329" s="109"/>
      <c r="G329" s="28"/>
      <c r="H329" s="29"/>
      <c r="I329" s="130"/>
      <c r="J329" s="302"/>
      <c r="K329" s="304"/>
      <c r="L329" s="307"/>
      <c r="M329" s="304"/>
      <c r="N329" s="308"/>
      <c r="O329" s="47" t="s">
        <v>627</v>
      </c>
      <c r="P329" s="200"/>
      <c r="Q329" s="200"/>
      <c r="R329" s="200"/>
      <c r="S329" s="27" t="str">
        <f t="shared" si="68"/>
        <v/>
      </c>
      <c r="T329" s="200"/>
      <c r="U329" s="27" t="str">
        <f t="shared" si="69"/>
        <v/>
      </c>
      <c r="V329" s="162"/>
      <c r="W329" s="27" t="str">
        <f t="shared" si="70"/>
        <v/>
      </c>
      <c r="X329" s="162"/>
      <c r="Y329" s="27" t="str">
        <f t="shared" si="71"/>
        <v/>
      </c>
      <c r="Z329" s="162"/>
      <c r="AA329" s="27" t="str">
        <f t="shared" si="72"/>
        <v/>
      </c>
      <c r="AB329" s="162"/>
      <c r="AC329" s="27" t="str">
        <f t="shared" si="73"/>
        <v/>
      </c>
      <c r="AD329" s="162"/>
      <c r="AE329" s="27" t="str">
        <f t="shared" si="74"/>
        <v/>
      </c>
      <c r="AF329" s="48" t="str">
        <f t="shared" si="75"/>
        <v/>
      </c>
      <c r="AG329" s="48" t="str">
        <f t="shared" si="76"/>
        <v/>
      </c>
      <c r="AH329" s="132"/>
      <c r="AI329" s="161" t="str">
        <f t="shared" ref="AI329:AI366" si="77">+IF(AH329="siempre","Fuerte",IF(AH329="Algunas veces","Moderado","Débil"))</f>
        <v>Débil</v>
      </c>
      <c r="AJ329" s="21" t="str">
        <f>IFERROR(VLOOKUP((CONCATENATE(AG329,AI329)),Listados!$U$3:$V$11,2,FALSE),"")</f>
        <v/>
      </c>
      <c r="AK329" s="48">
        <f t="shared" ref="AK329:AK366" si="78">IF(ISBLANK(AJ329),"",IF(AJ329="Débil", 0, IF(AJ329="Moderado",50,100)))</f>
        <v>100</v>
      </c>
      <c r="AL329" s="295"/>
      <c r="AM329" s="297"/>
      <c r="AN329" s="197">
        <f>+IF(AND(Q329="Preventivo",AM325="Fuerte"),2,IF(AND(Q329="Preventivo",AM325="Moderado"),1,0))</f>
        <v>0</v>
      </c>
      <c r="AO329" s="197">
        <f t="shared" si="67"/>
        <v>0</v>
      </c>
      <c r="AP329" s="197">
        <f>+K325-AN329</f>
        <v>2</v>
      </c>
      <c r="AQ329" s="197">
        <f>+M325-AO329</f>
        <v>3</v>
      </c>
      <c r="AR329" s="299"/>
      <c r="AS329" s="299"/>
      <c r="AT329" s="299"/>
      <c r="AU329" s="299"/>
      <c r="AV329" s="351"/>
      <c r="AW329" s="352"/>
      <c r="AX329" s="353"/>
      <c r="AY329" s="351"/>
      <c r="AZ329" s="352"/>
      <c r="BA329" s="353"/>
      <c r="BB329" s="351"/>
      <c r="BC329" s="352"/>
      <c r="BD329" s="353"/>
    </row>
    <row r="330" spans="1:56" ht="15.75" thickBot="1" x14ac:dyDescent="0.3">
      <c r="A330" s="311"/>
      <c r="B330" s="313"/>
      <c r="C330" s="316"/>
      <c r="D330" s="319"/>
      <c r="E330" s="106"/>
      <c r="F330" s="106"/>
      <c r="G330" s="30"/>
      <c r="H330" s="31"/>
      <c r="I330" s="130"/>
      <c r="J330" s="302"/>
      <c r="K330" s="305"/>
      <c r="L330" s="307"/>
      <c r="M330" s="305"/>
      <c r="N330" s="308"/>
      <c r="O330" s="47" t="s">
        <v>627</v>
      </c>
      <c r="P330" s="200"/>
      <c r="Q330" s="200"/>
      <c r="R330" s="200"/>
      <c r="S330" s="27" t="str">
        <f t="shared" si="68"/>
        <v/>
      </c>
      <c r="T330" s="200"/>
      <c r="U330" s="27" t="str">
        <f t="shared" si="69"/>
        <v/>
      </c>
      <c r="V330" s="162"/>
      <c r="W330" s="27" t="str">
        <f t="shared" si="70"/>
        <v/>
      </c>
      <c r="X330" s="162"/>
      <c r="Y330" s="27" t="str">
        <f t="shared" si="71"/>
        <v/>
      </c>
      <c r="Z330" s="162"/>
      <c r="AA330" s="27" t="str">
        <f t="shared" si="72"/>
        <v/>
      </c>
      <c r="AB330" s="162"/>
      <c r="AC330" s="27" t="str">
        <f t="shared" si="73"/>
        <v/>
      </c>
      <c r="AD330" s="162"/>
      <c r="AE330" s="27" t="str">
        <f t="shared" si="74"/>
        <v/>
      </c>
      <c r="AF330" s="48" t="str">
        <f t="shared" si="75"/>
        <v/>
      </c>
      <c r="AG330" s="48" t="str">
        <f t="shared" si="76"/>
        <v/>
      </c>
      <c r="AH330" s="132"/>
      <c r="AI330" s="161" t="str">
        <f t="shared" si="77"/>
        <v>Débil</v>
      </c>
      <c r="AJ330" s="21" t="str">
        <f>IFERROR(VLOOKUP((CONCATENATE(AG330,AI330)),Listados!$U$3:$V$11,2,FALSE),"")</f>
        <v/>
      </c>
      <c r="AK330" s="48">
        <f t="shared" si="78"/>
        <v>100</v>
      </c>
      <c r="AL330" s="296"/>
      <c r="AM330" s="297"/>
      <c r="AN330" s="197">
        <f>+IF(AND(Q330="Preventivo",AM325="Fuerte"),2,IF(AND(Q330="Preventivo",AM325="Moderado"),1,0))</f>
        <v>0</v>
      </c>
      <c r="AO330" s="197">
        <f t="shared" si="67"/>
        <v>0</v>
      </c>
      <c r="AP330" s="197">
        <f>+K325-AN330</f>
        <v>2</v>
      </c>
      <c r="AQ330" s="197">
        <f>+M325-AO330</f>
        <v>3</v>
      </c>
      <c r="AR330" s="300"/>
      <c r="AS330" s="300"/>
      <c r="AT330" s="300"/>
      <c r="AU330" s="300"/>
      <c r="AV330" s="351"/>
      <c r="AW330" s="352"/>
      <c r="AX330" s="353"/>
      <c r="AY330" s="351"/>
      <c r="AZ330" s="352"/>
      <c r="BA330" s="353"/>
      <c r="BB330" s="351"/>
      <c r="BC330" s="352"/>
      <c r="BD330" s="353"/>
    </row>
    <row r="331" spans="1:56" ht="15.75" thickBot="1" x14ac:dyDescent="0.3">
      <c r="A331" s="309">
        <v>55</v>
      </c>
      <c r="B331" s="312"/>
      <c r="C331" s="314" t="str">
        <f>IFERROR(VLOOKUP(B331,Listados!B$3:C$20,2,FALSE),"")</f>
        <v/>
      </c>
      <c r="D331" s="317"/>
      <c r="E331" s="107"/>
      <c r="F331" s="107"/>
      <c r="G331" s="100"/>
      <c r="H331" s="103"/>
      <c r="I331" s="17"/>
      <c r="J331" s="301"/>
      <c r="K331" s="303" t="e">
        <f>+VLOOKUP(J331,Listados!$K$8:$L$12,2,0)</f>
        <v>#N/A</v>
      </c>
      <c r="L331" s="306"/>
      <c r="M331" s="303" t="e">
        <f>+VLOOKUP(L331,Listados!$K$13:$L$17,2,0)</f>
        <v>#N/A</v>
      </c>
      <c r="N331" s="300" t="str">
        <f>IF(AND(J331&lt;&gt;"",L331&lt;&gt;""),VLOOKUP(J331&amp;L331,Listados!$M$3:$N$27,2,FALSE),"")</f>
        <v/>
      </c>
      <c r="O331" s="47" t="s">
        <v>627</v>
      </c>
      <c r="P331" s="200"/>
      <c r="Q331" s="200"/>
      <c r="R331" s="200"/>
      <c r="S331" s="27" t="str">
        <f t="shared" si="68"/>
        <v/>
      </c>
      <c r="T331" s="200"/>
      <c r="U331" s="27" t="str">
        <f t="shared" si="69"/>
        <v/>
      </c>
      <c r="V331" s="162"/>
      <c r="W331" s="27" t="str">
        <f t="shared" si="70"/>
        <v/>
      </c>
      <c r="X331" s="162"/>
      <c r="Y331" s="27" t="str">
        <f t="shared" si="71"/>
        <v/>
      </c>
      <c r="Z331" s="162"/>
      <c r="AA331" s="27" t="str">
        <f t="shared" si="72"/>
        <v/>
      </c>
      <c r="AB331" s="162"/>
      <c r="AC331" s="27" t="str">
        <f t="shared" si="73"/>
        <v/>
      </c>
      <c r="AD331" s="162"/>
      <c r="AE331" s="27" t="str">
        <f t="shared" si="74"/>
        <v/>
      </c>
      <c r="AF331" s="48" t="str">
        <f t="shared" si="75"/>
        <v/>
      </c>
      <c r="AG331" s="48" t="str">
        <f t="shared" si="76"/>
        <v/>
      </c>
      <c r="AH331" s="132"/>
      <c r="AI331" s="161" t="str">
        <f t="shared" si="77"/>
        <v>Débil</v>
      </c>
      <c r="AJ331" s="21" t="str">
        <f>IFERROR(VLOOKUP((CONCATENATE(AG331,AI331)),Listados!$U$3:$V$11,2,FALSE),"")</f>
        <v/>
      </c>
      <c r="AK331" s="48">
        <f t="shared" si="78"/>
        <v>100</v>
      </c>
      <c r="AL331" s="294">
        <f>AVERAGE(AK331:AK336)</f>
        <v>100</v>
      </c>
      <c r="AM331" s="296" t="str">
        <f>IF(AL331&lt;=50, "Débil", IF(AL331&lt;=99,"Moderado","Fuerte"))</f>
        <v>Fuerte</v>
      </c>
      <c r="AN331" s="197">
        <f>+IF(AND(Q331="Preventivo",AM331="Fuerte"),2,IF(AND(Q331="Preventivo",AM331="Moderado"),1,0))</f>
        <v>0</v>
      </c>
      <c r="AO331" s="197">
        <f t="shared" si="67"/>
        <v>0</v>
      </c>
      <c r="AP331" s="197" t="e">
        <f>+K331-AN331</f>
        <v>#N/A</v>
      </c>
      <c r="AQ331" s="197" t="e">
        <f>+M331-AO331</f>
        <v>#N/A</v>
      </c>
      <c r="AR331" s="298" t="e">
        <f>+VLOOKUP(MIN(AP331,AP332,AP333,AP334,AP335,AP336),Listados!$J$18:$K$24,2,TRUE)</f>
        <v>#N/A</v>
      </c>
      <c r="AS331" s="298" t="e">
        <f>+VLOOKUP(MIN(AQ331,AQ332,AQ333,AQ334,AQ335,AQ336),Listados!$J$27:$K$32,2,TRUE)</f>
        <v>#N/A</v>
      </c>
      <c r="AT331" s="298" t="e">
        <f>IF(AND(AR331&lt;&gt;"",AS331&lt;&gt;""),VLOOKUP(AR331&amp;AS331,Listados!$M$3:$N$27,2,FALSE),"")</f>
        <v>#N/A</v>
      </c>
      <c r="AU331" s="298" t="e">
        <f>+VLOOKUP(AT331,Listados!$P$3:$Q$6,2,FALSE)</f>
        <v>#N/A</v>
      </c>
      <c r="AV331" s="351"/>
      <c r="AW331" s="352"/>
      <c r="AX331" s="353"/>
      <c r="AY331" s="351"/>
      <c r="AZ331" s="352"/>
      <c r="BA331" s="353"/>
      <c r="BB331" s="351"/>
      <c r="BC331" s="352"/>
      <c r="BD331" s="353"/>
    </row>
    <row r="332" spans="1:56" ht="15.75" thickBot="1" x14ac:dyDescent="0.3">
      <c r="A332" s="310"/>
      <c r="B332" s="313"/>
      <c r="C332" s="315"/>
      <c r="D332" s="318"/>
      <c r="E332" s="168"/>
      <c r="F332" s="168"/>
      <c r="G332" s="129"/>
      <c r="H332" s="153"/>
      <c r="I332" s="130"/>
      <c r="J332" s="302"/>
      <c r="K332" s="304"/>
      <c r="L332" s="307"/>
      <c r="M332" s="304"/>
      <c r="N332" s="308"/>
      <c r="O332" s="47" t="s">
        <v>627</v>
      </c>
      <c r="P332" s="200"/>
      <c r="Q332" s="200"/>
      <c r="R332" s="200"/>
      <c r="S332" s="27" t="str">
        <f t="shared" si="68"/>
        <v/>
      </c>
      <c r="T332" s="200"/>
      <c r="U332" s="27" t="str">
        <f t="shared" si="69"/>
        <v/>
      </c>
      <c r="V332" s="162"/>
      <c r="W332" s="27" t="str">
        <f t="shared" si="70"/>
        <v/>
      </c>
      <c r="X332" s="162"/>
      <c r="Y332" s="27" t="str">
        <f t="shared" si="71"/>
        <v/>
      </c>
      <c r="Z332" s="162"/>
      <c r="AA332" s="27" t="str">
        <f t="shared" si="72"/>
        <v/>
      </c>
      <c r="AB332" s="162"/>
      <c r="AC332" s="27" t="str">
        <f t="shared" si="73"/>
        <v/>
      </c>
      <c r="AD332" s="162"/>
      <c r="AE332" s="27" t="str">
        <f t="shared" si="74"/>
        <v/>
      </c>
      <c r="AF332" s="48" t="str">
        <f t="shared" si="75"/>
        <v/>
      </c>
      <c r="AG332" s="48" t="str">
        <f t="shared" si="76"/>
        <v/>
      </c>
      <c r="AH332" s="132"/>
      <c r="AI332" s="161" t="str">
        <f t="shared" si="77"/>
        <v>Débil</v>
      </c>
      <c r="AJ332" s="21" t="str">
        <f>IFERROR(VLOOKUP((CONCATENATE(AG332,AI332)),Listados!$U$3:$V$11,2,FALSE),"")</f>
        <v/>
      </c>
      <c r="AK332" s="48">
        <f t="shared" si="78"/>
        <v>100</v>
      </c>
      <c r="AL332" s="295"/>
      <c r="AM332" s="297"/>
      <c r="AN332" s="197">
        <f>+IF(AND(Q332="Preventivo",AM331="Fuerte"),2,IF(AND(Q332="Preventivo",AM331="Moderado"),1,0))</f>
        <v>0</v>
      </c>
      <c r="AO332" s="197">
        <f t="shared" si="67"/>
        <v>0</v>
      </c>
      <c r="AP332" s="197" t="e">
        <f>+K331-AN332</f>
        <v>#N/A</v>
      </c>
      <c r="AQ332" s="197" t="e">
        <f>+M331-AO332</f>
        <v>#N/A</v>
      </c>
      <c r="AR332" s="299"/>
      <c r="AS332" s="299"/>
      <c r="AT332" s="299"/>
      <c r="AU332" s="299"/>
      <c r="AV332" s="351"/>
      <c r="AW332" s="352"/>
      <c r="AX332" s="353"/>
      <c r="AY332" s="351"/>
      <c r="AZ332" s="352"/>
      <c r="BA332" s="353"/>
      <c r="BB332" s="351"/>
      <c r="BC332" s="352"/>
      <c r="BD332" s="353"/>
    </row>
    <row r="333" spans="1:56" ht="15.75" thickBot="1" x14ac:dyDescent="0.3">
      <c r="A333" s="310"/>
      <c r="B333" s="313"/>
      <c r="C333" s="315"/>
      <c r="D333" s="318"/>
      <c r="E333" s="168"/>
      <c r="F333" s="168"/>
      <c r="G333" s="129"/>
      <c r="H333" s="153"/>
      <c r="I333" s="130"/>
      <c r="J333" s="302"/>
      <c r="K333" s="304"/>
      <c r="L333" s="307"/>
      <c r="M333" s="304"/>
      <c r="N333" s="308"/>
      <c r="O333" s="47" t="s">
        <v>627</v>
      </c>
      <c r="P333" s="200"/>
      <c r="Q333" s="200"/>
      <c r="R333" s="200"/>
      <c r="S333" s="27" t="str">
        <f t="shared" si="68"/>
        <v/>
      </c>
      <c r="T333" s="200"/>
      <c r="U333" s="27" t="str">
        <f t="shared" si="69"/>
        <v/>
      </c>
      <c r="V333" s="162"/>
      <c r="W333" s="27" t="str">
        <f t="shared" si="70"/>
        <v/>
      </c>
      <c r="X333" s="162"/>
      <c r="Y333" s="27" t="str">
        <f t="shared" si="71"/>
        <v/>
      </c>
      <c r="Z333" s="162"/>
      <c r="AA333" s="27" t="str">
        <f t="shared" si="72"/>
        <v/>
      </c>
      <c r="AB333" s="162"/>
      <c r="AC333" s="27" t="str">
        <f t="shared" si="73"/>
        <v/>
      </c>
      <c r="AD333" s="162"/>
      <c r="AE333" s="27" t="str">
        <f t="shared" si="74"/>
        <v/>
      </c>
      <c r="AF333" s="48" t="str">
        <f t="shared" si="75"/>
        <v/>
      </c>
      <c r="AG333" s="48" t="str">
        <f t="shared" si="76"/>
        <v/>
      </c>
      <c r="AH333" s="132"/>
      <c r="AI333" s="161" t="str">
        <f t="shared" si="77"/>
        <v>Débil</v>
      </c>
      <c r="AJ333" s="21" t="str">
        <f>IFERROR(VLOOKUP((CONCATENATE(AG333,AI333)),Listados!$U$3:$V$11,2,FALSE),"")</f>
        <v/>
      </c>
      <c r="AK333" s="48">
        <f t="shared" si="78"/>
        <v>100</v>
      </c>
      <c r="AL333" s="295"/>
      <c r="AM333" s="297"/>
      <c r="AN333" s="197">
        <f>+IF(AND(Q333="Preventivo",AM331="Fuerte"),2,IF(AND(Q333="Preventivo",AM331="Moderado"),1,0))</f>
        <v>0</v>
      </c>
      <c r="AO333" s="197">
        <f t="shared" si="67"/>
        <v>0</v>
      </c>
      <c r="AP333" s="197" t="e">
        <f>+K331-AN333</f>
        <v>#N/A</v>
      </c>
      <c r="AQ333" s="197" t="e">
        <f>+M331-AO333</f>
        <v>#N/A</v>
      </c>
      <c r="AR333" s="299"/>
      <c r="AS333" s="299"/>
      <c r="AT333" s="299"/>
      <c r="AU333" s="299"/>
      <c r="AV333" s="351"/>
      <c r="AW333" s="352"/>
      <c r="AX333" s="353"/>
      <c r="AY333" s="351"/>
      <c r="AZ333" s="352"/>
      <c r="BA333" s="353"/>
      <c r="BB333" s="351"/>
      <c r="BC333" s="352"/>
      <c r="BD333" s="353"/>
    </row>
    <row r="334" spans="1:56" ht="15.75" thickBot="1" x14ac:dyDescent="0.3">
      <c r="A334" s="310"/>
      <c r="B334" s="313"/>
      <c r="C334" s="315"/>
      <c r="D334" s="318"/>
      <c r="E334" s="168"/>
      <c r="F334" s="168"/>
      <c r="G334" s="218"/>
      <c r="H334" s="153"/>
      <c r="I334" s="130"/>
      <c r="J334" s="302"/>
      <c r="K334" s="304"/>
      <c r="L334" s="307"/>
      <c r="M334" s="304"/>
      <c r="N334" s="308"/>
      <c r="O334" s="47" t="s">
        <v>627</v>
      </c>
      <c r="P334" s="200"/>
      <c r="Q334" s="200"/>
      <c r="R334" s="200"/>
      <c r="S334" s="27" t="str">
        <f t="shared" si="68"/>
        <v/>
      </c>
      <c r="T334" s="200"/>
      <c r="U334" s="27" t="str">
        <f t="shared" si="69"/>
        <v/>
      </c>
      <c r="V334" s="162"/>
      <c r="W334" s="27" t="str">
        <f t="shared" si="70"/>
        <v/>
      </c>
      <c r="X334" s="162"/>
      <c r="Y334" s="27" t="str">
        <f t="shared" si="71"/>
        <v/>
      </c>
      <c r="Z334" s="162"/>
      <c r="AA334" s="27" t="str">
        <f t="shared" si="72"/>
        <v/>
      </c>
      <c r="AB334" s="162"/>
      <c r="AC334" s="27" t="str">
        <f t="shared" si="73"/>
        <v/>
      </c>
      <c r="AD334" s="162"/>
      <c r="AE334" s="27" t="str">
        <f t="shared" si="74"/>
        <v/>
      </c>
      <c r="AF334" s="48" t="str">
        <f t="shared" si="75"/>
        <v/>
      </c>
      <c r="AG334" s="48" t="str">
        <f t="shared" si="76"/>
        <v/>
      </c>
      <c r="AH334" s="132"/>
      <c r="AI334" s="161" t="str">
        <f t="shared" si="77"/>
        <v>Débil</v>
      </c>
      <c r="AJ334" s="21" t="str">
        <f>IFERROR(VLOOKUP((CONCATENATE(AG334,AI334)),Listados!$U$3:$V$11,2,FALSE),"")</f>
        <v/>
      </c>
      <c r="AK334" s="48">
        <f t="shared" si="78"/>
        <v>100</v>
      </c>
      <c r="AL334" s="295"/>
      <c r="AM334" s="297"/>
      <c r="AN334" s="197">
        <f>+IF(AND(Q334="Preventivo",AM331="Fuerte"),2,IF(AND(Q334="Preventivo",AM331="Moderado"),1,0))</f>
        <v>0</v>
      </c>
      <c r="AO334" s="197">
        <f t="shared" ref="AO334:AO366" si="79">+IF(AND(Q334="Detectivo",$AM$7="Fuerte"),2,IF(AND(Q334="Detectivo",$AM$7="Moderado"),1,IF(AND(Q334="Preventivo",$AM$7="Fuerte"),1,0)))</f>
        <v>0</v>
      </c>
      <c r="AP334" s="197" t="e">
        <f>+K331-AN334</f>
        <v>#N/A</v>
      </c>
      <c r="AQ334" s="197" t="e">
        <f>+M331-AO334</f>
        <v>#N/A</v>
      </c>
      <c r="AR334" s="299"/>
      <c r="AS334" s="299"/>
      <c r="AT334" s="299"/>
      <c r="AU334" s="299"/>
      <c r="AV334" s="351"/>
      <c r="AW334" s="352"/>
      <c r="AX334" s="353"/>
      <c r="AY334" s="351"/>
      <c r="AZ334" s="352"/>
      <c r="BA334" s="353"/>
      <c r="BB334" s="351"/>
      <c r="BC334" s="352"/>
      <c r="BD334" s="353"/>
    </row>
    <row r="335" spans="1:56" ht="15.75" thickBot="1" x14ac:dyDescent="0.3">
      <c r="A335" s="310"/>
      <c r="B335" s="313"/>
      <c r="C335" s="315"/>
      <c r="D335" s="318"/>
      <c r="E335" s="109"/>
      <c r="F335" s="109"/>
      <c r="G335" s="28"/>
      <c r="H335" s="29"/>
      <c r="I335" s="130"/>
      <c r="J335" s="302"/>
      <c r="K335" s="304"/>
      <c r="L335" s="307"/>
      <c r="M335" s="304"/>
      <c r="N335" s="308"/>
      <c r="O335" s="47" t="s">
        <v>627</v>
      </c>
      <c r="P335" s="200"/>
      <c r="Q335" s="200"/>
      <c r="R335" s="200"/>
      <c r="S335" s="27" t="str">
        <f t="shared" si="68"/>
        <v/>
      </c>
      <c r="T335" s="200"/>
      <c r="U335" s="27" t="str">
        <f t="shared" si="69"/>
        <v/>
      </c>
      <c r="V335" s="162"/>
      <c r="W335" s="27" t="str">
        <f t="shared" si="70"/>
        <v/>
      </c>
      <c r="X335" s="162"/>
      <c r="Y335" s="27" t="str">
        <f t="shared" si="71"/>
        <v/>
      </c>
      <c r="Z335" s="162"/>
      <c r="AA335" s="27" t="str">
        <f t="shared" si="72"/>
        <v/>
      </c>
      <c r="AB335" s="162"/>
      <c r="AC335" s="27" t="str">
        <f t="shared" si="73"/>
        <v/>
      </c>
      <c r="AD335" s="162"/>
      <c r="AE335" s="27" t="str">
        <f t="shared" si="74"/>
        <v/>
      </c>
      <c r="AF335" s="48" t="str">
        <f t="shared" si="75"/>
        <v/>
      </c>
      <c r="AG335" s="48" t="str">
        <f t="shared" si="76"/>
        <v/>
      </c>
      <c r="AH335" s="132"/>
      <c r="AI335" s="161" t="str">
        <f t="shared" si="77"/>
        <v>Débil</v>
      </c>
      <c r="AJ335" s="21" t="str">
        <f>IFERROR(VLOOKUP((CONCATENATE(AG335,AI335)),Listados!$U$3:$V$11,2,FALSE),"")</f>
        <v/>
      </c>
      <c r="AK335" s="48">
        <f t="shared" si="78"/>
        <v>100</v>
      </c>
      <c r="AL335" s="295"/>
      <c r="AM335" s="297"/>
      <c r="AN335" s="197">
        <f>+IF(AND(Q335="Preventivo",AM331="Fuerte"),2,IF(AND(Q335="Preventivo",AM331="Moderado"),1,0))</f>
        <v>0</v>
      </c>
      <c r="AO335" s="197">
        <f t="shared" si="79"/>
        <v>0</v>
      </c>
      <c r="AP335" s="197" t="e">
        <f>+K331-AN335</f>
        <v>#N/A</v>
      </c>
      <c r="AQ335" s="197" t="e">
        <f>+M331-AO335</f>
        <v>#N/A</v>
      </c>
      <c r="AR335" s="299"/>
      <c r="AS335" s="299"/>
      <c r="AT335" s="299"/>
      <c r="AU335" s="299"/>
      <c r="AV335" s="351"/>
      <c r="AW335" s="352"/>
      <c r="AX335" s="353"/>
      <c r="AY335" s="351"/>
      <c r="AZ335" s="352"/>
      <c r="BA335" s="353"/>
      <c r="BB335" s="351"/>
      <c r="BC335" s="352"/>
      <c r="BD335" s="353"/>
    </row>
    <row r="336" spans="1:56" ht="15.75" thickBot="1" x14ac:dyDescent="0.3">
      <c r="A336" s="311"/>
      <c r="B336" s="313"/>
      <c r="C336" s="316"/>
      <c r="D336" s="319"/>
      <c r="E336" s="106"/>
      <c r="F336" s="106"/>
      <c r="G336" s="30"/>
      <c r="H336" s="31"/>
      <c r="I336" s="130"/>
      <c r="J336" s="302"/>
      <c r="K336" s="305"/>
      <c r="L336" s="307"/>
      <c r="M336" s="305"/>
      <c r="N336" s="308"/>
      <c r="O336" s="47" t="s">
        <v>627</v>
      </c>
      <c r="P336" s="200"/>
      <c r="Q336" s="200"/>
      <c r="R336" s="200"/>
      <c r="S336" s="27" t="str">
        <f t="shared" si="68"/>
        <v/>
      </c>
      <c r="T336" s="200"/>
      <c r="U336" s="27" t="str">
        <f t="shared" si="69"/>
        <v/>
      </c>
      <c r="V336" s="162"/>
      <c r="W336" s="27" t="str">
        <f t="shared" si="70"/>
        <v/>
      </c>
      <c r="X336" s="162"/>
      <c r="Y336" s="27" t="str">
        <f t="shared" si="71"/>
        <v/>
      </c>
      <c r="Z336" s="162"/>
      <c r="AA336" s="27" t="str">
        <f t="shared" si="72"/>
        <v/>
      </c>
      <c r="AB336" s="162"/>
      <c r="AC336" s="27" t="str">
        <f t="shared" si="73"/>
        <v/>
      </c>
      <c r="AD336" s="162"/>
      <c r="AE336" s="27" t="str">
        <f t="shared" si="74"/>
        <v/>
      </c>
      <c r="AF336" s="48" t="str">
        <f t="shared" si="75"/>
        <v/>
      </c>
      <c r="AG336" s="48" t="str">
        <f t="shared" si="76"/>
        <v/>
      </c>
      <c r="AH336" s="132"/>
      <c r="AI336" s="161" t="str">
        <f t="shared" si="77"/>
        <v>Débil</v>
      </c>
      <c r="AJ336" s="21" t="str">
        <f>IFERROR(VLOOKUP((CONCATENATE(AG336,AI336)),Listados!$U$3:$V$11,2,FALSE),"")</f>
        <v/>
      </c>
      <c r="AK336" s="48">
        <f t="shared" si="78"/>
        <v>100</v>
      </c>
      <c r="AL336" s="296"/>
      <c r="AM336" s="297"/>
      <c r="AN336" s="197">
        <f>+IF(AND(Q336="Preventivo",AM331="Fuerte"),2,IF(AND(Q336="Preventivo",AM331="Moderado"),1,0))</f>
        <v>0</v>
      </c>
      <c r="AO336" s="197">
        <f t="shared" si="79"/>
        <v>0</v>
      </c>
      <c r="AP336" s="197" t="e">
        <f>+K331-AN336</f>
        <v>#N/A</v>
      </c>
      <c r="AQ336" s="197" t="e">
        <f>+M331-AO336</f>
        <v>#N/A</v>
      </c>
      <c r="AR336" s="300"/>
      <c r="AS336" s="300"/>
      <c r="AT336" s="300"/>
      <c r="AU336" s="300"/>
      <c r="AV336" s="351"/>
      <c r="AW336" s="352"/>
      <c r="AX336" s="353"/>
      <c r="AY336" s="351"/>
      <c r="AZ336" s="352"/>
      <c r="BA336" s="353"/>
      <c r="BB336" s="351"/>
      <c r="BC336" s="352"/>
      <c r="BD336" s="353"/>
    </row>
    <row r="337" spans="1:56" ht="15.75" thickBot="1" x14ac:dyDescent="0.3">
      <c r="A337" s="309">
        <v>56</v>
      </c>
      <c r="B337" s="312"/>
      <c r="C337" s="314" t="str">
        <f>IFERROR(VLOOKUP(B337,Listados!B$3:C$20,2,FALSE),"")</f>
        <v/>
      </c>
      <c r="D337" s="317"/>
      <c r="E337" s="107"/>
      <c r="F337" s="107"/>
      <c r="G337" s="100"/>
      <c r="H337" s="103"/>
      <c r="I337" s="17"/>
      <c r="J337" s="301"/>
      <c r="K337" s="303" t="e">
        <f>+VLOOKUP(J337,Listados!$K$8:$L$12,2,0)</f>
        <v>#N/A</v>
      </c>
      <c r="L337" s="306"/>
      <c r="M337" s="303" t="e">
        <f>+VLOOKUP(L337,Listados!$K$13:$L$17,2,0)</f>
        <v>#N/A</v>
      </c>
      <c r="N337" s="300" t="str">
        <f>IF(AND(J337&lt;&gt;"",L337&lt;&gt;""),VLOOKUP(J337&amp;L337,Listados!$M$3:$N$27,2,FALSE),"")</f>
        <v/>
      </c>
      <c r="O337" s="47" t="s">
        <v>627</v>
      </c>
      <c r="P337" s="200"/>
      <c r="Q337" s="200"/>
      <c r="R337" s="200"/>
      <c r="S337" s="27" t="str">
        <f t="shared" si="68"/>
        <v/>
      </c>
      <c r="T337" s="200"/>
      <c r="U337" s="27" t="str">
        <f t="shared" si="69"/>
        <v/>
      </c>
      <c r="V337" s="162"/>
      <c r="W337" s="27" t="str">
        <f t="shared" si="70"/>
        <v/>
      </c>
      <c r="X337" s="162"/>
      <c r="Y337" s="27" t="str">
        <f t="shared" si="71"/>
        <v/>
      </c>
      <c r="Z337" s="162"/>
      <c r="AA337" s="27" t="str">
        <f t="shared" si="72"/>
        <v/>
      </c>
      <c r="AB337" s="162"/>
      <c r="AC337" s="27" t="str">
        <f t="shared" si="73"/>
        <v/>
      </c>
      <c r="AD337" s="162"/>
      <c r="AE337" s="27" t="str">
        <f t="shared" si="74"/>
        <v/>
      </c>
      <c r="AF337" s="48" t="str">
        <f t="shared" si="75"/>
        <v/>
      </c>
      <c r="AG337" s="48" t="str">
        <f t="shared" si="76"/>
        <v/>
      </c>
      <c r="AH337" s="132"/>
      <c r="AI337" s="161" t="str">
        <f t="shared" si="77"/>
        <v>Débil</v>
      </c>
      <c r="AJ337" s="21" t="str">
        <f>IFERROR(VLOOKUP((CONCATENATE(AG337,AI337)),Listados!$U$3:$V$11,2,FALSE),"")</f>
        <v/>
      </c>
      <c r="AK337" s="48">
        <f t="shared" si="78"/>
        <v>100</v>
      </c>
      <c r="AL337" s="294">
        <f>AVERAGE(AK337:AK342)</f>
        <v>100</v>
      </c>
      <c r="AM337" s="296" t="str">
        <f>IF(AL337&lt;=50, "Débil", IF(AL337&lt;=99,"Moderado","Fuerte"))</f>
        <v>Fuerte</v>
      </c>
      <c r="AN337" s="197">
        <f>+IF(AND(Q337="Preventivo",AM337="Fuerte"),2,IF(AND(Q337="Preventivo",AM337="Moderado"),1,0))</f>
        <v>0</v>
      </c>
      <c r="AO337" s="197">
        <f t="shared" si="79"/>
        <v>0</v>
      </c>
      <c r="AP337" s="197" t="e">
        <f>+K337-AN337</f>
        <v>#N/A</v>
      </c>
      <c r="AQ337" s="197" t="e">
        <f>+M337-AO337</f>
        <v>#N/A</v>
      </c>
      <c r="AR337" s="298" t="e">
        <f>+VLOOKUP(MIN(AP337,AP338,AP339,AP340,AP341,AP342),Listados!$J$18:$K$24,2,TRUE)</f>
        <v>#N/A</v>
      </c>
      <c r="AS337" s="298" t="e">
        <f>+VLOOKUP(MIN(AQ337,AQ338,AQ339,AQ340,AQ341,AQ342),Listados!$J$27:$K$32,2,TRUE)</f>
        <v>#N/A</v>
      </c>
      <c r="AT337" s="298" t="e">
        <f>IF(AND(AR337&lt;&gt;"",AS337&lt;&gt;""),VLOOKUP(AR337&amp;AS337,Listados!$M$3:$N$27,2,FALSE),"")</f>
        <v>#N/A</v>
      </c>
      <c r="AU337" s="298" t="e">
        <f>+VLOOKUP(AT337,Listados!$P$3:$Q$6,2,FALSE)</f>
        <v>#N/A</v>
      </c>
      <c r="AV337" s="351"/>
      <c r="AW337" s="352"/>
      <c r="AX337" s="353"/>
      <c r="AY337" s="351"/>
      <c r="AZ337" s="352"/>
      <c r="BA337" s="353"/>
      <c r="BB337" s="351"/>
      <c r="BC337" s="352"/>
      <c r="BD337" s="353"/>
    </row>
    <row r="338" spans="1:56" ht="15.75" thickBot="1" x14ac:dyDescent="0.3">
      <c r="A338" s="310"/>
      <c r="B338" s="313"/>
      <c r="C338" s="315"/>
      <c r="D338" s="318"/>
      <c r="E338" s="168"/>
      <c r="F338" s="168"/>
      <c r="G338" s="129"/>
      <c r="H338" s="153"/>
      <c r="I338" s="130"/>
      <c r="J338" s="302"/>
      <c r="K338" s="304"/>
      <c r="L338" s="307"/>
      <c r="M338" s="304"/>
      <c r="N338" s="308"/>
      <c r="O338" s="47" t="s">
        <v>627</v>
      </c>
      <c r="P338" s="200"/>
      <c r="Q338" s="200"/>
      <c r="R338" s="200"/>
      <c r="S338" s="27" t="str">
        <f t="shared" si="68"/>
        <v/>
      </c>
      <c r="T338" s="200"/>
      <c r="U338" s="27" t="str">
        <f t="shared" si="69"/>
        <v/>
      </c>
      <c r="V338" s="162"/>
      <c r="W338" s="27" t="str">
        <f t="shared" si="70"/>
        <v/>
      </c>
      <c r="X338" s="162"/>
      <c r="Y338" s="27" t="str">
        <f t="shared" si="71"/>
        <v/>
      </c>
      <c r="Z338" s="162"/>
      <c r="AA338" s="27" t="str">
        <f t="shared" si="72"/>
        <v/>
      </c>
      <c r="AB338" s="162"/>
      <c r="AC338" s="27" t="str">
        <f t="shared" si="73"/>
        <v/>
      </c>
      <c r="AD338" s="162"/>
      <c r="AE338" s="27" t="str">
        <f t="shared" si="74"/>
        <v/>
      </c>
      <c r="AF338" s="48" t="str">
        <f t="shared" si="75"/>
        <v/>
      </c>
      <c r="AG338" s="48" t="str">
        <f t="shared" si="76"/>
        <v/>
      </c>
      <c r="AH338" s="132"/>
      <c r="AI338" s="161" t="str">
        <f t="shared" si="77"/>
        <v>Débil</v>
      </c>
      <c r="AJ338" s="21" t="str">
        <f>IFERROR(VLOOKUP((CONCATENATE(AG338,AI338)),Listados!$U$3:$V$11,2,FALSE),"")</f>
        <v/>
      </c>
      <c r="AK338" s="48">
        <f t="shared" si="78"/>
        <v>100</v>
      </c>
      <c r="AL338" s="295"/>
      <c r="AM338" s="297"/>
      <c r="AN338" s="197">
        <f>+IF(AND(Q338="Preventivo",AM337="Fuerte"),2,IF(AND(Q338="Preventivo",AM337="Moderado"),1,0))</f>
        <v>0</v>
      </c>
      <c r="AO338" s="197">
        <f t="shared" si="79"/>
        <v>0</v>
      </c>
      <c r="AP338" s="197" t="e">
        <f>+K337-AN338</f>
        <v>#N/A</v>
      </c>
      <c r="AQ338" s="197" t="e">
        <f>+M337-AO338</f>
        <v>#N/A</v>
      </c>
      <c r="AR338" s="299"/>
      <c r="AS338" s="299"/>
      <c r="AT338" s="299"/>
      <c r="AU338" s="299"/>
      <c r="AV338" s="351"/>
      <c r="AW338" s="352"/>
      <c r="AX338" s="353"/>
      <c r="AY338" s="351"/>
      <c r="AZ338" s="352"/>
      <c r="BA338" s="353"/>
      <c r="BB338" s="351"/>
      <c r="BC338" s="352"/>
      <c r="BD338" s="353"/>
    </row>
    <row r="339" spans="1:56" ht="15.75" thickBot="1" x14ac:dyDescent="0.3">
      <c r="A339" s="310"/>
      <c r="B339" s="313"/>
      <c r="C339" s="315"/>
      <c r="D339" s="318"/>
      <c r="E339" s="168"/>
      <c r="F339" s="168"/>
      <c r="G339" s="129"/>
      <c r="H339" s="153"/>
      <c r="I339" s="130"/>
      <c r="J339" s="302"/>
      <c r="K339" s="304"/>
      <c r="L339" s="307"/>
      <c r="M339" s="304"/>
      <c r="N339" s="308"/>
      <c r="O339" s="47" t="s">
        <v>627</v>
      </c>
      <c r="P339" s="200"/>
      <c r="Q339" s="200"/>
      <c r="R339" s="200"/>
      <c r="S339" s="27" t="str">
        <f t="shared" si="68"/>
        <v/>
      </c>
      <c r="T339" s="200"/>
      <c r="U339" s="27" t="str">
        <f t="shared" si="69"/>
        <v/>
      </c>
      <c r="V339" s="162"/>
      <c r="W339" s="27" t="str">
        <f t="shared" si="70"/>
        <v/>
      </c>
      <c r="X339" s="162"/>
      <c r="Y339" s="27" t="str">
        <f t="shared" si="71"/>
        <v/>
      </c>
      <c r="Z339" s="162"/>
      <c r="AA339" s="27" t="str">
        <f t="shared" si="72"/>
        <v/>
      </c>
      <c r="AB339" s="162"/>
      <c r="AC339" s="27" t="str">
        <f t="shared" si="73"/>
        <v/>
      </c>
      <c r="AD339" s="162"/>
      <c r="AE339" s="27" t="str">
        <f t="shared" si="74"/>
        <v/>
      </c>
      <c r="AF339" s="48" t="str">
        <f t="shared" si="75"/>
        <v/>
      </c>
      <c r="AG339" s="48" t="str">
        <f t="shared" si="76"/>
        <v/>
      </c>
      <c r="AH339" s="132"/>
      <c r="AI339" s="161" t="str">
        <f t="shared" si="77"/>
        <v>Débil</v>
      </c>
      <c r="AJ339" s="21" t="str">
        <f>IFERROR(VLOOKUP((CONCATENATE(AG339,AI339)),Listados!$U$3:$V$11,2,FALSE),"")</f>
        <v/>
      </c>
      <c r="AK339" s="48">
        <f t="shared" si="78"/>
        <v>100</v>
      </c>
      <c r="AL339" s="295"/>
      <c r="AM339" s="297"/>
      <c r="AN339" s="197">
        <f>+IF(AND(Q339="Preventivo",AM337="Fuerte"),2,IF(AND(Q339="Preventivo",AM337="Moderado"),1,0))</f>
        <v>0</v>
      </c>
      <c r="AO339" s="197">
        <f t="shared" si="79"/>
        <v>0</v>
      </c>
      <c r="AP339" s="197" t="e">
        <f>+K337-AN339</f>
        <v>#N/A</v>
      </c>
      <c r="AQ339" s="197" t="e">
        <f>+M337-AO339</f>
        <v>#N/A</v>
      </c>
      <c r="AR339" s="299"/>
      <c r="AS339" s="299"/>
      <c r="AT339" s="299"/>
      <c r="AU339" s="299"/>
      <c r="AV339" s="351"/>
      <c r="AW339" s="352"/>
      <c r="AX339" s="353"/>
      <c r="AY339" s="351"/>
      <c r="AZ339" s="352"/>
      <c r="BA339" s="353"/>
      <c r="BB339" s="351"/>
      <c r="BC339" s="352"/>
      <c r="BD339" s="353"/>
    </row>
    <row r="340" spans="1:56" ht="15.75" thickBot="1" x14ac:dyDescent="0.3">
      <c r="A340" s="310"/>
      <c r="B340" s="313"/>
      <c r="C340" s="315"/>
      <c r="D340" s="318"/>
      <c r="E340" s="168"/>
      <c r="F340" s="168"/>
      <c r="G340" s="218"/>
      <c r="H340" s="153"/>
      <c r="I340" s="130"/>
      <c r="J340" s="302"/>
      <c r="K340" s="304"/>
      <c r="L340" s="307"/>
      <c r="M340" s="304"/>
      <c r="N340" s="308"/>
      <c r="O340" s="47" t="s">
        <v>627</v>
      </c>
      <c r="P340" s="200"/>
      <c r="Q340" s="200"/>
      <c r="R340" s="200"/>
      <c r="S340" s="27" t="str">
        <f t="shared" si="68"/>
        <v/>
      </c>
      <c r="T340" s="200"/>
      <c r="U340" s="27" t="str">
        <f t="shared" si="69"/>
        <v/>
      </c>
      <c r="V340" s="162"/>
      <c r="W340" s="27" t="str">
        <f t="shared" si="70"/>
        <v/>
      </c>
      <c r="X340" s="162"/>
      <c r="Y340" s="27" t="str">
        <f t="shared" si="71"/>
        <v/>
      </c>
      <c r="Z340" s="162"/>
      <c r="AA340" s="27" t="str">
        <f t="shared" si="72"/>
        <v/>
      </c>
      <c r="AB340" s="162"/>
      <c r="AC340" s="27" t="str">
        <f t="shared" si="73"/>
        <v/>
      </c>
      <c r="AD340" s="162"/>
      <c r="AE340" s="27" t="str">
        <f t="shared" si="74"/>
        <v/>
      </c>
      <c r="AF340" s="48" t="str">
        <f t="shared" si="75"/>
        <v/>
      </c>
      <c r="AG340" s="48" t="str">
        <f t="shared" si="76"/>
        <v/>
      </c>
      <c r="AH340" s="132"/>
      <c r="AI340" s="161" t="str">
        <f t="shared" si="77"/>
        <v>Débil</v>
      </c>
      <c r="AJ340" s="21" t="str">
        <f>IFERROR(VLOOKUP((CONCATENATE(AG340,AI340)),Listados!$U$3:$V$11,2,FALSE),"")</f>
        <v/>
      </c>
      <c r="AK340" s="48">
        <f t="shared" si="78"/>
        <v>100</v>
      </c>
      <c r="AL340" s="295"/>
      <c r="AM340" s="297"/>
      <c r="AN340" s="197">
        <f>+IF(AND(Q340="Preventivo",AM337="Fuerte"),2,IF(AND(Q340="Preventivo",AM337="Moderado"),1,0))</f>
        <v>0</v>
      </c>
      <c r="AO340" s="197">
        <f t="shared" si="79"/>
        <v>0</v>
      </c>
      <c r="AP340" s="197" t="e">
        <f>+K337-AN340</f>
        <v>#N/A</v>
      </c>
      <c r="AQ340" s="197" t="e">
        <f>+M337-AO340</f>
        <v>#N/A</v>
      </c>
      <c r="AR340" s="299"/>
      <c r="AS340" s="299"/>
      <c r="AT340" s="299"/>
      <c r="AU340" s="299"/>
      <c r="AV340" s="351"/>
      <c r="AW340" s="352"/>
      <c r="AX340" s="353"/>
      <c r="AY340" s="351"/>
      <c r="AZ340" s="352"/>
      <c r="BA340" s="353"/>
      <c r="BB340" s="351"/>
      <c r="BC340" s="352"/>
      <c r="BD340" s="353"/>
    </row>
    <row r="341" spans="1:56" ht="15.75" thickBot="1" x14ac:dyDescent="0.3">
      <c r="A341" s="310"/>
      <c r="B341" s="313"/>
      <c r="C341" s="315"/>
      <c r="D341" s="318"/>
      <c r="E341" s="109"/>
      <c r="F341" s="109"/>
      <c r="G341" s="28"/>
      <c r="H341" s="29"/>
      <c r="I341" s="130"/>
      <c r="J341" s="302"/>
      <c r="K341" s="304"/>
      <c r="L341" s="307"/>
      <c r="M341" s="304"/>
      <c r="N341" s="308"/>
      <c r="O341" s="47" t="s">
        <v>627</v>
      </c>
      <c r="P341" s="200"/>
      <c r="Q341" s="200"/>
      <c r="R341" s="200"/>
      <c r="S341" s="27" t="str">
        <f t="shared" si="68"/>
        <v/>
      </c>
      <c r="T341" s="200"/>
      <c r="U341" s="27" t="str">
        <f t="shared" si="69"/>
        <v/>
      </c>
      <c r="V341" s="162"/>
      <c r="W341" s="27" t="str">
        <f t="shared" si="70"/>
        <v/>
      </c>
      <c r="X341" s="162"/>
      <c r="Y341" s="27" t="str">
        <f t="shared" si="71"/>
        <v/>
      </c>
      <c r="Z341" s="162"/>
      <c r="AA341" s="27" t="str">
        <f t="shared" si="72"/>
        <v/>
      </c>
      <c r="AB341" s="162"/>
      <c r="AC341" s="27" t="str">
        <f t="shared" si="73"/>
        <v/>
      </c>
      <c r="AD341" s="162"/>
      <c r="AE341" s="27" t="str">
        <f t="shared" si="74"/>
        <v/>
      </c>
      <c r="AF341" s="48" t="str">
        <f t="shared" si="75"/>
        <v/>
      </c>
      <c r="AG341" s="48" t="str">
        <f t="shared" si="76"/>
        <v/>
      </c>
      <c r="AH341" s="132"/>
      <c r="AI341" s="161" t="str">
        <f t="shared" si="77"/>
        <v>Débil</v>
      </c>
      <c r="AJ341" s="21" t="str">
        <f>IFERROR(VLOOKUP((CONCATENATE(AG341,AI341)),Listados!$U$3:$V$11,2,FALSE),"")</f>
        <v/>
      </c>
      <c r="AK341" s="48">
        <f t="shared" si="78"/>
        <v>100</v>
      </c>
      <c r="AL341" s="295"/>
      <c r="AM341" s="297"/>
      <c r="AN341" s="197">
        <f>+IF(AND(Q341="Preventivo",AM337="Fuerte"),2,IF(AND(Q341="Preventivo",AM337="Moderado"),1,0))</f>
        <v>0</v>
      </c>
      <c r="AO341" s="197">
        <f t="shared" si="79"/>
        <v>0</v>
      </c>
      <c r="AP341" s="197" t="e">
        <f>+K337-AN341</f>
        <v>#N/A</v>
      </c>
      <c r="AQ341" s="197" t="e">
        <f>+M337-AO341</f>
        <v>#N/A</v>
      </c>
      <c r="AR341" s="299"/>
      <c r="AS341" s="299"/>
      <c r="AT341" s="299"/>
      <c r="AU341" s="299"/>
      <c r="AV341" s="351"/>
      <c r="AW341" s="352"/>
      <c r="AX341" s="353"/>
      <c r="AY341" s="351"/>
      <c r="AZ341" s="352"/>
      <c r="BA341" s="353"/>
      <c r="BB341" s="351"/>
      <c r="BC341" s="352"/>
      <c r="BD341" s="353"/>
    </row>
    <row r="342" spans="1:56" ht="15.75" thickBot="1" x14ac:dyDescent="0.3">
      <c r="A342" s="311"/>
      <c r="B342" s="313"/>
      <c r="C342" s="316"/>
      <c r="D342" s="319"/>
      <c r="E342" s="106"/>
      <c r="F342" s="106"/>
      <c r="G342" s="30"/>
      <c r="H342" s="31"/>
      <c r="I342" s="130"/>
      <c r="J342" s="302"/>
      <c r="K342" s="305"/>
      <c r="L342" s="307"/>
      <c r="M342" s="305"/>
      <c r="N342" s="308"/>
      <c r="O342" s="47" t="s">
        <v>627</v>
      </c>
      <c r="P342" s="200"/>
      <c r="Q342" s="200"/>
      <c r="R342" s="200"/>
      <c r="S342" s="27" t="str">
        <f t="shared" si="68"/>
        <v/>
      </c>
      <c r="T342" s="200"/>
      <c r="U342" s="27" t="str">
        <f t="shared" si="69"/>
        <v/>
      </c>
      <c r="V342" s="162"/>
      <c r="W342" s="27" t="str">
        <f t="shared" si="70"/>
        <v/>
      </c>
      <c r="X342" s="162"/>
      <c r="Y342" s="27" t="str">
        <f t="shared" si="71"/>
        <v/>
      </c>
      <c r="Z342" s="162"/>
      <c r="AA342" s="27" t="str">
        <f t="shared" si="72"/>
        <v/>
      </c>
      <c r="AB342" s="162"/>
      <c r="AC342" s="27" t="str">
        <f t="shared" si="73"/>
        <v/>
      </c>
      <c r="AD342" s="162"/>
      <c r="AE342" s="27" t="str">
        <f t="shared" si="74"/>
        <v/>
      </c>
      <c r="AF342" s="48" t="str">
        <f t="shared" si="75"/>
        <v/>
      </c>
      <c r="AG342" s="48" t="str">
        <f t="shared" si="76"/>
        <v/>
      </c>
      <c r="AH342" s="132"/>
      <c r="AI342" s="161" t="str">
        <f t="shared" si="77"/>
        <v>Débil</v>
      </c>
      <c r="AJ342" s="21" t="str">
        <f>IFERROR(VLOOKUP((CONCATENATE(AG342,AI342)),Listados!$U$3:$V$11,2,FALSE),"")</f>
        <v/>
      </c>
      <c r="AK342" s="48">
        <f t="shared" si="78"/>
        <v>100</v>
      </c>
      <c r="AL342" s="296"/>
      <c r="AM342" s="297"/>
      <c r="AN342" s="197">
        <f>+IF(AND(Q342="Preventivo",AM337="Fuerte"),2,IF(AND(Q342="Preventivo",AM337="Moderado"),1,0))</f>
        <v>0</v>
      </c>
      <c r="AO342" s="197">
        <f t="shared" si="79"/>
        <v>0</v>
      </c>
      <c r="AP342" s="197" t="e">
        <f>+K337-AN342</f>
        <v>#N/A</v>
      </c>
      <c r="AQ342" s="197" t="e">
        <f>+M337-AO342</f>
        <v>#N/A</v>
      </c>
      <c r="AR342" s="300"/>
      <c r="AS342" s="300"/>
      <c r="AT342" s="300"/>
      <c r="AU342" s="300"/>
      <c r="AV342" s="351"/>
      <c r="AW342" s="352"/>
      <c r="AX342" s="353"/>
      <c r="AY342" s="351"/>
      <c r="AZ342" s="352"/>
      <c r="BA342" s="353"/>
      <c r="BB342" s="351"/>
      <c r="BC342" s="352"/>
      <c r="BD342" s="353"/>
    </row>
    <row r="343" spans="1:56" ht="15.75" thickBot="1" x14ac:dyDescent="0.3">
      <c r="A343" s="309">
        <v>57</v>
      </c>
      <c r="B343" s="312"/>
      <c r="C343" s="314" t="str">
        <f>IFERROR(VLOOKUP(B343,Listados!B$3:C$20,2,FALSE),"")</f>
        <v/>
      </c>
      <c r="D343" s="317"/>
      <c r="E343" s="107"/>
      <c r="F343" s="107"/>
      <c r="G343" s="100"/>
      <c r="H343" s="103"/>
      <c r="I343" s="17"/>
      <c r="J343" s="301"/>
      <c r="K343" s="303" t="e">
        <f>+VLOOKUP(J343,Listados!$K$8:$L$12,2,0)</f>
        <v>#N/A</v>
      </c>
      <c r="L343" s="306"/>
      <c r="M343" s="303" t="e">
        <f>+VLOOKUP(L343,Listados!$K$13:$L$17,2,0)</f>
        <v>#N/A</v>
      </c>
      <c r="N343" s="300" t="str">
        <f>IF(AND(J343&lt;&gt;"",L343&lt;&gt;""),VLOOKUP(J343&amp;L343,Listados!$M$3:$N$27,2,FALSE),"")</f>
        <v/>
      </c>
      <c r="O343" s="47" t="s">
        <v>627</v>
      </c>
      <c r="P343" s="200"/>
      <c r="Q343" s="200"/>
      <c r="R343" s="200"/>
      <c r="S343" s="27" t="str">
        <f t="shared" si="68"/>
        <v/>
      </c>
      <c r="T343" s="200"/>
      <c r="U343" s="27" t="str">
        <f t="shared" si="69"/>
        <v/>
      </c>
      <c r="V343" s="162"/>
      <c r="W343" s="27" t="str">
        <f t="shared" si="70"/>
        <v/>
      </c>
      <c r="X343" s="162"/>
      <c r="Y343" s="27" t="str">
        <f t="shared" si="71"/>
        <v/>
      </c>
      <c r="Z343" s="162"/>
      <c r="AA343" s="27" t="str">
        <f t="shared" si="72"/>
        <v/>
      </c>
      <c r="AB343" s="162"/>
      <c r="AC343" s="27" t="str">
        <f t="shared" si="73"/>
        <v/>
      </c>
      <c r="AD343" s="162"/>
      <c r="AE343" s="27" t="str">
        <f t="shared" si="74"/>
        <v/>
      </c>
      <c r="AF343" s="48" t="str">
        <f t="shared" si="75"/>
        <v/>
      </c>
      <c r="AG343" s="48" t="str">
        <f t="shared" si="76"/>
        <v/>
      </c>
      <c r="AH343" s="132"/>
      <c r="AI343" s="161" t="str">
        <f t="shared" si="77"/>
        <v>Débil</v>
      </c>
      <c r="AJ343" s="21" t="str">
        <f>IFERROR(VLOOKUP((CONCATENATE(AG343,AI343)),Listados!$U$3:$V$11,2,FALSE),"")</f>
        <v/>
      </c>
      <c r="AK343" s="48">
        <f t="shared" si="78"/>
        <v>100</v>
      </c>
      <c r="AL343" s="294">
        <f>AVERAGE(AK343:AK348)</f>
        <v>100</v>
      </c>
      <c r="AM343" s="296" t="str">
        <f>IF(AL343&lt;=50, "Débil", IF(AL343&lt;=99,"Moderado","Fuerte"))</f>
        <v>Fuerte</v>
      </c>
      <c r="AN343" s="197">
        <f>+IF(AND(Q343="Preventivo",AM343="Fuerte"),2,IF(AND(Q343="Preventivo",AM343="Moderado"),1,0))</f>
        <v>0</v>
      </c>
      <c r="AO343" s="197">
        <f t="shared" si="79"/>
        <v>0</v>
      </c>
      <c r="AP343" s="197" t="e">
        <f>+K343-AN343</f>
        <v>#N/A</v>
      </c>
      <c r="AQ343" s="197" t="e">
        <f>+M343-AO343</f>
        <v>#N/A</v>
      </c>
      <c r="AR343" s="298" t="e">
        <f>+VLOOKUP(MIN(AP343,AP344,AP345,AP346,AP347,AP348),Listados!$J$18:$K$24,2,TRUE)</f>
        <v>#N/A</v>
      </c>
      <c r="AS343" s="298" t="e">
        <f>+VLOOKUP(MIN(AQ343,AQ344,AQ345,AQ346,AQ347,AQ348),Listados!$J$27:$K$32,2,TRUE)</f>
        <v>#N/A</v>
      </c>
      <c r="AT343" s="298" t="e">
        <f>IF(AND(AR343&lt;&gt;"",AS343&lt;&gt;""),VLOOKUP(AR343&amp;AS343,Listados!$M$3:$N$27,2,FALSE),"")</f>
        <v>#N/A</v>
      </c>
      <c r="AU343" s="298" t="e">
        <f>+VLOOKUP(AT343,Listados!$P$3:$Q$6,2,FALSE)</f>
        <v>#N/A</v>
      </c>
      <c r="AV343" s="351"/>
      <c r="AW343" s="352"/>
      <c r="AX343" s="353"/>
      <c r="AY343" s="351"/>
      <c r="AZ343" s="352"/>
      <c r="BA343" s="353"/>
      <c r="BB343" s="351"/>
      <c r="BC343" s="352"/>
      <c r="BD343" s="353"/>
    </row>
    <row r="344" spans="1:56" ht="15.75" thickBot="1" x14ac:dyDescent="0.3">
      <c r="A344" s="310"/>
      <c r="B344" s="313"/>
      <c r="C344" s="315"/>
      <c r="D344" s="318"/>
      <c r="E344" s="168"/>
      <c r="F344" s="168"/>
      <c r="G344" s="129"/>
      <c r="H344" s="153"/>
      <c r="I344" s="130"/>
      <c r="J344" s="302"/>
      <c r="K344" s="304"/>
      <c r="L344" s="307"/>
      <c r="M344" s="304"/>
      <c r="N344" s="308"/>
      <c r="O344" s="47" t="s">
        <v>627</v>
      </c>
      <c r="P344" s="200"/>
      <c r="Q344" s="200"/>
      <c r="R344" s="200"/>
      <c r="S344" s="27" t="str">
        <f t="shared" si="68"/>
        <v/>
      </c>
      <c r="T344" s="200"/>
      <c r="U344" s="27" t="str">
        <f t="shared" si="69"/>
        <v/>
      </c>
      <c r="V344" s="162"/>
      <c r="W344" s="27" t="str">
        <f t="shared" si="70"/>
        <v/>
      </c>
      <c r="X344" s="162"/>
      <c r="Y344" s="27" t="str">
        <f t="shared" si="71"/>
        <v/>
      </c>
      <c r="Z344" s="162"/>
      <c r="AA344" s="27" t="str">
        <f t="shared" si="72"/>
        <v/>
      </c>
      <c r="AB344" s="162"/>
      <c r="AC344" s="27" t="str">
        <f t="shared" si="73"/>
        <v/>
      </c>
      <c r="AD344" s="162"/>
      <c r="AE344" s="27" t="str">
        <f t="shared" si="74"/>
        <v/>
      </c>
      <c r="AF344" s="48" t="str">
        <f t="shared" si="75"/>
        <v/>
      </c>
      <c r="AG344" s="48" t="str">
        <f t="shared" si="76"/>
        <v/>
      </c>
      <c r="AH344" s="132"/>
      <c r="AI344" s="161" t="str">
        <f t="shared" si="77"/>
        <v>Débil</v>
      </c>
      <c r="AJ344" s="21" t="str">
        <f>IFERROR(VLOOKUP((CONCATENATE(AG344,AI344)),Listados!$U$3:$V$11,2,FALSE),"")</f>
        <v/>
      </c>
      <c r="AK344" s="48">
        <f t="shared" si="78"/>
        <v>100</v>
      </c>
      <c r="AL344" s="295"/>
      <c r="AM344" s="297"/>
      <c r="AN344" s="197">
        <f>+IF(AND(Q344="Preventivo",AM343="Fuerte"),2,IF(AND(Q344="Preventivo",AM343="Moderado"),1,0))</f>
        <v>0</v>
      </c>
      <c r="AO344" s="197">
        <f t="shared" si="79"/>
        <v>0</v>
      </c>
      <c r="AP344" s="197" t="e">
        <f>+K343-AN344</f>
        <v>#N/A</v>
      </c>
      <c r="AQ344" s="197" t="e">
        <f>+M343-AO344</f>
        <v>#N/A</v>
      </c>
      <c r="AR344" s="299"/>
      <c r="AS344" s="299"/>
      <c r="AT344" s="299"/>
      <c r="AU344" s="299"/>
      <c r="AV344" s="351"/>
      <c r="AW344" s="352"/>
      <c r="AX344" s="353"/>
      <c r="AY344" s="351"/>
      <c r="AZ344" s="352"/>
      <c r="BA344" s="353"/>
      <c r="BB344" s="351"/>
      <c r="BC344" s="352"/>
      <c r="BD344" s="353"/>
    </row>
    <row r="345" spans="1:56" ht="15.75" thickBot="1" x14ac:dyDescent="0.3">
      <c r="A345" s="310"/>
      <c r="B345" s="313"/>
      <c r="C345" s="315"/>
      <c r="D345" s="318"/>
      <c r="E345" s="168"/>
      <c r="F345" s="168"/>
      <c r="G345" s="129"/>
      <c r="H345" s="153"/>
      <c r="I345" s="130"/>
      <c r="J345" s="302"/>
      <c r="K345" s="304"/>
      <c r="L345" s="307"/>
      <c r="M345" s="304"/>
      <c r="N345" s="308"/>
      <c r="O345" s="47" t="s">
        <v>627</v>
      </c>
      <c r="P345" s="200"/>
      <c r="Q345" s="200"/>
      <c r="R345" s="200"/>
      <c r="S345" s="27" t="str">
        <f t="shared" si="68"/>
        <v/>
      </c>
      <c r="T345" s="200"/>
      <c r="U345" s="27" t="str">
        <f t="shared" si="69"/>
        <v/>
      </c>
      <c r="V345" s="162"/>
      <c r="W345" s="27" t="str">
        <f t="shared" si="70"/>
        <v/>
      </c>
      <c r="X345" s="162"/>
      <c r="Y345" s="27" t="str">
        <f t="shared" si="71"/>
        <v/>
      </c>
      <c r="Z345" s="162"/>
      <c r="AA345" s="27" t="str">
        <f t="shared" si="72"/>
        <v/>
      </c>
      <c r="AB345" s="162"/>
      <c r="AC345" s="27" t="str">
        <f t="shared" si="73"/>
        <v/>
      </c>
      <c r="AD345" s="162"/>
      <c r="AE345" s="27" t="str">
        <f t="shared" si="74"/>
        <v/>
      </c>
      <c r="AF345" s="48" t="str">
        <f t="shared" si="75"/>
        <v/>
      </c>
      <c r="AG345" s="48" t="str">
        <f t="shared" si="76"/>
        <v/>
      </c>
      <c r="AH345" s="132"/>
      <c r="AI345" s="161" t="str">
        <f t="shared" si="77"/>
        <v>Débil</v>
      </c>
      <c r="AJ345" s="21" t="str">
        <f>IFERROR(VLOOKUP((CONCATENATE(AG345,AI345)),Listados!$U$3:$V$11,2,FALSE),"")</f>
        <v/>
      </c>
      <c r="AK345" s="48">
        <f t="shared" si="78"/>
        <v>100</v>
      </c>
      <c r="AL345" s="295"/>
      <c r="AM345" s="297"/>
      <c r="AN345" s="197">
        <f>+IF(AND(Q345="Preventivo",AM343="Fuerte"),2,IF(AND(Q345="Preventivo",AM343="Moderado"),1,0))</f>
        <v>0</v>
      </c>
      <c r="AO345" s="197">
        <f t="shared" si="79"/>
        <v>0</v>
      </c>
      <c r="AP345" s="197" t="e">
        <f>+K343-AN345</f>
        <v>#N/A</v>
      </c>
      <c r="AQ345" s="197" t="e">
        <f>+M343-AO345</f>
        <v>#N/A</v>
      </c>
      <c r="AR345" s="299"/>
      <c r="AS345" s="299"/>
      <c r="AT345" s="299"/>
      <c r="AU345" s="299"/>
      <c r="AV345" s="351"/>
      <c r="AW345" s="352"/>
      <c r="AX345" s="353"/>
      <c r="AY345" s="351"/>
      <c r="AZ345" s="352"/>
      <c r="BA345" s="353"/>
      <c r="BB345" s="351"/>
      <c r="BC345" s="352"/>
      <c r="BD345" s="353"/>
    </row>
    <row r="346" spans="1:56" ht="15.75" thickBot="1" x14ac:dyDescent="0.3">
      <c r="A346" s="310"/>
      <c r="B346" s="313"/>
      <c r="C346" s="315"/>
      <c r="D346" s="318"/>
      <c r="E346" s="168"/>
      <c r="F346" s="168"/>
      <c r="G346" s="218"/>
      <c r="H346" s="153"/>
      <c r="I346" s="130"/>
      <c r="J346" s="302"/>
      <c r="K346" s="304"/>
      <c r="L346" s="307"/>
      <c r="M346" s="304"/>
      <c r="N346" s="308"/>
      <c r="O346" s="47" t="s">
        <v>627</v>
      </c>
      <c r="P346" s="200"/>
      <c r="Q346" s="200"/>
      <c r="R346" s="200"/>
      <c r="S346" s="27" t="str">
        <f t="shared" si="68"/>
        <v/>
      </c>
      <c r="T346" s="200"/>
      <c r="U346" s="27" t="str">
        <f t="shared" si="69"/>
        <v/>
      </c>
      <c r="V346" s="162"/>
      <c r="W346" s="27" t="str">
        <f t="shared" si="70"/>
        <v/>
      </c>
      <c r="X346" s="162"/>
      <c r="Y346" s="27" t="str">
        <f t="shared" si="71"/>
        <v/>
      </c>
      <c r="Z346" s="162"/>
      <c r="AA346" s="27" t="str">
        <f t="shared" si="72"/>
        <v/>
      </c>
      <c r="AB346" s="162"/>
      <c r="AC346" s="27" t="str">
        <f t="shared" si="73"/>
        <v/>
      </c>
      <c r="AD346" s="162"/>
      <c r="AE346" s="27" t="str">
        <f t="shared" si="74"/>
        <v/>
      </c>
      <c r="AF346" s="48" t="str">
        <f t="shared" si="75"/>
        <v/>
      </c>
      <c r="AG346" s="48" t="str">
        <f t="shared" si="76"/>
        <v/>
      </c>
      <c r="AH346" s="132"/>
      <c r="AI346" s="161" t="str">
        <f t="shared" si="77"/>
        <v>Débil</v>
      </c>
      <c r="AJ346" s="21" t="str">
        <f>IFERROR(VLOOKUP((CONCATENATE(AG346,AI346)),Listados!$U$3:$V$11,2,FALSE),"")</f>
        <v/>
      </c>
      <c r="AK346" s="48">
        <f t="shared" si="78"/>
        <v>100</v>
      </c>
      <c r="AL346" s="295"/>
      <c r="AM346" s="297"/>
      <c r="AN346" s="197">
        <f>+IF(AND(Q346="Preventivo",AM343="Fuerte"),2,IF(AND(Q346="Preventivo",AM343="Moderado"),1,0))</f>
        <v>0</v>
      </c>
      <c r="AO346" s="197">
        <f t="shared" si="79"/>
        <v>0</v>
      </c>
      <c r="AP346" s="197" t="e">
        <f>+K343-AN346</f>
        <v>#N/A</v>
      </c>
      <c r="AQ346" s="197" t="e">
        <f>+M343-AO346</f>
        <v>#N/A</v>
      </c>
      <c r="AR346" s="299"/>
      <c r="AS346" s="299"/>
      <c r="AT346" s="299"/>
      <c r="AU346" s="299"/>
      <c r="AV346" s="351"/>
      <c r="AW346" s="352"/>
      <c r="AX346" s="353"/>
      <c r="AY346" s="351"/>
      <c r="AZ346" s="352"/>
      <c r="BA346" s="353"/>
      <c r="BB346" s="351"/>
      <c r="BC346" s="352"/>
      <c r="BD346" s="353"/>
    </row>
    <row r="347" spans="1:56" ht="15.75" thickBot="1" x14ac:dyDescent="0.3">
      <c r="A347" s="310"/>
      <c r="B347" s="313"/>
      <c r="C347" s="315"/>
      <c r="D347" s="318"/>
      <c r="E347" s="109"/>
      <c r="F347" s="109"/>
      <c r="G347" s="28"/>
      <c r="H347" s="29"/>
      <c r="I347" s="130"/>
      <c r="J347" s="302"/>
      <c r="K347" s="304"/>
      <c r="L347" s="307"/>
      <c r="M347" s="304"/>
      <c r="N347" s="308"/>
      <c r="O347" s="47" t="s">
        <v>627</v>
      </c>
      <c r="P347" s="200"/>
      <c r="Q347" s="200"/>
      <c r="R347" s="200"/>
      <c r="S347" s="27" t="str">
        <f t="shared" si="68"/>
        <v/>
      </c>
      <c r="T347" s="200"/>
      <c r="U347" s="27" t="str">
        <f t="shared" si="69"/>
        <v/>
      </c>
      <c r="V347" s="162"/>
      <c r="W347" s="27" t="str">
        <f t="shared" si="70"/>
        <v/>
      </c>
      <c r="X347" s="162"/>
      <c r="Y347" s="27" t="str">
        <f t="shared" si="71"/>
        <v/>
      </c>
      <c r="Z347" s="162"/>
      <c r="AA347" s="27" t="str">
        <f t="shared" si="72"/>
        <v/>
      </c>
      <c r="AB347" s="162"/>
      <c r="AC347" s="27" t="str">
        <f t="shared" si="73"/>
        <v/>
      </c>
      <c r="AD347" s="162"/>
      <c r="AE347" s="27" t="str">
        <f t="shared" si="74"/>
        <v/>
      </c>
      <c r="AF347" s="48" t="str">
        <f t="shared" si="75"/>
        <v/>
      </c>
      <c r="AG347" s="48" t="str">
        <f t="shared" si="76"/>
        <v/>
      </c>
      <c r="AH347" s="132"/>
      <c r="AI347" s="161" t="str">
        <f t="shared" si="77"/>
        <v>Débil</v>
      </c>
      <c r="AJ347" s="21" t="str">
        <f>IFERROR(VLOOKUP((CONCATENATE(AG347,AI347)),Listados!$U$3:$V$11,2,FALSE),"")</f>
        <v/>
      </c>
      <c r="AK347" s="48">
        <f t="shared" si="78"/>
        <v>100</v>
      </c>
      <c r="AL347" s="295"/>
      <c r="AM347" s="297"/>
      <c r="AN347" s="197">
        <f>+IF(AND(Q347="Preventivo",AM343="Fuerte"),2,IF(AND(Q347="Preventivo",AM343="Moderado"),1,0))</f>
        <v>0</v>
      </c>
      <c r="AO347" s="197">
        <f t="shared" si="79"/>
        <v>0</v>
      </c>
      <c r="AP347" s="197" t="e">
        <f>+K343-AN347</f>
        <v>#N/A</v>
      </c>
      <c r="AQ347" s="197" t="e">
        <f>+M343-AO347</f>
        <v>#N/A</v>
      </c>
      <c r="AR347" s="299"/>
      <c r="AS347" s="299"/>
      <c r="AT347" s="299"/>
      <c r="AU347" s="299"/>
      <c r="AV347" s="351"/>
      <c r="AW347" s="352"/>
      <c r="AX347" s="353"/>
      <c r="AY347" s="351"/>
      <c r="AZ347" s="352"/>
      <c r="BA347" s="353"/>
      <c r="BB347" s="351"/>
      <c r="BC347" s="352"/>
      <c r="BD347" s="353"/>
    </row>
    <row r="348" spans="1:56" ht="15.75" thickBot="1" x14ac:dyDescent="0.3">
      <c r="A348" s="311"/>
      <c r="B348" s="313"/>
      <c r="C348" s="316"/>
      <c r="D348" s="319"/>
      <c r="E348" s="106"/>
      <c r="F348" s="106"/>
      <c r="G348" s="30"/>
      <c r="H348" s="31"/>
      <c r="I348" s="130"/>
      <c r="J348" s="302"/>
      <c r="K348" s="305"/>
      <c r="L348" s="307"/>
      <c r="M348" s="305"/>
      <c r="N348" s="308"/>
      <c r="O348" s="47" t="s">
        <v>627</v>
      </c>
      <c r="P348" s="200"/>
      <c r="Q348" s="200"/>
      <c r="R348" s="200"/>
      <c r="S348" s="27" t="str">
        <f t="shared" si="68"/>
        <v/>
      </c>
      <c r="T348" s="200"/>
      <c r="U348" s="27" t="str">
        <f t="shared" si="69"/>
        <v/>
      </c>
      <c r="V348" s="162"/>
      <c r="W348" s="27" t="str">
        <f t="shared" si="70"/>
        <v/>
      </c>
      <c r="X348" s="162"/>
      <c r="Y348" s="27" t="str">
        <f t="shared" si="71"/>
        <v/>
      </c>
      <c r="Z348" s="162"/>
      <c r="AA348" s="27" t="str">
        <f t="shared" si="72"/>
        <v/>
      </c>
      <c r="AB348" s="162"/>
      <c r="AC348" s="27" t="str">
        <f t="shared" si="73"/>
        <v/>
      </c>
      <c r="AD348" s="162"/>
      <c r="AE348" s="27" t="str">
        <f t="shared" si="74"/>
        <v/>
      </c>
      <c r="AF348" s="48" t="str">
        <f t="shared" si="75"/>
        <v/>
      </c>
      <c r="AG348" s="48" t="str">
        <f t="shared" si="76"/>
        <v/>
      </c>
      <c r="AH348" s="132"/>
      <c r="AI348" s="161" t="str">
        <f t="shared" si="77"/>
        <v>Débil</v>
      </c>
      <c r="AJ348" s="21" t="str">
        <f>IFERROR(VLOOKUP((CONCATENATE(AG348,AI348)),Listados!$U$3:$V$11,2,FALSE),"")</f>
        <v/>
      </c>
      <c r="AK348" s="48">
        <f t="shared" si="78"/>
        <v>100</v>
      </c>
      <c r="AL348" s="296"/>
      <c r="AM348" s="297"/>
      <c r="AN348" s="197">
        <f>+IF(AND(Q348="Preventivo",AM343="Fuerte"),2,IF(AND(Q348="Preventivo",AM343="Moderado"),1,0))</f>
        <v>0</v>
      </c>
      <c r="AO348" s="197">
        <f t="shared" si="79"/>
        <v>0</v>
      </c>
      <c r="AP348" s="197" t="e">
        <f>+K343-AN348</f>
        <v>#N/A</v>
      </c>
      <c r="AQ348" s="197" t="e">
        <f>+M343-AO348</f>
        <v>#N/A</v>
      </c>
      <c r="AR348" s="300"/>
      <c r="AS348" s="300"/>
      <c r="AT348" s="300"/>
      <c r="AU348" s="300"/>
      <c r="AV348" s="351"/>
      <c r="AW348" s="352"/>
      <c r="AX348" s="353"/>
      <c r="AY348" s="351"/>
      <c r="AZ348" s="352"/>
      <c r="BA348" s="353"/>
      <c r="BB348" s="351"/>
      <c r="BC348" s="352"/>
      <c r="BD348" s="353"/>
    </row>
    <row r="349" spans="1:56" ht="15.75" thickBot="1" x14ac:dyDescent="0.3">
      <c r="A349" s="309">
        <v>58</v>
      </c>
      <c r="B349" s="312"/>
      <c r="C349" s="314" t="str">
        <f>IFERROR(VLOOKUP(B349,Listados!B$3:C$20,2,FALSE),"")</f>
        <v/>
      </c>
      <c r="D349" s="317"/>
      <c r="E349" s="107"/>
      <c r="F349" s="107"/>
      <c r="G349" s="100"/>
      <c r="H349" s="103"/>
      <c r="I349" s="17"/>
      <c r="J349" s="301"/>
      <c r="K349" s="303" t="e">
        <f>+VLOOKUP(J349,Listados!$K$8:$L$12,2,0)</f>
        <v>#N/A</v>
      </c>
      <c r="L349" s="306"/>
      <c r="M349" s="303" t="e">
        <f>+VLOOKUP(L349,Listados!$K$13:$L$17,2,0)</f>
        <v>#N/A</v>
      </c>
      <c r="N349" s="300" t="str">
        <f>IF(AND(J349&lt;&gt;"",L349&lt;&gt;""),VLOOKUP(J349&amp;L349,Listados!$M$3:$N$27,2,FALSE),"")</f>
        <v/>
      </c>
      <c r="O349" s="47" t="s">
        <v>627</v>
      </c>
      <c r="P349" s="200"/>
      <c r="Q349" s="200"/>
      <c r="R349" s="200"/>
      <c r="S349" s="27" t="str">
        <f t="shared" si="68"/>
        <v/>
      </c>
      <c r="T349" s="200"/>
      <c r="U349" s="27" t="str">
        <f t="shared" si="69"/>
        <v/>
      </c>
      <c r="V349" s="162"/>
      <c r="W349" s="27" t="str">
        <f t="shared" si="70"/>
        <v/>
      </c>
      <c r="X349" s="162"/>
      <c r="Y349" s="27" t="str">
        <f t="shared" si="71"/>
        <v/>
      </c>
      <c r="Z349" s="162"/>
      <c r="AA349" s="27" t="str">
        <f t="shared" si="72"/>
        <v/>
      </c>
      <c r="AB349" s="162"/>
      <c r="AC349" s="27" t="str">
        <f t="shared" si="73"/>
        <v/>
      </c>
      <c r="AD349" s="162"/>
      <c r="AE349" s="27" t="str">
        <f t="shared" si="74"/>
        <v/>
      </c>
      <c r="AF349" s="48" t="str">
        <f t="shared" si="75"/>
        <v/>
      </c>
      <c r="AG349" s="48" t="str">
        <f t="shared" si="76"/>
        <v/>
      </c>
      <c r="AH349" s="132"/>
      <c r="AI349" s="161" t="str">
        <f t="shared" si="77"/>
        <v>Débil</v>
      </c>
      <c r="AJ349" s="21" t="str">
        <f>IFERROR(VLOOKUP((CONCATENATE(AG349,AI349)),Listados!$U$3:$V$11,2,FALSE),"")</f>
        <v/>
      </c>
      <c r="AK349" s="48">
        <f t="shared" si="78"/>
        <v>100</v>
      </c>
      <c r="AL349" s="294">
        <f>AVERAGE(AK349:AK354)</f>
        <v>100</v>
      </c>
      <c r="AM349" s="296" t="str">
        <f>IF(AL349&lt;=50, "Débil", IF(AL349&lt;=99,"Moderado","Fuerte"))</f>
        <v>Fuerte</v>
      </c>
      <c r="AN349" s="197">
        <f>+IF(AND(Q349="Preventivo",AM349="Fuerte"),2,IF(AND(Q349="Preventivo",AM349="Moderado"),1,0))</f>
        <v>0</v>
      </c>
      <c r="AO349" s="197">
        <f t="shared" si="79"/>
        <v>0</v>
      </c>
      <c r="AP349" s="197" t="e">
        <f>+K349-AN349</f>
        <v>#N/A</v>
      </c>
      <c r="AQ349" s="197" t="e">
        <f>+M349-AO349</f>
        <v>#N/A</v>
      </c>
      <c r="AR349" s="298" t="e">
        <f>+VLOOKUP(MIN(AP349,AP350,AP351,AP352,AP353,AP354),Listados!$J$18:$K$24,2,TRUE)</f>
        <v>#N/A</v>
      </c>
      <c r="AS349" s="298" t="e">
        <f>+VLOOKUP(MIN(AQ349,AQ350,AQ351,AQ352,AQ353,AQ354),Listados!$J$27:$K$32,2,TRUE)</f>
        <v>#N/A</v>
      </c>
      <c r="AT349" s="298" t="e">
        <f>IF(AND(AR349&lt;&gt;"",AS349&lt;&gt;""),VLOOKUP(AR349&amp;AS349,Listados!$M$3:$N$27,2,FALSE),"")</f>
        <v>#N/A</v>
      </c>
      <c r="AU349" s="298" t="e">
        <f>+VLOOKUP(AT349,Listados!$P$3:$Q$6,2,FALSE)</f>
        <v>#N/A</v>
      </c>
      <c r="AV349" s="351"/>
      <c r="AW349" s="352"/>
      <c r="AX349" s="353"/>
      <c r="AY349" s="351"/>
      <c r="AZ349" s="352"/>
      <c r="BA349" s="353"/>
      <c r="BB349" s="351"/>
      <c r="BC349" s="352"/>
      <c r="BD349" s="353"/>
    </row>
    <row r="350" spans="1:56" ht="15.75" thickBot="1" x14ac:dyDescent="0.3">
      <c r="A350" s="310"/>
      <c r="B350" s="313"/>
      <c r="C350" s="315"/>
      <c r="D350" s="318"/>
      <c r="E350" s="168"/>
      <c r="F350" s="168"/>
      <c r="G350" s="129"/>
      <c r="H350" s="153"/>
      <c r="I350" s="130"/>
      <c r="J350" s="302"/>
      <c r="K350" s="304"/>
      <c r="L350" s="307"/>
      <c r="M350" s="304"/>
      <c r="N350" s="308"/>
      <c r="O350" s="47" t="s">
        <v>627</v>
      </c>
      <c r="P350" s="200"/>
      <c r="Q350" s="200"/>
      <c r="R350" s="200"/>
      <c r="S350" s="27" t="str">
        <f t="shared" si="68"/>
        <v/>
      </c>
      <c r="T350" s="200"/>
      <c r="U350" s="27" t="str">
        <f t="shared" si="69"/>
        <v/>
      </c>
      <c r="V350" s="162"/>
      <c r="W350" s="27" t="str">
        <f t="shared" si="70"/>
        <v/>
      </c>
      <c r="X350" s="162"/>
      <c r="Y350" s="27" t="str">
        <f t="shared" si="71"/>
        <v/>
      </c>
      <c r="Z350" s="162"/>
      <c r="AA350" s="27" t="str">
        <f t="shared" si="72"/>
        <v/>
      </c>
      <c r="AB350" s="162"/>
      <c r="AC350" s="27" t="str">
        <f t="shared" si="73"/>
        <v/>
      </c>
      <c r="AD350" s="162"/>
      <c r="AE350" s="27" t="str">
        <f t="shared" si="74"/>
        <v/>
      </c>
      <c r="AF350" s="48" t="str">
        <f t="shared" si="75"/>
        <v/>
      </c>
      <c r="AG350" s="48" t="str">
        <f t="shared" si="76"/>
        <v/>
      </c>
      <c r="AH350" s="132"/>
      <c r="AI350" s="161" t="str">
        <f t="shared" si="77"/>
        <v>Débil</v>
      </c>
      <c r="AJ350" s="21" t="str">
        <f>IFERROR(VLOOKUP((CONCATENATE(AG350,AI350)),Listados!$U$3:$V$11,2,FALSE),"")</f>
        <v/>
      </c>
      <c r="AK350" s="48">
        <f t="shared" si="78"/>
        <v>100</v>
      </c>
      <c r="AL350" s="295"/>
      <c r="AM350" s="297"/>
      <c r="AN350" s="197">
        <f>+IF(AND(Q350="Preventivo",AM349="Fuerte"),2,IF(AND(Q350="Preventivo",AM349="Moderado"),1,0))</f>
        <v>0</v>
      </c>
      <c r="AO350" s="197">
        <f t="shared" si="79"/>
        <v>0</v>
      </c>
      <c r="AP350" s="197" t="e">
        <f>+K349-AN350</f>
        <v>#N/A</v>
      </c>
      <c r="AQ350" s="197" t="e">
        <f>+M349-AO350</f>
        <v>#N/A</v>
      </c>
      <c r="AR350" s="299"/>
      <c r="AS350" s="299"/>
      <c r="AT350" s="299"/>
      <c r="AU350" s="299"/>
      <c r="AV350" s="351"/>
      <c r="AW350" s="352"/>
      <c r="AX350" s="353"/>
      <c r="AY350" s="351"/>
      <c r="AZ350" s="352"/>
      <c r="BA350" s="353"/>
      <c r="BB350" s="351"/>
      <c r="BC350" s="352"/>
      <c r="BD350" s="353"/>
    </row>
    <row r="351" spans="1:56" ht="15.75" thickBot="1" x14ac:dyDescent="0.3">
      <c r="A351" s="310"/>
      <c r="B351" s="313"/>
      <c r="C351" s="315"/>
      <c r="D351" s="318"/>
      <c r="E351" s="168"/>
      <c r="F351" s="168"/>
      <c r="G351" s="129"/>
      <c r="H351" s="153"/>
      <c r="I351" s="130"/>
      <c r="J351" s="302"/>
      <c r="K351" s="304"/>
      <c r="L351" s="307"/>
      <c r="M351" s="304"/>
      <c r="N351" s="308"/>
      <c r="O351" s="47" t="s">
        <v>627</v>
      </c>
      <c r="P351" s="200"/>
      <c r="Q351" s="200"/>
      <c r="R351" s="200"/>
      <c r="S351" s="27" t="str">
        <f t="shared" si="68"/>
        <v/>
      </c>
      <c r="T351" s="200"/>
      <c r="U351" s="27" t="str">
        <f t="shared" si="69"/>
        <v/>
      </c>
      <c r="V351" s="162"/>
      <c r="W351" s="27" t="str">
        <f t="shared" si="70"/>
        <v/>
      </c>
      <c r="X351" s="162"/>
      <c r="Y351" s="27" t="str">
        <f t="shared" si="71"/>
        <v/>
      </c>
      <c r="Z351" s="162"/>
      <c r="AA351" s="27" t="str">
        <f t="shared" si="72"/>
        <v/>
      </c>
      <c r="AB351" s="162"/>
      <c r="AC351" s="27" t="str">
        <f t="shared" si="73"/>
        <v/>
      </c>
      <c r="AD351" s="162"/>
      <c r="AE351" s="27" t="str">
        <f t="shared" si="74"/>
        <v/>
      </c>
      <c r="AF351" s="48" t="str">
        <f t="shared" si="75"/>
        <v/>
      </c>
      <c r="AG351" s="48" t="str">
        <f t="shared" si="76"/>
        <v/>
      </c>
      <c r="AH351" s="132"/>
      <c r="AI351" s="161" t="str">
        <f t="shared" si="77"/>
        <v>Débil</v>
      </c>
      <c r="AJ351" s="21" t="str">
        <f>IFERROR(VLOOKUP((CONCATENATE(AG351,AI351)),Listados!$U$3:$V$11,2,FALSE),"")</f>
        <v/>
      </c>
      <c r="AK351" s="48">
        <f t="shared" si="78"/>
        <v>100</v>
      </c>
      <c r="AL351" s="295"/>
      <c r="AM351" s="297"/>
      <c r="AN351" s="197">
        <f>+IF(AND(Q351="Preventivo",AM349="Fuerte"),2,IF(AND(Q351="Preventivo",AM349="Moderado"),1,0))</f>
        <v>0</v>
      </c>
      <c r="AO351" s="197">
        <f t="shared" si="79"/>
        <v>0</v>
      </c>
      <c r="AP351" s="197" t="e">
        <f>+K349-AN351</f>
        <v>#N/A</v>
      </c>
      <c r="AQ351" s="197" t="e">
        <f>+M349-AO351</f>
        <v>#N/A</v>
      </c>
      <c r="AR351" s="299"/>
      <c r="AS351" s="299"/>
      <c r="AT351" s="299"/>
      <c r="AU351" s="299"/>
      <c r="AV351" s="351"/>
      <c r="AW351" s="352"/>
      <c r="AX351" s="353"/>
      <c r="AY351" s="351"/>
      <c r="AZ351" s="352"/>
      <c r="BA351" s="353"/>
      <c r="BB351" s="351"/>
      <c r="BC351" s="352"/>
      <c r="BD351" s="353"/>
    </row>
    <row r="352" spans="1:56" ht="15.75" thickBot="1" x14ac:dyDescent="0.3">
      <c r="A352" s="310"/>
      <c r="B352" s="313"/>
      <c r="C352" s="315"/>
      <c r="D352" s="318"/>
      <c r="E352" s="168"/>
      <c r="F352" s="168"/>
      <c r="G352" s="218"/>
      <c r="H352" s="153"/>
      <c r="I352" s="130"/>
      <c r="J352" s="302"/>
      <c r="K352" s="304"/>
      <c r="L352" s="307"/>
      <c r="M352" s="304"/>
      <c r="N352" s="308"/>
      <c r="O352" s="47" t="s">
        <v>627</v>
      </c>
      <c r="P352" s="200"/>
      <c r="Q352" s="200"/>
      <c r="R352" s="200"/>
      <c r="S352" s="27" t="str">
        <f t="shared" si="68"/>
        <v/>
      </c>
      <c r="T352" s="200"/>
      <c r="U352" s="27" t="str">
        <f t="shared" si="69"/>
        <v/>
      </c>
      <c r="V352" s="162"/>
      <c r="W352" s="27" t="str">
        <f t="shared" si="70"/>
        <v/>
      </c>
      <c r="X352" s="162"/>
      <c r="Y352" s="27" t="str">
        <f t="shared" si="71"/>
        <v/>
      </c>
      <c r="Z352" s="162"/>
      <c r="AA352" s="27" t="str">
        <f t="shared" si="72"/>
        <v/>
      </c>
      <c r="AB352" s="162"/>
      <c r="AC352" s="27" t="str">
        <f t="shared" si="73"/>
        <v/>
      </c>
      <c r="AD352" s="162"/>
      <c r="AE352" s="27" t="str">
        <f t="shared" si="74"/>
        <v/>
      </c>
      <c r="AF352" s="48" t="str">
        <f t="shared" si="75"/>
        <v/>
      </c>
      <c r="AG352" s="48" t="str">
        <f t="shared" si="76"/>
        <v/>
      </c>
      <c r="AH352" s="132"/>
      <c r="AI352" s="161" t="str">
        <f t="shared" si="77"/>
        <v>Débil</v>
      </c>
      <c r="AJ352" s="21" t="str">
        <f>IFERROR(VLOOKUP((CONCATENATE(AG352,AI352)),Listados!$U$3:$V$11,2,FALSE),"")</f>
        <v/>
      </c>
      <c r="AK352" s="48">
        <f t="shared" si="78"/>
        <v>100</v>
      </c>
      <c r="AL352" s="295"/>
      <c r="AM352" s="297"/>
      <c r="AN352" s="197">
        <f>+IF(AND(Q352="Preventivo",AM349="Fuerte"),2,IF(AND(Q352="Preventivo",AM349="Moderado"),1,0))</f>
        <v>0</v>
      </c>
      <c r="AO352" s="197">
        <f t="shared" si="79"/>
        <v>0</v>
      </c>
      <c r="AP352" s="197" t="e">
        <f>+K349-AN352</f>
        <v>#N/A</v>
      </c>
      <c r="AQ352" s="197" t="e">
        <f>+M349-AO352</f>
        <v>#N/A</v>
      </c>
      <c r="AR352" s="299"/>
      <c r="AS352" s="299"/>
      <c r="AT352" s="299"/>
      <c r="AU352" s="299"/>
      <c r="AV352" s="351"/>
      <c r="AW352" s="352"/>
      <c r="AX352" s="353"/>
      <c r="AY352" s="351"/>
      <c r="AZ352" s="352"/>
      <c r="BA352" s="353"/>
      <c r="BB352" s="351"/>
      <c r="BC352" s="352"/>
      <c r="BD352" s="353"/>
    </row>
    <row r="353" spans="1:56" ht="15.75" thickBot="1" x14ac:dyDescent="0.3">
      <c r="A353" s="310"/>
      <c r="B353" s="313"/>
      <c r="C353" s="315"/>
      <c r="D353" s="318"/>
      <c r="E353" s="109"/>
      <c r="F353" s="109"/>
      <c r="G353" s="28"/>
      <c r="H353" s="29"/>
      <c r="I353" s="130"/>
      <c r="J353" s="302"/>
      <c r="K353" s="304"/>
      <c r="L353" s="307"/>
      <c r="M353" s="304"/>
      <c r="N353" s="308"/>
      <c r="O353" s="47" t="s">
        <v>627</v>
      </c>
      <c r="P353" s="200"/>
      <c r="Q353" s="200"/>
      <c r="R353" s="200"/>
      <c r="S353" s="27" t="str">
        <f t="shared" si="68"/>
        <v/>
      </c>
      <c r="T353" s="200"/>
      <c r="U353" s="27" t="str">
        <f t="shared" si="69"/>
        <v/>
      </c>
      <c r="V353" s="162"/>
      <c r="W353" s="27" t="str">
        <f t="shared" si="70"/>
        <v/>
      </c>
      <c r="X353" s="162"/>
      <c r="Y353" s="27" t="str">
        <f t="shared" si="71"/>
        <v/>
      </c>
      <c r="Z353" s="162"/>
      <c r="AA353" s="27" t="str">
        <f t="shared" si="72"/>
        <v/>
      </c>
      <c r="AB353" s="162"/>
      <c r="AC353" s="27" t="str">
        <f t="shared" si="73"/>
        <v/>
      </c>
      <c r="AD353" s="162"/>
      <c r="AE353" s="27" t="str">
        <f t="shared" si="74"/>
        <v/>
      </c>
      <c r="AF353" s="48" t="str">
        <f t="shared" si="75"/>
        <v/>
      </c>
      <c r="AG353" s="48" t="str">
        <f t="shared" si="76"/>
        <v/>
      </c>
      <c r="AH353" s="132"/>
      <c r="AI353" s="161" t="str">
        <f t="shared" si="77"/>
        <v>Débil</v>
      </c>
      <c r="AJ353" s="21" t="str">
        <f>IFERROR(VLOOKUP((CONCATENATE(AG353,AI353)),Listados!$U$3:$V$11,2,FALSE),"")</f>
        <v/>
      </c>
      <c r="AK353" s="48">
        <f t="shared" si="78"/>
        <v>100</v>
      </c>
      <c r="AL353" s="295"/>
      <c r="AM353" s="297"/>
      <c r="AN353" s="197">
        <f>+IF(AND(Q353="Preventivo",AM349="Fuerte"),2,IF(AND(Q353="Preventivo",AM349="Moderado"),1,0))</f>
        <v>0</v>
      </c>
      <c r="AO353" s="197">
        <f t="shared" si="79"/>
        <v>0</v>
      </c>
      <c r="AP353" s="197" t="e">
        <f>+K349-AN353</f>
        <v>#N/A</v>
      </c>
      <c r="AQ353" s="197" t="e">
        <f>+M349-AO353</f>
        <v>#N/A</v>
      </c>
      <c r="AR353" s="299"/>
      <c r="AS353" s="299"/>
      <c r="AT353" s="299"/>
      <c r="AU353" s="299"/>
      <c r="AV353" s="351"/>
      <c r="AW353" s="352"/>
      <c r="AX353" s="353"/>
      <c r="AY353" s="351"/>
      <c r="AZ353" s="352"/>
      <c r="BA353" s="353"/>
      <c r="BB353" s="351"/>
      <c r="BC353" s="352"/>
      <c r="BD353" s="353"/>
    </row>
    <row r="354" spans="1:56" ht="15.75" thickBot="1" x14ac:dyDescent="0.3">
      <c r="A354" s="311"/>
      <c r="B354" s="313"/>
      <c r="C354" s="316"/>
      <c r="D354" s="319"/>
      <c r="E354" s="106"/>
      <c r="F354" s="106"/>
      <c r="G354" s="30"/>
      <c r="H354" s="31"/>
      <c r="I354" s="130"/>
      <c r="J354" s="302"/>
      <c r="K354" s="305"/>
      <c r="L354" s="307"/>
      <c r="M354" s="305"/>
      <c r="N354" s="308"/>
      <c r="O354" s="47" t="s">
        <v>627</v>
      </c>
      <c r="P354" s="200"/>
      <c r="Q354" s="200"/>
      <c r="R354" s="200"/>
      <c r="S354" s="27" t="str">
        <f t="shared" si="68"/>
        <v/>
      </c>
      <c r="T354" s="200"/>
      <c r="U354" s="27" t="str">
        <f t="shared" si="69"/>
        <v/>
      </c>
      <c r="V354" s="162"/>
      <c r="W354" s="27" t="str">
        <f t="shared" si="70"/>
        <v/>
      </c>
      <c r="X354" s="162"/>
      <c r="Y354" s="27" t="str">
        <f t="shared" si="71"/>
        <v/>
      </c>
      <c r="Z354" s="162"/>
      <c r="AA354" s="27" t="str">
        <f t="shared" si="72"/>
        <v/>
      </c>
      <c r="AB354" s="162"/>
      <c r="AC354" s="27" t="str">
        <f t="shared" si="73"/>
        <v/>
      </c>
      <c r="AD354" s="162"/>
      <c r="AE354" s="27" t="str">
        <f t="shared" si="74"/>
        <v/>
      </c>
      <c r="AF354" s="48" t="str">
        <f t="shared" si="75"/>
        <v/>
      </c>
      <c r="AG354" s="48" t="str">
        <f t="shared" si="76"/>
        <v/>
      </c>
      <c r="AH354" s="132"/>
      <c r="AI354" s="161" t="str">
        <f t="shared" si="77"/>
        <v>Débil</v>
      </c>
      <c r="AJ354" s="21" t="str">
        <f>IFERROR(VLOOKUP((CONCATENATE(AG354,AI354)),Listados!$U$3:$V$11,2,FALSE),"")</f>
        <v/>
      </c>
      <c r="AK354" s="48">
        <f t="shared" si="78"/>
        <v>100</v>
      </c>
      <c r="AL354" s="296"/>
      <c r="AM354" s="297"/>
      <c r="AN354" s="197">
        <f>+IF(AND(Q354="Preventivo",AM349="Fuerte"),2,IF(AND(Q354="Preventivo",AM349="Moderado"),1,0))</f>
        <v>0</v>
      </c>
      <c r="AO354" s="197">
        <f t="shared" si="79"/>
        <v>0</v>
      </c>
      <c r="AP354" s="197" t="e">
        <f>+K349-AN354</f>
        <v>#N/A</v>
      </c>
      <c r="AQ354" s="197" t="e">
        <f>+M349-AO354</f>
        <v>#N/A</v>
      </c>
      <c r="AR354" s="300"/>
      <c r="AS354" s="300"/>
      <c r="AT354" s="300"/>
      <c r="AU354" s="300"/>
      <c r="AV354" s="351"/>
      <c r="AW354" s="352"/>
      <c r="AX354" s="353"/>
      <c r="AY354" s="351"/>
      <c r="AZ354" s="352"/>
      <c r="BA354" s="353"/>
      <c r="BB354" s="351"/>
      <c r="BC354" s="352"/>
      <c r="BD354" s="353"/>
    </row>
    <row r="355" spans="1:56" ht="15.75" thickBot="1" x14ac:dyDescent="0.3">
      <c r="A355" s="309">
        <v>59</v>
      </c>
      <c r="B355" s="312"/>
      <c r="C355" s="314" t="str">
        <f>IFERROR(VLOOKUP(B355,Listados!B$3:C$20,2,FALSE),"")</f>
        <v/>
      </c>
      <c r="D355" s="317"/>
      <c r="E355" s="107"/>
      <c r="F355" s="107"/>
      <c r="G355" s="100"/>
      <c r="H355" s="103"/>
      <c r="I355" s="17"/>
      <c r="J355" s="301"/>
      <c r="K355" s="303" t="e">
        <f>+VLOOKUP(J355,Listados!$K$8:$L$12,2,0)</f>
        <v>#N/A</v>
      </c>
      <c r="L355" s="306"/>
      <c r="M355" s="303" t="e">
        <f>+VLOOKUP(L355,Listados!$K$13:$L$17,2,0)</f>
        <v>#N/A</v>
      </c>
      <c r="N355" s="300" t="str">
        <f>IF(AND(J355&lt;&gt;"",L355&lt;&gt;""),VLOOKUP(J355&amp;L355,Listados!$M$3:$N$27,2,FALSE),"")</f>
        <v/>
      </c>
      <c r="O355" s="47" t="s">
        <v>627</v>
      </c>
      <c r="P355" s="200"/>
      <c r="Q355" s="200"/>
      <c r="R355" s="200"/>
      <c r="S355" s="27" t="str">
        <f t="shared" si="68"/>
        <v/>
      </c>
      <c r="T355" s="200"/>
      <c r="U355" s="27" t="str">
        <f t="shared" si="69"/>
        <v/>
      </c>
      <c r="V355" s="162"/>
      <c r="W355" s="27" t="str">
        <f t="shared" si="70"/>
        <v/>
      </c>
      <c r="X355" s="162"/>
      <c r="Y355" s="27" t="str">
        <f t="shared" si="71"/>
        <v/>
      </c>
      <c r="Z355" s="162"/>
      <c r="AA355" s="27" t="str">
        <f t="shared" si="72"/>
        <v/>
      </c>
      <c r="AB355" s="162"/>
      <c r="AC355" s="27" t="str">
        <f t="shared" si="73"/>
        <v/>
      </c>
      <c r="AD355" s="162"/>
      <c r="AE355" s="27" t="str">
        <f t="shared" si="74"/>
        <v/>
      </c>
      <c r="AF355" s="48" t="str">
        <f t="shared" si="75"/>
        <v/>
      </c>
      <c r="AG355" s="48" t="str">
        <f t="shared" si="76"/>
        <v/>
      </c>
      <c r="AH355" s="132"/>
      <c r="AI355" s="161" t="str">
        <f t="shared" si="77"/>
        <v>Débil</v>
      </c>
      <c r="AJ355" s="21" t="str">
        <f>IFERROR(VLOOKUP((CONCATENATE(AG355,AI355)),Listados!$U$3:$V$11,2,FALSE),"")</f>
        <v/>
      </c>
      <c r="AK355" s="48">
        <f t="shared" si="78"/>
        <v>100</v>
      </c>
      <c r="AL355" s="294">
        <f>AVERAGE(AK355:AK360)</f>
        <v>100</v>
      </c>
      <c r="AM355" s="296" t="str">
        <f>IF(AL355&lt;=50, "Débil", IF(AL355&lt;=99,"Moderado","Fuerte"))</f>
        <v>Fuerte</v>
      </c>
      <c r="AN355" s="197">
        <f>+IF(AND(Q355="Preventivo",AM355="Fuerte"),2,IF(AND(Q355="Preventivo",AM355="Moderado"),1,0))</f>
        <v>0</v>
      </c>
      <c r="AO355" s="197">
        <f t="shared" si="79"/>
        <v>0</v>
      </c>
      <c r="AP355" s="197" t="e">
        <f>+K355-AN355</f>
        <v>#N/A</v>
      </c>
      <c r="AQ355" s="197" t="e">
        <f>+M355-AO355</f>
        <v>#N/A</v>
      </c>
      <c r="AR355" s="298" t="e">
        <f>+VLOOKUP(MIN(AP355,AP356,AP357,AP358,AP359,AP360),Listados!$J$18:$K$24,2,TRUE)</f>
        <v>#N/A</v>
      </c>
      <c r="AS355" s="298" t="e">
        <f>+VLOOKUP(MIN(AQ355,AQ356,AQ357,AQ358,AQ359,AQ360),Listados!$J$27:$K$32,2,TRUE)</f>
        <v>#N/A</v>
      </c>
      <c r="AT355" s="298" t="e">
        <f>IF(AND(AR355&lt;&gt;"",AS355&lt;&gt;""),VLOOKUP(AR355&amp;AS355,Listados!$M$3:$N$27,2,FALSE),"")</f>
        <v>#N/A</v>
      </c>
      <c r="AU355" s="298" t="e">
        <f>+VLOOKUP(AT355,Listados!$P$3:$Q$6,2,FALSE)</f>
        <v>#N/A</v>
      </c>
      <c r="AV355" s="351"/>
      <c r="AW355" s="352"/>
      <c r="AX355" s="353"/>
      <c r="AY355" s="351"/>
      <c r="AZ355" s="352"/>
      <c r="BA355" s="353"/>
      <c r="BB355" s="351"/>
      <c r="BC355" s="352"/>
      <c r="BD355" s="353"/>
    </row>
    <row r="356" spans="1:56" ht="15.75" thickBot="1" x14ac:dyDescent="0.3">
      <c r="A356" s="310"/>
      <c r="B356" s="313"/>
      <c r="C356" s="315"/>
      <c r="D356" s="318"/>
      <c r="E356" s="168"/>
      <c r="F356" s="168"/>
      <c r="G356" s="129"/>
      <c r="H356" s="153"/>
      <c r="I356" s="130"/>
      <c r="J356" s="302"/>
      <c r="K356" s="304"/>
      <c r="L356" s="307"/>
      <c r="M356" s="304"/>
      <c r="N356" s="308"/>
      <c r="O356" s="47" t="s">
        <v>627</v>
      </c>
      <c r="P356" s="200"/>
      <c r="Q356" s="200"/>
      <c r="R356" s="200"/>
      <c r="S356" s="27" t="str">
        <f t="shared" si="68"/>
        <v/>
      </c>
      <c r="T356" s="200"/>
      <c r="U356" s="27" t="str">
        <f t="shared" si="69"/>
        <v/>
      </c>
      <c r="V356" s="162"/>
      <c r="W356" s="27" t="str">
        <f t="shared" si="70"/>
        <v/>
      </c>
      <c r="X356" s="162"/>
      <c r="Y356" s="27" t="str">
        <f t="shared" si="71"/>
        <v/>
      </c>
      <c r="Z356" s="162"/>
      <c r="AA356" s="27" t="str">
        <f t="shared" si="72"/>
        <v/>
      </c>
      <c r="AB356" s="162"/>
      <c r="AC356" s="27" t="str">
        <f t="shared" si="73"/>
        <v/>
      </c>
      <c r="AD356" s="162"/>
      <c r="AE356" s="27" t="str">
        <f t="shared" si="74"/>
        <v/>
      </c>
      <c r="AF356" s="48" t="str">
        <f t="shared" si="75"/>
        <v/>
      </c>
      <c r="AG356" s="48" t="str">
        <f t="shared" si="76"/>
        <v/>
      </c>
      <c r="AH356" s="132"/>
      <c r="AI356" s="161" t="str">
        <f t="shared" si="77"/>
        <v>Débil</v>
      </c>
      <c r="AJ356" s="21" t="str">
        <f>IFERROR(VLOOKUP((CONCATENATE(AG356,AI356)),Listados!$U$3:$V$11,2,FALSE),"")</f>
        <v/>
      </c>
      <c r="AK356" s="48">
        <f t="shared" si="78"/>
        <v>100</v>
      </c>
      <c r="AL356" s="295"/>
      <c r="AM356" s="297"/>
      <c r="AN356" s="197">
        <f>+IF(AND(Q356="Preventivo",AM355="Fuerte"),2,IF(AND(Q356="Preventivo",AM355="Moderado"),1,0))</f>
        <v>0</v>
      </c>
      <c r="AO356" s="197">
        <f t="shared" si="79"/>
        <v>0</v>
      </c>
      <c r="AP356" s="197" t="e">
        <f>+K355-AN356</f>
        <v>#N/A</v>
      </c>
      <c r="AQ356" s="197" t="e">
        <f>+M355-AO356</f>
        <v>#N/A</v>
      </c>
      <c r="AR356" s="299"/>
      <c r="AS356" s="299"/>
      <c r="AT356" s="299"/>
      <c r="AU356" s="299"/>
      <c r="AV356" s="351"/>
      <c r="AW356" s="352"/>
      <c r="AX356" s="353"/>
      <c r="AY356" s="351"/>
      <c r="AZ356" s="352"/>
      <c r="BA356" s="353"/>
      <c r="BB356" s="351"/>
      <c r="BC356" s="352"/>
      <c r="BD356" s="353"/>
    </row>
    <row r="357" spans="1:56" ht="15.75" thickBot="1" x14ac:dyDescent="0.3">
      <c r="A357" s="310"/>
      <c r="B357" s="313"/>
      <c r="C357" s="315"/>
      <c r="D357" s="318"/>
      <c r="E357" s="168"/>
      <c r="F357" s="168"/>
      <c r="G357" s="129"/>
      <c r="H357" s="153"/>
      <c r="I357" s="130"/>
      <c r="J357" s="302"/>
      <c r="K357" s="304"/>
      <c r="L357" s="307"/>
      <c r="M357" s="304"/>
      <c r="N357" s="308"/>
      <c r="O357" s="47" t="s">
        <v>627</v>
      </c>
      <c r="P357" s="200"/>
      <c r="Q357" s="200"/>
      <c r="R357" s="200"/>
      <c r="S357" s="27" t="str">
        <f t="shared" si="68"/>
        <v/>
      </c>
      <c r="T357" s="200"/>
      <c r="U357" s="27" t="str">
        <f t="shared" si="69"/>
        <v/>
      </c>
      <c r="V357" s="162"/>
      <c r="W357" s="27" t="str">
        <f t="shared" si="70"/>
        <v/>
      </c>
      <c r="X357" s="162"/>
      <c r="Y357" s="27" t="str">
        <f t="shared" si="71"/>
        <v/>
      </c>
      <c r="Z357" s="162"/>
      <c r="AA357" s="27" t="str">
        <f t="shared" si="72"/>
        <v/>
      </c>
      <c r="AB357" s="162"/>
      <c r="AC357" s="27" t="str">
        <f t="shared" si="73"/>
        <v/>
      </c>
      <c r="AD357" s="162"/>
      <c r="AE357" s="27" t="str">
        <f t="shared" si="74"/>
        <v/>
      </c>
      <c r="AF357" s="48" t="str">
        <f t="shared" si="75"/>
        <v/>
      </c>
      <c r="AG357" s="48" t="str">
        <f t="shared" si="76"/>
        <v/>
      </c>
      <c r="AH357" s="132"/>
      <c r="AI357" s="161" t="str">
        <f t="shared" si="77"/>
        <v>Débil</v>
      </c>
      <c r="AJ357" s="21" t="str">
        <f>IFERROR(VLOOKUP((CONCATENATE(AG357,AI357)),Listados!$U$3:$V$11,2,FALSE),"")</f>
        <v/>
      </c>
      <c r="AK357" s="48">
        <f t="shared" si="78"/>
        <v>100</v>
      </c>
      <c r="AL357" s="295"/>
      <c r="AM357" s="297"/>
      <c r="AN357" s="197">
        <f>+IF(AND(Q357="Preventivo",AM355="Fuerte"),2,IF(AND(Q357="Preventivo",AM355="Moderado"),1,0))</f>
        <v>0</v>
      </c>
      <c r="AO357" s="197">
        <f t="shared" si="79"/>
        <v>0</v>
      </c>
      <c r="AP357" s="197" t="e">
        <f>+K355-AN357</f>
        <v>#N/A</v>
      </c>
      <c r="AQ357" s="197" t="e">
        <f>+M355-AO357</f>
        <v>#N/A</v>
      </c>
      <c r="AR357" s="299"/>
      <c r="AS357" s="299"/>
      <c r="AT357" s="299"/>
      <c r="AU357" s="299"/>
      <c r="AV357" s="351"/>
      <c r="AW357" s="352"/>
      <c r="AX357" s="353"/>
      <c r="AY357" s="351"/>
      <c r="AZ357" s="352"/>
      <c r="BA357" s="353"/>
      <c r="BB357" s="351"/>
      <c r="BC357" s="352"/>
      <c r="BD357" s="353"/>
    </row>
    <row r="358" spans="1:56" ht="15.75" thickBot="1" x14ac:dyDescent="0.3">
      <c r="A358" s="310"/>
      <c r="B358" s="313"/>
      <c r="C358" s="315"/>
      <c r="D358" s="318"/>
      <c r="E358" s="168"/>
      <c r="F358" s="168"/>
      <c r="G358" s="218"/>
      <c r="H358" s="153"/>
      <c r="I358" s="130"/>
      <c r="J358" s="302"/>
      <c r="K358" s="304"/>
      <c r="L358" s="307"/>
      <c r="M358" s="304"/>
      <c r="N358" s="308"/>
      <c r="O358" s="47" t="s">
        <v>627</v>
      </c>
      <c r="P358" s="200"/>
      <c r="Q358" s="200"/>
      <c r="R358" s="200"/>
      <c r="S358" s="27" t="str">
        <f t="shared" si="68"/>
        <v/>
      </c>
      <c r="T358" s="200"/>
      <c r="U358" s="27" t="str">
        <f t="shared" si="69"/>
        <v/>
      </c>
      <c r="V358" s="162"/>
      <c r="W358" s="27" t="str">
        <f t="shared" si="70"/>
        <v/>
      </c>
      <c r="X358" s="162"/>
      <c r="Y358" s="27" t="str">
        <f t="shared" si="71"/>
        <v/>
      </c>
      <c r="Z358" s="162"/>
      <c r="AA358" s="27" t="str">
        <f t="shared" si="72"/>
        <v/>
      </c>
      <c r="AB358" s="162"/>
      <c r="AC358" s="27" t="str">
        <f t="shared" si="73"/>
        <v/>
      </c>
      <c r="AD358" s="162"/>
      <c r="AE358" s="27" t="str">
        <f t="shared" si="74"/>
        <v/>
      </c>
      <c r="AF358" s="48" t="str">
        <f t="shared" si="75"/>
        <v/>
      </c>
      <c r="AG358" s="48" t="str">
        <f t="shared" si="76"/>
        <v/>
      </c>
      <c r="AH358" s="132"/>
      <c r="AI358" s="161" t="str">
        <f t="shared" si="77"/>
        <v>Débil</v>
      </c>
      <c r="AJ358" s="21" t="str">
        <f>IFERROR(VLOOKUP((CONCATENATE(AG358,AI358)),Listados!$U$3:$V$11,2,FALSE),"")</f>
        <v/>
      </c>
      <c r="AK358" s="48">
        <f t="shared" si="78"/>
        <v>100</v>
      </c>
      <c r="AL358" s="295"/>
      <c r="AM358" s="297"/>
      <c r="AN358" s="197">
        <f>+IF(AND(Q358="Preventivo",AM355="Fuerte"),2,IF(AND(Q358="Preventivo",AM355="Moderado"),1,0))</f>
        <v>0</v>
      </c>
      <c r="AO358" s="197">
        <f t="shared" si="79"/>
        <v>0</v>
      </c>
      <c r="AP358" s="197" t="e">
        <f>+K355-AN358</f>
        <v>#N/A</v>
      </c>
      <c r="AQ358" s="197" t="e">
        <f>+M355-AO358</f>
        <v>#N/A</v>
      </c>
      <c r="AR358" s="299"/>
      <c r="AS358" s="299"/>
      <c r="AT358" s="299"/>
      <c r="AU358" s="299"/>
      <c r="AV358" s="351"/>
      <c r="AW358" s="352"/>
      <c r="AX358" s="353"/>
      <c r="AY358" s="351"/>
      <c r="AZ358" s="352"/>
      <c r="BA358" s="353"/>
      <c r="BB358" s="351"/>
      <c r="BC358" s="352"/>
      <c r="BD358" s="353"/>
    </row>
    <row r="359" spans="1:56" ht="15.75" thickBot="1" x14ac:dyDescent="0.3">
      <c r="A359" s="310"/>
      <c r="B359" s="313"/>
      <c r="C359" s="315"/>
      <c r="D359" s="318"/>
      <c r="E359" s="109"/>
      <c r="F359" s="109"/>
      <c r="G359" s="28"/>
      <c r="H359" s="29"/>
      <c r="I359" s="130"/>
      <c r="J359" s="302"/>
      <c r="K359" s="304"/>
      <c r="L359" s="307"/>
      <c r="M359" s="304"/>
      <c r="N359" s="308"/>
      <c r="O359" s="47" t="s">
        <v>627</v>
      </c>
      <c r="P359" s="200"/>
      <c r="Q359" s="200"/>
      <c r="R359" s="200"/>
      <c r="S359" s="27" t="str">
        <f t="shared" si="68"/>
        <v/>
      </c>
      <c r="T359" s="200"/>
      <c r="U359" s="27" t="str">
        <f t="shared" si="69"/>
        <v/>
      </c>
      <c r="V359" s="162"/>
      <c r="W359" s="27" t="str">
        <f t="shared" si="70"/>
        <v/>
      </c>
      <c r="X359" s="162"/>
      <c r="Y359" s="27" t="str">
        <f t="shared" si="71"/>
        <v/>
      </c>
      <c r="Z359" s="162"/>
      <c r="AA359" s="27" t="str">
        <f t="shared" si="72"/>
        <v/>
      </c>
      <c r="AB359" s="162"/>
      <c r="AC359" s="27" t="str">
        <f t="shared" si="73"/>
        <v/>
      </c>
      <c r="AD359" s="162"/>
      <c r="AE359" s="27" t="str">
        <f t="shared" si="74"/>
        <v/>
      </c>
      <c r="AF359" s="48" t="str">
        <f t="shared" si="75"/>
        <v/>
      </c>
      <c r="AG359" s="48" t="str">
        <f t="shared" si="76"/>
        <v/>
      </c>
      <c r="AH359" s="132"/>
      <c r="AI359" s="161" t="str">
        <f t="shared" si="77"/>
        <v>Débil</v>
      </c>
      <c r="AJ359" s="21" t="str">
        <f>IFERROR(VLOOKUP((CONCATENATE(AG359,AI359)),Listados!$U$3:$V$11,2,FALSE),"")</f>
        <v/>
      </c>
      <c r="AK359" s="48">
        <f t="shared" si="78"/>
        <v>100</v>
      </c>
      <c r="AL359" s="295"/>
      <c r="AM359" s="297"/>
      <c r="AN359" s="197">
        <f>+IF(AND(Q359="Preventivo",AM355="Fuerte"),2,IF(AND(Q359="Preventivo",AM355="Moderado"),1,0))</f>
        <v>0</v>
      </c>
      <c r="AO359" s="197">
        <f t="shared" si="79"/>
        <v>0</v>
      </c>
      <c r="AP359" s="197" t="e">
        <f>+K355-AN359</f>
        <v>#N/A</v>
      </c>
      <c r="AQ359" s="197" t="e">
        <f>+M355-AO359</f>
        <v>#N/A</v>
      </c>
      <c r="AR359" s="299"/>
      <c r="AS359" s="299"/>
      <c r="AT359" s="299"/>
      <c r="AU359" s="299"/>
      <c r="AV359" s="351"/>
      <c r="AW359" s="352"/>
      <c r="AX359" s="353"/>
      <c r="AY359" s="351"/>
      <c r="AZ359" s="352"/>
      <c r="BA359" s="353"/>
      <c r="BB359" s="351"/>
      <c r="BC359" s="352"/>
      <c r="BD359" s="353"/>
    </row>
    <row r="360" spans="1:56" ht="15.75" thickBot="1" x14ac:dyDescent="0.3">
      <c r="A360" s="311"/>
      <c r="B360" s="313"/>
      <c r="C360" s="316"/>
      <c r="D360" s="319"/>
      <c r="E360" s="106"/>
      <c r="F360" s="106"/>
      <c r="G360" s="30"/>
      <c r="H360" s="31"/>
      <c r="I360" s="130"/>
      <c r="J360" s="302"/>
      <c r="K360" s="305"/>
      <c r="L360" s="307"/>
      <c r="M360" s="305"/>
      <c r="N360" s="308"/>
      <c r="O360" s="47" t="s">
        <v>627</v>
      </c>
      <c r="P360" s="200"/>
      <c r="Q360" s="200"/>
      <c r="R360" s="200"/>
      <c r="S360" s="27" t="str">
        <f t="shared" si="68"/>
        <v/>
      </c>
      <c r="T360" s="200"/>
      <c r="U360" s="27" t="str">
        <f t="shared" si="69"/>
        <v/>
      </c>
      <c r="V360" s="162"/>
      <c r="W360" s="27" t="str">
        <f t="shared" si="70"/>
        <v/>
      </c>
      <c r="X360" s="162"/>
      <c r="Y360" s="27" t="str">
        <f t="shared" si="71"/>
        <v/>
      </c>
      <c r="Z360" s="162"/>
      <c r="AA360" s="27" t="str">
        <f t="shared" si="72"/>
        <v/>
      </c>
      <c r="AB360" s="162"/>
      <c r="AC360" s="27" t="str">
        <f t="shared" si="73"/>
        <v/>
      </c>
      <c r="AD360" s="162"/>
      <c r="AE360" s="27" t="str">
        <f t="shared" si="74"/>
        <v/>
      </c>
      <c r="AF360" s="48" t="str">
        <f t="shared" si="75"/>
        <v/>
      </c>
      <c r="AG360" s="48" t="str">
        <f t="shared" si="76"/>
        <v/>
      </c>
      <c r="AH360" s="132"/>
      <c r="AI360" s="161" t="str">
        <f t="shared" si="77"/>
        <v>Débil</v>
      </c>
      <c r="AJ360" s="21" t="str">
        <f>IFERROR(VLOOKUP((CONCATENATE(AG360,AI360)),Listados!$U$3:$V$11,2,FALSE),"")</f>
        <v/>
      </c>
      <c r="AK360" s="48">
        <f t="shared" si="78"/>
        <v>100</v>
      </c>
      <c r="AL360" s="296"/>
      <c r="AM360" s="297"/>
      <c r="AN360" s="197">
        <f>+IF(AND(Q360="Preventivo",AM355="Fuerte"),2,IF(AND(Q360="Preventivo",AM355="Moderado"),1,0))</f>
        <v>0</v>
      </c>
      <c r="AO360" s="197">
        <f t="shared" si="79"/>
        <v>0</v>
      </c>
      <c r="AP360" s="197" t="e">
        <f>+K355-AN360</f>
        <v>#N/A</v>
      </c>
      <c r="AQ360" s="197" t="e">
        <f>+M355-AO360</f>
        <v>#N/A</v>
      </c>
      <c r="AR360" s="300"/>
      <c r="AS360" s="300"/>
      <c r="AT360" s="300"/>
      <c r="AU360" s="300"/>
      <c r="AV360" s="351"/>
      <c r="AW360" s="352"/>
      <c r="AX360" s="353"/>
      <c r="AY360" s="351"/>
      <c r="AZ360" s="352"/>
      <c r="BA360" s="353"/>
      <c r="BB360" s="351"/>
      <c r="BC360" s="352"/>
      <c r="BD360" s="353"/>
    </row>
    <row r="361" spans="1:56" ht="15.75" thickBot="1" x14ac:dyDescent="0.3">
      <c r="A361" s="309">
        <v>60</v>
      </c>
      <c r="B361" s="320"/>
      <c r="C361" s="314" t="str">
        <f>IFERROR(VLOOKUP(B361,Listados!B$3:C$20,2,FALSE),"")</f>
        <v/>
      </c>
      <c r="D361" s="317"/>
      <c r="E361" s="107"/>
      <c r="F361" s="107"/>
      <c r="G361" s="100"/>
      <c r="H361" s="103"/>
      <c r="I361" s="17"/>
      <c r="J361" s="301"/>
      <c r="K361" s="303" t="e">
        <f>+VLOOKUP(J361,Listados!$K$8:$L$12,2,0)</f>
        <v>#N/A</v>
      </c>
      <c r="L361" s="306"/>
      <c r="M361" s="303" t="e">
        <f>+VLOOKUP(L361,Listados!$K$13:$L$17,2,0)</f>
        <v>#N/A</v>
      </c>
      <c r="N361" s="300" t="str">
        <f>IF(AND(J361&lt;&gt;"",L361&lt;&gt;""),VLOOKUP(J361&amp;L361,Listados!$M$3:$N$27,2,FALSE),"")</f>
        <v/>
      </c>
      <c r="O361" s="47" t="s">
        <v>627</v>
      </c>
      <c r="P361" s="200"/>
      <c r="Q361" s="200"/>
      <c r="R361" s="200"/>
      <c r="S361" s="27" t="str">
        <f t="shared" si="68"/>
        <v/>
      </c>
      <c r="T361" s="200"/>
      <c r="U361" s="27" t="str">
        <f t="shared" si="69"/>
        <v/>
      </c>
      <c r="V361" s="162"/>
      <c r="W361" s="27" t="str">
        <f t="shared" si="70"/>
        <v/>
      </c>
      <c r="X361" s="162"/>
      <c r="Y361" s="27" t="str">
        <f t="shared" si="71"/>
        <v/>
      </c>
      <c r="Z361" s="162"/>
      <c r="AA361" s="27" t="str">
        <f t="shared" si="72"/>
        <v/>
      </c>
      <c r="AB361" s="162"/>
      <c r="AC361" s="27" t="str">
        <f t="shared" si="73"/>
        <v/>
      </c>
      <c r="AD361" s="162"/>
      <c r="AE361" s="27" t="str">
        <f t="shared" si="74"/>
        <v/>
      </c>
      <c r="AF361" s="48" t="str">
        <f t="shared" si="75"/>
        <v/>
      </c>
      <c r="AG361" s="48" t="str">
        <f t="shared" si="76"/>
        <v/>
      </c>
      <c r="AH361" s="132"/>
      <c r="AI361" s="161" t="str">
        <f t="shared" si="77"/>
        <v>Débil</v>
      </c>
      <c r="AJ361" s="21" t="str">
        <f>IFERROR(VLOOKUP((CONCATENATE(AG361,AI361)),Listados!$U$3:$V$11,2,FALSE),"")</f>
        <v/>
      </c>
      <c r="AK361" s="48">
        <f t="shared" si="78"/>
        <v>100</v>
      </c>
      <c r="AL361" s="294">
        <f>AVERAGE(AK361:AK366)</f>
        <v>100</v>
      </c>
      <c r="AM361" s="296" t="str">
        <f>IF(AL361&lt;=50, "Débil", IF(AL361&lt;=99,"Moderado","Fuerte"))</f>
        <v>Fuerte</v>
      </c>
      <c r="AN361" s="197">
        <f>+IF(AND(Q361="Preventivo",AM361="Fuerte"),2,IF(AND(Q361="Preventivo",AM361="Moderado"),1,0))</f>
        <v>0</v>
      </c>
      <c r="AO361" s="197">
        <f t="shared" si="79"/>
        <v>0</v>
      </c>
      <c r="AP361" s="197" t="e">
        <f>+K361-AN361</f>
        <v>#N/A</v>
      </c>
      <c r="AQ361" s="197" t="e">
        <f>+M361-AO361</f>
        <v>#N/A</v>
      </c>
      <c r="AR361" s="298" t="e">
        <f>+VLOOKUP(MIN(AP361,AP362,AP363,AP364,AP365,AP366),Listados!$J$18:$K$24,2,TRUE)</f>
        <v>#N/A</v>
      </c>
      <c r="AS361" s="298" t="e">
        <f>+VLOOKUP(MIN(AQ361,AQ362,AQ363,AQ364,AQ365,AQ366),Listados!$J$27:$K$32,2,TRUE)</f>
        <v>#N/A</v>
      </c>
      <c r="AT361" s="298" t="e">
        <f>IF(AND(AR361&lt;&gt;"",AS361&lt;&gt;""),VLOOKUP(AR361&amp;AS361,Listados!$M$3:$N$27,2,FALSE),"")</f>
        <v>#N/A</v>
      </c>
      <c r="AU361" s="298" t="e">
        <f>+VLOOKUP(AT361,Listados!$P$3:$Q$6,2,FALSE)</f>
        <v>#N/A</v>
      </c>
      <c r="AV361" s="351"/>
      <c r="AW361" s="352"/>
      <c r="AX361" s="353"/>
      <c r="AY361" s="351"/>
      <c r="AZ361" s="352"/>
      <c r="BA361" s="353"/>
      <c r="BB361" s="351"/>
      <c r="BC361" s="352"/>
      <c r="BD361" s="353"/>
    </row>
    <row r="362" spans="1:56" ht="15.75" thickBot="1" x14ac:dyDescent="0.3">
      <c r="A362" s="310"/>
      <c r="B362" s="320"/>
      <c r="C362" s="315"/>
      <c r="D362" s="318"/>
      <c r="E362" s="168"/>
      <c r="F362" s="168"/>
      <c r="G362" s="129"/>
      <c r="H362" s="153"/>
      <c r="I362" s="130"/>
      <c r="J362" s="302"/>
      <c r="K362" s="304"/>
      <c r="L362" s="307"/>
      <c r="M362" s="304"/>
      <c r="N362" s="308"/>
      <c r="O362" s="47" t="s">
        <v>627</v>
      </c>
      <c r="P362" s="200"/>
      <c r="Q362" s="200"/>
      <c r="R362" s="200"/>
      <c r="S362" s="27" t="str">
        <f t="shared" si="68"/>
        <v/>
      </c>
      <c r="T362" s="200"/>
      <c r="U362" s="27" t="str">
        <f t="shared" si="69"/>
        <v/>
      </c>
      <c r="V362" s="162"/>
      <c r="W362" s="27" t="str">
        <f t="shared" si="70"/>
        <v/>
      </c>
      <c r="X362" s="162"/>
      <c r="Y362" s="27" t="str">
        <f t="shared" si="71"/>
        <v/>
      </c>
      <c r="Z362" s="162"/>
      <c r="AA362" s="27" t="str">
        <f t="shared" si="72"/>
        <v/>
      </c>
      <c r="AB362" s="162"/>
      <c r="AC362" s="27" t="str">
        <f t="shared" si="73"/>
        <v/>
      </c>
      <c r="AD362" s="162"/>
      <c r="AE362" s="27" t="str">
        <f t="shared" si="74"/>
        <v/>
      </c>
      <c r="AF362" s="48" t="str">
        <f t="shared" si="75"/>
        <v/>
      </c>
      <c r="AG362" s="48" t="str">
        <f t="shared" si="76"/>
        <v/>
      </c>
      <c r="AH362" s="132"/>
      <c r="AI362" s="161" t="str">
        <f t="shared" si="77"/>
        <v>Débil</v>
      </c>
      <c r="AJ362" s="21" t="str">
        <f>IFERROR(VLOOKUP((CONCATENATE(AG362,AI362)),Listados!$U$3:$V$11,2,FALSE),"")</f>
        <v/>
      </c>
      <c r="AK362" s="48">
        <f t="shared" si="78"/>
        <v>100</v>
      </c>
      <c r="AL362" s="295"/>
      <c r="AM362" s="297"/>
      <c r="AN362" s="197">
        <f>+IF(AND(Q362="Preventivo",AM361="Fuerte"),2,IF(AND(Q362="Preventivo",AM361="Moderado"),1,0))</f>
        <v>0</v>
      </c>
      <c r="AO362" s="197">
        <f t="shared" si="79"/>
        <v>0</v>
      </c>
      <c r="AP362" s="197" t="e">
        <f>+K361-AN362</f>
        <v>#N/A</v>
      </c>
      <c r="AQ362" s="197" t="e">
        <f>+M361-AO362</f>
        <v>#N/A</v>
      </c>
      <c r="AR362" s="299"/>
      <c r="AS362" s="299"/>
      <c r="AT362" s="299"/>
      <c r="AU362" s="299"/>
      <c r="AV362" s="351"/>
      <c r="AW362" s="352"/>
      <c r="AX362" s="353"/>
      <c r="AY362" s="351"/>
      <c r="AZ362" s="352"/>
      <c r="BA362" s="353"/>
      <c r="BB362" s="351"/>
      <c r="BC362" s="352"/>
      <c r="BD362" s="353"/>
    </row>
    <row r="363" spans="1:56" ht="15.75" thickBot="1" x14ac:dyDescent="0.3">
      <c r="A363" s="310"/>
      <c r="B363" s="320"/>
      <c r="C363" s="315"/>
      <c r="D363" s="318"/>
      <c r="E363" s="168"/>
      <c r="F363" s="168"/>
      <c r="G363" s="129"/>
      <c r="H363" s="153"/>
      <c r="I363" s="130"/>
      <c r="J363" s="302"/>
      <c r="K363" s="304"/>
      <c r="L363" s="307"/>
      <c r="M363" s="304"/>
      <c r="N363" s="308"/>
      <c r="O363" s="47" t="s">
        <v>627</v>
      </c>
      <c r="P363" s="200"/>
      <c r="Q363" s="200"/>
      <c r="R363" s="200"/>
      <c r="S363" s="27" t="str">
        <f t="shared" si="68"/>
        <v/>
      </c>
      <c r="T363" s="200"/>
      <c r="U363" s="27" t="str">
        <f t="shared" si="69"/>
        <v/>
      </c>
      <c r="V363" s="162"/>
      <c r="W363" s="27" t="str">
        <f t="shared" si="70"/>
        <v/>
      </c>
      <c r="X363" s="162"/>
      <c r="Y363" s="27" t="str">
        <f t="shared" si="71"/>
        <v/>
      </c>
      <c r="Z363" s="162"/>
      <c r="AA363" s="27" t="str">
        <f t="shared" si="72"/>
        <v/>
      </c>
      <c r="AB363" s="162"/>
      <c r="AC363" s="27" t="str">
        <f t="shared" si="73"/>
        <v/>
      </c>
      <c r="AD363" s="162"/>
      <c r="AE363" s="27" t="str">
        <f t="shared" si="74"/>
        <v/>
      </c>
      <c r="AF363" s="48" t="str">
        <f t="shared" si="75"/>
        <v/>
      </c>
      <c r="AG363" s="48" t="str">
        <f t="shared" si="76"/>
        <v/>
      </c>
      <c r="AH363" s="132"/>
      <c r="AI363" s="161" t="str">
        <f t="shared" si="77"/>
        <v>Débil</v>
      </c>
      <c r="AJ363" s="21" t="str">
        <f>IFERROR(VLOOKUP((CONCATENATE(AG363,AI363)),Listados!$U$3:$V$11,2,FALSE),"")</f>
        <v/>
      </c>
      <c r="AK363" s="48">
        <f t="shared" si="78"/>
        <v>100</v>
      </c>
      <c r="AL363" s="295"/>
      <c r="AM363" s="297"/>
      <c r="AN363" s="197">
        <f>+IF(AND(Q363="Preventivo",AM361="Fuerte"),2,IF(AND(Q363="Preventivo",AM361="Moderado"),1,0))</f>
        <v>0</v>
      </c>
      <c r="AO363" s="197">
        <f t="shared" si="79"/>
        <v>0</v>
      </c>
      <c r="AP363" s="197" t="e">
        <f>+K361-AN363</f>
        <v>#N/A</v>
      </c>
      <c r="AQ363" s="197" t="e">
        <f>+M361-AO363</f>
        <v>#N/A</v>
      </c>
      <c r="AR363" s="299"/>
      <c r="AS363" s="299"/>
      <c r="AT363" s="299"/>
      <c r="AU363" s="299"/>
      <c r="AV363" s="351"/>
      <c r="AW363" s="352"/>
      <c r="AX363" s="353"/>
      <c r="AY363" s="351"/>
      <c r="AZ363" s="352"/>
      <c r="BA363" s="353"/>
      <c r="BB363" s="351"/>
      <c r="BC363" s="352"/>
      <c r="BD363" s="353"/>
    </row>
    <row r="364" spans="1:56" ht="15.75" thickBot="1" x14ac:dyDescent="0.3">
      <c r="A364" s="310"/>
      <c r="B364" s="320"/>
      <c r="C364" s="315"/>
      <c r="D364" s="318"/>
      <c r="E364" s="168"/>
      <c r="F364" s="168"/>
      <c r="G364" s="218"/>
      <c r="H364" s="153"/>
      <c r="I364" s="130"/>
      <c r="J364" s="302"/>
      <c r="K364" s="304"/>
      <c r="L364" s="307"/>
      <c r="M364" s="304"/>
      <c r="N364" s="308"/>
      <c r="O364" s="47" t="s">
        <v>627</v>
      </c>
      <c r="P364" s="200"/>
      <c r="Q364" s="200"/>
      <c r="R364" s="200"/>
      <c r="S364" s="27" t="str">
        <f t="shared" si="68"/>
        <v/>
      </c>
      <c r="T364" s="200"/>
      <c r="U364" s="27" t="str">
        <f t="shared" si="69"/>
        <v/>
      </c>
      <c r="V364" s="162"/>
      <c r="W364" s="27" t="str">
        <f t="shared" si="70"/>
        <v/>
      </c>
      <c r="X364" s="162"/>
      <c r="Y364" s="27" t="str">
        <f t="shared" si="71"/>
        <v/>
      </c>
      <c r="Z364" s="162"/>
      <c r="AA364" s="27" t="str">
        <f t="shared" si="72"/>
        <v/>
      </c>
      <c r="AB364" s="162"/>
      <c r="AC364" s="27" t="str">
        <f t="shared" si="73"/>
        <v/>
      </c>
      <c r="AD364" s="162"/>
      <c r="AE364" s="27" t="str">
        <f t="shared" si="74"/>
        <v/>
      </c>
      <c r="AF364" s="48" t="str">
        <f t="shared" si="75"/>
        <v/>
      </c>
      <c r="AG364" s="48" t="str">
        <f t="shared" si="76"/>
        <v/>
      </c>
      <c r="AH364" s="132"/>
      <c r="AI364" s="161" t="str">
        <f t="shared" si="77"/>
        <v>Débil</v>
      </c>
      <c r="AJ364" s="21" t="str">
        <f>IFERROR(VLOOKUP((CONCATENATE(AG364,AI364)),Listados!$U$3:$V$11,2,FALSE),"")</f>
        <v/>
      </c>
      <c r="AK364" s="48">
        <f t="shared" si="78"/>
        <v>100</v>
      </c>
      <c r="AL364" s="295"/>
      <c r="AM364" s="297"/>
      <c r="AN364" s="197">
        <f>+IF(AND(Q364="Preventivo",AM361="Fuerte"),2,IF(AND(Q364="Preventivo",AM361="Moderado"),1,0))</f>
        <v>0</v>
      </c>
      <c r="AO364" s="197">
        <f t="shared" si="79"/>
        <v>0</v>
      </c>
      <c r="AP364" s="197" t="e">
        <f>+K361-AN364</f>
        <v>#N/A</v>
      </c>
      <c r="AQ364" s="197" t="e">
        <f>+M361-AO364</f>
        <v>#N/A</v>
      </c>
      <c r="AR364" s="299"/>
      <c r="AS364" s="299"/>
      <c r="AT364" s="299"/>
      <c r="AU364" s="299"/>
      <c r="AV364" s="351"/>
      <c r="AW364" s="352"/>
      <c r="AX364" s="353"/>
      <c r="AY364" s="351"/>
      <c r="AZ364" s="352"/>
      <c r="BA364" s="353"/>
      <c r="BB364" s="351"/>
      <c r="BC364" s="352"/>
      <c r="BD364" s="353"/>
    </row>
    <row r="365" spans="1:56" ht="15.75" thickBot="1" x14ac:dyDescent="0.3">
      <c r="A365" s="310"/>
      <c r="B365" s="320"/>
      <c r="C365" s="315"/>
      <c r="D365" s="318"/>
      <c r="E365" s="109"/>
      <c r="F365" s="109"/>
      <c r="G365" s="28"/>
      <c r="H365" s="29"/>
      <c r="I365" s="130"/>
      <c r="J365" s="302"/>
      <c r="K365" s="304"/>
      <c r="L365" s="307"/>
      <c r="M365" s="304"/>
      <c r="N365" s="308"/>
      <c r="O365" s="47" t="s">
        <v>627</v>
      </c>
      <c r="P365" s="200"/>
      <c r="Q365" s="200"/>
      <c r="R365" s="200"/>
      <c r="S365" s="27" t="str">
        <f t="shared" si="68"/>
        <v/>
      </c>
      <c r="T365" s="200"/>
      <c r="U365" s="27" t="str">
        <f t="shared" si="69"/>
        <v/>
      </c>
      <c r="V365" s="162"/>
      <c r="W365" s="27" t="str">
        <f t="shared" si="70"/>
        <v/>
      </c>
      <c r="X365" s="162"/>
      <c r="Y365" s="27" t="str">
        <f t="shared" si="71"/>
        <v/>
      </c>
      <c r="Z365" s="162"/>
      <c r="AA365" s="27" t="str">
        <f t="shared" si="72"/>
        <v/>
      </c>
      <c r="AB365" s="162"/>
      <c r="AC365" s="27" t="str">
        <f t="shared" si="73"/>
        <v/>
      </c>
      <c r="AD365" s="162"/>
      <c r="AE365" s="27" t="str">
        <f t="shared" si="74"/>
        <v/>
      </c>
      <c r="AF365" s="48" t="str">
        <f t="shared" si="75"/>
        <v/>
      </c>
      <c r="AG365" s="48" t="str">
        <f t="shared" si="76"/>
        <v/>
      </c>
      <c r="AH365" s="132"/>
      <c r="AI365" s="161" t="str">
        <f t="shared" si="77"/>
        <v>Débil</v>
      </c>
      <c r="AJ365" s="21" t="str">
        <f>IFERROR(VLOOKUP((CONCATENATE(AG365,AI365)),Listados!$U$3:$V$11,2,FALSE),"")</f>
        <v/>
      </c>
      <c r="AK365" s="48">
        <f t="shared" si="78"/>
        <v>100</v>
      </c>
      <c r="AL365" s="295"/>
      <c r="AM365" s="297"/>
      <c r="AN365" s="197">
        <f>+IF(AND(Q365="Preventivo",AM361="Fuerte"),2,IF(AND(Q365="Preventivo",AM361="Moderado"),1,0))</f>
        <v>0</v>
      </c>
      <c r="AO365" s="197">
        <f t="shared" si="79"/>
        <v>0</v>
      </c>
      <c r="AP365" s="197" t="e">
        <f>+K361-AN365</f>
        <v>#N/A</v>
      </c>
      <c r="AQ365" s="197" t="e">
        <f>+M361-AO365</f>
        <v>#N/A</v>
      </c>
      <c r="AR365" s="299"/>
      <c r="AS365" s="299"/>
      <c r="AT365" s="299"/>
      <c r="AU365" s="299"/>
      <c r="AV365" s="351"/>
      <c r="AW365" s="352"/>
      <c r="AX365" s="353"/>
      <c r="AY365" s="351"/>
      <c r="AZ365" s="352"/>
      <c r="BA365" s="353"/>
      <c r="BB365" s="351"/>
      <c r="BC365" s="352"/>
      <c r="BD365" s="353"/>
    </row>
    <row r="366" spans="1:56" ht="15.75" thickBot="1" x14ac:dyDescent="0.3">
      <c r="A366" s="311"/>
      <c r="B366" s="320"/>
      <c r="C366" s="316"/>
      <c r="D366" s="319"/>
      <c r="E366" s="106"/>
      <c r="F366" s="106"/>
      <c r="G366" s="30"/>
      <c r="H366" s="31"/>
      <c r="I366" s="130"/>
      <c r="J366" s="302"/>
      <c r="K366" s="305"/>
      <c r="L366" s="307"/>
      <c r="M366" s="305"/>
      <c r="N366" s="308"/>
      <c r="O366" s="47" t="s">
        <v>627</v>
      </c>
      <c r="P366" s="200"/>
      <c r="Q366" s="200"/>
      <c r="R366" s="200"/>
      <c r="S366" s="27" t="str">
        <f t="shared" si="68"/>
        <v/>
      </c>
      <c r="T366" s="200"/>
      <c r="U366" s="27" t="str">
        <f t="shared" si="69"/>
        <v/>
      </c>
      <c r="V366" s="162"/>
      <c r="W366" s="27" t="str">
        <f t="shared" si="70"/>
        <v/>
      </c>
      <c r="X366" s="162"/>
      <c r="Y366" s="27" t="str">
        <f t="shared" si="71"/>
        <v/>
      </c>
      <c r="Z366" s="162"/>
      <c r="AA366" s="27" t="str">
        <f t="shared" si="72"/>
        <v/>
      </c>
      <c r="AB366" s="162"/>
      <c r="AC366" s="27" t="str">
        <f t="shared" si="73"/>
        <v/>
      </c>
      <c r="AD366" s="162"/>
      <c r="AE366" s="27" t="str">
        <f t="shared" si="74"/>
        <v/>
      </c>
      <c r="AF366" s="48" t="str">
        <f t="shared" si="75"/>
        <v/>
      </c>
      <c r="AG366" s="48" t="str">
        <f t="shared" si="76"/>
        <v/>
      </c>
      <c r="AH366" s="132"/>
      <c r="AI366" s="161" t="str">
        <f t="shared" si="77"/>
        <v>Débil</v>
      </c>
      <c r="AJ366" s="21" t="str">
        <f>IFERROR(VLOOKUP((CONCATENATE(AG366,AI366)),Listados!$U$3:$V$11,2,FALSE),"")</f>
        <v/>
      </c>
      <c r="AK366" s="48">
        <f t="shared" si="78"/>
        <v>100</v>
      </c>
      <c r="AL366" s="296"/>
      <c r="AM366" s="297"/>
      <c r="AN366" s="197">
        <f>+IF(AND(Q366="Preventivo",AM361="Fuerte"),2,IF(AND(Q366="Preventivo",AM361="Moderado"),1,0))</f>
        <v>0</v>
      </c>
      <c r="AO366" s="197">
        <f t="shared" si="79"/>
        <v>0</v>
      </c>
      <c r="AP366" s="197" t="e">
        <f>+K361-AN366</f>
        <v>#N/A</v>
      </c>
      <c r="AQ366" s="197" t="e">
        <f>+M361-AO366</f>
        <v>#N/A</v>
      </c>
      <c r="AR366" s="300"/>
      <c r="AS366" s="300"/>
      <c r="AT366" s="300"/>
      <c r="AU366" s="300"/>
      <c r="AV366" s="351"/>
      <c r="AW366" s="352"/>
      <c r="AX366" s="353"/>
      <c r="AY366" s="351"/>
      <c r="AZ366" s="352"/>
      <c r="BA366" s="353"/>
      <c r="BB366" s="351"/>
      <c r="BC366" s="352"/>
      <c r="BD366" s="353"/>
    </row>
  </sheetData>
  <sheetProtection selectLockedCells="1"/>
  <autoFilter ref="A6:BD366" xr:uid="{00000000-0009-0000-0000-000001000000}">
    <filterColumn colId="47" showButton="0"/>
    <filterColumn colId="48" showButton="0"/>
    <filterColumn colId="50" showButton="0"/>
    <filterColumn colId="51" showButton="0"/>
    <filterColumn colId="53" showButton="0"/>
    <filterColumn colId="54" showButton="0"/>
  </autoFilter>
  <mergeCells count="1998">
    <mergeCell ref="AV366:AX366"/>
    <mergeCell ref="AY366:BA366"/>
    <mergeCell ref="BB366:BD366"/>
    <mergeCell ref="AV363:AX363"/>
    <mergeCell ref="AY363:BA363"/>
    <mergeCell ref="BB363:BD363"/>
    <mergeCell ref="AV364:AX364"/>
    <mergeCell ref="AY364:BA364"/>
    <mergeCell ref="BB364:BD364"/>
    <mergeCell ref="AV365:AX365"/>
    <mergeCell ref="AY365:BA365"/>
    <mergeCell ref="BB365:BD365"/>
    <mergeCell ref="AV360:AX360"/>
    <mergeCell ref="AY360:BA360"/>
    <mergeCell ref="BB360:BD360"/>
    <mergeCell ref="AV361:AX361"/>
    <mergeCell ref="AY361:BA361"/>
    <mergeCell ref="BB361:BD361"/>
    <mergeCell ref="AV362:AX362"/>
    <mergeCell ref="AY362:BA362"/>
    <mergeCell ref="BB362:BD362"/>
    <mergeCell ref="AV357:AX357"/>
    <mergeCell ref="AY357:BA357"/>
    <mergeCell ref="BB357:BD357"/>
    <mergeCell ref="AV358:AX358"/>
    <mergeCell ref="AY358:BA358"/>
    <mergeCell ref="BB358:BD358"/>
    <mergeCell ref="AV359:AX359"/>
    <mergeCell ref="AY359:BA359"/>
    <mergeCell ref="BB359:BD359"/>
    <mergeCell ref="AV354:AX354"/>
    <mergeCell ref="AY354:BA354"/>
    <mergeCell ref="BB354:BD354"/>
    <mergeCell ref="AV355:AX355"/>
    <mergeCell ref="AY355:BA355"/>
    <mergeCell ref="BB355:BD355"/>
    <mergeCell ref="AV356:AX356"/>
    <mergeCell ref="AY356:BA356"/>
    <mergeCell ref="BB356:BD356"/>
    <mergeCell ref="AV351:AX351"/>
    <mergeCell ref="AY351:BA351"/>
    <mergeCell ref="BB351:BD351"/>
    <mergeCell ref="AV352:AX352"/>
    <mergeCell ref="AY352:BA352"/>
    <mergeCell ref="BB352:BD352"/>
    <mergeCell ref="AV353:AX353"/>
    <mergeCell ref="AY353:BA353"/>
    <mergeCell ref="BB353:BD353"/>
    <mergeCell ref="AV348:AX348"/>
    <mergeCell ref="AY348:BA348"/>
    <mergeCell ref="BB348:BD348"/>
    <mergeCell ref="AV349:AX349"/>
    <mergeCell ref="AY349:BA349"/>
    <mergeCell ref="BB349:BD349"/>
    <mergeCell ref="AV350:AX350"/>
    <mergeCell ref="AY350:BA350"/>
    <mergeCell ref="BB350:BD350"/>
    <mergeCell ref="AV345:AX345"/>
    <mergeCell ref="AY345:BA345"/>
    <mergeCell ref="BB345:BD345"/>
    <mergeCell ref="AV346:AX346"/>
    <mergeCell ref="AY346:BA346"/>
    <mergeCell ref="BB346:BD346"/>
    <mergeCell ref="AV347:AX347"/>
    <mergeCell ref="AY347:BA347"/>
    <mergeCell ref="BB347:BD347"/>
    <mergeCell ref="AV342:AX342"/>
    <mergeCell ref="AY342:BA342"/>
    <mergeCell ref="BB342:BD342"/>
    <mergeCell ref="AV343:AX343"/>
    <mergeCell ref="AY343:BA343"/>
    <mergeCell ref="BB343:BD343"/>
    <mergeCell ref="AV344:AX344"/>
    <mergeCell ref="AY344:BA344"/>
    <mergeCell ref="BB344:BD344"/>
    <mergeCell ref="AV339:AX339"/>
    <mergeCell ref="AY339:BA339"/>
    <mergeCell ref="BB339:BD339"/>
    <mergeCell ref="AV340:AX340"/>
    <mergeCell ref="AY340:BA340"/>
    <mergeCell ref="BB340:BD340"/>
    <mergeCell ref="AV341:AX341"/>
    <mergeCell ref="AY341:BA341"/>
    <mergeCell ref="BB341:BD341"/>
    <mergeCell ref="AV336:AX336"/>
    <mergeCell ref="AY336:BA336"/>
    <mergeCell ref="BB336:BD336"/>
    <mergeCell ref="AV337:AX337"/>
    <mergeCell ref="AY337:BA337"/>
    <mergeCell ref="BB337:BD337"/>
    <mergeCell ref="AV338:AX338"/>
    <mergeCell ref="AY338:BA338"/>
    <mergeCell ref="BB338:BD338"/>
    <mergeCell ref="AV333:AX333"/>
    <mergeCell ref="AY333:BA333"/>
    <mergeCell ref="BB333:BD333"/>
    <mergeCell ref="AV334:AX334"/>
    <mergeCell ref="AY334:BA334"/>
    <mergeCell ref="BB334:BD334"/>
    <mergeCell ref="AV335:AX335"/>
    <mergeCell ref="AY335:BA335"/>
    <mergeCell ref="BB335:BD335"/>
    <mergeCell ref="AV330:AX330"/>
    <mergeCell ref="AY330:BA330"/>
    <mergeCell ref="BB330:BD330"/>
    <mergeCell ref="AV331:AX331"/>
    <mergeCell ref="AY331:BA331"/>
    <mergeCell ref="BB331:BD331"/>
    <mergeCell ref="AV332:AX332"/>
    <mergeCell ref="AY332:BA332"/>
    <mergeCell ref="BB332:BD332"/>
    <mergeCell ref="AV327:AX327"/>
    <mergeCell ref="AY327:BA327"/>
    <mergeCell ref="BB327:BD327"/>
    <mergeCell ref="AV328:AX328"/>
    <mergeCell ref="AY328:BA328"/>
    <mergeCell ref="BB328:BD328"/>
    <mergeCell ref="AV329:AX329"/>
    <mergeCell ref="AY329:BA329"/>
    <mergeCell ref="BB329:BD329"/>
    <mergeCell ref="AV324:AX324"/>
    <mergeCell ref="AY324:BA324"/>
    <mergeCell ref="BB324:BD324"/>
    <mergeCell ref="AV325:AX325"/>
    <mergeCell ref="AY325:BA325"/>
    <mergeCell ref="BB325:BD325"/>
    <mergeCell ref="AV326:AX326"/>
    <mergeCell ref="AY326:BA326"/>
    <mergeCell ref="BB326:BD326"/>
    <mergeCell ref="AV321:AX321"/>
    <mergeCell ref="AY321:BA321"/>
    <mergeCell ref="BB321:BD321"/>
    <mergeCell ref="AV322:AX322"/>
    <mergeCell ref="AY322:BA322"/>
    <mergeCell ref="BB322:BD322"/>
    <mergeCell ref="AV323:AX323"/>
    <mergeCell ref="AY323:BA323"/>
    <mergeCell ref="BB323:BD323"/>
    <mergeCell ref="AV318:AX318"/>
    <mergeCell ref="AY318:BA318"/>
    <mergeCell ref="BB318:BD318"/>
    <mergeCell ref="AV319:AX319"/>
    <mergeCell ref="AY319:BA319"/>
    <mergeCell ref="BB319:BD319"/>
    <mergeCell ref="AV320:AX320"/>
    <mergeCell ref="AY320:BA320"/>
    <mergeCell ref="BB320:BD320"/>
    <mergeCell ref="AV315:AX315"/>
    <mergeCell ref="AY315:BA315"/>
    <mergeCell ref="BB315:BD315"/>
    <mergeCell ref="AV316:AX316"/>
    <mergeCell ref="AY316:BA316"/>
    <mergeCell ref="BB316:BD316"/>
    <mergeCell ref="AV317:AX317"/>
    <mergeCell ref="AY317:BA317"/>
    <mergeCell ref="BB317:BD317"/>
    <mergeCell ref="AV312:AX312"/>
    <mergeCell ref="AY312:BA312"/>
    <mergeCell ref="BB312:BD312"/>
    <mergeCell ref="AV313:AX313"/>
    <mergeCell ref="AY313:BA313"/>
    <mergeCell ref="BB313:BD313"/>
    <mergeCell ref="AV314:AX314"/>
    <mergeCell ref="AY314:BA314"/>
    <mergeCell ref="BB314:BD314"/>
    <mergeCell ref="AV309:AX309"/>
    <mergeCell ref="AY309:BA309"/>
    <mergeCell ref="BB309:BD309"/>
    <mergeCell ref="AV310:AX310"/>
    <mergeCell ref="AY310:BA310"/>
    <mergeCell ref="BB310:BD310"/>
    <mergeCell ref="AV311:AX311"/>
    <mergeCell ref="AY311:BA311"/>
    <mergeCell ref="BB311:BD311"/>
    <mergeCell ref="AV306:AX306"/>
    <mergeCell ref="AY306:BA306"/>
    <mergeCell ref="BB306:BD306"/>
    <mergeCell ref="AV307:AX307"/>
    <mergeCell ref="AY307:BA307"/>
    <mergeCell ref="BB307:BD307"/>
    <mergeCell ref="AV308:AX308"/>
    <mergeCell ref="AY308:BA308"/>
    <mergeCell ref="BB308:BD308"/>
    <mergeCell ref="AV303:AX303"/>
    <mergeCell ref="AY303:BA303"/>
    <mergeCell ref="BB303:BD303"/>
    <mergeCell ref="AV304:AX304"/>
    <mergeCell ref="AY304:BA304"/>
    <mergeCell ref="BB304:BD304"/>
    <mergeCell ref="AV305:AX305"/>
    <mergeCell ref="AY305:BA305"/>
    <mergeCell ref="BB305:BD305"/>
    <mergeCell ref="AV300:AX300"/>
    <mergeCell ref="AY300:BA300"/>
    <mergeCell ref="BB300:BD300"/>
    <mergeCell ref="AV301:AX301"/>
    <mergeCell ref="AY301:BA301"/>
    <mergeCell ref="BB301:BD301"/>
    <mergeCell ref="AV302:AX302"/>
    <mergeCell ref="AY302:BA302"/>
    <mergeCell ref="BB302:BD302"/>
    <mergeCell ref="AV297:AX297"/>
    <mergeCell ref="AY297:BA297"/>
    <mergeCell ref="BB297:BD297"/>
    <mergeCell ref="AV298:AX298"/>
    <mergeCell ref="AY298:BA298"/>
    <mergeCell ref="BB298:BD298"/>
    <mergeCell ref="AV299:AX299"/>
    <mergeCell ref="AY299:BA299"/>
    <mergeCell ref="BB299:BD299"/>
    <mergeCell ref="AV294:AX294"/>
    <mergeCell ref="AY294:BA294"/>
    <mergeCell ref="BB294:BD294"/>
    <mergeCell ref="AV295:AX295"/>
    <mergeCell ref="AY295:BA295"/>
    <mergeCell ref="BB295:BD295"/>
    <mergeCell ref="AV296:AX296"/>
    <mergeCell ref="AY296:BA296"/>
    <mergeCell ref="BB296:BD296"/>
    <mergeCell ref="AV291:AX291"/>
    <mergeCell ref="AY291:BA291"/>
    <mergeCell ref="BB291:BD291"/>
    <mergeCell ref="AV292:AX292"/>
    <mergeCell ref="AY292:BA292"/>
    <mergeCell ref="BB292:BD292"/>
    <mergeCell ref="AV293:AX293"/>
    <mergeCell ref="AY293:BA293"/>
    <mergeCell ref="BB293:BD293"/>
    <mergeCell ref="AV288:AX288"/>
    <mergeCell ref="AY288:BA288"/>
    <mergeCell ref="BB288:BD288"/>
    <mergeCell ref="AV289:AX289"/>
    <mergeCell ref="AY289:BA289"/>
    <mergeCell ref="BB289:BD289"/>
    <mergeCell ref="AV290:AX290"/>
    <mergeCell ref="AY290:BA290"/>
    <mergeCell ref="BB290:BD290"/>
    <mergeCell ref="AV285:AX285"/>
    <mergeCell ref="AY285:BA285"/>
    <mergeCell ref="BB285:BD285"/>
    <mergeCell ref="AV286:AX286"/>
    <mergeCell ref="AY286:BA286"/>
    <mergeCell ref="BB286:BD286"/>
    <mergeCell ref="AV287:AX287"/>
    <mergeCell ref="AY287:BA287"/>
    <mergeCell ref="BB287:BD287"/>
    <mergeCell ref="AV282:AX282"/>
    <mergeCell ref="AY282:BA282"/>
    <mergeCell ref="BB282:BD282"/>
    <mergeCell ref="AV283:AX283"/>
    <mergeCell ref="AY283:BA283"/>
    <mergeCell ref="BB283:BD283"/>
    <mergeCell ref="AV284:AX284"/>
    <mergeCell ref="AY284:BA284"/>
    <mergeCell ref="BB284:BD284"/>
    <mergeCell ref="AV279:AX279"/>
    <mergeCell ref="AY279:BA279"/>
    <mergeCell ref="BB279:BD279"/>
    <mergeCell ref="AV280:AX280"/>
    <mergeCell ref="AY280:BA280"/>
    <mergeCell ref="BB280:BD280"/>
    <mergeCell ref="AV281:AX281"/>
    <mergeCell ref="AY281:BA281"/>
    <mergeCell ref="BB281:BD281"/>
    <mergeCell ref="AV276:AX276"/>
    <mergeCell ref="AY276:BA276"/>
    <mergeCell ref="BB276:BD276"/>
    <mergeCell ref="AV277:AX277"/>
    <mergeCell ref="AY277:BA277"/>
    <mergeCell ref="BB277:BD277"/>
    <mergeCell ref="AV278:AX278"/>
    <mergeCell ref="AY278:BA278"/>
    <mergeCell ref="BB278:BD278"/>
    <mergeCell ref="AV273:AX273"/>
    <mergeCell ref="AY273:BA273"/>
    <mergeCell ref="BB273:BD273"/>
    <mergeCell ref="AV274:AX274"/>
    <mergeCell ref="AY274:BA274"/>
    <mergeCell ref="BB274:BD274"/>
    <mergeCell ref="AV275:AX275"/>
    <mergeCell ref="AY275:BA275"/>
    <mergeCell ref="BB275:BD275"/>
    <mergeCell ref="AV270:AX270"/>
    <mergeCell ref="AY270:BA270"/>
    <mergeCell ref="BB270:BD270"/>
    <mergeCell ref="AV271:AX271"/>
    <mergeCell ref="AY271:BA271"/>
    <mergeCell ref="BB271:BD271"/>
    <mergeCell ref="AV272:AX272"/>
    <mergeCell ref="AY272:BA272"/>
    <mergeCell ref="BB272:BD272"/>
    <mergeCell ref="AV267:AX267"/>
    <mergeCell ref="AY267:BA267"/>
    <mergeCell ref="BB267:BD267"/>
    <mergeCell ref="AV268:AX268"/>
    <mergeCell ref="AY268:BA268"/>
    <mergeCell ref="BB268:BD268"/>
    <mergeCell ref="AV269:AX269"/>
    <mergeCell ref="AY269:BA269"/>
    <mergeCell ref="BB269:BD269"/>
    <mergeCell ref="AV264:AX264"/>
    <mergeCell ref="AY264:BA264"/>
    <mergeCell ref="BB264:BD264"/>
    <mergeCell ref="AV265:AX265"/>
    <mergeCell ref="AY265:BA265"/>
    <mergeCell ref="BB265:BD265"/>
    <mergeCell ref="AV266:AX266"/>
    <mergeCell ref="AY266:BA266"/>
    <mergeCell ref="BB266:BD266"/>
    <mergeCell ref="AV261:AX261"/>
    <mergeCell ref="AY261:BA261"/>
    <mergeCell ref="BB261:BD261"/>
    <mergeCell ref="AV262:AX262"/>
    <mergeCell ref="AY262:BA262"/>
    <mergeCell ref="BB262:BD262"/>
    <mergeCell ref="AV263:AX263"/>
    <mergeCell ref="AY263:BA263"/>
    <mergeCell ref="BB263:BD263"/>
    <mergeCell ref="AV258:AX258"/>
    <mergeCell ref="AY258:BA258"/>
    <mergeCell ref="BB258:BD258"/>
    <mergeCell ref="AV259:AX259"/>
    <mergeCell ref="AY259:BA259"/>
    <mergeCell ref="BB259:BD259"/>
    <mergeCell ref="AV260:AX260"/>
    <mergeCell ref="AY260:BA260"/>
    <mergeCell ref="BB260:BD260"/>
    <mergeCell ref="AV255:AX255"/>
    <mergeCell ref="AY255:BA255"/>
    <mergeCell ref="BB255:BD255"/>
    <mergeCell ref="AV256:AX256"/>
    <mergeCell ref="AY256:BA256"/>
    <mergeCell ref="BB256:BD256"/>
    <mergeCell ref="AV257:AX257"/>
    <mergeCell ref="AY257:BA257"/>
    <mergeCell ref="BB257:BD257"/>
    <mergeCell ref="AV252:AX252"/>
    <mergeCell ref="AY252:BA252"/>
    <mergeCell ref="BB252:BD252"/>
    <mergeCell ref="AV253:AX253"/>
    <mergeCell ref="AY253:BA253"/>
    <mergeCell ref="BB253:BD253"/>
    <mergeCell ref="AV254:AX254"/>
    <mergeCell ref="AY254:BA254"/>
    <mergeCell ref="BB254:BD254"/>
    <mergeCell ref="AV249:AX249"/>
    <mergeCell ref="AY249:BA249"/>
    <mergeCell ref="BB249:BD249"/>
    <mergeCell ref="AV250:AX250"/>
    <mergeCell ref="AY250:BA250"/>
    <mergeCell ref="BB250:BD250"/>
    <mergeCell ref="AV251:AX251"/>
    <mergeCell ref="AY251:BA251"/>
    <mergeCell ref="BB251:BD251"/>
    <mergeCell ref="AV246:AX246"/>
    <mergeCell ref="AY246:BA246"/>
    <mergeCell ref="BB246:BD246"/>
    <mergeCell ref="AV247:AX247"/>
    <mergeCell ref="AY247:BA247"/>
    <mergeCell ref="BB247:BD247"/>
    <mergeCell ref="AV248:AX248"/>
    <mergeCell ref="AY248:BA248"/>
    <mergeCell ref="BB248:BD248"/>
    <mergeCell ref="AV243:AX243"/>
    <mergeCell ref="AY243:BA243"/>
    <mergeCell ref="BB243:BD243"/>
    <mergeCell ref="AV244:AX244"/>
    <mergeCell ref="AY244:BA244"/>
    <mergeCell ref="BB244:BD244"/>
    <mergeCell ref="AV245:AX245"/>
    <mergeCell ref="AY245:BA245"/>
    <mergeCell ref="BB245:BD245"/>
    <mergeCell ref="AV240:AX240"/>
    <mergeCell ref="AY240:BA240"/>
    <mergeCell ref="BB240:BD240"/>
    <mergeCell ref="AV241:AX241"/>
    <mergeCell ref="AY241:BA241"/>
    <mergeCell ref="BB241:BD241"/>
    <mergeCell ref="AV242:AX242"/>
    <mergeCell ref="AY242:BA242"/>
    <mergeCell ref="BB242:BD242"/>
    <mergeCell ref="AV237:AX237"/>
    <mergeCell ref="AY237:BA237"/>
    <mergeCell ref="BB237:BD237"/>
    <mergeCell ref="AV238:AX238"/>
    <mergeCell ref="AY238:BA238"/>
    <mergeCell ref="BB238:BD238"/>
    <mergeCell ref="AV239:AX239"/>
    <mergeCell ref="AY239:BA239"/>
    <mergeCell ref="BB239:BD239"/>
    <mergeCell ref="AV234:AX234"/>
    <mergeCell ref="AY234:BA234"/>
    <mergeCell ref="BB234:BD234"/>
    <mergeCell ref="AV235:AX235"/>
    <mergeCell ref="AY235:BA235"/>
    <mergeCell ref="BB235:BD235"/>
    <mergeCell ref="AV236:AX236"/>
    <mergeCell ref="AY236:BA236"/>
    <mergeCell ref="BB236:BD236"/>
    <mergeCell ref="AV231:AX231"/>
    <mergeCell ref="AY231:BA231"/>
    <mergeCell ref="BB231:BD231"/>
    <mergeCell ref="AV232:AX232"/>
    <mergeCell ref="AY232:BA232"/>
    <mergeCell ref="BB232:BD232"/>
    <mergeCell ref="AV233:AX233"/>
    <mergeCell ref="AY233:BA233"/>
    <mergeCell ref="BB233:BD233"/>
    <mergeCell ref="AV228:AX228"/>
    <mergeCell ref="AY228:BA228"/>
    <mergeCell ref="BB228:BD228"/>
    <mergeCell ref="AV229:AX229"/>
    <mergeCell ref="AY229:BA229"/>
    <mergeCell ref="BB229:BD229"/>
    <mergeCell ref="AV230:AX230"/>
    <mergeCell ref="AY230:BA230"/>
    <mergeCell ref="BB230:BD230"/>
    <mergeCell ref="AV225:AX225"/>
    <mergeCell ref="AY225:BA225"/>
    <mergeCell ref="BB225:BD225"/>
    <mergeCell ref="AV226:AX226"/>
    <mergeCell ref="AY226:BA226"/>
    <mergeCell ref="BB226:BD226"/>
    <mergeCell ref="AV227:AX227"/>
    <mergeCell ref="AY227:BA227"/>
    <mergeCell ref="BB227:BD227"/>
    <mergeCell ref="AV222:AX222"/>
    <mergeCell ref="AY222:BA222"/>
    <mergeCell ref="BB222:BD222"/>
    <mergeCell ref="AV223:AX223"/>
    <mergeCell ref="AY223:BA223"/>
    <mergeCell ref="BB223:BD223"/>
    <mergeCell ref="AV224:AX224"/>
    <mergeCell ref="AY224:BA224"/>
    <mergeCell ref="BB224:BD224"/>
    <mergeCell ref="AV219:AX219"/>
    <mergeCell ref="AY219:BA219"/>
    <mergeCell ref="BB219:BD219"/>
    <mergeCell ref="AV220:AX220"/>
    <mergeCell ref="AY220:BA220"/>
    <mergeCell ref="BB220:BD220"/>
    <mergeCell ref="AV221:AX221"/>
    <mergeCell ref="AY221:BA221"/>
    <mergeCell ref="BB221:BD221"/>
    <mergeCell ref="AV216:AX216"/>
    <mergeCell ref="AY216:BA216"/>
    <mergeCell ref="BB216:BD216"/>
    <mergeCell ref="AV217:AX217"/>
    <mergeCell ref="AY217:BA217"/>
    <mergeCell ref="BB217:BD217"/>
    <mergeCell ref="AV218:AX218"/>
    <mergeCell ref="AY218:BA218"/>
    <mergeCell ref="BB218:BD218"/>
    <mergeCell ref="AV213:AX213"/>
    <mergeCell ref="AY213:BA213"/>
    <mergeCell ref="BB213:BD213"/>
    <mergeCell ref="AV214:AX214"/>
    <mergeCell ref="AY214:BA214"/>
    <mergeCell ref="BB214:BD214"/>
    <mergeCell ref="AV215:AX215"/>
    <mergeCell ref="AY215:BA215"/>
    <mergeCell ref="BB215:BD215"/>
    <mergeCell ref="AV210:AX210"/>
    <mergeCell ref="AY210:BA210"/>
    <mergeCell ref="BB210:BD210"/>
    <mergeCell ref="AV211:AX211"/>
    <mergeCell ref="AY211:BA211"/>
    <mergeCell ref="BB211:BD211"/>
    <mergeCell ref="AV212:AX212"/>
    <mergeCell ref="AY212:BA212"/>
    <mergeCell ref="BB212:BD212"/>
    <mergeCell ref="AV207:AX207"/>
    <mergeCell ref="AY207:BA207"/>
    <mergeCell ref="BB207:BD207"/>
    <mergeCell ref="AV208:AX208"/>
    <mergeCell ref="AY208:BA208"/>
    <mergeCell ref="BB208:BD208"/>
    <mergeCell ref="AV209:AX209"/>
    <mergeCell ref="AY209:BA209"/>
    <mergeCell ref="BB209:BD209"/>
    <mergeCell ref="AV204:AX204"/>
    <mergeCell ref="AY204:BA204"/>
    <mergeCell ref="BB204:BD204"/>
    <mergeCell ref="AV205:AX205"/>
    <mergeCell ref="AY205:BA205"/>
    <mergeCell ref="BB205:BD205"/>
    <mergeCell ref="AV206:AX206"/>
    <mergeCell ref="AY206:BA206"/>
    <mergeCell ref="BB206:BD206"/>
    <mergeCell ref="AV201:AX201"/>
    <mergeCell ref="AY201:BA201"/>
    <mergeCell ref="BB201:BD201"/>
    <mergeCell ref="AV202:AX202"/>
    <mergeCell ref="AY202:BA202"/>
    <mergeCell ref="BB202:BD202"/>
    <mergeCell ref="AV203:AX203"/>
    <mergeCell ref="AY203:BA203"/>
    <mergeCell ref="BB203:BD203"/>
    <mergeCell ref="AV198:AX198"/>
    <mergeCell ref="AY198:BA198"/>
    <mergeCell ref="BB198:BD198"/>
    <mergeCell ref="AV199:AX199"/>
    <mergeCell ref="AY199:BA199"/>
    <mergeCell ref="BB199:BD199"/>
    <mergeCell ref="AV200:AX200"/>
    <mergeCell ref="AY200:BA200"/>
    <mergeCell ref="BB200:BD200"/>
    <mergeCell ref="AV195:AX195"/>
    <mergeCell ref="AY195:BA195"/>
    <mergeCell ref="BB195:BD195"/>
    <mergeCell ref="AV196:AX196"/>
    <mergeCell ref="AY196:BA196"/>
    <mergeCell ref="BB196:BD196"/>
    <mergeCell ref="AV197:AX197"/>
    <mergeCell ref="AY197:BA197"/>
    <mergeCell ref="BB197:BD197"/>
    <mergeCell ref="AV192:AX192"/>
    <mergeCell ref="AY192:BA192"/>
    <mergeCell ref="BB192:BD192"/>
    <mergeCell ref="AV193:AX193"/>
    <mergeCell ref="AY193:BA193"/>
    <mergeCell ref="BB193:BD193"/>
    <mergeCell ref="AV194:AX194"/>
    <mergeCell ref="AY194:BA194"/>
    <mergeCell ref="BB194:BD194"/>
    <mergeCell ref="AV189:AX189"/>
    <mergeCell ref="AY189:BA189"/>
    <mergeCell ref="BB189:BD189"/>
    <mergeCell ref="AV190:AX190"/>
    <mergeCell ref="AY190:BA190"/>
    <mergeCell ref="BB190:BD190"/>
    <mergeCell ref="AV191:AX191"/>
    <mergeCell ref="AY191:BA191"/>
    <mergeCell ref="BB191:BD191"/>
    <mergeCell ref="AV186:AX186"/>
    <mergeCell ref="AY186:BA186"/>
    <mergeCell ref="BB186:BD186"/>
    <mergeCell ref="AV187:AX187"/>
    <mergeCell ref="AY187:BA187"/>
    <mergeCell ref="BB187:BD187"/>
    <mergeCell ref="AV188:AX188"/>
    <mergeCell ref="AY188:BA188"/>
    <mergeCell ref="BB188:BD188"/>
    <mergeCell ref="AV183:AX183"/>
    <mergeCell ref="AY183:BA183"/>
    <mergeCell ref="BB183:BD183"/>
    <mergeCell ref="AV184:AX184"/>
    <mergeCell ref="AY184:BA184"/>
    <mergeCell ref="BB184:BD184"/>
    <mergeCell ref="AV185:AX185"/>
    <mergeCell ref="AY185:BA185"/>
    <mergeCell ref="BB185:BD185"/>
    <mergeCell ref="AV180:AX180"/>
    <mergeCell ref="AY180:BA180"/>
    <mergeCell ref="BB180:BD180"/>
    <mergeCell ref="AV181:AX181"/>
    <mergeCell ref="AY181:BA181"/>
    <mergeCell ref="BB181:BD181"/>
    <mergeCell ref="AV182:AX182"/>
    <mergeCell ref="AY182:BA182"/>
    <mergeCell ref="BB182:BD182"/>
    <mergeCell ref="AV177:AX177"/>
    <mergeCell ref="AY177:BA177"/>
    <mergeCell ref="BB177:BD177"/>
    <mergeCell ref="AV178:AX178"/>
    <mergeCell ref="AY178:BA178"/>
    <mergeCell ref="BB178:BD178"/>
    <mergeCell ref="AV179:AX179"/>
    <mergeCell ref="AY179:BA179"/>
    <mergeCell ref="BB179:BD179"/>
    <mergeCell ref="AV174:AX174"/>
    <mergeCell ref="AY174:BA174"/>
    <mergeCell ref="BB174:BD174"/>
    <mergeCell ref="AV175:AX175"/>
    <mergeCell ref="AY175:BA175"/>
    <mergeCell ref="BB175:BD175"/>
    <mergeCell ref="AV176:AX176"/>
    <mergeCell ref="AY176:BA176"/>
    <mergeCell ref="BB176:BD176"/>
    <mergeCell ref="AV171:AX171"/>
    <mergeCell ref="AY171:BA171"/>
    <mergeCell ref="BB171:BD171"/>
    <mergeCell ref="AV172:AX172"/>
    <mergeCell ref="AY172:BA172"/>
    <mergeCell ref="BB172:BD172"/>
    <mergeCell ref="AV173:AX173"/>
    <mergeCell ref="AY173:BA173"/>
    <mergeCell ref="BB173:BD173"/>
    <mergeCell ref="AV168:AX168"/>
    <mergeCell ref="AY168:BA168"/>
    <mergeCell ref="BB168:BD168"/>
    <mergeCell ref="AV169:AX169"/>
    <mergeCell ref="AY169:BA169"/>
    <mergeCell ref="BB169:BD169"/>
    <mergeCell ref="AV170:AX170"/>
    <mergeCell ref="AY170:BA170"/>
    <mergeCell ref="BB170:BD170"/>
    <mergeCell ref="AV165:AX165"/>
    <mergeCell ref="AY165:BA165"/>
    <mergeCell ref="BB165:BD165"/>
    <mergeCell ref="AV166:AX166"/>
    <mergeCell ref="AY166:BA166"/>
    <mergeCell ref="BB166:BD166"/>
    <mergeCell ref="AV167:AX167"/>
    <mergeCell ref="AY167:BA167"/>
    <mergeCell ref="BB167:BD167"/>
    <mergeCell ref="AV162:AX162"/>
    <mergeCell ref="AY162:BA162"/>
    <mergeCell ref="BB162:BD162"/>
    <mergeCell ref="AV163:AX163"/>
    <mergeCell ref="AY163:BA163"/>
    <mergeCell ref="BB163:BD163"/>
    <mergeCell ref="AV164:AX164"/>
    <mergeCell ref="AY164:BA164"/>
    <mergeCell ref="BB164:BD164"/>
    <mergeCell ref="AV159:AX159"/>
    <mergeCell ref="AY159:BA159"/>
    <mergeCell ref="BB159:BD159"/>
    <mergeCell ref="AV160:AX160"/>
    <mergeCell ref="AY160:BA160"/>
    <mergeCell ref="BB160:BD160"/>
    <mergeCell ref="AV161:AX161"/>
    <mergeCell ref="AY161:BA161"/>
    <mergeCell ref="BB161:BD161"/>
    <mergeCell ref="AV156:AX156"/>
    <mergeCell ref="AY156:BA156"/>
    <mergeCell ref="BB156:BD156"/>
    <mergeCell ref="AV157:AX157"/>
    <mergeCell ref="AY157:BA157"/>
    <mergeCell ref="BB157:BD157"/>
    <mergeCell ref="AV158:AX158"/>
    <mergeCell ref="AY158:BA158"/>
    <mergeCell ref="BB158:BD158"/>
    <mergeCell ref="AV153:AX153"/>
    <mergeCell ref="AY153:BA153"/>
    <mergeCell ref="BB153:BD153"/>
    <mergeCell ref="AV154:AX154"/>
    <mergeCell ref="AY154:BA154"/>
    <mergeCell ref="BB154:BD154"/>
    <mergeCell ref="AV155:AX155"/>
    <mergeCell ref="AY155:BA155"/>
    <mergeCell ref="BB155:BD155"/>
    <mergeCell ref="AV150:AX150"/>
    <mergeCell ref="AY150:BA150"/>
    <mergeCell ref="BB150:BD150"/>
    <mergeCell ref="AV151:AX151"/>
    <mergeCell ref="AY151:BA151"/>
    <mergeCell ref="BB151:BD151"/>
    <mergeCell ref="AV152:AX152"/>
    <mergeCell ref="AY152:BA152"/>
    <mergeCell ref="BB152:BD152"/>
    <mergeCell ref="AV147:AX147"/>
    <mergeCell ref="AY147:BA147"/>
    <mergeCell ref="BB147:BD147"/>
    <mergeCell ref="AV148:AX148"/>
    <mergeCell ref="AY148:BA148"/>
    <mergeCell ref="BB148:BD148"/>
    <mergeCell ref="AV149:AX149"/>
    <mergeCell ref="AY149:BA149"/>
    <mergeCell ref="BB149:BD149"/>
    <mergeCell ref="AV144:AX144"/>
    <mergeCell ref="AY144:BA144"/>
    <mergeCell ref="BB144:BD144"/>
    <mergeCell ref="AV145:AX145"/>
    <mergeCell ref="AY145:BA145"/>
    <mergeCell ref="BB145:BD145"/>
    <mergeCell ref="AV146:AX146"/>
    <mergeCell ref="AY146:BA146"/>
    <mergeCell ref="BB146:BD146"/>
    <mergeCell ref="AV141:AX141"/>
    <mergeCell ref="AY141:BA141"/>
    <mergeCell ref="BB141:BD141"/>
    <mergeCell ref="AV142:AX142"/>
    <mergeCell ref="AY142:BA142"/>
    <mergeCell ref="BB142:BD142"/>
    <mergeCell ref="AV143:AX143"/>
    <mergeCell ref="AY143:BA143"/>
    <mergeCell ref="BB143:BD143"/>
    <mergeCell ref="AV138:AX138"/>
    <mergeCell ref="AY138:BA138"/>
    <mergeCell ref="BB138:BD138"/>
    <mergeCell ref="AV139:AX139"/>
    <mergeCell ref="AY139:BA139"/>
    <mergeCell ref="BB139:BD139"/>
    <mergeCell ref="AV140:AX140"/>
    <mergeCell ref="AY140:BA140"/>
    <mergeCell ref="BB140:BD140"/>
    <mergeCell ref="AV135:AX135"/>
    <mergeCell ref="AY135:BA135"/>
    <mergeCell ref="BB135:BD135"/>
    <mergeCell ref="AV136:AX136"/>
    <mergeCell ref="AY136:BA136"/>
    <mergeCell ref="BB136:BD136"/>
    <mergeCell ref="AV137:AX137"/>
    <mergeCell ref="AY137:BA137"/>
    <mergeCell ref="BB137:BD137"/>
    <mergeCell ref="AV132:AX132"/>
    <mergeCell ref="AY132:BA132"/>
    <mergeCell ref="BB132:BD132"/>
    <mergeCell ref="AV133:AX133"/>
    <mergeCell ref="AY133:BA133"/>
    <mergeCell ref="BB133:BD133"/>
    <mergeCell ref="AV134:AX134"/>
    <mergeCell ref="AY134:BA134"/>
    <mergeCell ref="BB134:BD134"/>
    <mergeCell ref="AV129:AX129"/>
    <mergeCell ref="AY129:BA129"/>
    <mergeCell ref="BB129:BD129"/>
    <mergeCell ref="AV130:AX130"/>
    <mergeCell ref="AY130:BA130"/>
    <mergeCell ref="BB130:BD130"/>
    <mergeCell ref="AV131:AX131"/>
    <mergeCell ref="AY131:BA131"/>
    <mergeCell ref="BB131:BD131"/>
    <mergeCell ref="AV126:AX126"/>
    <mergeCell ref="AY126:BA126"/>
    <mergeCell ref="BB126:BD126"/>
    <mergeCell ref="AV127:AX127"/>
    <mergeCell ref="AY127:BA127"/>
    <mergeCell ref="BB127:BD127"/>
    <mergeCell ref="AV128:AX128"/>
    <mergeCell ref="AY128:BA128"/>
    <mergeCell ref="BB128:BD128"/>
    <mergeCell ref="AV123:AX123"/>
    <mergeCell ref="AY123:BA123"/>
    <mergeCell ref="BB123:BD123"/>
    <mergeCell ref="AV124:AX124"/>
    <mergeCell ref="AY124:BA124"/>
    <mergeCell ref="BB124:BD124"/>
    <mergeCell ref="AV125:AX125"/>
    <mergeCell ref="AY125:BA125"/>
    <mergeCell ref="BB125:BD125"/>
    <mergeCell ref="AV120:AX120"/>
    <mergeCell ref="AY120:BA120"/>
    <mergeCell ref="BB120:BD120"/>
    <mergeCell ref="AV121:AX121"/>
    <mergeCell ref="AY121:BA121"/>
    <mergeCell ref="BB121:BD121"/>
    <mergeCell ref="AV122:AX122"/>
    <mergeCell ref="AY122:BA122"/>
    <mergeCell ref="BB122:BD122"/>
    <mergeCell ref="AV117:AX117"/>
    <mergeCell ref="AY117:BA117"/>
    <mergeCell ref="BB117:BD117"/>
    <mergeCell ref="AV118:AX118"/>
    <mergeCell ref="AY118:BA118"/>
    <mergeCell ref="BB118:BD118"/>
    <mergeCell ref="AV119:AX119"/>
    <mergeCell ref="AY119:BA119"/>
    <mergeCell ref="BB119:BD119"/>
    <mergeCell ref="AV114:AX114"/>
    <mergeCell ref="AY114:BA114"/>
    <mergeCell ref="BB114:BD114"/>
    <mergeCell ref="AV115:AX115"/>
    <mergeCell ref="AY115:BA115"/>
    <mergeCell ref="BB115:BD115"/>
    <mergeCell ref="AV116:AX116"/>
    <mergeCell ref="AY116:BA116"/>
    <mergeCell ref="BB116:BD116"/>
    <mergeCell ref="AV111:AX111"/>
    <mergeCell ref="AY111:BA111"/>
    <mergeCell ref="BB111:BD111"/>
    <mergeCell ref="AV112:AX112"/>
    <mergeCell ref="AY112:BA112"/>
    <mergeCell ref="BB112:BD112"/>
    <mergeCell ref="AV113:AX113"/>
    <mergeCell ref="AY113:BA113"/>
    <mergeCell ref="BB113:BD113"/>
    <mergeCell ref="AV108:AX108"/>
    <mergeCell ref="AY108:BA108"/>
    <mergeCell ref="BB108:BD108"/>
    <mergeCell ref="AV109:AX109"/>
    <mergeCell ref="AY109:BA109"/>
    <mergeCell ref="BB109:BD109"/>
    <mergeCell ref="AV110:AX110"/>
    <mergeCell ref="AY110:BA110"/>
    <mergeCell ref="BB110:BD110"/>
    <mergeCell ref="AV105:AX105"/>
    <mergeCell ref="AY105:BA105"/>
    <mergeCell ref="BB105:BD105"/>
    <mergeCell ref="AV106:AX106"/>
    <mergeCell ref="AY106:BA106"/>
    <mergeCell ref="BB106:BD106"/>
    <mergeCell ref="AV107:AX107"/>
    <mergeCell ref="AY107:BA107"/>
    <mergeCell ref="BB107:BD107"/>
    <mergeCell ref="AV102:AX102"/>
    <mergeCell ref="AY102:BA102"/>
    <mergeCell ref="BB102:BD102"/>
    <mergeCell ref="AV103:AX103"/>
    <mergeCell ref="AY103:BA103"/>
    <mergeCell ref="BB103:BD103"/>
    <mergeCell ref="AV104:AX104"/>
    <mergeCell ref="AY104:BA104"/>
    <mergeCell ref="BB104:BD104"/>
    <mergeCell ref="AV99:AX99"/>
    <mergeCell ref="AY99:BA99"/>
    <mergeCell ref="BB99:BD99"/>
    <mergeCell ref="AV100:AX100"/>
    <mergeCell ref="AY100:BA100"/>
    <mergeCell ref="BB100:BD100"/>
    <mergeCell ref="AV101:AX101"/>
    <mergeCell ref="AY101:BA101"/>
    <mergeCell ref="BB101:BD101"/>
    <mergeCell ref="AV96:AX96"/>
    <mergeCell ref="AY96:BA96"/>
    <mergeCell ref="BB96:BD96"/>
    <mergeCell ref="AV97:AX97"/>
    <mergeCell ref="AY97:BA97"/>
    <mergeCell ref="BB97:BD97"/>
    <mergeCell ref="AV98:AX98"/>
    <mergeCell ref="AY98:BA98"/>
    <mergeCell ref="BB98:BD98"/>
    <mergeCell ref="AV93:AX93"/>
    <mergeCell ref="AY93:BA93"/>
    <mergeCell ref="BB93:BD93"/>
    <mergeCell ref="AV94:AX94"/>
    <mergeCell ref="AY94:BA94"/>
    <mergeCell ref="BB94:BD94"/>
    <mergeCell ref="AV95:AX95"/>
    <mergeCell ref="AY95:BA95"/>
    <mergeCell ref="BB95:BD95"/>
    <mergeCell ref="AV90:AX90"/>
    <mergeCell ref="AY90:BA90"/>
    <mergeCell ref="BB90:BD90"/>
    <mergeCell ref="AV91:AX91"/>
    <mergeCell ref="AY91:BA91"/>
    <mergeCell ref="BB91:BD91"/>
    <mergeCell ref="AV92:AX92"/>
    <mergeCell ref="AY92:BA92"/>
    <mergeCell ref="BB92:BD92"/>
    <mergeCell ref="AV87:AX87"/>
    <mergeCell ref="AY87:BA87"/>
    <mergeCell ref="BB87:BD87"/>
    <mergeCell ref="AV88:AX88"/>
    <mergeCell ref="AY88:BA88"/>
    <mergeCell ref="BB88:BD88"/>
    <mergeCell ref="AV89:AX89"/>
    <mergeCell ref="AY89:BA89"/>
    <mergeCell ref="BB89:BD89"/>
    <mergeCell ref="AV84:AX84"/>
    <mergeCell ref="AY84:BA84"/>
    <mergeCell ref="BB84:BD84"/>
    <mergeCell ref="AV85:AX85"/>
    <mergeCell ref="AY85:BA85"/>
    <mergeCell ref="BB85:BD85"/>
    <mergeCell ref="AV86:AX86"/>
    <mergeCell ref="AY86:BA86"/>
    <mergeCell ref="BB86:BD86"/>
    <mergeCell ref="AV81:AX81"/>
    <mergeCell ref="AY81:BA81"/>
    <mergeCell ref="BB81:BD81"/>
    <mergeCell ref="AV82:AX82"/>
    <mergeCell ref="AY82:BA82"/>
    <mergeCell ref="BB82:BD82"/>
    <mergeCell ref="AV83:AX83"/>
    <mergeCell ref="AY83:BA83"/>
    <mergeCell ref="BB83:BD83"/>
    <mergeCell ref="AV78:AX78"/>
    <mergeCell ref="AY78:BA78"/>
    <mergeCell ref="BB78:BD78"/>
    <mergeCell ref="AV79:AX79"/>
    <mergeCell ref="AY79:BA79"/>
    <mergeCell ref="BB79:BD79"/>
    <mergeCell ref="AV80:AX80"/>
    <mergeCell ref="AY80:BA80"/>
    <mergeCell ref="BB80:BD80"/>
    <mergeCell ref="AV75:AX75"/>
    <mergeCell ref="AY75:BA75"/>
    <mergeCell ref="BB75:BD75"/>
    <mergeCell ref="AV76:AX76"/>
    <mergeCell ref="AY76:BA76"/>
    <mergeCell ref="BB76:BD76"/>
    <mergeCell ref="AV77:AX77"/>
    <mergeCell ref="AY77:BA77"/>
    <mergeCell ref="BB77:BD77"/>
    <mergeCell ref="AV72:AX72"/>
    <mergeCell ref="AY72:BA72"/>
    <mergeCell ref="BB72:BD72"/>
    <mergeCell ref="AV73:AX73"/>
    <mergeCell ref="AY73:BA73"/>
    <mergeCell ref="BB73:BD73"/>
    <mergeCell ref="AV74:AX74"/>
    <mergeCell ref="AY74:BA74"/>
    <mergeCell ref="BB74:BD74"/>
    <mergeCell ref="AV69:AX69"/>
    <mergeCell ref="AY69:BA69"/>
    <mergeCell ref="BB69:BD69"/>
    <mergeCell ref="AV70:AX70"/>
    <mergeCell ref="AY70:BA70"/>
    <mergeCell ref="BB70:BD70"/>
    <mergeCell ref="AV71:AX71"/>
    <mergeCell ref="AY71:BA71"/>
    <mergeCell ref="BB71:BD71"/>
    <mergeCell ref="AV66:AX66"/>
    <mergeCell ref="AY66:BA66"/>
    <mergeCell ref="BB66:BD66"/>
    <mergeCell ref="AV67:AX67"/>
    <mergeCell ref="AY67:BA67"/>
    <mergeCell ref="BB67:BD67"/>
    <mergeCell ref="AV68:AX68"/>
    <mergeCell ref="AY68:BA68"/>
    <mergeCell ref="BB68:BD68"/>
    <mergeCell ref="AV63:AX63"/>
    <mergeCell ref="AY63:BA63"/>
    <mergeCell ref="BB63:BD63"/>
    <mergeCell ref="AV64:AX64"/>
    <mergeCell ref="AY64:BA64"/>
    <mergeCell ref="BB64:BD64"/>
    <mergeCell ref="AV65:AX65"/>
    <mergeCell ref="AY65:BA65"/>
    <mergeCell ref="BB65:BD65"/>
    <mergeCell ref="AV60:AX60"/>
    <mergeCell ref="AY60:BA60"/>
    <mergeCell ref="BB60:BD60"/>
    <mergeCell ref="AV61:AX61"/>
    <mergeCell ref="AY61:BA61"/>
    <mergeCell ref="BB61:BD61"/>
    <mergeCell ref="AV62:AX62"/>
    <mergeCell ref="AY62:BA62"/>
    <mergeCell ref="BB62:BD62"/>
    <mergeCell ref="AV57:AX57"/>
    <mergeCell ref="AY57:BA57"/>
    <mergeCell ref="BB57:BD57"/>
    <mergeCell ref="AV58:AX58"/>
    <mergeCell ref="AY58:BA58"/>
    <mergeCell ref="BB58:BD58"/>
    <mergeCell ref="AV59:AX59"/>
    <mergeCell ref="AY59:BA59"/>
    <mergeCell ref="BB59:BD59"/>
    <mergeCell ref="AV54:AX54"/>
    <mergeCell ref="AY54:BA54"/>
    <mergeCell ref="BB54:BD54"/>
    <mergeCell ref="AV55:AX55"/>
    <mergeCell ref="AY55:BA55"/>
    <mergeCell ref="BB55:BD55"/>
    <mergeCell ref="AV56:AX56"/>
    <mergeCell ref="AY56:BA56"/>
    <mergeCell ref="BB56:BD56"/>
    <mergeCell ref="AV51:AX51"/>
    <mergeCell ref="AY51:BA51"/>
    <mergeCell ref="BB51:BD51"/>
    <mergeCell ref="AV52:AX52"/>
    <mergeCell ref="AY52:BA52"/>
    <mergeCell ref="BB52:BD52"/>
    <mergeCell ref="AV53:AX53"/>
    <mergeCell ref="AY53:BA53"/>
    <mergeCell ref="BB53:BD53"/>
    <mergeCell ref="AV48:AX48"/>
    <mergeCell ref="AY48:BA48"/>
    <mergeCell ref="BB48:BD48"/>
    <mergeCell ref="AV49:AX49"/>
    <mergeCell ref="AY49:BA49"/>
    <mergeCell ref="BB49:BD49"/>
    <mergeCell ref="AV50:AX50"/>
    <mergeCell ref="AY50:BA50"/>
    <mergeCell ref="BB50:BD50"/>
    <mergeCell ref="AV45:AX45"/>
    <mergeCell ref="AY45:BA45"/>
    <mergeCell ref="BB45:BD45"/>
    <mergeCell ref="AV46:AX46"/>
    <mergeCell ref="AY46:BA46"/>
    <mergeCell ref="BB46:BD46"/>
    <mergeCell ref="AV47:AX47"/>
    <mergeCell ref="AY47:BA47"/>
    <mergeCell ref="BB47:BD47"/>
    <mergeCell ref="AV42:AX42"/>
    <mergeCell ref="AY42:BA42"/>
    <mergeCell ref="BB42:BD42"/>
    <mergeCell ref="AV43:AX43"/>
    <mergeCell ref="AY43:BA43"/>
    <mergeCell ref="BB43:BD43"/>
    <mergeCell ref="AV44:AX44"/>
    <mergeCell ref="AY44:BA44"/>
    <mergeCell ref="BB44:BD44"/>
    <mergeCell ref="AV39:AX39"/>
    <mergeCell ref="AY39:BA39"/>
    <mergeCell ref="BB39:BD39"/>
    <mergeCell ref="AV40:AX40"/>
    <mergeCell ref="AY40:BA40"/>
    <mergeCell ref="BB40:BD40"/>
    <mergeCell ref="AV41:AX41"/>
    <mergeCell ref="AY41:BA41"/>
    <mergeCell ref="BB41:BD41"/>
    <mergeCell ref="AV36:AX36"/>
    <mergeCell ref="AY36:BA36"/>
    <mergeCell ref="BB36:BD36"/>
    <mergeCell ref="AV37:AX37"/>
    <mergeCell ref="AY37:BA37"/>
    <mergeCell ref="BB37:BD37"/>
    <mergeCell ref="AV38:AX38"/>
    <mergeCell ref="AY38:BA38"/>
    <mergeCell ref="BB38:BD38"/>
    <mergeCell ref="AV33:AX33"/>
    <mergeCell ref="AY33:BA33"/>
    <mergeCell ref="BB33:BD33"/>
    <mergeCell ref="AV34:AX34"/>
    <mergeCell ref="AY34:BA34"/>
    <mergeCell ref="BB34:BD34"/>
    <mergeCell ref="AV35:AX35"/>
    <mergeCell ref="AY35:BA35"/>
    <mergeCell ref="BB35:BD35"/>
    <mergeCell ref="AV30:AX30"/>
    <mergeCell ref="AY30:BA30"/>
    <mergeCell ref="BB30:BD30"/>
    <mergeCell ref="AV31:AX31"/>
    <mergeCell ref="AY31:BA31"/>
    <mergeCell ref="BB31:BD31"/>
    <mergeCell ref="AV32:AX32"/>
    <mergeCell ref="AY32:BA32"/>
    <mergeCell ref="BB32:BD32"/>
    <mergeCell ref="AV27:AX27"/>
    <mergeCell ref="AY27:BA27"/>
    <mergeCell ref="BB27:BD27"/>
    <mergeCell ref="AV28:AX28"/>
    <mergeCell ref="AY28:BA28"/>
    <mergeCell ref="BB28:BD28"/>
    <mergeCell ref="AV29:AX29"/>
    <mergeCell ref="AY29:BA29"/>
    <mergeCell ref="BB29:BD29"/>
    <mergeCell ref="AV24:AX24"/>
    <mergeCell ref="AY24:BA24"/>
    <mergeCell ref="BB24:BD24"/>
    <mergeCell ref="AV25:AX25"/>
    <mergeCell ref="AY25:BA25"/>
    <mergeCell ref="BB25:BD25"/>
    <mergeCell ref="AV26:AX26"/>
    <mergeCell ref="AY26:BA26"/>
    <mergeCell ref="BB26:BD26"/>
    <mergeCell ref="AV21:AX21"/>
    <mergeCell ref="AY21:BA21"/>
    <mergeCell ref="BB21:BD21"/>
    <mergeCell ref="AV22:AX22"/>
    <mergeCell ref="AY22:BA22"/>
    <mergeCell ref="BB22:BD22"/>
    <mergeCell ref="AV23:AX23"/>
    <mergeCell ref="AY23:BA23"/>
    <mergeCell ref="BB23:BD23"/>
    <mergeCell ref="AV18:AX18"/>
    <mergeCell ref="AY18:BA18"/>
    <mergeCell ref="BB18:BD18"/>
    <mergeCell ref="AV19:AX19"/>
    <mergeCell ref="AY19:BA19"/>
    <mergeCell ref="BB19:BD19"/>
    <mergeCell ref="AV20:AX20"/>
    <mergeCell ref="AY20:BA20"/>
    <mergeCell ref="BB20:BD20"/>
    <mergeCell ref="AV15:AX15"/>
    <mergeCell ref="AY15:BA15"/>
    <mergeCell ref="BB15:BD15"/>
    <mergeCell ref="AV16:AX16"/>
    <mergeCell ref="AY16:BA16"/>
    <mergeCell ref="BB16:BD16"/>
    <mergeCell ref="AV17:AX17"/>
    <mergeCell ref="AY17:BA17"/>
    <mergeCell ref="BB17:BD17"/>
    <mergeCell ref="AV12:AX12"/>
    <mergeCell ref="AY12:BA12"/>
    <mergeCell ref="BB12:BD12"/>
    <mergeCell ref="AV13:AX13"/>
    <mergeCell ref="AY13:BA13"/>
    <mergeCell ref="BB13:BD13"/>
    <mergeCell ref="AV14:AX14"/>
    <mergeCell ref="AY14:BA14"/>
    <mergeCell ref="BB14:BD14"/>
    <mergeCell ref="AV9:AX9"/>
    <mergeCell ref="AY9:BA9"/>
    <mergeCell ref="BB9:BD9"/>
    <mergeCell ref="AV10:AX10"/>
    <mergeCell ref="AY10:BA10"/>
    <mergeCell ref="BB10:BD10"/>
    <mergeCell ref="AV11:AX11"/>
    <mergeCell ref="AY11:BA11"/>
    <mergeCell ref="BB11:BD11"/>
    <mergeCell ref="AV5:AX6"/>
    <mergeCell ref="AY5:BA6"/>
    <mergeCell ref="BB5:BD6"/>
    <mergeCell ref="AV7:AX7"/>
    <mergeCell ref="AY7:BA7"/>
    <mergeCell ref="BB7:BD7"/>
    <mergeCell ref="AV8:AX8"/>
    <mergeCell ref="AY8:BA8"/>
    <mergeCell ref="BB8:BD8"/>
    <mergeCell ref="AU4:AU5"/>
    <mergeCell ref="J5:N5"/>
    <mergeCell ref="O5:Q5"/>
    <mergeCell ref="R5:AG5"/>
    <mergeCell ref="AH5:AI5"/>
    <mergeCell ref="AJ5:AK5"/>
    <mergeCell ref="G1:AU2"/>
    <mergeCell ref="G3:H3"/>
    <mergeCell ref="J3:AU3"/>
    <mergeCell ref="AL5:AM5"/>
    <mergeCell ref="AR5:AT5"/>
    <mergeCell ref="A7:A12"/>
    <mergeCell ref="B7:B12"/>
    <mergeCell ref="C7:C12"/>
    <mergeCell ref="D7:D12"/>
    <mergeCell ref="A4:I5"/>
    <mergeCell ref="J4:N4"/>
    <mergeCell ref="O4:AT4"/>
    <mergeCell ref="A1:F3"/>
    <mergeCell ref="A13:A18"/>
    <mergeCell ref="B13:B18"/>
    <mergeCell ref="C13:C18"/>
    <mergeCell ref="D13:D18"/>
    <mergeCell ref="AR7:AR12"/>
    <mergeCell ref="AS7:AS12"/>
    <mergeCell ref="AT7:AT12"/>
    <mergeCell ref="AU7:AU12"/>
    <mergeCell ref="K7:K12"/>
    <mergeCell ref="L7:L12"/>
    <mergeCell ref="M7:M12"/>
    <mergeCell ref="N7:N12"/>
    <mergeCell ref="AL7:AL12"/>
    <mergeCell ref="AM7:AM12"/>
    <mergeCell ref="J7:J12"/>
    <mergeCell ref="AR13:AR18"/>
    <mergeCell ref="AS13:AS18"/>
    <mergeCell ref="AT13:AT18"/>
    <mergeCell ref="AU13:AU18"/>
    <mergeCell ref="M13:M18"/>
    <mergeCell ref="N13:N18"/>
    <mergeCell ref="AL13:AL18"/>
    <mergeCell ref="AM13:AM18"/>
    <mergeCell ref="J13:J18"/>
    <mergeCell ref="K13:K18"/>
    <mergeCell ref="L13:L18"/>
    <mergeCell ref="AT19:AT24"/>
    <mergeCell ref="AU19:AU24"/>
    <mergeCell ref="A25:A30"/>
    <mergeCell ref="B25:B30"/>
    <mergeCell ref="C25:C30"/>
    <mergeCell ref="D25:D30"/>
    <mergeCell ref="AL19:AL24"/>
    <mergeCell ref="AM19:AM24"/>
    <mergeCell ref="AR19:AR24"/>
    <mergeCell ref="AS19:AS24"/>
    <mergeCell ref="J19:J24"/>
    <mergeCell ref="K19:K24"/>
    <mergeCell ref="L19:L24"/>
    <mergeCell ref="M19:M24"/>
    <mergeCell ref="N19:N24"/>
    <mergeCell ref="A19:A24"/>
    <mergeCell ref="B19:B24"/>
    <mergeCell ref="C19:C24"/>
    <mergeCell ref="D19:D24"/>
    <mergeCell ref="AT25:AT30"/>
    <mergeCell ref="AU25:AU30"/>
    <mergeCell ref="AL25:AL30"/>
    <mergeCell ref="AM25:AM30"/>
    <mergeCell ref="AR25:AR30"/>
    <mergeCell ref="AS25:AS30"/>
    <mergeCell ref="J25:J30"/>
    <mergeCell ref="K25:K30"/>
    <mergeCell ref="L25:L30"/>
    <mergeCell ref="M25:M30"/>
    <mergeCell ref="N25:N30"/>
    <mergeCell ref="AT31:AT36"/>
    <mergeCell ref="AU31:AU36"/>
    <mergeCell ref="A37:A42"/>
    <mergeCell ref="B37:B42"/>
    <mergeCell ref="C37:C42"/>
    <mergeCell ref="D37:D42"/>
    <mergeCell ref="AL31:AL36"/>
    <mergeCell ref="AM31:AM36"/>
    <mergeCell ref="AR31:AR36"/>
    <mergeCell ref="AS31:AS36"/>
    <mergeCell ref="J31:J36"/>
    <mergeCell ref="K31:K36"/>
    <mergeCell ref="L31:L36"/>
    <mergeCell ref="M31:M36"/>
    <mergeCell ref="N31:N36"/>
    <mergeCell ref="AT37:AT42"/>
    <mergeCell ref="AU37:AU42"/>
    <mergeCell ref="A31:A36"/>
    <mergeCell ref="B31:B36"/>
    <mergeCell ref="C31:C36"/>
    <mergeCell ref="D31:D36"/>
    <mergeCell ref="AL37:AL42"/>
    <mergeCell ref="AM37:AM42"/>
    <mergeCell ref="AR37:AR42"/>
    <mergeCell ref="AS37:AS42"/>
    <mergeCell ref="J37:J42"/>
    <mergeCell ref="K37:K42"/>
    <mergeCell ref="L37:L42"/>
    <mergeCell ref="M37:M42"/>
    <mergeCell ref="N37:N42"/>
    <mergeCell ref="AT43:AT48"/>
    <mergeCell ref="AU43:AU48"/>
    <mergeCell ref="A49:A54"/>
    <mergeCell ref="B49:B54"/>
    <mergeCell ref="C49:C54"/>
    <mergeCell ref="D49:D54"/>
    <mergeCell ref="AL43:AL48"/>
    <mergeCell ref="AM43:AM48"/>
    <mergeCell ref="AR43:AR48"/>
    <mergeCell ref="AS43:AS48"/>
    <mergeCell ref="J43:J48"/>
    <mergeCell ref="K43:K48"/>
    <mergeCell ref="L43:L48"/>
    <mergeCell ref="M43:M48"/>
    <mergeCell ref="N43:N48"/>
    <mergeCell ref="AT49:AT54"/>
    <mergeCell ref="AU49:AU54"/>
    <mergeCell ref="A43:A48"/>
    <mergeCell ref="B43:B48"/>
    <mergeCell ref="C43:C48"/>
    <mergeCell ref="D43:D48"/>
    <mergeCell ref="AL49:AL54"/>
    <mergeCell ref="AM49:AM54"/>
    <mergeCell ref="AR49:AR54"/>
    <mergeCell ref="AS49:AS54"/>
    <mergeCell ref="J49:J54"/>
    <mergeCell ref="K49:K54"/>
    <mergeCell ref="L49:L54"/>
    <mergeCell ref="M49:M54"/>
    <mergeCell ref="N49:N54"/>
    <mergeCell ref="AT55:AT60"/>
    <mergeCell ref="AU55:AU60"/>
    <mergeCell ref="A61:A66"/>
    <mergeCell ref="B61:B66"/>
    <mergeCell ref="C61:C66"/>
    <mergeCell ref="D61:D66"/>
    <mergeCell ref="AL55:AL60"/>
    <mergeCell ref="AM55:AM60"/>
    <mergeCell ref="AR55:AR60"/>
    <mergeCell ref="AS55:AS60"/>
    <mergeCell ref="J55:J60"/>
    <mergeCell ref="K55:K60"/>
    <mergeCell ref="L55:L60"/>
    <mergeCell ref="M55:M60"/>
    <mergeCell ref="N55:N60"/>
    <mergeCell ref="AT61:AT66"/>
    <mergeCell ref="AU61:AU66"/>
    <mergeCell ref="A55:A60"/>
    <mergeCell ref="B55:B60"/>
    <mergeCell ref="C55:C60"/>
    <mergeCell ref="D55:D60"/>
    <mergeCell ref="AL61:AL66"/>
    <mergeCell ref="AM61:AM66"/>
    <mergeCell ref="AR61:AR66"/>
    <mergeCell ref="AS61:AS66"/>
    <mergeCell ref="J61:J66"/>
    <mergeCell ref="K61:K66"/>
    <mergeCell ref="L61:L66"/>
    <mergeCell ref="M61:M66"/>
    <mergeCell ref="N61:N66"/>
    <mergeCell ref="AT67:AT72"/>
    <mergeCell ref="AU67:AU72"/>
    <mergeCell ref="A73:A78"/>
    <mergeCell ref="B73:B78"/>
    <mergeCell ref="C73:C78"/>
    <mergeCell ref="D73:D78"/>
    <mergeCell ref="AL67:AL72"/>
    <mergeCell ref="AM67:AM72"/>
    <mergeCell ref="AR67:AR72"/>
    <mergeCell ref="AS67:AS72"/>
    <mergeCell ref="J67:J72"/>
    <mergeCell ref="K67:K72"/>
    <mergeCell ref="L67:L72"/>
    <mergeCell ref="M67:M72"/>
    <mergeCell ref="N67:N72"/>
    <mergeCell ref="AT73:AT78"/>
    <mergeCell ref="AU73:AU78"/>
    <mergeCell ref="A67:A72"/>
    <mergeCell ref="B67:B72"/>
    <mergeCell ref="C67:C72"/>
    <mergeCell ref="D67:D72"/>
    <mergeCell ref="AL73:AL78"/>
    <mergeCell ref="AM73:AM78"/>
    <mergeCell ref="AR73:AR78"/>
    <mergeCell ref="AS73:AS78"/>
    <mergeCell ref="J73:J78"/>
    <mergeCell ref="K73:K78"/>
    <mergeCell ref="L73:L78"/>
    <mergeCell ref="M73:M78"/>
    <mergeCell ref="N73:N78"/>
    <mergeCell ref="AT79:AT84"/>
    <mergeCell ref="AU79:AU84"/>
    <mergeCell ref="A85:A90"/>
    <mergeCell ref="B85:B90"/>
    <mergeCell ref="C85:C90"/>
    <mergeCell ref="D85:D90"/>
    <mergeCell ref="AL79:AL84"/>
    <mergeCell ref="AM79:AM84"/>
    <mergeCell ref="AR79:AR84"/>
    <mergeCell ref="AS79:AS84"/>
    <mergeCell ref="J79:J84"/>
    <mergeCell ref="K79:K84"/>
    <mergeCell ref="L79:L84"/>
    <mergeCell ref="M79:M84"/>
    <mergeCell ref="N79:N84"/>
    <mergeCell ref="AT85:AT90"/>
    <mergeCell ref="AU85:AU90"/>
    <mergeCell ref="A79:A84"/>
    <mergeCell ref="B79:B84"/>
    <mergeCell ref="C79:C84"/>
    <mergeCell ref="D79:D84"/>
    <mergeCell ref="AL85:AL90"/>
    <mergeCell ref="AM85:AM90"/>
    <mergeCell ref="AR85:AR90"/>
    <mergeCell ref="AS85:AS90"/>
    <mergeCell ref="J85:J90"/>
    <mergeCell ref="K85:K90"/>
    <mergeCell ref="L85:L90"/>
    <mergeCell ref="M85:M90"/>
    <mergeCell ref="N85:N90"/>
    <mergeCell ref="AT91:AT96"/>
    <mergeCell ref="AU91:AU96"/>
    <mergeCell ref="A97:A102"/>
    <mergeCell ref="B97:B102"/>
    <mergeCell ref="C97:C102"/>
    <mergeCell ref="D97:D102"/>
    <mergeCell ref="AL91:AL96"/>
    <mergeCell ref="AM91:AM96"/>
    <mergeCell ref="AR91:AR96"/>
    <mergeCell ref="AS91:AS96"/>
    <mergeCell ref="J91:J96"/>
    <mergeCell ref="K91:K96"/>
    <mergeCell ref="L91:L96"/>
    <mergeCell ref="M91:M96"/>
    <mergeCell ref="N91:N96"/>
    <mergeCell ref="AT97:AT102"/>
    <mergeCell ref="AU97:AU102"/>
    <mergeCell ref="A91:A96"/>
    <mergeCell ref="B91:B96"/>
    <mergeCell ref="C91:C96"/>
    <mergeCell ref="D91:D96"/>
    <mergeCell ref="AL97:AL102"/>
    <mergeCell ref="AM97:AM102"/>
    <mergeCell ref="AR97:AR102"/>
    <mergeCell ref="AS97:AS102"/>
    <mergeCell ref="J97:J102"/>
    <mergeCell ref="K97:K102"/>
    <mergeCell ref="L97:L102"/>
    <mergeCell ref="M97:M102"/>
    <mergeCell ref="N97:N102"/>
    <mergeCell ref="AT103:AT108"/>
    <mergeCell ref="AU103:AU108"/>
    <mergeCell ref="A109:A114"/>
    <mergeCell ref="B109:B114"/>
    <mergeCell ref="C109:C114"/>
    <mergeCell ref="D109:D114"/>
    <mergeCell ref="AL103:AL108"/>
    <mergeCell ref="AM103:AM108"/>
    <mergeCell ref="AR103:AR108"/>
    <mergeCell ref="AS103:AS108"/>
    <mergeCell ref="J103:J108"/>
    <mergeCell ref="K103:K108"/>
    <mergeCell ref="L103:L108"/>
    <mergeCell ref="M103:M108"/>
    <mergeCell ref="N103:N108"/>
    <mergeCell ref="AT109:AT114"/>
    <mergeCell ref="AU109:AU114"/>
    <mergeCell ref="A103:A108"/>
    <mergeCell ref="B103:B108"/>
    <mergeCell ref="C103:C108"/>
    <mergeCell ref="D103:D108"/>
    <mergeCell ref="AL109:AL114"/>
    <mergeCell ref="AM109:AM114"/>
    <mergeCell ref="AR109:AR114"/>
    <mergeCell ref="AS109:AS114"/>
    <mergeCell ref="J109:J114"/>
    <mergeCell ref="K109:K114"/>
    <mergeCell ref="L109:L114"/>
    <mergeCell ref="M109:M114"/>
    <mergeCell ref="N109:N114"/>
    <mergeCell ref="AT115:AT120"/>
    <mergeCell ref="AU115:AU120"/>
    <mergeCell ref="A121:A126"/>
    <mergeCell ref="B121:B126"/>
    <mergeCell ref="C121:C126"/>
    <mergeCell ref="D121:D126"/>
    <mergeCell ref="AL115:AL120"/>
    <mergeCell ref="AM115:AM120"/>
    <mergeCell ref="AR115:AR120"/>
    <mergeCell ref="AS115:AS120"/>
    <mergeCell ref="J115:J120"/>
    <mergeCell ref="K115:K120"/>
    <mergeCell ref="L115:L120"/>
    <mergeCell ref="M115:M120"/>
    <mergeCell ref="N115:N120"/>
    <mergeCell ref="AT121:AT126"/>
    <mergeCell ref="AU121:AU126"/>
    <mergeCell ref="A115:A120"/>
    <mergeCell ref="B115:B120"/>
    <mergeCell ref="C115:C120"/>
    <mergeCell ref="D115:D120"/>
    <mergeCell ref="AL121:AL126"/>
    <mergeCell ref="AM121:AM126"/>
    <mergeCell ref="AR121:AR126"/>
    <mergeCell ref="AS121:AS126"/>
    <mergeCell ref="J121:J126"/>
    <mergeCell ref="K121:K126"/>
    <mergeCell ref="L121:L126"/>
    <mergeCell ref="M121:M126"/>
    <mergeCell ref="N121:N126"/>
    <mergeCell ref="AT127:AT132"/>
    <mergeCell ref="AU127:AU132"/>
    <mergeCell ref="A133:A138"/>
    <mergeCell ref="B133:B138"/>
    <mergeCell ref="C133:C138"/>
    <mergeCell ref="D133:D138"/>
    <mergeCell ref="AL127:AL132"/>
    <mergeCell ref="AM127:AM132"/>
    <mergeCell ref="AR127:AR132"/>
    <mergeCell ref="AS127:AS132"/>
    <mergeCell ref="J127:J132"/>
    <mergeCell ref="K127:K132"/>
    <mergeCell ref="L127:L132"/>
    <mergeCell ref="M127:M132"/>
    <mergeCell ref="N127:N132"/>
    <mergeCell ref="AT133:AT138"/>
    <mergeCell ref="AU133:AU138"/>
    <mergeCell ref="A127:A132"/>
    <mergeCell ref="B127:B132"/>
    <mergeCell ref="C127:C132"/>
    <mergeCell ref="D127:D132"/>
    <mergeCell ref="AL133:AL138"/>
    <mergeCell ref="AM133:AM138"/>
    <mergeCell ref="AR133:AR138"/>
    <mergeCell ref="AS133:AS138"/>
    <mergeCell ref="J133:J138"/>
    <mergeCell ref="K133:K138"/>
    <mergeCell ref="L133:L138"/>
    <mergeCell ref="M133:M138"/>
    <mergeCell ref="N133:N138"/>
    <mergeCell ref="AT139:AT144"/>
    <mergeCell ref="AU139:AU144"/>
    <mergeCell ref="A145:A150"/>
    <mergeCell ref="B145:B150"/>
    <mergeCell ref="C145:C150"/>
    <mergeCell ref="D145:D150"/>
    <mergeCell ref="AL139:AL144"/>
    <mergeCell ref="AM139:AM144"/>
    <mergeCell ref="AR139:AR144"/>
    <mergeCell ref="AS139:AS144"/>
    <mergeCell ref="J139:J144"/>
    <mergeCell ref="K139:K144"/>
    <mergeCell ref="L139:L144"/>
    <mergeCell ref="M139:M144"/>
    <mergeCell ref="N139:N144"/>
    <mergeCell ref="AT145:AT150"/>
    <mergeCell ref="AU145:AU150"/>
    <mergeCell ref="A139:A144"/>
    <mergeCell ref="B139:B144"/>
    <mergeCell ref="C139:C144"/>
    <mergeCell ref="D139:D144"/>
    <mergeCell ref="AL145:AL150"/>
    <mergeCell ref="AM145:AM150"/>
    <mergeCell ref="AR145:AR150"/>
    <mergeCell ref="AS145:AS150"/>
    <mergeCell ref="J145:J150"/>
    <mergeCell ref="K145:K150"/>
    <mergeCell ref="L145:L150"/>
    <mergeCell ref="M145:M150"/>
    <mergeCell ref="N145:N150"/>
    <mergeCell ref="AT151:AT156"/>
    <mergeCell ref="AU151:AU156"/>
    <mergeCell ref="A157:A162"/>
    <mergeCell ref="B157:B162"/>
    <mergeCell ref="C157:C162"/>
    <mergeCell ref="D157:D162"/>
    <mergeCell ref="AL151:AL156"/>
    <mergeCell ref="AM151:AM156"/>
    <mergeCell ref="AR151:AR156"/>
    <mergeCell ref="AS151:AS156"/>
    <mergeCell ref="J151:J156"/>
    <mergeCell ref="K151:K156"/>
    <mergeCell ref="L151:L156"/>
    <mergeCell ref="M151:M156"/>
    <mergeCell ref="N151:N156"/>
    <mergeCell ref="AT157:AT162"/>
    <mergeCell ref="AU157:AU162"/>
    <mergeCell ref="A151:A156"/>
    <mergeCell ref="B151:B156"/>
    <mergeCell ref="C151:C156"/>
    <mergeCell ref="D151:D156"/>
    <mergeCell ref="AL157:AL162"/>
    <mergeCell ref="AM157:AM162"/>
    <mergeCell ref="AR157:AR162"/>
    <mergeCell ref="AS157:AS162"/>
    <mergeCell ref="J157:J162"/>
    <mergeCell ref="K157:K162"/>
    <mergeCell ref="L157:L162"/>
    <mergeCell ref="M157:M162"/>
    <mergeCell ref="N157:N162"/>
    <mergeCell ref="AT163:AT168"/>
    <mergeCell ref="AU163:AU168"/>
    <mergeCell ref="A169:A174"/>
    <mergeCell ref="B169:B174"/>
    <mergeCell ref="C169:C174"/>
    <mergeCell ref="D169:D174"/>
    <mergeCell ref="AL163:AL168"/>
    <mergeCell ref="AM163:AM168"/>
    <mergeCell ref="AR163:AR168"/>
    <mergeCell ref="AS163:AS168"/>
    <mergeCell ref="J163:J168"/>
    <mergeCell ref="K163:K168"/>
    <mergeCell ref="L163:L168"/>
    <mergeCell ref="M163:M168"/>
    <mergeCell ref="N163:N168"/>
    <mergeCell ref="AT169:AT174"/>
    <mergeCell ref="AU169:AU174"/>
    <mergeCell ref="A163:A168"/>
    <mergeCell ref="B163:B168"/>
    <mergeCell ref="C163:C168"/>
    <mergeCell ref="D163:D168"/>
    <mergeCell ref="AL169:AL174"/>
    <mergeCell ref="AM169:AM174"/>
    <mergeCell ref="AR169:AR174"/>
    <mergeCell ref="AS169:AS174"/>
    <mergeCell ref="J169:J174"/>
    <mergeCell ref="K169:K174"/>
    <mergeCell ref="L169:L174"/>
    <mergeCell ref="M169:M174"/>
    <mergeCell ref="N169:N174"/>
    <mergeCell ref="AT175:AT180"/>
    <mergeCell ref="AU175:AU180"/>
    <mergeCell ref="A181:A186"/>
    <mergeCell ref="B181:B186"/>
    <mergeCell ref="C181:C186"/>
    <mergeCell ref="D181:D186"/>
    <mergeCell ref="AL175:AL180"/>
    <mergeCell ref="AM175:AM180"/>
    <mergeCell ref="AR175:AR180"/>
    <mergeCell ref="AS175:AS180"/>
    <mergeCell ref="J175:J180"/>
    <mergeCell ref="K175:K180"/>
    <mergeCell ref="L175:L180"/>
    <mergeCell ref="M175:M180"/>
    <mergeCell ref="N175:N180"/>
    <mergeCell ref="AT181:AT186"/>
    <mergeCell ref="AU181:AU186"/>
    <mergeCell ref="A175:A180"/>
    <mergeCell ref="B175:B180"/>
    <mergeCell ref="C175:C180"/>
    <mergeCell ref="D175:D180"/>
    <mergeCell ref="AL181:AL186"/>
    <mergeCell ref="AM181:AM186"/>
    <mergeCell ref="AR181:AR186"/>
    <mergeCell ref="AS181:AS186"/>
    <mergeCell ref="J181:J186"/>
    <mergeCell ref="K181:K186"/>
    <mergeCell ref="L181:L186"/>
    <mergeCell ref="M181:M186"/>
    <mergeCell ref="N181:N186"/>
    <mergeCell ref="AT187:AT192"/>
    <mergeCell ref="AU187:AU192"/>
    <mergeCell ref="A193:A198"/>
    <mergeCell ref="B193:B198"/>
    <mergeCell ref="C193:C198"/>
    <mergeCell ref="D193:D198"/>
    <mergeCell ref="AL187:AL192"/>
    <mergeCell ref="AM187:AM192"/>
    <mergeCell ref="AR187:AR192"/>
    <mergeCell ref="AS187:AS192"/>
    <mergeCell ref="J187:J192"/>
    <mergeCell ref="K187:K192"/>
    <mergeCell ref="L187:L192"/>
    <mergeCell ref="M187:M192"/>
    <mergeCell ref="N187:N192"/>
    <mergeCell ref="AT193:AT198"/>
    <mergeCell ref="AU193:AU198"/>
    <mergeCell ref="A187:A192"/>
    <mergeCell ref="B187:B192"/>
    <mergeCell ref="C187:C192"/>
    <mergeCell ref="D187:D192"/>
    <mergeCell ref="AL193:AL198"/>
    <mergeCell ref="AM193:AM198"/>
    <mergeCell ref="AR193:AR198"/>
    <mergeCell ref="AS193:AS198"/>
    <mergeCell ref="J193:J198"/>
    <mergeCell ref="K193:K198"/>
    <mergeCell ref="L193:L198"/>
    <mergeCell ref="M193:M198"/>
    <mergeCell ref="N193:N198"/>
    <mergeCell ref="AT199:AT204"/>
    <mergeCell ref="AU199:AU204"/>
    <mergeCell ref="A205:A210"/>
    <mergeCell ref="B205:B210"/>
    <mergeCell ref="C205:C210"/>
    <mergeCell ref="D205:D210"/>
    <mergeCell ref="AL199:AL204"/>
    <mergeCell ref="AM199:AM204"/>
    <mergeCell ref="AR199:AR204"/>
    <mergeCell ref="AS199:AS204"/>
    <mergeCell ref="J199:J204"/>
    <mergeCell ref="K199:K204"/>
    <mergeCell ref="L199:L204"/>
    <mergeCell ref="M199:M204"/>
    <mergeCell ref="N199:N204"/>
    <mergeCell ref="AT205:AT210"/>
    <mergeCell ref="AU205:AU210"/>
    <mergeCell ref="A199:A204"/>
    <mergeCell ref="B199:B204"/>
    <mergeCell ref="C199:C204"/>
    <mergeCell ref="D199:D204"/>
    <mergeCell ref="AL205:AL210"/>
    <mergeCell ref="AM205:AM210"/>
    <mergeCell ref="AR205:AR210"/>
    <mergeCell ref="AS205:AS210"/>
    <mergeCell ref="J205:J210"/>
    <mergeCell ref="K205:K210"/>
    <mergeCell ref="L205:L210"/>
    <mergeCell ref="M205:M210"/>
    <mergeCell ref="N205:N210"/>
    <mergeCell ref="AT211:AT216"/>
    <mergeCell ref="AU211:AU216"/>
    <mergeCell ref="A217:A222"/>
    <mergeCell ref="B217:B222"/>
    <mergeCell ref="C217:C222"/>
    <mergeCell ref="D217:D222"/>
    <mergeCell ref="AL211:AL216"/>
    <mergeCell ref="AM211:AM216"/>
    <mergeCell ref="AR211:AR216"/>
    <mergeCell ref="AS211:AS216"/>
    <mergeCell ref="J211:J216"/>
    <mergeCell ref="K211:K216"/>
    <mergeCell ref="L211:L216"/>
    <mergeCell ref="M211:M216"/>
    <mergeCell ref="N211:N216"/>
    <mergeCell ref="AT217:AT222"/>
    <mergeCell ref="AU217:AU222"/>
    <mergeCell ref="A211:A216"/>
    <mergeCell ref="B211:B216"/>
    <mergeCell ref="C211:C216"/>
    <mergeCell ref="D211:D216"/>
    <mergeCell ref="AL217:AL222"/>
    <mergeCell ref="AM217:AM222"/>
    <mergeCell ref="AR217:AR222"/>
    <mergeCell ref="AS217:AS222"/>
    <mergeCell ref="J217:J222"/>
    <mergeCell ref="K217:K222"/>
    <mergeCell ref="L217:L222"/>
    <mergeCell ref="M217:M222"/>
    <mergeCell ref="N217:N222"/>
    <mergeCell ref="AT223:AT228"/>
    <mergeCell ref="AU223:AU228"/>
    <mergeCell ref="A229:A234"/>
    <mergeCell ref="B229:B234"/>
    <mergeCell ref="C229:C234"/>
    <mergeCell ref="D229:D234"/>
    <mergeCell ref="AL223:AL228"/>
    <mergeCell ref="AM223:AM228"/>
    <mergeCell ref="AR223:AR228"/>
    <mergeCell ref="AS223:AS228"/>
    <mergeCell ref="J223:J228"/>
    <mergeCell ref="K223:K228"/>
    <mergeCell ref="L223:L228"/>
    <mergeCell ref="M223:M228"/>
    <mergeCell ref="N223:N228"/>
    <mergeCell ref="AT229:AT234"/>
    <mergeCell ref="AU229:AU234"/>
    <mergeCell ref="A223:A228"/>
    <mergeCell ref="B223:B228"/>
    <mergeCell ref="C223:C228"/>
    <mergeCell ref="D223:D228"/>
    <mergeCell ref="AL229:AL234"/>
    <mergeCell ref="AM229:AM234"/>
    <mergeCell ref="AR229:AR234"/>
    <mergeCell ref="AS229:AS234"/>
    <mergeCell ref="J229:J234"/>
    <mergeCell ref="K229:K234"/>
    <mergeCell ref="L229:L234"/>
    <mergeCell ref="M229:M234"/>
    <mergeCell ref="N229:N234"/>
    <mergeCell ref="AT235:AT240"/>
    <mergeCell ref="AU235:AU240"/>
    <mergeCell ref="A241:A246"/>
    <mergeCell ref="B241:B246"/>
    <mergeCell ref="C241:C246"/>
    <mergeCell ref="D241:D246"/>
    <mergeCell ref="AL235:AL240"/>
    <mergeCell ref="AM235:AM240"/>
    <mergeCell ref="AR235:AR240"/>
    <mergeCell ref="AS235:AS240"/>
    <mergeCell ref="J235:J240"/>
    <mergeCell ref="K235:K240"/>
    <mergeCell ref="L235:L240"/>
    <mergeCell ref="M235:M240"/>
    <mergeCell ref="N235:N240"/>
    <mergeCell ref="AT241:AT246"/>
    <mergeCell ref="AU241:AU246"/>
    <mergeCell ref="A235:A240"/>
    <mergeCell ref="B235:B240"/>
    <mergeCell ref="C235:C240"/>
    <mergeCell ref="D235:D240"/>
    <mergeCell ref="AL241:AL246"/>
    <mergeCell ref="AM241:AM246"/>
    <mergeCell ref="AR241:AR246"/>
    <mergeCell ref="AS241:AS246"/>
    <mergeCell ref="J241:J246"/>
    <mergeCell ref="K241:K246"/>
    <mergeCell ref="L241:L246"/>
    <mergeCell ref="M241:M246"/>
    <mergeCell ref="N241:N246"/>
    <mergeCell ref="AT247:AT252"/>
    <mergeCell ref="AU247:AU252"/>
    <mergeCell ref="A253:A258"/>
    <mergeCell ref="B253:B258"/>
    <mergeCell ref="C253:C258"/>
    <mergeCell ref="D253:D258"/>
    <mergeCell ref="AL247:AL252"/>
    <mergeCell ref="AM247:AM252"/>
    <mergeCell ref="AR247:AR252"/>
    <mergeCell ref="AS247:AS252"/>
    <mergeCell ref="J247:J252"/>
    <mergeCell ref="K247:K252"/>
    <mergeCell ref="L247:L252"/>
    <mergeCell ref="M247:M252"/>
    <mergeCell ref="N247:N252"/>
    <mergeCell ref="AT253:AT258"/>
    <mergeCell ref="AU253:AU258"/>
    <mergeCell ref="A247:A252"/>
    <mergeCell ref="B247:B252"/>
    <mergeCell ref="C247:C252"/>
    <mergeCell ref="D247:D252"/>
    <mergeCell ref="AL253:AL258"/>
    <mergeCell ref="AM253:AM258"/>
    <mergeCell ref="AR253:AR258"/>
    <mergeCell ref="AS253:AS258"/>
    <mergeCell ref="J253:J258"/>
    <mergeCell ref="K253:K258"/>
    <mergeCell ref="L253:L258"/>
    <mergeCell ref="M253:M258"/>
    <mergeCell ref="N253:N258"/>
    <mergeCell ref="AT259:AT264"/>
    <mergeCell ref="AU259:AU264"/>
    <mergeCell ref="A265:A270"/>
    <mergeCell ref="B265:B270"/>
    <mergeCell ref="C265:C270"/>
    <mergeCell ref="D265:D270"/>
    <mergeCell ref="AL259:AL264"/>
    <mergeCell ref="AM259:AM264"/>
    <mergeCell ref="AR259:AR264"/>
    <mergeCell ref="AS259:AS264"/>
    <mergeCell ref="J259:J264"/>
    <mergeCell ref="K259:K264"/>
    <mergeCell ref="L259:L264"/>
    <mergeCell ref="M259:M264"/>
    <mergeCell ref="N259:N264"/>
    <mergeCell ref="AT265:AT270"/>
    <mergeCell ref="AU265:AU270"/>
    <mergeCell ref="A259:A264"/>
    <mergeCell ref="B259:B264"/>
    <mergeCell ref="C259:C264"/>
    <mergeCell ref="D259:D264"/>
    <mergeCell ref="AL265:AL270"/>
    <mergeCell ref="AM265:AM270"/>
    <mergeCell ref="AR265:AR270"/>
    <mergeCell ref="AS265:AS270"/>
    <mergeCell ref="J265:J270"/>
    <mergeCell ref="K265:K270"/>
    <mergeCell ref="L265:L270"/>
    <mergeCell ref="M265:M270"/>
    <mergeCell ref="N265:N270"/>
    <mergeCell ref="AT271:AT276"/>
    <mergeCell ref="AU271:AU276"/>
    <mergeCell ref="A277:A282"/>
    <mergeCell ref="B277:B282"/>
    <mergeCell ref="C277:C282"/>
    <mergeCell ref="D277:D282"/>
    <mergeCell ref="AL271:AL276"/>
    <mergeCell ref="AM271:AM276"/>
    <mergeCell ref="AR271:AR276"/>
    <mergeCell ref="AS271:AS276"/>
    <mergeCell ref="J271:J276"/>
    <mergeCell ref="K271:K276"/>
    <mergeCell ref="L271:L276"/>
    <mergeCell ref="M271:M276"/>
    <mergeCell ref="N271:N276"/>
    <mergeCell ref="AT277:AT282"/>
    <mergeCell ref="AU277:AU282"/>
    <mergeCell ref="A271:A276"/>
    <mergeCell ref="B271:B276"/>
    <mergeCell ref="C271:C276"/>
    <mergeCell ref="D271:D276"/>
    <mergeCell ref="AL277:AL282"/>
    <mergeCell ref="AM277:AM282"/>
    <mergeCell ref="AR277:AR282"/>
    <mergeCell ref="AS277:AS282"/>
    <mergeCell ref="J277:J282"/>
    <mergeCell ref="K277:K282"/>
    <mergeCell ref="L277:L282"/>
    <mergeCell ref="M277:M282"/>
    <mergeCell ref="N277:N282"/>
    <mergeCell ref="AT283:AT288"/>
    <mergeCell ref="AU283:AU288"/>
    <mergeCell ref="A289:A294"/>
    <mergeCell ref="B289:B294"/>
    <mergeCell ref="C289:C294"/>
    <mergeCell ref="D289:D294"/>
    <mergeCell ref="AL283:AL288"/>
    <mergeCell ref="AM283:AM288"/>
    <mergeCell ref="AR283:AR288"/>
    <mergeCell ref="AS283:AS288"/>
    <mergeCell ref="J283:J288"/>
    <mergeCell ref="K283:K288"/>
    <mergeCell ref="L283:L288"/>
    <mergeCell ref="M283:M288"/>
    <mergeCell ref="N283:N288"/>
    <mergeCell ref="AT289:AT294"/>
    <mergeCell ref="AU289:AU294"/>
    <mergeCell ref="A283:A288"/>
    <mergeCell ref="B283:B288"/>
    <mergeCell ref="C283:C288"/>
    <mergeCell ref="D283:D288"/>
    <mergeCell ref="AL289:AL294"/>
    <mergeCell ref="AM289:AM294"/>
    <mergeCell ref="AR289:AR294"/>
    <mergeCell ref="AS289:AS294"/>
    <mergeCell ref="J289:J294"/>
    <mergeCell ref="K289:K294"/>
    <mergeCell ref="L289:L294"/>
    <mergeCell ref="M289:M294"/>
    <mergeCell ref="N289:N294"/>
    <mergeCell ref="AT295:AT300"/>
    <mergeCell ref="AU295:AU300"/>
    <mergeCell ref="A301:A306"/>
    <mergeCell ref="B301:B306"/>
    <mergeCell ref="C301:C306"/>
    <mergeCell ref="D301:D306"/>
    <mergeCell ref="AL295:AL300"/>
    <mergeCell ref="AM295:AM300"/>
    <mergeCell ref="AR295:AR300"/>
    <mergeCell ref="AS295:AS300"/>
    <mergeCell ref="J295:J300"/>
    <mergeCell ref="K295:K300"/>
    <mergeCell ref="L295:L300"/>
    <mergeCell ref="M295:M300"/>
    <mergeCell ref="N295:N300"/>
    <mergeCell ref="AT301:AT306"/>
    <mergeCell ref="AU301:AU306"/>
    <mergeCell ref="A295:A300"/>
    <mergeCell ref="B295:B300"/>
    <mergeCell ref="C295:C300"/>
    <mergeCell ref="D295:D300"/>
    <mergeCell ref="AL301:AL306"/>
    <mergeCell ref="AM301:AM306"/>
    <mergeCell ref="AR301:AR306"/>
    <mergeCell ref="AS301:AS306"/>
    <mergeCell ref="J301:J306"/>
    <mergeCell ref="K301:K306"/>
    <mergeCell ref="L301:L306"/>
    <mergeCell ref="M301:M306"/>
    <mergeCell ref="N301:N306"/>
    <mergeCell ref="AT307:AT312"/>
    <mergeCell ref="AU307:AU312"/>
    <mergeCell ref="A313:A318"/>
    <mergeCell ref="B313:B318"/>
    <mergeCell ref="C313:C318"/>
    <mergeCell ref="D313:D318"/>
    <mergeCell ref="AL307:AL312"/>
    <mergeCell ref="AM307:AM312"/>
    <mergeCell ref="AR307:AR312"/>
    <mergeCell ref="AS307:AS312"/>
    <mergeCell ref="J307:J312"/>
    <mergeCell ref="K307:K312"/>
    <mergeCell ref="L307:L312"/>
    <mergeCell ref="M307:M312"/>
    <mergeCell ref="N307:N312"/>
    <mergeCell ref="AT313:AT318"/>
    <mergeCell ref="AU313:AU318"/>
    <mergeCell ref="A307:A312"/>
    <mergeCell ref="B307:B312"/>
    <mergeCell ref="C307:C312"/>
    <mergeCell ref="D307:D312"/>
    <mergeCell ref="AL313:AL318"/>
    <mergeCell ref="AM313:AM318"/>
    <mergeCell ref="AR313:AR318"/>
    <mergeCell ref="AS313:AS318"/>
    <mergeCell ref="J313:J318"/>
    <mergeCell ref="K313:K318"/>
    <mergeCell ref="L313:L318"/>
    <mergeCell ref="M313:M318"/>
    <mergeCell ref="N313:N318"/>
    <mergeCell ref="AT319:AT324"/>
    <mergeCell ref="AU319:AU324"/>
    <mergeCell ref="A325:A330"/>
    <mergeCell ref="B325:B330"/>
    <mergeCell ref="C325:C330"/>
    <mergeCell ref="D325:D330"/>
    <mergeCell ref="AL319:AL324"/>
    <mergeCell ref="AM319:AM324"/>
    <mergeCell ref="AR319:AR324"/>
    <mergeCell ref="AS319:AS324"/>
    <mergeCell ref="J319:J324"/>
    <mergeCell ref="K319:K324"/>
    <mergeCell ref="L319:L324"/>
    <mergeCell ref="M319:M324"/>
    <mergeCell ref="N319:N324"/>
    <mergeCell ref="AT325:AT330"/>
    <mergeCell ref="AU325:AU330"/>
    <mergeCell ref="A319:A324"/>
    <mergeCell ref="B319:B324"/>
    <mergeCell ref="C319:C324"/>
    <mergeCell ref="D319:D324"/>
    <mergeCell ref="AL325:AL330"/>
    <mergeCell ref="AM325:AM330"/>
    <mergeCell ref="AR325:AR330"/>
    <mergeCell ref="AS325:AS330"/>
    <mergeCell ref="J325:J330"/>
    <mergeCell ref="K325:K330"/>
    <mergeCell ref="L325:L330"/>
    <mergeCell ref="M325:M330"/>
    <mergeCell ref="N325:N330"/>
    <mergeCell ref="AT331:AT336"/>
    <mergeCell ref="AU331:AU336"/>
    <mergeCell ref="A337:A342"/>
    <mergeCell ref="B337:B342"/>
    <mergeCell ref="C337:C342"/>
    <mergeCell ref="D337:D342"/>
    <mergeCell ref="AL331:AL336"/>
    <mergeCell ref="AM331:AM336"/>
    <mergeCell ref="AR331:AR336"/>
    <mergeCell ref="AS331:AS336"/>
    <mergeCell ref="J331:J336"/>
    <mergeCell ref="K331:K336"/>
    <mergeCell ref="L331:L336"/>
    <mergeCell ref="M331:M336"/>
    <mergeCell ref="N331:N336"/>
    <mergeCell ref="AT337:AT342"/>
    <mergeCell ref="AU337:AU342"/>
    <mergeCell ref="A331:A336"/>
    <mergeCell ref="B331:B336"/>
    <mergeCell ref="C331:C336"/>
    <mergeCell ref="D331:D336"/>
    <mergeCell ref="A343:A348"/>
    <mergeCell ref="B343:B348"/>
    <mergeCell ref="C343:C348"/>
    <mergeCell ref="D343:D348"/>
    <mergeCell ref="AL337:AL342"/>
    <mergeCell ref="AM337:AM342"/>
    <mergeCell ref="AR337:AR342"/>
    <mergeCell ref="AS337:AS342"/>
    <mergeCell ref="J337:J342"/>
    <mergeCell ref="K337:K342"/>
    <mergeCell ref="L337:L342"/>
    <mergeCell ref="M337:M342"/>
    <mergeCell ref="N337:N342"/>
    <mergeCell ref="AR349:AR354"/>
    <mergeCell ref="AS349:AS354"/>
    <mergeCell ref="J349:J354"/>
    <mergeCell ref="K349:K354"/>
    <mergeCell ref="L349:L354"/>
    <mergeCell ref="M349:M354"/>
    <mergeCell ref="N349:N354"/>
    <mergeCell ref="AT343:AT348"/>
    <mergeCell ref="AU343:AU348"/>
    <mergeCell ref="AL343:AL348"/>
    <mergeCell ref="AM343:AM348"/>
    <mergeCell ref="AR343:AR348"/>
    <mergeCell ref="AS343:AS348"/>
    <mergeCell ref="J343:J348"/>
    <mergeCell ref="K343:K348"/>
    <mergeCell ref="L343:L348"/>
    <mergeCell ref="M343:M348"/>
    <mergeCell ref="N343:N348"/>
    <mergeCell ref="AT349:AT354"/>
    <mergeCell ref="AU349:AU354"/>
    <mergeCell ref="L361:L366"/>
    <mergeCell ref="A355:A360"/>
    <mergeCell ref="B355:B360"/>
    <mergeCell ref="C355:C360"/>
    <mergeCell ref="D355:D360"/>
    <mergeCell ref="AL349:AL354"/>
    <mergeCell ref="AM349:AM354"/>
    <mergeCell ref="A349:A354"/>
    <mergeCell ref="B349:B354"/>
    <mergeCell ref="C349:C354"/>
    <mergeCell ref="D349:D354"/>
    <mergeCell ref="M361:M366"/>
    <mergeCell ref="N361:N366"/>
    <mergeCell ref="AT355:AT360"/>
    <mergeCell ref="AU355:AU360"/>
    <mergeCell ref="A361:A366"/>
    <mergeCell ref="B361:B366"/>
    <mergeCell ref="C361:C366"/>
    <mergeCell ref="D361:D366"/>
    <mergeCell ref="AL355:AL360"/>
    <mergeCell ref="AM355:AM360"/>
    <mergeCell ref="AR355:AR360"/>
    <mergeCell ref="AS355:AS360"/>
    <mergeCell ref="J355:J360"/>
    <mergeCell ref="K355:K360"/>
    <mergeCell ref="L355:L360"/>
    <mergeCell ref="M355:M360"/>
    <mergeCell ref="N355:N360"/>
    <mergeCell ref="AT361:AT366"/>
    <mergeCell ref="AU361:AU366"/>
    <mergeCell ref="AL361:AL366"/>
    <mergeCell ref="AM361:AM366"/>
    <mergeCell ref="AR361:AR366"/>
    <mergeCell ref="AS361:AS366"/>
    <mergeCell ref="J361:J366"/>
    <mergeCell ref="K361:K366"/>
  </mergeCells>
  <conditionalFormatting sqref="N7">
    <cfRule type="cellIs" dxfId="72" priority="13" operator="equal">
      <formula>"Extremo"</formula>
    </cfRule>
    <cfRule type="cellIs" dxfId="71" priority="14" operator="equal">
      <formula>"Alto"</formula>
    </cfRule>
    <cfRule type="cellIs" dxfId="70" priority="15" operator="equal">
      <formula>"Moderado"</formula>
    </cfRule>
    <cfRule type="cellIs" dxfId="69" priority="16" operator="equal">
      <formula>"Bajo"</formula>
    </cfRule>
  </conditionalFormatting>
  <conditionalFormatting sqref="N13 N19 N25 N31 N37 N43 N49 N55 N61 N67 N73 N79 N85 N91 N97 N103 N109 N115 N121 N127 N133 N139 N145 N151 N157 N163 N169 N175 N181 N187 N193 N199 N205 N211 N217 N223 N229 N235 N241 N247 N253 N259 N265 N271 N277 N283 N289 N295 N301 N307 N313 N319 N325 N331 N337 N343 N349 N355 N361">
    <cfRule type="cellIs" dxfId="68" priority="5" operator="equal">
      <formula>"Extremo"</formula>
    </cfRule>
    <cfRule type="cellIs" dxfId="67" priority="6" operator="equal">
      <formula>"Alto"</formula>
    </cfRule>
    <cfRule type="cellIs" dxfId="66" priority="7" operator="equal">
      <formula>"Moderado"</formula>
    </cfRule>
    <cfRule type="cellIs" dxfId="65" priority="8" operator="equal">
      <formula>"Bajo"</formula>
    </cfRule>
  </conditionalFormatting>
  <conditionalFormatting sqref="AT7">
    <cfRule type="cellIs" dxfId="64" priority="9" operator="equal">
      <formula>"Extremo"</formula>
    </cfRule>
    <cfRule type="cellIs" dxfId="63" priority="10" operator="equal">
      <formula>"Alto"</formula>
    </cfRule>
    <cfRule type="cellIs" dxfId="62" priority="11" operator="equal">
      <formula>"Moderado"</formula>
    </cfRule>
    <cfRule type="cellIs" dxfId="61" priority="12" operator="equal">
      <formula>"Bajo"</formula>
    </cfRule>
  </conditionalFormatting>
  <conditionalFormatting sqref="AT13 AT19 AT25 AT31 AT37 AT43 AT49 AT55 AT61 AT67 AT73 AT79 AT85 AT91 AT97 AT103 AT109 AT115 AT121 AT127 AT133 AT139 AT145 AT151 AT157 AT163 AT169 AT175 AT181 AT187 AT193 AT199 AT205 AT211 AT217 AT223 AT229 AT235 AT241 AT247 AT253 AT259 AT265 AT271 AT277 AT283 AT289 AT295 AT301 AT307 AT313 AT319 AT325 AT331 AT337 AT343 AT349 AT355 AT361">
    <cfRule type="cellIs" dxfId="60" priority="1" operator="equal">
      <formula>"Extremo"</formula>
    </cfRule>
    <cfRule type="cellIs" dxfId="59" priority="2" operator="equal">
      <formula>"Alto"</formula>
    </cfRule>
    <cfRule type="cellIs" dxfId="58" priority="3" operator="equal">
      <formula>"Moderado"</formula>
    </cfRule>
    <cfRule type="cellIs" dxfId="57" priority="4" operator="equal">
      <formula>"Bajo"</formula>
    </cfRule>
  </conditionalFormatting>
  <dataValidations count="60">
    <dataValidation type="list" allowBlank="1" showInputMessage="1" showErrorMessage="1" sqref="P203:P204" xr:uid="{00000000-0002-0000-0100-000000000000}">
      <formula1>$G$199:$G$204</formula1>
    </dataValidation>
    <dataValidation type="list" allowBlank="1" showInputMessage="1" showErrorMessage="1" sqref="P194:P198" xr:uid="{00000000-0002-0000-0100-000001000000}">
      <formula1>$G$193:$G$198</formula1>
    </dataValidation>
    <dataValidation type="list" allowBlank="1" showInputMessage="1" showErrorMessage="1" sqref="P190:P192" xr:uid="{00000000-0002-0000-0100-000002000000}">
      <formula1>$G$187:$G$192</formula1>
    </dataValidation>
    <dataValidation type="list" allowBlank="1" showInputMessage="1" showErrorMessage="1" sqref="P183:P186" xr:uid="{00000000-0002-0000-0100-000003000000}">
      <formula1>$G$181:$G$186</formula1>
    </dataValidation>
    <dataValidation type="list" allowBlank="1" showInputMessage="1" showErrorMessage="1" sqref="P177:P180" xr:uid="{00000000-0002-0000-0100-000004000000}">
      <formula1>$G$175:$G$180</formula1>
    </dataValidation>
    <dataValidation type="list" allowBlank="1" showInputMessage="1" showErrorMessage="1" sqref="P171:P174" xr:uid="{00000000-0002-0000-0100-000005000000}">
      <formula1>$G$169:$G$174</formula1>
    </dataValidation>
    <dataValidation type="list" allowBlank="1" showInputMessage="1" showErrorMessage="1" sqref="P166:P168" xr:uid="{00000000-0002-0000-0100-000006000000}">
      <formula1>$G$163:$G$168</formula1>
    </dataValidation>
    <dataValidation type="list" allowBlank="1" showInputMessage="1" showErrorMessage="1" sqref="P161:P162" xr:uid="{00000000-0002-0000-0100-000007000000}">
      <formula1>$G$157:$G$162</formula1>
    </dataValidation>
    <dataValidation type="list" allowBlank="1" showInputMessage="1" showErrorMessage="1" sqref="P154:P156" xr:uid="{00000000-0002-0000-0100-000008000000}">
      <formula1>$G$151:$G$156</formula1>
    </dataValidation>
    <dataValidation type="list" allowBlank="1" showInputMessage="1" showErrorMessage="1" sqref="P148:P150" xr:uid="{00000000-0002-0000-0100-000009000000}">
      <formula1>$G$145:$G$150</formula1>
    </dataValidation>
    <dataValidation type="list" allowBlank="1" showInputMessage="1" showErrorMessage="1" sqref="P143:P144" xr:uid="{00000000-0002-0000-0100-00000A000000}">
      <formula1>$G$139:$G$144</formula1>
    </dataValidation>
    <dataValidation type="list" allowBlank="1" showInputMessage="1" showErrorMessage="1" sqref="P136:P138" xr:uid="{00000000-0002-0000-0100-00000B000000}">
      <formula1>$G$133:$G$138</formula1>
    </dataValidation>
    <dataValidation type="list" allowBlank="1" showInputMessage="1" showErrorMessage="1" sqref="P131:P132" xr:uid="{00000000-0002-0000-0100-00000C000000}">
      <formula1>$G$127:$G$132</formula1>
    </dataValidation>
    <dataValidation type="list" allowBlank="1" showInputMessage="1" showErrorMessage="1" sqref="P124:P126" xr:uid="{00000000-0002-0000-0100-00000D000000}">
      <formula1>$G$121:$G$126</formula1>
    </dataValidation>
    <dataValidation type="list" allowBlank="1" showInputMessage="1" showErrorMessage="1" sqref="P118:P120" xr:uid="{00000000-0002-0000-0100-00000E000000}">
      <formula1>$G$115:$G$120</formula1>
    </dataValidation>
    <dataValidation type="list" allowBlank="1" showInputMessage="1" showErrorMessage="1" sqref="P112:P114" xr:uid="{00000000-0002-0000-0100-00000F000000}">
      <formula1>$G$109:$G$114</formula1>
    </dataValidation>
    <dataValidation type="list" allowBlank="1" showInputMessage="1" showErrorMessage="1" sqref="P106:P108" xr:uid="{00000000-0002-0000-0100-000010000000}">
      <formula1>$G$103:$G$108</formula1>
    </dataValidation>
    <dataValidation type="list" allowBlank="1" showInputMessage="1" showErrorMessage="1" sqref="P100:P102" xr:uid="{00000000-0002-0000-0100-000011000000}">
      <formula1>$G$97:$G$102</formula1>
    </dataValidation>
    <dataValidation type="list" allowBlank="1" showInputMessage="1" showErrorMessage="1" sqref="P94:P96" xr:uid="{00000000-0002-0000-0100-000012000000}">
      <formula1>$G$91:$G$96</formula1>
    </dataValidation>
    <dataValidation type="list" allowBlank="1" showInputMessage="1" showErrorMessage="1" sqref="P87:P90" xr:uid="{00000000-0002-0000-0100-000013000000}">
      <formula1>$G$85:$G$90</formula1>
    </dataValidation>
    <dataValidation type="list" allowBlank="1" showInputMessage="1" showErrorMessage="1" sqref="P82:P84" xr:uid="{00000000-0002-0000-0100-000014000000}">
      <formula1>$G$79:$G$84</formula1>
    </dataValidation>
    <dataValidation type="list" allowBlank="1" showInputMessage="1" showErrorMessage="1" sqref="P76:P78" xr:uid="{00000000-0002-0000-0100-000015000000}">
      <formula1>$G$73:$G$78</formula1>
    </dataValidation>
    <dataValidation type="list" allowBlank="1" showInputMessage="1" showErrorMessage="1" sqref="P71:P72" xr:uid="{00000000-0002-0000-0100-000016000000}">
      <formula1>$G$67:$G$72</formula1>
    </dataValidation>
    <dataValidation type="list" allowBlank="1" showInputMessage="1" showErrorMessage="1" sqref="P66" xr:uid="{00000000-0002-0000-0100-000017000000}">
      <formula1>$G$61:$G$66</formula1>
    </dataValidation>
    <dataValidation type="list" allowBlank="1" showInputMessage="1" showErrorMessage="1" sqref="P51:P54" xr:uid="{00000000-0002-0000-0100-000018000000}">
      <formula1>$G$49:$G$54</formula1>
    </dataValidation>
    <dataValidation type="list" allowBlank="1" showInputMessage="1" showErrorMessage="1" sqref="P47:P48" xr:uid="{00000000-0002-0000-0100-000019000000}">
      <formula1>$G$43:$G$48</formula1>
    </dataValidation>
    <dataValidation type="list" allowBlank="1" showInputMessage="1" showErrorMessage="1" sqref="P42 P241:P242" xr:uid="{00000000-0002-0000-0100-00001A000000}">
      <formula1>$G$37:$G$42</formula1>
    </dataValidation>
    <dataValidation type="list" allowBlank="1" showInputMessage="1" showErrorMessage="1" sqref="P36 P193 P235:P236" xr:uid="{00000000-0002-0000-0100-00001B000000}">
      <formula1>$G$31:$G$36</formula1>
    </dataValidation>
    <dataValidation type="list" allowBlank="1" showInputMessage="1" showErrorMessage="1" sqref="P29:P30 P85:P86 P187:P189 P229:P232" xr:uid="{00000000-0002-0000-0100-00001C000000}">
      <formula1>$G$25:$G$30</formula1>
    </dataValidation>
    <dataValidation type="list" allowBlank="1" showInputMessage="1" showErrorMessage="1" sqref="P21:P24 P79:P81 P181:P182 P223 P283:P284" xr:uid="{00000000-0002-0000-0100-00001D000000}">
      <formula1>$G$19:$G$24</formula1>
    </dataValidation>
    <dataValidation type="list" allowBlank="1" showInputMessage="1" showErrorMessage="1" sqref="P17:P20 P37:P41 P49:P50 P61:P65 P73:P75 P163:P165 P175 P205:P206 P217:P220 P253:P254 P271:P273" xr:uid="{00000000-0002-0000-0100-00001E000000}">
      <formula1>$G$13:$G$18</formula1>
    </dataValidation>
    <dataValidation type="list" allowBlank="1" showInputMessage="1" showErrorMessage="1" sqref="P207:P210 P215:P216 P221:P222 P226:P228 P255:P258 P233:P234 P243:P246 P250:P252 P239:P240 P263:P264 P269:P270 P274:P276 P279:P282 P285:P288 P292:P294 P296:P300 P303:P306 P310:P312 P316:P318 P321:P366" xr:uid="{00000000-0002-0000-0100-00001F000000}">
      <formula1>$G$13:$G$366</formula1>
    </dataValidation>
    <dataValidation type="list" allowBlank="1" showInputMessage="1" showErrorMessage="1" sqref="P7:P16 P25:P28 P31:P35 P43:P46 P289:P291 P67:P70 P103:P105 P109:P111 P115:P117 P121:P123 P157:P160 P169:P170 P199:P202 P211:P214 P259:P262 P224:P225 P247:P249 P237:P238 P277:P278 P55:P58" xr:uid="{00000000-0002-0000-0100-000020000000}">
      <formula1>$G$7:$G$12</formula1>
    </dataValidation>
    <dataValidation allowBlank="1" showInputMessage="1" showErrorMessage="1" prompt="Casi Seguro (5): Se espera que evento ocurra en la mayoría _x000a_Probable (4): Es viable que el evento ocurra en la mayoría_x000a_Posible (3): Puede ocurrir en algún momento. Últimos 2 años_x000a_Improbable (2): Puede Ocurrir en algún momento. Últimos 5 años_x000a_Rara Vez (1)" sqref="J6" xr:uid="{00000000-0002-0000-0100-000021000000}"/>
    <dataValidation allowBlank="1" showInputMessage="1" showErrorMessage="1" prompt="Responder afirmativamente de UNA a CINCO pregunta(s) genera un impacto MODERADO._x000a__x000a_Responder afirmativamente de SEIS a ONCE preguntas genera un impacto MAYOR._x000a__x000a_Responder afirmativamente de DOCE a DIECINUEVE preguntas genera un impacto CATASTRÓFICO." sqref="K6:M6" xr:uid="{00000000-0002-0000-0100-000022000000}"/>
    <dataValidation allowBlank="1" showInputMessage="1" showErrorMessage="1" prompt="Si el resultado de las calificaciones del control o promedio en el diseño de los controles, está por debajo de 96%, se debe establecer un plan de acción que permita tener un control bien diseñado" sqref="AF6" xr:uid="{00000000-0002-0000-0100-000023000000}"/>
    <dataValidation allowBlank="1" showInputMessage="1" showErrorMessage="1" prompt="Fuerte+Fuerte=Fuerte_x000a_Fuerte+Moderado=Moderado_x000a_Fuerte+Débil=Débil_x000a_Moderado+Fuerte=Moderado_x000a_Moderado+Moderado=Moderado_x000a_Moderado+Débil=Débil_x000a_Débil+Fuerte=Débil_x000a_Débil+Moderado=Débil_x000a_Débil+Débil=Débil" sqref="AJ6" xr:uid="{00000000-0002-0000-0100-000024000000}"/>
    <dataValidation allowBlank="1" showInputMessage="1" showErrorMessage="1" prompt="Promedio entre el diseño Total de Control y Total Solidez Individual " sqref="AL6" xr:uid="{00000000-0002-0000-0100-000025000000}"/>
    <dataValidation allowBlank="1" showInputMessage="1" showErrorMessage="1" prompt="- Adecuado (15)_x000a__x000a_- Inadecuado (0)_x000a_" sqref="T6:U6" xr:uid="{00000000-0002-0000-0100-000026000000}"/>
    <dataValidation allowBlank="1" showInputMessage="1" showErrorMessage="1" prompt="- Se investigan y se resuelven Oportunamente (15)_x000a__x000a_- No se investigan y resuelven Oportunamente (0)_x000a_" sqref="AB6:AC6" xr:uid="{00000000-0002-0000-0100-000027000000}"/>
    <dataValidation allowBlank="1" showInputMessage="1" showErrorMessage="1" prompt="Completa (10)_x000a__x000a_Incompleta (5)_x000a__x000a_No esxiste (0)" sqref="AD6:AE6" xr:uid="{00000000-0002-0000-0100-000028000000}"/>
    <dataValidation allowBlank="1" showInputMessage="1" showErrorMessage="1" prompt="Preventivo: Diseñados para evitar un evento no deseado en el momento que se produce, es decir intenta evitar la ocurrencia_x000a__x000a_Detectivos: Diseñados para identificar un evento o resultado no previsto después de que se haya producido, es decir corregir " sqref="Q6" xr:uid="{00000000-0002-0000-0100-000029000000}"/>
    <dataValidation allowBlank="1" showInputMessage="1" showErrorMessage="1" prompt="- Asignado (15)_x000a__x000a_- No Asignado (0)" sqref="R6:S6" xr:uid="{00000000-0002-0000-0100-00002A000000}"/>
    <dataValidation allowBlank="1" showInputMessage="1" showErrorMessage="1" prompt="- Oportuna (15)_x000a__x000a_- Inoportuna (0)_x000a_" sqref="V6:W6" xr:uid="{00000000-0002-0000-0100-00002B000000}"/>
    <dataValidation allowBlank="1" showInputMessage="1" showErrorMessage="1" prompt="- Prevenir (15)_x000a__x000a_- Detectar (10)_x000a__x000a_- No es un Control (0)" sqref="X6:Y6" xr:uid="{00000000-0002-0000-0100-00002C000000}"/>
    <dataValidation allowBlank="1" showInputMessage="1" showErrorMessage="1" prompt="- Confiable (15)_x000a__x000a_- No Confiable (0)_x000a_" sqref="Z6:AA6" xr:uid="{00000000-0002-0000-0100-00002D000000}"/>
    <dataValidation allowBlank="1" showInputMessage="1" showErrorMessage="1" prompt="Fuerte: Calificación entre 96 y 100_x000a__x000a_Moderado: Calificación entre 86 y 95_x000a__x000a_Débil: Calificación entre 0 y 85" sqref="AG6" xr:uid="{00000000-0002-0000-0100-00002E000000}"/>
    <dataValidation allowBlank="1" showInputMessage="1" showErrorMessage="1" prompt="Fuerte: Siempre se ejecuta_x000a__x000a_Moderado: Algunas veces_x000a__x000a_Débil: No se ejecuta " sqref="AH6:AI6" xr:uid="{00000000-0002-0000-0100-00002F000000}"/>
    <dataValidation allowBlank="1" showInputMessage="1" showErrorMessage="1" prompt="Fuerte: 100_x000a__x000a_Moderado: 50_x000a__x000a_Débil: 0" sqref="AK6" xr:uid="{00000000-0002-0000-0100-000030000000}"/>
    <dataValidation allowBlank="1" showInputMessage="1" showErrorMessage="1" prompt="Fuerte: 100_x000a__x000a_Moderado: Entre 50 y 99_x000a__x000a_Débil: Menor a 50" sqref="AM6" xr:uid="{00000000-0002-0000-0100-000031000000}"/>
    <dataValidation type="list" allowBlank="1" showInputMessage="1" showErrorMessage="1" sqref="P92:P93" xr:uid="{00000000-0002-0000-0100-000032000000}">
      <formula1>$F$7:$F$9</formula1>
    </dataValidation>
    <dataValidation type="list" allowBlank="1" showInputMessage="1" showErrorMessage="1" sqref="P97:P99" xr:uid="{00000000-0002-0000-0100-000033000000}">
      <formula1>$F$10:$F$13</formula1>
    </dataValidation>
    <dataValidation type="list" allowBlank="1" showInputMessage="1" showErrorMessage="1" sqref="P127:P130" xr:uid="{00000000-0002-0000-0100-000034000000}">
      <formula1>$F$7:$F$12</formula1>
    </dataValidation>
    <dataValidation type="list" allowBlank="1" showInputMessage="1" showErrorMessage="1" sqref="P133:P135 P265:P268" xr:uid="{00000000-0002-0000-0100-000035000000}">
      <formula1>$F$13:$F$16</formula1>
    </dataValidation>
    <dataValidation type="list" allowBlank="1" showInputMessage="1" showErrorMessage="1" sqref="P139:P142" xr:uid="{00000000-0002-0000-0100-000036000000}">
      <formula1>$F$17:$F$20</formula1>
    </dataValidation>
    <dataValidation type="list" allowBlank="1" showInputMessage="1" showErrorMessage="1" sqref="P145:P147" xr:uid="{00000000-0002-0000-0100-000037000000}">
      <formula1>$F$21:$F$23</formula1>
    </dataValidation>
    <dataValidation type="list" allowBlank="1" showInputMessage="1" showErrorMessage="1" sqref="P151:P153" xr:uid="{00000000-0002-0000-0100-000038000000}">
      <formula1>$F$24:$F$29</formula1>
    </dataValidation>
    <dataValidation type="list" allowBlank="1" showInputMessage="1" showErrorMessage="1" sqref="P301:P302" xr:uid="{00000000-0002-0000-0100-000039000000}">
      <formula1>$F$7:$F$10</formula1>
    </dataValidation>
    <dataValidation type="list" allowBlank="1" showInputMessage="1" showErrorMessage="1" sqref="P307:P309" xr:uid="{00000000-0002-0000-0100-00003A000000}">
      <formula1>$F$11:$F$16</formula1>
    </dataValidation>
    <dataValidation type="list" allowBlank="1" showInputMessage="1" showErrorMessage="1" sqref="P313:P315" xr:uid="{00000000-0002-0000-0100-00003B000000}">
      <formula1>$F$17:$F$22</formula1>
    </dataValidation>
  </dataValidations>
  <printOptions horizontalCentered="1"/>
  <pageMargins left="0" right="0" top="0.35433070866141736" bottom="0.35433070866141736" header="0.31496062992125984" footer="0.31496062992125984"/>
  <pageSetup paperSize="5" scale="50" pageOrder="overThenDown" orientation="portrait" r:id="rId1"/>
  <headerFooter>
    <oddFooter>&amp;CPág. &amp;P de &amp;N</oddFooter>
  </headerFooter>
  <drawing r:id="rId2"/>
  <legacyDrawing r:id="rId3"/>
  <extLst>
    <ext xmlns:x14="http://schemas.microsoft.com/office/spreadsheetml/2009/9/main" uri="{CCE6A557-97BC-4b89-ADB6-D9C93CAAB3DF}">
      <x14:dataValidations xmlns:xm="http://schemas.microsoft.com/office/excel/2006/main" count="46">
        <x14:dataValidation type="list" allowBlank="1" showInputMessage="1" showErrorMessage="1" xr:uid="{00000000-0002-0000-0100-00003C000000}">
          <x14:formula1>
            <xm:f>Listados!$E$3:$E$4</xm:f>
          </x14:formula1>
          <xm:sqref>H7:H12 H17:H18 H21:H24 H29:H30 H35:H36 H42 H47:H48 H51:H54 H60 H63:H66 H71:H72 H76:H78 H82:H84 H86:H90 H94:H96 H101:H102 H106:H108 H113:H114 H118:H120 H124:H126 H130:H132 H136:H138 H143:H144 H148:H150 H153:H156 H160:H162 H167:H168 H172:H174 H178:H180 H184:H186 H189:H192 H194:H198 H203:H204 H207:H210 H215:H216 H221:H222 H226:H228 H256:H258 H233:H234 H243:H246 H250:H252 H239:H240 H263:H264 H269:H270 H274:H276 H281:H288 H293:H294 H298:H300 H304:H1048576</xm:sqref>
        </x14:dataValidation>
        <x14:dataValidation type="list" allowBlank="1" showInputMessage="1" showErrorMessage="1" xr:uid="{00000000-0002-0000-0100-00003D000000}">
          <x14:formula1>
            <xm:f>Listados!$E$26:$E$28</xm:f>
          </x14:formula1>
          <xm:sqref>AH7:AH90 AH94:AH366</xm:sqref>
        </x14:dataValidation>
        <x14:dataValidation type="list" allowBlank="1" showInputMessage="1" showErrorMessage="1" xr:uid="{00000000-0002-0000-0100-00003E000000}">
          <x14:formula1>
            <xm:f>Listados!$C$26:$C$28</xm:f>
          </x14:formula1>
          <xm:sqref>AD7:AD90 AD94:AD366</xm:sqref>
        </x14:dataValidation>
        <x14:dataValidation type="list" allowBlank="1" showInputMessage="1" showErrorMessage="1" xr:uid="{00000000-0002-0000-0100-00003F000000}">
          <x14:formula1>
            <xm:f>Listados!$G$26:$G$27</xm:f>
          </x14:formula1>
          <xm:sqref>Q17:Q24 Q29:Q30 Q35:Q36 Q42 Q47:Q48 Q51:Q54 Q60 Q66 Q71:Q72 Q76:Q78 Q82:Q84 Q87:Q90 Q94:Q96 Q100:Q102 Q106:Q114 Q118:Q120 Q124:Q126 Q131:Q132 Q136:Q138 Q143:Q144 Q148:Q150 Q154:Q156 Q161:Q162 Q166:Q168 Q171:Q174 Q176:Q180 Q183:Q192 Q194:Q198 Q203:Q210 Q215:Q216 Q221:Q222 Q226:Q228 Q255:Q258 Q233:Q234 Q243:Q246 Q250:Q252 Q239:Q240 Q263:Q264 Q269:Q276 Q7:Q12 Q279:Q288 Q292:Q300 Q303:Q366 X7:X90 X94:X96 X99 X101:X366</xm:sqref>
        </x14:dataValidation>
        <x14:dataValidation type="list" allowBlank="1" showInputMessage="1" showErrorMessage="1" xr:uid="{00000000-0002-0000-0100-000040000000}">
          <x14:formula1>
            <xm:f>Listados!$B$3:$B$20</xm:f>
          </x14:formula1>
          <xm:sqref>B361 B7:B12 B355 B349 B343 B337 B331 B325 B319 B223 B295 B301 B283 B91 B289 B97 B109 B277 B121 B127 B133 B139 B145 B241 B151 B271 B169 B217 B175 B181 B187 B193 B235 B211 B229 B265 B259 B307 B313</xm:sqref>
        </x14:dataValidation>
        <x14:dataValidation type="list" allowBlank="1" showInputMessage="1" showErrorMessage="1" xr:uid="{00000000-0002-0000-0100-000041000000}">
          <x14:formula1>
            <xm:f>Corrupción!$J$3:$J$7</xm:f>
          </x14:formula1>
          <xm:sqref>J7:J12 J91:J102 J133:J156 J265:J270 J295:J366</xm:sqref>
        </x14:dataValidation>
        <x14:dataValidation type="list" allowBlank="1" showInputMessage="1" showErrorMessage="1" xr:uid="{00000000-0002-0000-0100-000042000000}">
          <x14:formula1>
            <xm:f>Listados!$B$26:$B$27</xm:f>
          </x14:formula1>
          <xm:sqref>Z101:Z366 AB101:AB366 V101:V366 T101:T1048576 R7:R62 AB7:AB90 Z7:Z90 R64:R90 T7:T90 V7:V90 V94:V96 AB94:AB96 Z94:Z96 R94:R96 T94:T96 T99 V99 AB99 Z99 R99 R101:R366</xm:sqref>
        </x14:dataValidation>
        <x14:dataValidation type="list" allowBlank="1" showInputMessage="1" showErrorMessage="1" xr:uid="{00000000-0002-0000-0100-000043000000}">
          <x14:formula1>
            <xm:f>Listados!$G$3:$G$7</xm:f>
          </x14:formula1>
          <xm:sqref>L7:L12 L91:L102 L133:L156 L265:L270 L289:L366</xm:sqref>
        </x14:dataValidation>
        <x14:dataValidation type="list" allowBlank="1" showInputMessage="1" showErrorMessage="1" xr:uid="{00000000-0002-0000-0100-000044000000}">
          <x14:formula1>
            <xm:f>Listados!$D$3:$D$8</xm:f>
          </x14:formula1>
          <xm:sqref>E7:E12 E14:E18 E26:E30 E35:E36 E42 E47:E48 E51:E54 E56:E60 E62:E102 E104:E108 E110:E120 E122:E156 E158:E162 E164:E168 E172:E174 E178:E180 E184:E186 E189:E192 E194:E198 E200:E204 E206:E210 E212:E216 E221:E222 E226:E228 E256:E258 E233:E234 E243:E246 E250:E252 E237:E240 E260:E264 E266:E270 E272:E276 E281:E282 E284:E288 E293:E294 E296:E366</xm:sqref>
        </x14:dataValidation>
        <x14:dataValidation type="list" allowBlank="1" showInputMessage="1" showErrorMessage="1" xr:uid="{00000000-0002-0000-0100-000045000000}">
          <x14:formula1>
            <xm:f>Listados!$W$3:$W$7</xm:f>
          </x14:formula1>
          <xm:sqref>F7:F24 F27:F30 F35:F36 F42:F66 F69:F72 F74:F78 F82:F84 F86:F96 F98:F102 F107:F114 F118:F120 F124:F156 F160:F162 F167:F168 F172:F174 F178:F180 F184:F186 F189:F192 F194:F216 F221:F222 F226:F228 F250:F252 F243:F246 F233:F234 F237:F240 F256:F270 F272:F276 F281:F282 F284:F288 F293:F366</xm:sqref>
        </x14:dataValidation>
        <x14:dataValidation type="list" allowBlank="1" showInputMessage="1" showErrorMessage="1" xr:uid="{00000000-0002-0000-0100-000046000000}">
          <x14:formula1>
            <xm:f>'C:\Users\dpyate\Downloads\[MC-FO-07 MAPA DE RIEGOS DEL PROCESO (1).xlsm]Listados'!#REF!</xm:f>
          </x14:formula1>
          <xm:sqref>Q31:Q34 Q37:Q41 H31:H34 H37:H41 E31:F34 E37:F41 B25:B37 Q25:Q28 L25:L42 H25:H28 F25:F26 E25</xm:sqref>
        </x14:dataValidation>
        <x14:dataValidation type="list" allowBlank="1" showInputMessage="1" showErrorMessage="1" xr:uid="{00000000-0002-0000-0100-000047000000}">
          <x14:formula1>
            <xm:f>'C:\Users\dpyate\Downloads\[MC-FO-07 MAPA DE RIEGOS DEL PROCESO (1).xlsm]Corrupción'!#REF!</xm:f>
          </x14:formula1>
          <xm:sqref>J25:J42</xm:sqref>
        </x14:dataValidation>
        <x14:dataValidation type="list" allowBlank="1" showInputMessage="1" showErrorMessage="1" xr:uid="{00000000-0002-0000-0100-000048000000}">
          <x14:formula1>
            <xm:f>'C:\Users\ana sofia\Downloads\[RIESGO GRUPO GESTIÓN DOCUMENTAL (1).xlsx]Listados'!#REF!</xm:f>
          </x14:formula1>
          <xm:sqref>B43:B49 Q43:Q46 Q49:Q50 L43:L54 H43:H46 H49:H50 E49:E50 E43:E46</xm:sqref>
        </x14:dataValidation>
        <x14:dataValidation type="list" allowBlank="1" showInputMessage="1" showErrorMessage="1" xr:uid="{00000000-0002-0000-0100-000049000000}">
          <x14:formula1>
            <xm:f>'C:\Users\ana sofia\Downloads\[RIESGO GRUPO GESTIÓN DOCUMENTAL (1).xlsx]Corrupción'!#REF!</xm:f>
          </x14:formula1>
          <xm:sqref>J43:J54</xm:sqref>
        </x14:dataValidation>
        <x14:dataValidation type="list" allowBlank="1" showInputMessage="1" showErrorMessage="1" xr:uid="{00000000-0002-0000-0100-00004A000000}">
          <x14:formula1>
            <xm:f>'C:\Users\Miguelito\Downloads\[Matriz de riesgos_Proceso GG_23062020.xlsx]Listados'!#REF!</xm:f>
          </x14:formula1>
          <xm:sqref>B55:B61 R63 Q55:Q59 Q61:Q65 L55:L66 H55:H59 H61:H62 E55 E61</xm:sqref>
        </x14:dataValidation>
        <x14:dataValidation type="list" allowBlank="1" showInputMessage="1" showErrorMessage="1" xr:uid="{00000000-0002-0000-0100-00004B000000}">
          <x14:formula1>
            <xm:f>'C:\Users\Miguelito\Downloads\[Matriz de riesgos_Proceso GG_23062020.xlsx]Corrupción'!#REF!</xm:f>
          </x14:formula1>
          <xm:sqref>J55:J66</xm:sqref>
        </x14:dataValidation>
        <x14:dataValidation type="list" allowBlank="1" showInputMessage="1" showErrorMessage="1" xr:uid="{00000000-0002-0000-0100-00004C000000}">
          <x14:formula1>
            <xm:f>'C:\Users\Miguelito\Downloads\[DDDOJ 190820 Formato de Riesgos VF1 (2).xlsx]Listados'!#REF!</xm:f>
          </x14:formula1>
          <xm:sqref>B67:B90 F67:F68 F73 F79:F81 F85 Q67:Q70 Q73:Q75 Q79:Q81 Q85:Q86 L67:L90 H67:H70 H73:H75 H85 H79:H80</xm:sqref>
        </x14:dataValidation>
        <x14:dataValidation type="list" allowBlank="1" showInputMessage="1" showErrorMessage="1" xr:uid="{00000000-0002-0000-0100-00004D000000}">
          <x14:formula1>
            <xm:f>'C:\Users\Miguelito\Downloads\[DDDOJ 190820 Formato de Riesgos VF1 (2).xlsx]Corrupción'!#REF!</xm:f>
          </x14:formula1>
          <xm:sqref>J67:J90</xm:sqref>
        </x14:dataValidation>
        <x14:dataValidation type="list" allowBlank="1" showInputMessage="1" showErrorMessage="1" xr:uid="{00000000-0002-0000-0100-00004E000000}">
          <x14:formula1>
            <xm:f>'C:\Users\Miguelito\Downloads\[Mapa de Riesgos_PROCESO SEGUIMIENTO Y EVALUACIÓN (1) (1).xlsx]Listados'!#REF!</xm:f>
          </x14:formula1>
          <xm:sqref>H91:H93 H97:H100 Q91:Q93 Q97:Q99</xm:sqref>
        </x14:dataValidation>
        <x14:dataValidation type="list" allowBlank="1" showInputMessage="1" showErrorMessage="1" xr:uid="{00000000-0002-0000-0100-00004F000000}">
          <x14:formula1>
            <xm:f>'C:\Users\Miguelito\Downloads\[Mapa de Riesgos Seguridad jurídica.xlsx]Listados'!#REF!</xm:f>
          </x14:formula1>
          <xm:sqref>H81</xm:sqref>
        </x14:dataValidation>
        <x14:dataValidation type="list" allowBlank="1" showInputMessage="1" showErrorMessage="1" xr:uid="{00000000-0002-0000-0100-000050000000}">
          <x14:formula1>
            <xm:f>'C:\Users\Miguelito\Downloads\[Riesgos de Formulación (1).xlsx]Listados'!#REF!</xm:f>
          </x14:formula1>
          <xm:sqref>B103:B108 Q103:Q105 L103:L108 F103:F106 H103:H105 E103</xm:sqref>
        </x14:dataValidation>
        <x14:dataValidation type="list" allowBlank="1" showInputMessage="1" showErrorMessage="1" xr:uid="{00000000-0002-0000-0100-000051000000}">
          <x14:formula1>
            <xm:f>'C:\Users\Miguelito\Downloads\[Riesgos de Formulación (1).xlsx]Corrupción'!#REF!</xm:f>
          </x14:formula1>
          <xm:sqref>J103:J108</xm:sqref>
        </x14:dataValidation>
        <x14:dataValidation type="list" allowBlank="1" showInputMessage="1" showErrorMessage="1" xr:uid="{00000000-0002-0000-0100-000052000000}">
          <x14:formula1>
            <xm:f>'C:\Users\Miguelito\Downloads\[Riesgos Contractual (1).xlsx]Listados'!#REF!</xm:f>
          </x14:formula1>
          <xm:sqref>E109 K109:L114 H109:H112</xm:sqref>
        </x14:dataValidation>
        <x14:dataValidation type="list" allowBlank="1" showInputMessage="1" showErrorMessage="1" xr:uid="{00000000-0002-0000-0100-000053000000}">
          <x14:formula1>
            <xm:f>'C:\Users\Miguelito\Downloads\[Riesgos Contractual (1).xlsx]Corrupción'!#REF!</xm:f>
          </x14:formula1>
          <xm:sqref>J109:J114</xm:sqref>
        </x14:dataValidation>
        <x14:dataValidation type="list" allowBlank="1" showInputMessage="1" showErrorMessage="1" xr:uid="{00000000-0002-0000-0100-000054000000}">
          <x14:formula1>
            <xm:f>'C:\Users\Miguelito\Downloads\[Riesgos Prensa (1).xlsx]Listados'!#REF!</xm:f>
          </x14:formula1>
          <xm:sqref>B115:B120 Q115:Q117 L115:L120 H115:H117 F115:F117</xm:sqref>
        </x14:dataValidation>
        <x14:dataValidation type="list" allowBlank="1" showInputMessage="1" showErrorMessage="1" xr:uid="{00000000-0002-0000-0100-000055000000}">
          <x14:formula1>
            <xm:f>'C:\Users\Miguelito\Downloads\[Riesgos Prensa (1).xlsx]Corrupción'!#REF!</xm:f>
          </x14:formula1>
          <xm:sqref>J115:J120</xm:sqref>
        </x14:dataValidation>
        <x14:dataValidation type="list" allowBlank="1" showInputMessage="1" showErrorMessage="1" xr:uid="{00000000-0002-0000-0100-000056000000}">
          <x14:formula1>
            <xm:f>'C:\Users\Miguelito\Downloads\[Riesgos Proyectos Normativos (1).xlsx]Listados'!#REF!</xm:f>
          </x14:formula1>
          <xm:sqref>E121 Q121:Q123 L121:L126 H121:H123 F121:F123</xm:sqref>
        </x14:dataValidation>
        <x14:dataValidation type="list" allowBlank="1" showInputMessage="1" showErrorMessage="1" xr:uid="{00000000-0002-0000-0100-000057000000}">
          <x14:formula1>
            <xm:f>'C:\Users\Miguelito\Downloads\[Riesgos Proyectos Normativos (1).xlsx]Corrupción'!#REF!</xm:f>
          </x14:formula1>
          <xm:sqref>J121:J126</xm:sqref>
        </x14:dataValidation>
        <x14:dataValidation type="list" allowBlank="1" showInputMessage="1" showErrorMessage="1" xr:uid="{00000000-0002-0000-0100-000058000000}">
          <x14:formula1>
            <xm:f>'C:\Users\Miguelito\Downloads\[10. Mapa de Riesgos Gestión Juridica.xlsx]Listados'!#REF!</xm:f>
          </x14:formula1>
          <xm:sqref>C127:C132 Q127:Q130 Q133:Q135 Q139:Q142 Q145:Q147 Q151:Q153 Q157:Q160 Q163:Q165 L127:L132 H127:H129 H133:H135 H145:H147 H139:H142 H151:H152</xm:sqref>
        </x14:dataValidation>
        <x14:dataValidation type="list" allowBlank="1" showInputMessage="1" showErrorMessage="1" xr:uid="{00000000-0002-0000-0100-000059000000}">
          <x14:formula1>
            <xm:f>'C:\Users\Miguelito\Downloads\[10. Mapa de Riesgos Gestión Juridica.xlsx]Corrupción'!#REF!</xm:f>
          </x14:formula1>
          <xm:sqref>J127:J132</xm:sqref>
        </x14:dataValidation>
        <x14:dataValidation type="list" allowBlank="1" showInputMessage="1" showErrorMessage="1" xr:uid="{00000000-0002-0000-0100-00005A000000}">
          <x14:formula1>
            <xm:f>'C:\Users\Miguelito\Downloads\[Gestión contra la criminalidad_SRPA-SPenintenciarioC.xlsx]Listados'!#REF!</xm:f>
          </x14:formula1>
          <xm:sqref>B157:B168 L157:L168 H157:H159 H163:H166 F157:F159 F163:F166 E157 E163</xm:sqref>
        </x14:dataValidation>
        <x14:dataValidation type="list" allowBlank="1" showInputMessage="1" showErrorMessage="1" xr:uid="{00000000-0002-0000-0100-00005B000000}">
          <x14:formula1>
            <xm:f>'C:\Users\Miguelito\Downloads\[Gestión contra la criminalidad_SRPA-SPenintenciarioC.xlsx]Corrupción'!#REF!</xm:f>
          </x14:formula1>
          <xm:sqref>J157:J168</xm:sqref>
        </x14:dataValidation>
        <x14:dataValidation type="list" allowBlank="1" showInputMessage="1" showErrorMessage="1" xr:uid="{00000000-0002-0000-0100-00005C000000}">
          <x14:formula1>
            <xm:f>'C:\Users\Miguelito\Downloads\[Riesgos Drogas_1 (1).xlsx]Listados'!#REF!</xm:f>
          </x14:formula1>
          <xm:sqref>Q169:Q170 Q175 Q181:Q182 Q193 L169:L198 H169:H171 H175:H177 H181:H183 H187:H188 H193 E169:F171 E175:F177 E181:F183 E187:F188 E193:F193</xm:sqref>
        </x14:dataValidation>
        <x14:dataValidation type="list" allowBlank="1" showInputMessage="1" showErrorMessage="1" xr:uid="{00000000-0002-0000-0100-00005D000000}">
          <x14:formula1>
            <xm:f>'C:\Users\Miguelito\Downloads\[Riesgos Drogas_1 (1).xlsx]Corrupción'!#REF!</xm:f>
          </x14:formula1>
          <xm:sqref>J169:J198</xm:sqref>
        </x14:dataValidation>
        <x14:dataValidation type="list" allowBlank="1" showInputMessage="1" showErrorMessage="1" xr:uid="{00000000-0002-0000-0100-00005E000000}">
          <x14:formula1>
            <xm:f>'C:\Users\Miguelito\Downloads\[Riesgos Gestión Financiera (1) (1).xlsx]Listados'!#REF!</xm:f>
          </x14:formula1>
          <xm:sqref>B199:B210 Q199:Q202 L199:L210 H199:H202 H205:H206 E199 E205</xm:sqref>
        </x14:dataValidation>
        <x14:dataValidation type="list" allowBlank="1" showInputMessage="1" showErrorMessage="1" xr:uid="{00000000-0002-0000-0100-00005F000000}">
          <x14:formula1>
            <xm:f>'C:\Users\Miguelito\Downloads\[Riesgos Gestión Financiera (1) (1).xlsx]Corrupción'!#REF!</xm:f>
          </x14:formula1>
          <xm:sqref>J199:J210</xm:sqref>
        </x14:dataValidation>
        <x14:dataValidation type="list" allowBlank="1" showInputMessage="1" showErrorMessage="1" xr:uid="{00000000-0002-0000-0100-000060000000}">
          <x14:formula1>
            <xm:f>'C:\Users\Miguelito\Downloads\[Riesgos Gestión Humana (1).xlsx]Listados'!#REF!</xm:f>
          </x14:formula1>
          <xm:sqref>E211 E217:F220 Q211:Q214 Q217:Q220 L211:L222 H211:H214 H217:H220</xm:sqref>
        </x14:dataValidation>
        <x14:dataValidation type="list" allowBlank="1" showInputMessage="1" showErrorMessage="1" xr:uid="{00000000-0002-0000-0100-000061000000}">
          <x14:formula1>
            <xm:f>'C:\Users\Miguelito\Downloads\[Riesgos Gestión Humana (1).xlsx]Corrupción'!#REF!</xm:f>
          </x14:formula1>
          <xm:sqref>J211:J222</xm:sqref>
        </x14:dataValidation>
        <x14:dataValidation type="list" allowBlank="1" showInputMessage="1" showErrorMessage="1" xr:uid="{00000000-0002-0000-0100-000062000000}">
          <x14:formula1>
            <xm:f>'C:\Users\Miguelito\Downloads\[Formato matriz de riesgos_Gestión Mejora Institucional_071020.xlsx]Listados'!#REF!</xm:f>
          </x14:formula1>
          <xm:sqref>B247:B258 Q253:Q254 Q224:Q225 Q247:Q249 L247:L258 H253:H255 E247:F249 H247:H249 E224:E225 F223:F225 E253:F255 H225</xm:sqref>
        </x14:dataValidation>
        <x14:dataValidation type="list" allowBlank="1" showInputMessage="1" showErrorMessage="1" xr:uid="{00000000-0002-0000-0100-000063000000}">
          <x14:formula1>
            <xm:f>'C:\Users\Miguelito\Downloads\[Formato matriz de riesgos_Gestión Mejora Institucional_071020.xlsx]Corrupción'!#REF!</xm:f>
          </x14:formula1>
          <xm:sqref>J247:J258</xm:sqref>
        </x14:dataValidation>
        <x14:dataValidation type="list" allowBlank="1" showInputMessage="1" showErrorMessage="1" xr:uid="{00000000-0002-0000-0100-000064000000}">
          <x14:formula1>
            <xm:f>'C:\Users\Miguelito\Downloads\[PLANES Formato de Riesgos VF1.xlsx]Listados'!#REF!</xm:f>
          </x14:formula1>
          <xm:sqref>E259 H262 Q259:Q262 L259:L264 H237:H238 Q237:Q238</xm:sqref>
        </x14:dataValidation>
        <x14:dataValidation type="list" allowBlank="1" showInputMessage="1" showErrorMessage="1" xr:uid="{00000000-0002-0000-0100-000065000000}">
          <x14:formula1>
            <xm:f>'C:\Users\Miguelito\Downloads\[PLANES Formato de Riesgos VF1.xlsx]Corrupción'!#REF!</xm:f>
          </x14:formula1>
          <xm:sqref>J259:J264</xm:sqref>
        </x14:dataValidation>
        <x14:dataValidation type="list" allowBlank="1" showInputMessage="1" showErrorMessage="1" xr:uid="{00000000-0002-0000-0100-000066000000}">
          <x14:formula1>
            <xm:f>'C:\Users\Miguelito\Downloads\[Riesgos Gestión Humana oct 2020 (1).xlsx]Listados'!#REF!</xm:f>
          </x14:formula1>
          <xm:sqref>E223 E229:F232 E235:F236 E241:F242 Q223 Q229:Q232 Q241:Q242 L223:L246 H223:H224 H229:H232 H235:H236 H241:H242 Q235:Q236</xm:sqref>
        </x14:dataValidation>
        <x14:dataValidation type="list" allowBlank="1" showInputMessage="1" showErrorMessage="1" xr:uid="{00000000-0002-0000-0100-000067000000}">
          <x14:formula1>
            <xm:f>'C:\Users\Miguelito\Downloads\[Riesgos Gestión Humana oct 2020 (1).xlsx]Corrupción'!#REF!</xm:f>
          </x14:formula1>
          <xm:sqref>J223:J246</xm:sqref>
        </x14:dataValidation>
        <x14:dataValidation type="list" allowBlank="1" showInputMessage="1" showErrorMessage="1" xr:uid="{00000000-0002-0000-0100-000068000000}">
          <x14:formula1>
            <xm:f>'https://minjusticiagovco-my.sharepoint.com/personal/mjrodriguez_minjusticia_gov_co/Documents/MATRIZ DE RIESGOS/VIGENCIA 2022/PRIMER CUATRIMESTRE/[Riesgos OAP (1).xlsx]Listados'!#REF!</xm:f>
          </x14:formula1>
          <xm:sqref>E265</xm:sqref>
        </x14:dataValidation>
        <x14:dataValidation type="list" allowBlank="1" showInputMessage="1" showErrorMessage="1" xr:uid="{00000000-0002-0000-0100-000069000000}">
          <x14:formula1>
            <xm:f>'https://minjusticiagovco-my.sharepoint.com/personal/mjrodriguez_minjusticia_gov_co/Documents/MATRIZ DE RIESGOS/VIGENCIA 2022/PRIMER CUATRIMESTRE/[Mapa de Riesgos DIRECCIONAMIENTO (3).xlsx]Listados'!#REF!</xm:f>
          </x14:formula1>
          <xm:sqref>H259:H261 H265:H268 Q265:Q268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W122"/>
  <sheetViews>
    <sheetView showGridLines="0" tabSelected="1" zoomScale="85" zoomScaleNormal="85" zoomScaleSheetLayoutView="50" workbookViewId="0">
      <selection activeCell="B6" sqref="B6"/>
    </sheetView>
  </sheetViews>
  <sheetFormatPr baseColWidth="10" defaultColWidth="11.42578125" defaultRowHeight="15" x14ac:dyDescent="0.25"/>
  <cols>
    <col min="1" max="1" width="4.85546875" style="18" customWidth="1"/>
    <col min="2" max="2" width="23.7109375" style="128" customWidth="1"/>
    <col min="3" max="3" width="38.28515625" style="128" customWidth="1"/>
    <col min="4" max="4" width="32.140625" style="18" customWidth="1"/>
    <col min="5" max="5" width="35.85546875" style="18" customWidth="1"/>
    <col min="6" max="6" width="23" style="18" customWidth="1"/>
    <col min="7" max="7" width="27.7109375" style="128" customWidth="1"/>
    <col min="8" max="8" width="16.140625" style="128" customWidth="1"/>
    <col min="9" max="9" width="17" style="128" customWidth="1"/>
    <col min="10" max="10" width="15.5703125" style="128" customWidth="1"/>
    <col min="11" max="11" width="17.28515625" style="128" customWidth="1"/>
    <col min="12" max="12" width="14.42578125" style="128" customWidth="1"/>
    <col min="13" max="13" width="16.85546875" style="128" customWidth="1"/>
    <col min="14" max="14" width="15" style="128" customWidth="1"/>
    <col min="15" max="15" width="24.85546875" style="128" customWidth="1"/>
    <col min="16" max="16" width="13.7109375" style="128" customWidth="1"/>
    <col min="17" max="17" width="15.140625" style="128" customWidth="1"/>
    <col min="18" max="18" width="19.5703125" style="128" customWidth="1"/>
    <col min="19" max="19" width="17.85546875" style="128" customWidth="1"/>
    <col min="20" max="20" width="13" style="128" customWidth="1"/>
    <col min="21" max="21" width="13.28515625" style="128" customWidth="1"/>
    <col min="22" max="22" width="16" style="128" customWidth="1"/>
    <col min="23" max="23" width="14.42578125" style="128" customWidth="1"/>
    <col min="24" max="24" width="13" style="128" customWidth="1"/>
    <col min="25" max="25" width="13.7109375" style="128" customWidth="1"/>
    <col min="26" max="26" width="13.28515625" style="128" customWidth="1"/>
    <col min="27" max="27" width="16" style="128" customWidth="1"/>
    <col min="28" max="28" width="10.85546875" style="131" customWidth="1"/>
    <col min="29" max="29" width="10.42578125" style="131" hidden="1" customWidth="1"/>
    <col min="30" max="30" width="12.42578125" style="131" customWidth="1"/>
    <col min="31" max="31" width="14.5703125" style="131" hidden="1" customWidth="1"/>
    <col min="32" max="32" width="10.140625" style="131" customWidth="1"/>
    <col min="33" max="33" width="103.85546875" style="128" customWidth="1"/>
    <col min="34" max="34" width="38.42578125" style="128" customWidth="1"/>
    <col min="35" max="35" width="16.42578125" style="128" customWidth="1"/>
    <col min="36" max="36" width="20" style="128" customWidth="1"/>
    <col min="37" max="37" width="20" style="128" hidden="1" customWidth="1"/>
    <col min="38" max="38" width="22.85546875" style="128" customWidth="1"/>
    <col min="39" max="39" width="22.85546875" style="128" hidden="1" customWidth="1"/>
    <col min="40" max="40" width="28.140625" style="128" customWidth="1"/>
    <col min="41" max="41" width="28.140625" style="128" hidden="1" customWidth="1"/>
    <col min="42" max="42" width="34.7109375" style="128" customWidth="1"/>
    <col min="43" max="43" width="34.7109375" style="128" hidden="1" customWidth="1"/>
    <col min="44" max="44" width="24.140625" style="128" customWidth="1"/>
    <col min="45" max="45" width="24.140625" style="128" hidden="1" customWidth="1"/>
    <col min="46" max="46" width="27.85546875" style="128" customWidth="1"/>
    <col min="47" max="47" width="27.85546875" style="128" hidden="1" customWidth="1"/>
    <col min="48" max="48" width="23.85546875" style="128" customWidth="1"/>
    <col min="49" max="49" width="23.85546875" style="128" hidden="1" customWidth="1"/>
    <col min="50" max="50" width="15.85546875" style="128" customWidth="1"/>
    <col min="51" max="51" width="18.5703125" style="128" customWidth="1"/>
    <col min="52" max="53" width="20.5703125" style="128" customWidth="1"/>
    <col min="54" max="56" width="15.5703125" style="128" customWidth="1"/>
    <col min="57" max="57" width="18.85546875" style="128" customWidth="1"/>
    <col min="58" max="59" width="15.5703125" style="128" hidden="1" customWidth="1"/>
    <col min="60" max="60" width="11.85546875" style="131" customWidth="1"/>
    <col min="61" max="61" width="13.85546875" style="131" customWidth="1"/>
    <col min="62" max="62" width="11.42578125" style="128" customWidth="1"/>
    <col min="63" max="63" width="17.5703125" style="128" customWidth="1"/>
    <col min="64" max="64" width="45.42578125" style="74" customWidth="1"/>
    <col min="65" max="65" width="18.85546875" style="74" customWidth="1"/>
    <col min="66" max="66" width="11.42578125" style="74"/>
    <col min="67" max="67" width="14.5703125" style="74" customWidth="1"/>
    <col min="68" max="68" width="18.140625" style="74" customWidth="1"/>
    <col min="69" max="69" width="36" style="74" customWidth="1"/>
    <col min="70" max="70" width="77.28515625" style="74" customWidth="1"/>
    <col min="71" max="71" width="67.42578125" style="74" customWidth="1"/>
    <col min="72" max="72" width="21.5703125" style="74" customWidth="1"/>
    <col min="73" max="73" width="72.28515625" style="74" customWidth="1"/>
    <col min="74" max="74" width="66.5703125" style="74" customWidth="1"/>
    <col min="75" max="75" width="21.5703125" style="74" customWidth="1"/>
    <col min="76" max="76" width="32.5703125" style="74" customWidth="1"/>
    <col min="77" max="16384" width="11.42578125" style="74"/>
  </cols>
  <sheetData>
    <row r="1" spans="1:75" ht="24" customHeight="1" thickTop="1" x14ac:dyDescent="0.25">
      <c r="A1" s="441" t="s">
        <v>628</v>
      </c>
      <c r="B1" s="442"/>
      <c r="C1" s="442"/>
      <c r="D1" s="442"/>
      <c r="E1" s="449" t="s">
        <v>629</v>
      </c>
      <c r="F1" s="450"/>
      <c r="G1" s="450"/>
      <c r="H1" s="450"/>
      <c r="I1" s="450"/>
      <c r="J1" s="450"/>
      <c r="K1" s="450"/>
      <c r="L1" s="450"/>
      <c r="M1" s="450"/>
      <c r="N1" s="450"/>
      <c r="O1" s="450"/>
      <c r="P1" s="450"/>
      <c r="Q1" s="450"/>
      <c r="R1" s="450"/>
      <c r="S1" s="450"/>
      <c r="T1" s="450"/>
      <c r="U1" s="450"/>
      <c r="V1" s="450"/>
      <c r="W1" s="450"/>
      <c r="X1" s="450"/>
      <c r="Y1" s="450"/>
      <c r="Z1" s="450"/>
      <c r="AA1" s="450"/>
      <c r="AB1" s="450"/>
      <c r="AC1" s="450"/>
      <c r="AD1" s="450"/>
      <c r="AE1" s="450"/>
      <c r="AF1" s="450"/>
      <c r="AG1" s="450"/>
      <c r="AH1" s="450"/>
      <c r="AI1" s="450"/>
      <c r="AJ1" s="450"/>
      <c r="AK1" s="450"/>
      <c r="AL1" s="450"/>
      <c r="AM1" s="450"/>
      <c r="AN1" s="450"/>
      <c r="AO1" s="450"/>
      <c r="AP1" s="450"/>
      <c r="AQ1" s="450"/>
      <c r="AR1" s="450"/>
      <c r="AS1" s="450"/>
      <c r="AT1" s="450"/>
      <c r="AU1" s="450"/>
      <c r="AV1" s="450"/>
      <c r="AW1" s="450"/>
      <c r="AX1" s="450"/>
      <c r="AY1" s="450"/>
      <c r="AZ1" s="450"/>
      <c r="BA1" s="450"/>
      <c r="BB1" s="450"/>
      <c r="BC1" s="450"/>
      <c r="BD1" s="450"/>
      <c r="BE1" s="450"/>
      <c r="BF1" s="450"/>
      <c r="BG1" s="450"/>
      <c r="BH1" s="450"/>
      <c r="BI1" s="450"/>
      <c r="BJ1" s="450"/>
      <c r="BK1" s="450"/>
      <c r="BL1" s="450"/>
      <c r="BM1" s="450"/>
      <c r="BN1" s="450"/>
      <c r="BO1" s="450"/>
      <c r="BP1" s="450"/>
      <c r="BQ1" s="450"/>
      <c r="BR1" s="450"/>
      <c r="BS1" s="450"/>
      <c r="BT1" s="450"/>
      <c r="BU1" s="450"/>
      <c r="BV1" s="450"/>
      <c r="BW1" s="450"/>
    </row>
    <row r="2" spans="1:75" ht="43.5" customHeight="1" x14ac:dyDescent="0.25">
      <c r="A2" s="443"/>
      <c r="B2" s="444"/>
      <c r="C2" s="444"/>
      <c r="D2" s="444"/>
      <c r="E2" s="449"/>
      <c r="F2" s="450"/>
      <c r="G2" s="450"/>
      <c r="H2" s="450"/>
      <c r="I2" s="450"/>
      <c r="J2" s="450"/>
      <c r="K2" s="450"/>
      <c r="L2" s="450"/>
      <c r="M2" s="450"/>
      <c r="N2" s="450"/>
      <c r="O2" s="450"/>
      <c r="P2" s="450"/>
      <c r="Q2" s="450"/>
      <c r="R2" s="450"/>
      <c r="S2" s="450"/>
      <c r="T2" s="450"/>
      <c r="U2" s="450"/>
      <c r="V2" s="450"/>
      <c r="W2" s="450"/>
      <c r="X2" s="450"/>
      <c r="Y2" s="450"/>
      <c r="Z2" s="450"/>
      <c r="AA2" s="450"/>
      <c r="AB2" s="450"/>
      <c r="AC2" s="450"/>
      <c r="AD2" s="450"/>
      <c r="AE2" s="450"/>
      <c r="AF2" s="450"/>
      <c r="AG2" s="450"/>
      <c r="AH2" s="450"/>
      <c r="AI2" s="450"/>
      <c r="AJ2" s="450"/>
      <c r="AK2" s="450"/>
      <c r="AL2" s="450"/>
      <c r="AM2" s="450"/>
      <c r="AN2" s="450"/>
      <c r="AO2" s="450"/>
      <c r="AP2" s="450"/>
      <c r="AQ2" s="450"/>
      <c r="AR2" s="450"/>
      <c r="AS2" s="450"/>
      <c r="AT2" s="450"/>
      <c r="AU2" s="450"/>
      <c r="AV2" s="450"/>
      <c r="AW2" s="450"/>
      <c r="AX2" s="450"/>
      <c r="AY2" s="450"/>
      <c r="AZ2" s="450"/>
      <c r="BA2" s="450"/>
      <c r="BB2" s="450"/>
      <c r="BC2" s="450"/>
      <c r="BD2" s="450"/>
      <c r="BE2" s="450"/>
      <c r="BF2" s="450"/>
      <c r="BG2" s="450"/>
      <c r="BH2" s="450"/>
      <c r="BI2" s="450"/>
      <c r="BJ2" s="450"/>
      <c r="BK2" s="450"/>
      <c r="BL2" s="450"/>
      <c r="BM2" s="450"/>
      <c r="BN2" s="450"/>
      <c r="BO2" s="450"/>
      <c r="BP2" s="450"/>
      <c r="BQ2" s="450"/>
      <c r="BR2" s="450"/>
      <c r="BS2" s="450"/>
      <c r="BT2" s="450"/>
      <c r="BU2" s="450"/>
      <c r="BV2" s="450"/>
      <c r="BW2" s="450"/>
    </row>
    <row r="3" spans="1:75" ht="53.45" customHeight="1" thickBot="1" x14ac:dyDescent="0.3">
      <c r="A3" s="445"/>
      <c r="B3" s="446"/>
      <c r="C3" s="446"/>
      <c r="D3" s="446"/>
      <c r="E3" s="338" t="s">
        <v>130</v>
      </c>
      <c r="F3" s="338"/>
      <c r="G3" s="117">
        <v>2024</v>
      </c>
      <c r="H3" s="447"/>
      <c r="I3" s="447"/>
      <c r="J3" s="447"/>
      <c r="K3" s="447"/>
      <c r="L3" s="448"/>
      <c r="M3" s="448"/>
      <c r="N3" s="448"/>
      <c r="O3" s="339"/>
      <c r="P3" s="339"/>
      <c r="Q3" s="339"/>
      <c r="R3" s="339"/>
      <c r="S3" s="339"/>
      <c r="T3" s="339"/>
      <c r="U3" s="339"/>
      <c r="V3" s="339"/>
      <c r="W3" s="339"/>
      <c r="X3" s="339"/>
      <c r="Y3" s="339"/>
      <c r="Z3" s="339"/>
      <c r="AA3" s="339"/>
      <c r="AB3" s="339"/>
      <c r="AC3" s="339"/>
      <c r="AD3" s="339"/>
      <c r="AE3" s="339"/>
      <c r="AF3" s="339"/>
      <c r="AG3" s="339"/>
      <c r="AH3" s="339"/>
      <c r="AI3" s="339"/>
      <c r="AJ3" s="339"/>
      <c r="AK3" s="339"/>
      <c r="AL3" s="339"/>
      <c r="AM3" s="339"/>
      <c r="AN3" s="339"/>
      <c r="AO3" s="339"/>
      <c r="AP3" s="339"/>
      <c r="AQ3" s="339"/>
      <c r="AR3" s="339"/>
      <c r="AS3" s="339"/>
      <c r="AT3" s="339"/>
      <c r="AU3" s="339"/>
      <c r="AV3" s="339"/>
      <c r="AW3" s="339"/>
      <c r="AX3" s="339"/>
      <c r="AY3" s="339"/>
      <c r="AZ3" s="339"/>
      <c r="BA3" s="339"/>
      <c r="BB3" s="339"/>
      <c r="BC3" s="339"/>
      <c r="BD3" s="339"/>
      <c r="BE3" s="339"/>
      <c r="BF3" s="339"/>
      <c r="BG3" s="339"/>
      <c r="BH3" s="339"/>
      <c r="BI3" s="339"/>
      <c r="BJ3" s="339"/>
      <c r="BK3" s="339"/>
    </row>
    <row r="4" spans="1:75" ht="30" customHeight="1" x14ac:dyDescent="0.25">
      <c r="A4" s="340" t="s">
        <v>131</v>
      </c>
      <c r="B4" s="341"/>
      <c r="C4" s="341"/>
      <c r="D4" s="341"/>
      <c r="E4" s="341"/>
      <c r="F4" s="341"/>
      <c r="G4" s="341"/>
      <c r="H4" s="344" t="s">
        <v>630</v>
      </c>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c r="AJ4" s="344"/>
      <c r="AK4" s="344"/>
      <c r="AL4" s="344"/>
      <c r="AM4" s="344"/>
      <c r="AN4" s="344"/>
      <c r="AO4" s="344"/>
      <c r="AP4" s="344"/>
      <c r="AQ4" s="344"/>
      <c r="AR4" s="344"/>
      <c r="AS4" s="344"/>
      <c r="AT4" s="344"/>
      <c r="AU4" s="344"/>
      <c r="AV4" s="344"/>
      <c r="AW4" s="344"/>
      <c r="AX4" s="344"/>
      <c r="AY4" s="344"/>
      <c r="AZ4" s="344"/>
      <c r="BA4" s="344"/>
      <c r="BB4" s="344"/>
      <c r="BC4" s="344"/>
      <c r="BD4" s="344"/>
      <c r="BE4" s="344"/>
      <c r="BF4" s="344"/>
      <c r="BG4" s="344"/>
      <c r="BH4" s="344"/>
      <c r="BI4" s="344"/>
      <c r="BJ4" s="344"/>
      <c r="BK4" s="334" t="s">
        <v>134</v>
      </c>
      <c r="BL4" s="344" t="s">
        <v>631</v>
      </c>
      <c r="BM4" s="344"/>
      <c r="BN4" s="344"/>
      <c r="BO4" s="344"/>
      <c r="BP4" s="344"/>
      <c r="BQ4" s="344"/>
      <c r="BR4" s="330" t="s">
        <v>632</v>
      </c>
      <c r="BS4" s="344"/>
      <c r="BT4" s="344"/>
      <c r="BU4" s="330" t="s">
        <v>633</v>
      </c>
      <c r="BV4" s="344"/>
      <c r="BW4" s="344"/>
    </row>
    <row r="5" spans="1:75" ht="30" customHeight="1" thickBot="1" x14ac:dyDescent="0.3">
      <c r="A5" s="342"/>
      <c r="B5" s="343"/>
      <c r="C5" s="343"/>
      <c r="D5" s="343"/>
      <c r="E5" s="343"/>
      <c r="F5" s="343"/>
      <c r="G5" s="343"/>
      <c r="H5" s="344" t="s">
        <v>634</v>
      </c>
      <c r="I5" s="344"/>
      <c r="J5" s="344"/>
      <c r="K5" s="344"/>
      <c r="L5" s="344"/>
      <c r="M5" s="344"/>
      <c r="N5" s="344"/>
      <c r="O5" s="344"/>
      <c r="P5" s="344"/>
      <c r="Q5" s="344"/>
      <c r="R5" s="344"/>
      <c r="S5" s="344"/>
      <c r="T5" s="344"/>
      <c r="U5" s="344"/>
      <c r="V5" s="344"/>
      <c r="W5" s="344"/>
      <c r="X5" s="344"/>
      <c r="Y5" s="344"/>
      <c r="Z5" s="344"/>
      <c r="AA5" s="344"/>
      <c r="AB5" s="330" t="s">
        <v>135</v>
      </c>
      <c r="AC5" s="330"/>
      <c r="AD5" s="330"/>
      <c r="AE5" s="330"/>
      <c r="AF5" s="330"/>
      <c r="AG5" s="331" t="s">
        <v>136</v>
      </c>
      <c r="AH5" s="332"/>
      <c r="AI5" s="333"/>
      <c r="AJ5" s="331" t="s">
        <v>137</v>
      </c>
      <c r="AK5" s="332"/>
      <c r="AL5" s="332"/>
      <c r="AM5" s="332"/>
      <c r="AN5" s="332"/>
      <c r="AO5" s="332"/>
      <c r="AP5" s="332"/>
      <c r="AQ5" s="332"/>
      <c r="AR5" s="332"/>
      <c r="AS5" s="332"/>
      <c r="AT5" s="332"/>
      <c r="AU5" s="332"/>
      <c r="AV5" s="332"/>
      <c r="AW5" s="332"/>
      <c r="AX5" s="332"/>
      <c r="AY5" s="333"/>
      <c r="AZ5" s="334" t="s">
        <v>113</v>
      </c>
      <c r="BA5" s="335"/>
      <c r="BB5" s="334" t="s">
        <v>138</v>
      </c>
      <c r="BC5" s="336"/>
      <c r="BD5" s="334" t="s">
        <v>139</v>
      </c>
      <c r="BE5" s="336"/>
      <c r="BF5" s="186"/>
      <c r="BG5" s="186"/>
      <c r="BH5" s="330" t="s">
        <v>140</v>
      </c>
      <c r="BI5" s="330"/>
      <c r="BJ5" s="330"/>
      <c r="BK5" s="334"/>
      <c r="BL5" s="344"/>
      <c r="BM5" s="344"/>
      <c r="BN5" s="344"/>
      <c r="BO5" s="344"/>
      <c r="BP5" s="344"/>
      <c r="BQ5" s="344"/>
      <c r="BR5" s="344"/>
      <c r="BS5" s="344"/>
      <c r="BT5" s="344"/>
      <c r="BU5" s="344"/>
      <c r="BV5" s="344"/>
      <c r="BW5" s="344"/>
    </row>
    <row r="6" spans="1:75" ht="99" customHeight="1" thickBot="1" x14ac:dyDescent="0.3">
      <c r="A6" s="16" t="s">
        <v>144</v>
      </c>
      <c r="B6" s="49" t="s">
        <v>145</v>
      </c>
      <c r="C6" s="49" t="s">
        <v>146</v>
      </c>
      <c r="D6" s="49" t="s">
        <v>147</v>
      </c>
      <c r="E6" s="49" t="s">
        <v>150</v>
      </c>
      <c r="F6" s="49" t="s">
        <v>151</v>
      </c>
      <c r="G6" s="49" t="s">
        <v>152</v>
      </c>
      <c r="H6" s="220" t="s">
        <v>635</v>
      </c>
      <c r="I6" s="220" t="s">
        <v>636</v>
      </c>
      <c r="J6" s="220" t="s">
        <v>637</v>
      </c>
      <c r="K6" s="220" t="s">
        <v>638</v>
      </c>
      <c r="L6" s="220" t="s">
        <v>639</v>
      </c>
      <c r="M6" s="220" t="s">
        <v>640</v>
      </c>
      <c r="N6" s="220" t="s">
        <v>641</v>
      </c>
      <c r="O6" s="220" t="s">
        <v>642</v>
      </c>
      <c r="P6" s="220" t="s">
        <v>643</v>
      </c>
      <c r="Q6" s="220" t="s">
        <v>644</v>
      </c>
      <c r="R6" s="220" t="s">
        <v>645</v>
      </c>
      <c r="S6" s="220" t="s">
        <v>646</v>
      </c>
      <c r="T6" s="220" t="s">
        <v>647</v>
      </c>
      <c r="U6" s="220" t="s">
        <v>648</v>
      </c>
      <c r="V6" s="220" t="s">
        <v>649</v>
      </c>
      <c r="W6" s="147" t="s">
        <v>650</v>
      </c>
      <c r="X6" s="147" t="s">
        <v>651</v>
      </c>
      <c r="Y6" s="147" t="s">
        <v>652</v>
      </c>
      <c r="Z6" s="147" t="s">
        <v>653</v>
      </c>
      <c r="AA6" s="147" t="s">
        <v>654</v>
      </c>
      <c r="AB6" s="188" t="s">
        <v>153</v>
      </c>
      <c r="AC6" s="188"/>
      <c r="AD6" s="188" t="s">
        <v>154</v>
      </c>
      <c r="AE6" s="188"/>
      <c r="AF6" s="188" t="s">
        <v>155</v>
      </c>
      <c r="AG6" s="147" t="s">
        <v>156</v>
      </c>
      <c r="AH6" s="147" t="s">
        <v>157</v>
      </c>
      <c r="AI6" s="147" t="s">
        <v>158</v>
      </c>
      <c r="AJ6" s="147" t="s">
        <v>159</v>
      </c>
      <c r="AK6" s="147"/>
      <c r="AL6" s="147" t="s">
        <v>160</v>
      </c>
      <c r="AM6" s="147"/>
      <c r="AN6" s="147" t="s">
        <v>161</v>
      </c>
      <c r="AO6" s="147"/>
      <c r="AP6" s="147" t="s">
        <v>162</v>
      </c>
      <c r="AQ6" s="147"/>
      <c r="AR6" s="147" t="s">
        <v>163</v>
      </c>
      <c r="AS6" s="147"/>
      <c r="AT6" s="147" t="s">
        <v>164</v>
      </c>
      <c r="AU6" s="147"/>
      <c r="AV6" s="147" t="s">
        <v>165</v>
      </c>
      <c r="AW6" s="147"/>
      <c r="AX6" s="147" t="s">
        <v>166</v>
      </c>
      <c r="AY6" s="147" t="s">
        <v>167</v>
      </c>
      <c r="AZ6" s="147" t="s">
        <v>168</v>
      </c>
      <c r="BA6" s="147" t="s">
        <v>169</v>
      </c>
      <c r="BB6" s="147" t="s">
        <v>170</v>
      </c>
      <c r="BC6" s="147" t="s">
        <v>171</v>
      </c>
      <c r="BD6" s="147" t="s">
        <v>172</v>
      </c>
      <c r="BE6" s="147" t="s">
        <v>173</v>
      </c>
      <c r="BF6" s="147" t="s">
        <v>174</v>
      </c>
      <c r="BG6" s="147"/>
      <c r="BH6" s="188" t="s">
        <v>153</v>
      </c>
      <c r="BI6" s="188" t="s">
        <v>154</v>
      </c>
      <c r="BJ6" s="188" t="s">
        <v>155</v>
      </c>
      <c r="BK6" s="221" t="s">
        <v>176</v>
      </c>
      <c r="BL6" s="147" t="s">
        <v>655</v>
      </c>
      <c r="BM6" s="147" t="s">
        <v>656</v>
      </c>
      <c r="BN6" s="147" t="s">
        <v>657</v>
      </c>
      <c r="BO6" s="147" t="s">
        <v>658</v>
      </c>
      <c r="BP6" s="147" t="s">
        <v>659</v>
      </c>
      <c r="BQ6" s="147" t="s">
        <v>660</v>
      </c>
      <c r="BR6" s="147" t="s">
        <v>661</v>
      </c>
      <c r="BS6" s="147" t="s">
        <v>662</v>
      </c>
      <c r="BT6" s="147" t="s">
        <v>663</v>
      </c>
      <c r="BU6" s="147" t="s">
        <v>664</v>
      </c>
      <c r="BV6" s="147" t="s">
        <v>665</v>
      </c>
      <c r="BW6" s="147" t="s">
        <v>666</v>
      </c>
    </row>
    <row r="7" spans="1:75" ht="161.25" customHeight="1" x14ac:dyDescent="0.25">
      <c r="A7" s="309">
        <v>1</v>
      </c>
      <c r="B7" s="320" t="s">
        <v>68</v>
      </c>
      <c r="C7" s="404" t="str">
        <f>IFERROR(VLOOKUP(B7,Listados!B$3:C$20,2,FALSE),"")</f>
        <v>Gestión contra la Criminalidad y la Reincidencia</v>
      </c>
      <c r="D7" s="406" t="s">
        <v>667</v>
      </c>
      <c r="E7" s="129" t="s">
        <v>668</v>
      </c>
      <c r="F7" s="130" t="s">
        <v>16</v>
      </c>
      <c r="G7" s="318" t="s">
        <v>669</v>
      </c>
      <c r="H7" s="320" t="s">
        <v>116</v>
      </c>
      <c r="I7" s="320" t="s">
        <v>670</v>
      </c>
      <c r="J7" s="320" t="s">
        <v>116</v>
      </c>
      <c r="K7" s="320" t="s">
        <v>670</v>
      </c>
      <c r="L7" s="320" t="s">
        <v>116</v>
      </c>
      <c r="M7" s="320" t="s">
        <v>120</v>
      </c>
      <c r="N7" s="320" t="s">
        <v>116</v>
      </c>
      <c r="O7" s="320" t="s">
        <v>120</v>
      </c>
      <c r="P7" s="320" t="s">
        <v>120</v>
      </c>
      <c r="Q7" s="320" t="s">
        <v>116</v>
      </c>
      <c r="R7" s="320" t="s">
        <v>116</v>
      </c>
      <c r="S7" s="320" t="s">
        <v>116</v>
      </c>
      <c r="T7" s="320" t="s">
        <v>120</v>
      </c>
      <c r="U7" s="320" t="s">
        <v>116</v>
      </c>
      <c r="V7" s="320" t="s">
        <v>670</v>
      </c>
      <c r="W7" s="396" t="s">
        <v>120</v>
      </c>
      <c r="X7" s="396" t="s">
        <v>120</v>
      </c>
      <c r="Y7" s="396" t="s">
        <v>670</v>
      </c>
      <c r="Z7" s="301" t="s">
        <v>120</v>
      </c>
      <c r="AA7" s="305">
        <f>COUNTIF(H7:Z8, "SI")</f>
        <v>8</v>
      </c>
      <c r="AB7" s="301" t="s">
        <v>21</v>
      </c>
      <c r="AC7" s="303">
        <f>+VLOOKUP(AB7,Listados!$K$8:$L$12,2,0)</f>
        <v>1</v>
      </c>
      <c r="AD7" s="305" t="str">
        <f>+IF(OR(AA7=1,AA7&lt;=5),"Moderado",IF(OR(AA7=6,AA7&lt;=11),"Mayor","Catastrófico"))</f>
        <v>Mayor</v>
      </c>
      <c r="AE7" s="303">
        <f>+VLOOKUP(AD7,Listados!K13:L17,2,0)</f>
        <v>4</v>
      </c>
      <c r="AF7" s="300" t="str">
        <f>IF(AND(AB7&lt;&gt;"",AD7&lt;&gt;""),VLOOKUP(AB7&amp;AD7,Listados!$M$3:$N$27,2,FALSE),"")</f>
        <v>Alto</v>
      </c>
      <c r="AG7" s="259" t="s">
        <v>671</v>
      </c>
      <c r="AH7" s="151" t="s">
        <v>668</v>
      </c>
      <c r="AI7" s="150" t="s">
        <v>123</v>
      </c>
      <c r="AJ7" s="162" t="s">
        <v>116</v>
      </c>
      <c r="AK7" s="27">
        <f>+IF(AJ7="si",15,"")</f>
        <v>15</v>
      </c>
      <c r="AL7" s="162" t="s">
        <v>116</v>
      </c>
      <c r="AM7" s="27">
        <f>+IF(AL7="si",15,"")</f>
        <v>15</v>
      </c>
      <c r="AN7" s="162" t="s">
        <v>116</v>
      </c>
      <c r="AO7" s="27">
        <f>+IF(AN7="si",15,"")</f>
        <v>15</v>
      </c>
      <c r="AP7" s="162" t="s">
        <v>123</v>
      </c>
      <c r="AQ7" s="27">
        <f>+IF(AP7="Preventivo",15,IF(AP7="Detectivo",10,""))</f>
        <v>10</v>
      </c>
      <c r="AR7" s="162" t="s">
        <v>116</v>
      </c>
      <c r="AS7" s="27">
        <f>+IF(AR7="si",15,"")</f>
        <v>15</v>
      </c>
      <c r="AT7" s="162" t="s">
        <v>116</v>
      </c>
      <c r="AU7" s="27">
        <f>+IF(AT7="si",15,"")</f>
        <v>15</v>
      </c>
      <c r="AV7" s="162" t="s">
        <v>117</v>
      </c>
      <c r="AW7" s="145">
        <f>+IF(AV7="Completa",10,IF(AV7="Incompleta",5,""))</f>
        <v>10</v>
      </c>
      <c r="AX7" s="438">
        <f>IF((SUM(AK7,AM7,AO7,AQ7,AS7,AU7,AW7)=0),"",(SUM(AK7,AM7,AO7,AQ7,AS7,AU7,AW7)))</f>
        <v>95</v>
      </c>
      <c r="AY7" s="438" t="str">
        <f>IF(AX7&lt;=85,"Débil",IF(AX7&lt;=95,"Moderado",IF(AX7=100,"Fuerte","")))</f>
        <v>Moderado</v>
      </c>
      <c r="AZ7" s="439" t="s">
        <v>118</v>
      </c>
      <c r="BA7" s="384" t="str">
        <f>+IF(AZ7="siempre","Fuerte",IF(AZ7="Algunas veces","Moderado","Débil"))</f>
        <v>Fuerte</v>
      </c>
      <c r="BB7" s="438" t="str">
        <f>IFERROR(VLOOKUP((CONCATENATE(AY7,BA7)),Listados!$U$3:$V$11,2,FALSE),"")</f>
        <v>Moderado</v>
      </c>
      <c r="BC7" s="438">
        <f>IF(ISBLANK(BB7),"",IF(BB7="Débil", 0, IF(BB7="Moderado",50,100)))</f>
        <v>50</v>
      </c>
      <c r="BD7" s="384">
        <f>AVERAGE(BC7:BC8)</f>
        <v>50</v>
      </c>
      <c r="BE7" s="385" t="str">
        <f>IF(BD7&lt;=50, "Débil", IF(BD7&lt;=99,"Moderado","Fuerte"))</f>
        <v>Débil</v>
      </c>
      <c r="BF7" s="384">
        <f>+IF(BE7="Fuerte",2,IF(BE7="Moderado",1,0))</f>
        <v>0</v>
      </c>
      <c r="BG7" s="384">
        <f>+AC7-BF7</f>
        <v>1</v>
      </c>
      <c r="BH7" s="375" t="str">
        <f>+VLOOKUP(BG7,Listados!$J$18:$K$24,2,TRUE)</f>
        <v>Rara Vez</v>
      </c>
      <c r="BI7" s="359" t="str">
        <f>IF(ISBLANK(AD7),"",AD7)</f>
        <v>Mayor</v>
      </c>
      <c r="BJ7" s="375" t="str">
        <f>IF(AND(BH7&lt;&gt;"",BI7&lt;&gt;""),VLOOKUP(BH7&amp;BI7,Listados!$M$3:$N$27,2,FALSE),"")</f>
        <v>Alto</v>
      </c>
      <c r="BK7" s="412" t="str">
        <f>+VLOOKUP(BJ7,Listados!$P$3:$Q$6,2,FALSE)</f>
        <v>Reducir el riesgo</v>
      </c>
      <c r="BL7" s="424" t="s">
        <v>672</v>
      </c>
      <c r="BM7" s="424" t="s">
        <v>673</v>
      </c>
      <c r="BN7" s="423">
        <v>45292</v>
      </c>
      <c r="BO7" s="423">
        <v>45657</v>
      </c>
      <c r="BP7" s="371" t="s">
        <v>674</v>
      </c>
      <c r="BQ7" s="371" t="s">
        <v>675</v>
      </c>
      <c r="BR7" s="377" t="s">
        <v>1329</v>
      </c>
      <c r="BS7" s="377" t="s">
        <v>1339</v>
      </c>
      <c r="BT7" s="419"/>
      <c r="BU7" s="378" t="s">
        <v>1424</v>
      </c>
      <c r="BV7" s="376" t="s">
        <v>1427</v>
      </c>
      <c r="BW7" s="416"/>
    </row>
    <row r="8" spans="1:75" ht="74.25" customHeight="1" thickBot="1" x14ac:dyDescent="0.3">
      <c r="A8" s="311"/>
      <c r="B8" s="320"/>
      <c r="C8" s="404"/>
      <c r="D8" s="406"/>
      <c r="E8" s="129" t="s">
        <v>676</v>
      </c>
      <c r="F8" s="130" t="s">
        <v>30</v>
      </c>
      <c r="G8" s="318"/>
      <c r="H8" s="320"/>
      <c r="I8" s="320"/>
      <c r="J8" s="320"/>
      <c r="K8" s="320"/>
      <c r="L8" s="320"/>
      <c r="M8" s="320"/>
      <c r="N8" s="320"/>
      <c r="O8" s="320"/>
      <c r="P8" s="320"/>
      <c r="Q8" s="320"/>
      <c r="R8" s="320"/>
      <c r="S8" s="320"/>
      <c r="T8" s="320"/>
      <c r="U8" s="320"/>
      <c r="V8" s="320"/>
      <c r="W8" s="396"/>
      <c r="X8" s="396"/>
      <c r="Y8" s="396"/>
      <c r="Z8" s="301"/>
      <c r="AA8" s="305"/>
      <c r="AB8" s="301"/>
      <c r="AC8" s="304"/>
      <c r="AD8" s="305"/>
      <c r="AE8" s="304"/>
      <c r="AF8" s="300"/>
      <c r="AG8" s="166"/>
      <c r="AH8" s="151"/>
      <c r="AI8" s="150"/>
      <c r="AJ8" s="162"/>
      <c r="AK8" s="27"/>
      <c r="AL8" s="162"/>
      <c r="AM8" s="27"/>
      <c r="AN8" s="162"/>
      <c r="AO8" s="27"/>
      <c r="AP8" s="162"/>
      <c r="AQ8" s="27"/>
      <c r="AR8" s="162"/>
      <c r="AS8" s="27"/>
      <c r="AT8" s="162"/>
      <c r="AU8" s="27"/>
      <c r="AV8" s="162"/>
      <c r="AW8" s="145"/>
      <c r="AX8" s="385"/>
      <c r="AY8" s="385"/>
      <c r="AZ8" s="440"/>
      <c r="BA8" s="386"/>
      <c r="BB8" s="385"/>
      <c r="BC8" s="385"/>
      <c r="BD8" s="386"/>
      <c r="BE8" s="385"/>
      <c r="BF8" s="386"/>
      <c r="BG8" s="386"/>
      <c r="BH8" s="315"/>
      <c r="BI8" s="359"/>
      <c r="BJ8" s="315"/>
      <c r="BK8" s="413"/>
      <c r="BL8" s="389"/>
      <c r="BM8" s="387"/>
      <c r="BN8" s="363"/>
      <c r="BO8" s="363"/>
      <c r="BP8" s="389"/>
      <c r="BQ8" s="389"/>
      <c r="BR8" s="377"/>
      <c r="BS8" s="377"/>
      <c r="BT8" s="419"/>
      <c r="BU8" s="422"/>
      <c r="BV8" s="421"/>
      <c r="BW8" s="417"/>
    </row>
    <row r="9" spans="1:75" ht="100.9" customHeight="1" x14ac:dyDescent="0.25">
      <c r="A9" s="309">
        <v>2</v>
      </c>
      <c r="B9" s="320" t="s">
        <v>86</v>
      </c>
      <c r="C9" s="404" t="str">
        <f>IFERROR(VLOOKUP(B9,Listados!B$3:C$20,2,FALSE),"")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9" s="406" t="s">
        <v>677</v>
      </c>
      <c r="E9" s="129" t="s">
        <v>678</v>
      </c>
      <c r="F9" s="465" t="s">
        <v>16</v>
      </c>
      <c r="G9" s="318" t="s">
        <v>679</v>
      </c>
      <c r="H9" s="320" t="s">
        <v>116</v>
      </c>
      <c r="I9" s="320" t="s">
        <v>116</v>
      </c>
      <c r="J9" s="320" t="s">
        <v>116</v>
      </c>
      <c r="K9" s="320" t="s">
        <v>120</v>
      </c>
      <c r="L9" s="320" t="s">
        <v>116</v>
      </c>
      <c r="M9" s="320" t="s">
        <v>120</v>
      </c>
      <c r="N9" s="320" t="s">
        <v>116</v>
      </c>
      <c r="O9" s="320" t="s">
        <v>120</v>
      </c>
      <c r="P9" s="320" t="s">
        <v>120</v>
      </c>
      <c r="Q9" s="320" t="s">
        <v>116</v>
      </c>
      <c r="R9" s="320" t="s">
        <v>116</v>
      </c>
      <c r="S9" s="320" t="s">
        <v>116</v>
      </c>
      <c r="T9" s="320" t="s">
        <v>116</v>
      </c>
      <c r="U9" s="320" t="s">
        <v>116</v>
      </c>
      <c r="V9" s="320" t="s">
        <v>120</v>
      </c>
      <c r="W9" s="396" t="s">
        <v>120</v>
      </c>
      <c r="X9" s="396" t="s">
        <v>120</v>
      </c>
      <c r="Y9" s="396" t="s">
        <v>120</v>
      </c>
      <c r="Z9" s="301" t="s">
        <v>120</v>
      </c>
      <c r="AA9" s="305">
        <f>COUNTIF(H9:Z10, "SI")</f>
        <v>10</v>
      </c>
      <c r="AB9" s="301" t="s">
        <v>21</v>
      </c>
      <c r="AC9" s="303">
        <f>+VLOOKUP(AB9,Listados!$K$8:$L$12,2,0)</f>
        <v>1</v>
      </c>
      <c r="AD9" s="305" t="str">
        <f>+IF(OR(AA9=1,AA9&lt;=5),"Moderado",IF(OR(AA9=6,AA9&lt;=11),"Mayor","Catastrófico"))</f>
        <v>Mayor</v>
      </c>
      <c r="AE9" s="303" t="e">
        <f>+VLOOKUP(AD9,Listados!K19:L23,2,0)</f>
        <v>#N/A</v>
      </c>
      <c r="AF9" s="300" t="str">
        <f>IF(AND(AB9&lt;&gt;"",AD9&lt;&gt;""),VLOOKUP(AB9&amp;AD9,Listados!$M$3:$N$27,2,FALSE),"")</f>
        <v>Alto</v>
      </c>
      <c r="AG9" s="264" t="s">
        <v>1350</v>
      </c>
      <c r="AH9" s="224" t="s">
        <v>678</v>
      </c>
      <c r="AI9" s="163" t="s">
        <v>20</v>
      </c>
      <c r="AJ9" s="146" t="s">
        <v>116</v>
      </c>
      <c r="AK9" s="145">
        <f t="shared" ref="AK9" si="0">+IF(AJ9="si",15,"")</f>
        <v>15</v>
      </c>
      <c r="AL9" s="146" t="s">
        <v>116</v>
      </c>
      <c r="AM9" s="145">
        <f t="shared" ref="AM9" si="1">+IF(AL9="si",15,"")</f>
        <v>15</v>
      </c>
      <c r="AN9" s="163" t="s">
        <v>116</v>
      </c>
      <c r="AO9" s="145">
        <f t="shared" ref="AO9" si="2">+IF(AN9="si",15,"")</f>
        <v>15</v>
      </c>
      <c r="AP9" s="163" t="s">
        <v>20</v>
      </c>
      <c r="AQ9" s="145">
        <f t="shared" ref="AQ9" si="3">+IF(AP9="Preventivo",15,IF(AP9="Detectivo",10,""))</f>
        <v>15</v>
      </c>
      <c r="AR9" s="163" t="s">
        <v>116</v>
      </c>
      <c r="AS9" s="145">
        <f t="shared" ref="AS9" si="4">+IF(AR9="si",15,"")</f>
        <v>15</v>
      </c>
      <c r="AT9" s="163" t="s">
        <v>116</v>
      </c>
      <c r="AU9" s="145">
        <f t="shared" ref="AU9" si="5">+IF(AT9="si",15,"")</f>
        <v>15</v>
      </c>
      <c r="AV9" s="163" t="s">
        <v>117</v>
      </c>
      <c r="AW9" s="145">
        <f t="shared" ref="AW9" si="6">+IF(AV9="Completa",10,IF(AV9="Incompleta",5,""))</f>
        <v>10</v>
      </c>
      <c r="AX9" s="21">
        <f t="shared" ref="AX9" si="7">IF((SUM(AK9,AM9,AO9,AQ9,AS9,AU9,AW9)=0),"",(SUM(AK9,AM9,AO9,AQ9,AS9,AU9,AW9)))</f>
        <v>100</v>
      </c>
      <c r="AY9" s="21" t="str">
        <f t="shared" ref="AY9" si="8">IF(AX9&lt;=85,"Débil",IF(AX9&lt;=95,"Moderado",IF(AX9=100,"Fuerte","")))</f>
        <v>Fuerte</v>
      </c>
      <c r="AZ9" s="132" t="s">
        <v>118</v>
      </c>
      <c r="BA9" s="161" t="str">
        <f t="shared" ref="BA9" si="9">+IF(AZ9="siempre","Fuerte",IF(AZ9="Algunas veces","Moderado","Débil"))</f>
        <v>Fuerte</v>
      </c>
      <c r="BB9" s="21" t="str">
        <f>IFERROR(VLOOKUP((CONCATENATE(AY9,BA9)),Listados!$U$3:$V$11,2,FALSE),"")</f>
        <v>Fuerte</v>
      </c>
      <c r="BC9" s="21">
        <f t="shared" ref="BC9" si="10">IF(ISBLANK(BB9),"",IF(BB9="Débil", 0, IF(BB9="Moderado",50,100)))</f>
        <v>100</v>
      </c>
      <c r="BD9" s="384">
        <f>AVERAGE(BC9:BC10)</f>
        <v>75</v>
      </c>
      <c r="BE9" s="385" t="str">
        <f>IF(BD9&lt;=50, "Débil", IF(BD9&lt;=99,"Moderado","Fuerte"))</f>
        <v>Moderado</v>
      </c>
      <c r="BF9" s="384">
        <f>+IF(BE9="Fuerte",2,IF(BE9="Moderado",1,0))</f>
        <v>1</v>
      </c>
      <c r="BG9" s="384">
        <f>+AC9-BF9</f>
        <v>0</v>
      </c>
      <c r="BH9" s="375" t="str">
        <f>+VLOOKUP(BG9,Listados!$J$18:$K$24,2,TRUE)</f>
        <v>Rara Vez</v>
      </c>
      <c r="BI9" s="359" t="str">
        <f>IF(ISBLANK(AD9),"",AD9)</f>
        <v>Mayor</v>
      </c>
      <c r="BJ9" s="375" t="str">
        <f>IF(AND(BH9&lt;&gt;"",BI9&lt;&gt;""),VLOOKUP(BH9&amp;BI9,Listados!$M$3:$N$27,2,FALSE),"")</f>
        <v>Alto</v>
      </c>
      <c r="BK9" s="412" t="str">
        <f>+VLOOKUP(BJ9,Listados!$P$3:$Q$6,2,FALSE)</f>
        <v>Reducir el riesgo</v>
      </c>
      <c r="BL9" s="165" t="s">
        <v>680</v>
      </c>
      <c r="BM9" s="260" t="s">
        <v>673</v>
      </c>
      <c r="BN9" s="261">
        <v>45292</v>
      </c>
      <c r="BO9" s="261">
        <v>45657</v>
      </c>
      <c r="BP9" s="262" t="s">
        <v>681</v>
      </c>
      <c r="BQ9" s="165" t="s">
        <v>682</v>
      </c>
      <c r="BR9" s="420" t="s">
        <v>1356</v>
      </c>
      <c r="BS9" s="425" t="s">
        <v>1355</v>
      </c>
      <c r="BT9" s="158"/>
      <c r="BU9" s="378" t="s">
        <v>1378</v>
      </c>
      <c r="BV9" s="376" t="s">
        <v>1425</v>
      </c>
      <c r="BW9" s="475"/>
    </row>
    <row r="10" spans="1:75" ht="141" thickBot="1" x14ac:dyDescent="0.3">
      <c r="A10" s="311"/>
      <c r="B10" s="320"/>
      <c r="C10" s="404"/>
      <c r="D10" s="406"/>
      <c r="E10" s="129" t="s">
        <v>683</v>
      </c>
      <c r="F10" s="465"/>
      <c r="G10" s="318"/>
      <c r="H10" s="320"/>
      <c r="I10" s="320"/>
      <c r="J10" s="320"/>
      <c r="K10" s="320"/>
      <c r="L10" s="320"/>
      <c r="M10" s="320"/>
      <c r="N10" s="320"/>
      <c r="O10" s="320"/>
      <c r="P10" s="320"/>
      <c r="Q10" s="320"/>
      <c r="R10" s="320"/>
      <c r="S10" s="320"/>
      <c r="T10" s="320"/>
      <c r="U10" s="320"/>
      <c r="V10" s="320"/>
      <c r="W10" s="320"/>
      <c r="X10" s="320"/>
      <c r="Y10" s="320"/>
      <c r="Z10" s="302"/>
      <c r="AA10" s="327"/>
      <c r="AB10" s="302"/>
      <c r="AC10" s="304"/>
      <c r="AD10" s="327" t="str">
        <f>+IF(OR(AB10=1,AB10&lt;=5),"Moderado",IF(OR(AB10=6,AB10&lt;=11),"Mayor","Catastrófico"))</f>
        <v>Moderado</v>
      </c>
      <c r="AE10" s="304"/>
      <c r="AF10" s="308"/>
      <c r="AG10" s="129" t="s">
        <v>684</v>
      </c>
      <c r="AH10" s="224" t="s">
        <v>683</v>
      </c>
      <c r="AI10" s="163" t="s">
        <v>123</v>
      </c>
      <c r="AJ10" s="146" t="s">
        <v>116</v>
      </c>
      <c r="AK10" s="145">
        <f t="shared" ref="AK10:AK14" si="11">+IF(AJ10="si",15,"")</f>
        <v>15</v>
      </c>
      <c r="AL10" s="146" t="s">
        <v>116</v>
      </c>
      <c r="AM10" s="145">
        <f t="shared" ref="AM10:AM14" si="12">+IF(AL10="si",15,"")</f>
        <v>15</v>
      </c>
      <c r="AN10" s="163" t="s">
        <v>116</v>
      </c>
      <c r="AO10" s="145">
        <f t="shared" ref="AO10:AO14" si="13">+IF(AN10="si",15,"")</f>
        <v>15</v>
      </c>
      <c r="AP10" s="163" t="s">
        <v>123</v>
      </c>
      <c r="AQ10" s="145">
        <f t="shared" ref="AQ10:AQ14" si="14">+IF(AP10="Preventivo",15,IF(AP10="Detectivo",10,""))</f>
        <v>10</v>
      </c>
      <c r="AR10" s="163" t="s">
        <v>116</v>
      </c>
      <c r="AS10" s="145">
        <f t="shared" ref="AS10:AS14" si="15">+IF(AR10="si",15,"")</f>
        <v>15</v>
      </c>
      <c r="AT10" s="163" t="s">
        <v>116</v>
      </c>
      <c r="AU10" s="145">
        <f t="shared" ref="AU10:AU14" si="16">+IF(AT10="si",15,"")</f>
        <v>15</v>
      </c>
      <c r="AV10" s="163" t="s">
        <v>117</v>
      </c>
      <c r="AW10" s="145">
        <f t="shared" ref="AW10:AW33" si="17">+IF(AV10="Completa",10,IF(AV10="Incompleta",5,""))</f>
        <v>10</v>
      </c>
      <c r="AX10" s="21">
        <f t="shared" ref="AX10:AX33" si="18">IF((SUM(AK10,AM10,AO10,AQ10,AS10,AU10,AW10)=0),"",(SUM(AK10,AM10,AO10,AQ10,AS10,AU10,AW10)))</f>
        <v>95</v>
      </c>
      <c r="AY10" s="21" t="str">
        <f t="shared" ref="AY10:AY33" si="19">IF(AX10&lt;=85,"Débil",IF(AX10&lt;=95,"Moderado",IF(AX10=100,"Fuerte","")))</f>
        <v>Moderado</v>
      </c>
      <c r="AZ10" s="132" t="s">
        <v>118</v>
      </c>
      <c r="BA10" s="161" t="str">
        <f t="shared" ref="BA10:BA33" si="20">+IF(AZ10="siempre","Fuerte",IF(AZ10="Algunas veces","Moderado","Débil"))</f>
        <v>Fuerte</v>
      </c>
      <c r="BB10" s="21" t="str">
        <f>IFERROR(VLOOKUP((CONCATENATE(AY10,BA10)),Listados!$U$3:$V$11,2,FALSE),"")</f>
        <v>Moderado</v>
      </c>
      <c r="BC10" s="21">
        <f t="shared" ref="BC10:BC33" si="21">IF(ISBLANK(BB10),"",IF(BB10="Débil", 0, IF(BB10="Moderado",50,100)))</f>
        <v>50</v>
      </c>
      <c r="BD10" s="386"/>
      <c r="BE10" s="395"/>
      <c r="BF10" s="386"/>
      <c r="BG10" s="386"/>
      <c r="BH10" s="315"/>
      <c r="BI10" s="374"/>
      <c r="BJ10" s="315"/>
      <c r="BK10" s="413"/>
      <c r="BL10" s="165" t="s">
        <v>1351</v>
      </c>
      <c r="BM10" s="164" t="s">
        <v>1352</v>
      </c>
      <c r="BN10" s="261">
        <v>45292</v>
      </c>
      <c r="BO10" s="261">
        <v>45657</v>
      </c>
      <c r="BP10" s="262" t="s">
        <v>1353</v>
      </c>
      <c r="BQ10" s="263" t="s">
        <v>1354</v>
      </c>
      <c r="BR10" s="387"/>
      <c r="BS10" s="426"/>
      <c r="BT10" s="158"/>
      <c r="BU10" s="369"/>
      <c r="BV10" s="382"/>
      <c r="BW10" s="476"/>
    </row>
    <row r="11" spans="1:75" ht="127.5" customHeight="1" x14ac:dyDescent="0.25">
      <c r="A11" s="309">
        <v>3</v>
      </c>
      <c r="B11" s="320" t="s">
        <v>27</v>
      </c>
      <c r="C11" s="374" t="str">
        <f>IFERROR(VLOOKUP(B11,Listados!B$3:C$20,2,FALSE),"")</f>
        <v>Proveer información oportuna, confiable, veraz y accesible a clientes internos y externos del Ministerio de Justicia y del Derecho.</v>
      </c>
      <c r="D11" s="461" t="s">
        <v>685</v>
      </c>
      <c r="E11" s="129" t="s">
        <v>686</v>
      </c>
      <c r="F11" s="409" t="s">
        <v>16</v>
      </c>
      <c r="G11" s="318" t="s">
        <v>687</v>
      </c>
      <c r="H11" s="320" t="s">
        <v>116</v>
      </c>
      <c r="I11" s="320" t="s">
        <v>116</v>
      </c>
      <c r="J11" s="320" t="s">
        <v>116</v>
      </c>
      <c r="K11" s="320" t="s">
        <v>120</v>
      </c>
      <c r="L11" s="320" t="s">
        <v>116</v>
      </c>
      <c r="M11" s="320" t="s">
        <v>120</v>
      </c>
      <c r="N11" s="320" t="s">
        <v>120</v>
      </c>
      <c r="O11" s="320" t="s">
        <v>120</v>
      </c>
      <c r="P11" s="320" t="s">
        <v>116</v>
      </c>
      <c r="Q11" s="320" t="s">
        <v>116</v>
      </c>
      <c r="R11" s="320" t="s">
        <v>116</v>
      </c>
      <c r="S11" s="320" t="s">
        <v>116</v>
      </c>
      <c r="T11" s="320" t="s">
        <v>120</v>
      </c>
      <c r="U11" s="320" t="s">
        <v>120</v>
      </c>
      <c r="V11" s="320" t="s">
        <v>116</v>
      </c>
      <c r="W11" s="396" t="s">
        <v>120</v>
      </c>
      <c r="X11" s="396" t="s">
        <v>120</v>
      </c>
      <c r="Y11" s="396" t="s">
        <v>120</v>
      </c>
      <c r="Z11" s="301" t="s">
        <v>120</v>
      </c>
      <c r="AA11" s="305">
        <f>COUNTIF(H11:Z12, "SI")</f>
        <v>9</v>
      </c>
      <c r="AB11" s="301" t="s">
        <v>31</v>
      </c>
      <c r="AC11" s="303">
        <f>+VLOOKUP(AB11,Listados!$K$8:$L$12,2,0)</f>
        <v>2</v>
      </c>
      <c r="AD11" s="305" t="str">
        <f>+IF(OR(AA11=1,AA11&lt;=5),"Moderado",IF(OR(AA11=6,AA11&lt;=11),"Mayor","Catastrófico"))</f>
        <v>Mayor</v>
      </c>
      <c r="AE11" s="303" t="e">
        <f>+VLOOKUP(AD11,Listados!K25:L29,2,0)</f>
        <v>#N/A</v>
      </c>
      <c r="AF11" s="300" t="str">
        <f>IF(AND(AB11&lt;&gt;"",AD11&lt;&gt;""),VLOOKUP(AB11&amp;AD11,Listados!$M$3:$N$27,2,FALSE),"")</f>
        <v>Alto</v>
      </c>
      <c r="AG11" s="129" t="s">
        <v>688</v>
      </c>
      <c r="AH11" s="224" t="s">
        <v>686</v>
      </c>
      <c r="AI11" s="146" t="s">
        <v>123</v>
      </c>
      <c r="AJ11" s="146" t="s">
        <v>116</v>
      </c>
      <c r="AK11" s="145">
        <f t="shared" si="11"/>
        <v>15</v>
      </c>
      <c r="AL11" s="146" t="s">
        <v>116</v>
      </c>
      <c r="AM11" s="145">
        <f t="shared" si="12"/>
        <v>15</v>
      </c>
      <c r="AN11" s="163" t="s">
        <v>116</v>
      </c>
      <c r="AO11" s="145">
        <f t="shared" si="13"/>
        <v>15</v>
      </c>
      <c r="AP11" s="163" t="s">
        <v>123</v>
      </c>
      <c r="AQ11" s="145">
        <f t="shared" si="14"/>
        <v>10</v>
      </c>
      <c r="AR11" s="163" t="s">
        <v>116</v>
      </c>
      <c r="AS11" s="145">
        <f t="shared" si="15"/>
        <v>15</v>
      </c>
      <c r="AT11" s="163" t="s">
        <v>116</v>
      </c>
      <c r="AU11" s="145">
        <f t="shared" si="16"/>
        <v>15</v>
      </c>
      <c r="AV11" s="163" t="s">
        <v>117</v>
      </c>
      <c r="AW11" s="145">
        <f t="shared" si="17"/>
        <v>10</v>
      </c>
      <c r="AX11" s="21">
        <f t="shared" si="18"/>
        <v>95</v>
      </c>
      <c r="AY11" s="21" t="str">
        <f t="shared" si="19"/>
        <v>Moderado</v>
      </c>
      <c r="AZ11" s="132" t="s">
        <v>118</v>
      </c>
      <c r="BA11" s="161" t="str">
        <f t="shared" si="20"/>
        <v>Fuerte</v>
      </c>
      <c r="BB11" s="21" t="str">
        <f>IFERROR(VLOOKUP((CONCATENATE(AY11,BA11)),Listados!$U$3:$V$11,2,FALSE),"")</f>
        <v>Moderado</v>
      </c>
      <c r="BC11" s="21">
        <f t="shared" si="21"/>
        <v>50</v>
      </c>
      <c r="BD11" s="384">
        <f>AVERAGE(BC11:BC12)</f>
        <v>50</v>
      </c>
      <c r="BE11" s="385" t="str">
        <f>IF(BD11&lt;=50, "Débil", IF(BD11&lt;=99,"Moderado","Fuerte"))</f>
        <v>Débil</v>
      </c>
      <c r="BF11" s="384">
        <f>+IF(BE11="Fuerte",2,IF(BE11="Moderado",1,0))</f>
        <v>0</v>
      </c>
      <c r="BG11" s="384">
        <f>+AC11-BF11</f>
        <v>2</v>
      </c>
      <c r="BH11" s="375" t="str">
        <f>+VLOOKUP(BG11,Listados!$J$18:$K$24,2,TRUE)</f>
        <v>Improbable</v>
      </c>
      <c r="BI11" s="359" t="str">
        <f>IF(ISBLANK(AD11),"",AD11)</f>
        <v>Mayor</v>
      </c>
      <c r="BJ11" s="375" t="str">
        <f>IF(AND(BH11&lt;&gt;"",BI11&lt;&gt;""),VLOOKUP(BH11&amp;BI11,Listados!$M$3:$N$27,2,FALSE),"")</f>
        <v>Alto</v>
      </c>
      <c r="BK11" s="412" t="str">
        <f>+VLOOKUP(BJ11,Listados!$P$3:$Q$6,2,FALSE)</f>
        <v>Reducir el riesgo</v>
      </c>
      <c r="BL11" s="265" t="s">
        <v>689</v>
      </c>
      <c r="BM11" s="267" t="s">
        <v>690</v>
      </c>
      <c r="BN11" s="261">
        <v>45292</v>
      </c>
      <c r="BO11" s="261">
        <v>45657</v>
      </c>
      <c r="BP11" s="266" t="s">
        <v>691</v>
      </c>
      <c r="BQ11" s="266" t="s">
        <v>692</v>
      </c>
      <c r="BR11" s="400" t="s">
        <v>1309</v>
      </c>
      <c r="BS11" s="371" t="s">
        <v>1366</v>
      </c>
      <c r="BT11" s="397"/>
      <c r="BU11" s="378" t="s">
        <v>1379</v>
      </c>
      <c r="BV11" s="376" t="s">
        <v>1397</v>
      </c>
      <c r="BW11" s="397"/>
    </row>
    <row r="12" spans="1:75" ht="153.75" thickBot="1" x14ac:dyDescent="0.3">
      <c r="A12" s="311"/>
      <c r="B12" s="320"/>
      <c r="C12" s="374"/>
      <c r="D12" s="462"/>
      <c r="E12" s="129" t="s">
        <v>693</v>
      </c>
      <c r="F12" s="479"/>
      <c r="G12" s="318"/>
      <c r="H12" s="320"/>
      <c r="I12" s="320"/>
      <c r="J12" s="320"/>
      <c r="K12" s="320"/>
      <c r="L12" s="320"/>
      <c r="M12" s="320"/>
      <c r="N12" s="320"/>
      <c r="O12" s="320"/>
      <c r="P12" s="320"/>
      <c r="Q12" s="320"/>
      <c r="R12" s="320"/>
      <c r="S12" s="320"/>
      <c r="T12" s="320"/>
      <c r="U12" s="320"/>
      <c r="V12" s="320"/>
      <c r="W12" s="320"/>
      <c r="X12" s="320"/>
      <c r="Y12" s="320"/>
      <c r="Z12" s="302"/>
      <c r="AA12" s="327"/>
      <c r="AB12" s="302"/>
      <c r="AC12" s="304"/>
      <c r="AD12" s="327" t="str">
        <f>+IF(OR(AB12=1,AB12&lt;=5),"Moderado",IF(OR(AB12=6,AB12&lt;=11),"Mayor","Catastrófico"))</f>
        <v>Moderado</v>
      </c>
      <c r="AE12" s="304"/>
      <c r="AF12" s="308"/>
      <c r="AG12" s="129" t="s">
        <v>694</v>
      </c>
      <c r="AH12" s="224" t="s">
        <v>693</v>
      </c>
      <c r="AI12" s="146" t="s">
        <v>123</v>
      </c>
      <c r="AJ12" s="146" t="s">
        <v>116</v>
      </c>
      <c r="AK12" s="145">
        <f t="shared" si="11"/>
        <v>15</v>
      </c>
      <c r="AL12" s="146" t="s">
        <v>116</v>
      </c>
      <c r="AM12" s="145">
        <f t="shared" si="12"/>
        <v>15</v>
      </c>
      <c r="AN12" s="163" t="s">
        <v>116</v>
      </c>
      <c r="AO12" s="145">
        <f t="shared" si="13"/>
        <v>15</v>
      </c>
      <c r="AP12" s="163" t="s">
        <v>123</v>
      </c>
      <c r="AQ12" s="145">
        <f t="shared" si="14"/>
        <v>10</v>
      </c>
      <c r="AR12" s="163" t="s">
        <v>116</v>
      </c>
      <c r="AS12" s="145">
        <f t="shared" si="15"/>
        <v>15</v>
      </c>
      <c r="AT12" s="163" t="s">
        <v>116</v>
      </c>
      <c r="AU12" s="145">
        <f t="shared" si="16"/>
        <v>15</v>
      </c>
      <c r="AV12" s="163" t="s">
        <v>117</v>
      </c>
      <c r="AW12" s="145">
        <f t="shared" si="17"/>
        <v>10</v>
      </c>
      <c r="AX12" s="21">
        <f t="shared" si="18"/>
        <v>95</v>
      </c>
      <c r="AY12" s="21" t="str">
        <f t="shared" si="19"/>
        <v>Moderado</v>
      </c>
      <c r="AZ12" s="132" t="s">
        <v>118</v>
      </c>
      <c r="BA12" s="161" t="str">
        <f t="shared" si="20"/>
        <v>Fuerte</v>
      </c>
      <c r="BB12" s="21" t="str">
        <f>IFERROR(VLOOKUP((CONCATENATE(AY12,BA12)),Listados!$U$3:$V$11,2,FALSE),"")</f>
        <v>Moderado</v>
      </c>
      <c r="BC12" s="21">
        <f t="shared" si="21"/>
        <v>50</v>
      </c>
      <c r="BD12" s="386"/>
      <c r="BE12" s="395"/>
      <c r="BF12" s="386"/>
      <c r="BG12" s="386"/>
      <c r="BH12" s="315"/>
      <c r="BI12" s="374"/>
      <c r="BJ12" s="315"/>
      <c r="BK12" s="413"/>
      <c r="BL12" s="148"/>
      <c r="BM12" s="265"/>
      <c r="BN12" s="262"/>
      <c r="BO12" s="262"/>
      <c r="BP12" s="265"/>
      <c r="BQ12" s="265"/>
      <c r="BR12" s="401"/>
      <c r="BS12" s="387"/>
      <c r="BT12" s="398"/>
      <c r="BU12" s="369"/>
      <c r="BV12" s="382"/>
      <c r="BW12" s="398"/>
    </row>
    <row r="13" spans="1:75" ht="87.6" customHeight="1" x14ac:dyDescent="0.25">
      <c r="A13" s="309">
        <v>4</v>
      </c>
      <c r="B13" s="320" t="s">
        <v>98</v>
      </c>
      <c r="C13" s="374" t="str">
        <f>IFERROR(VLOOKUP(B13,Listados!B$3:C$20,2,FALSE),"")</f>
        <v>Orientar la realización de las actividades necesarias para garantizar el acceso, la administración y conservación de los documentos producidos y recibidos por la Entidad, en cumplimiento de las disposiciones emanadas por parte del Archivo General de la Nación “Jorge Palacios Preciado”.</v>
      </c>
      <c r="D13" s="406" t="s">
        <v>695</v>
      </c>
      <c r="E13" s="129" t="s">
        <v>696</v>
      </c>
      <c r="F13" s="409" t="s">
        <v>16</v>
      </c>
      <c r="G13" s="318" t="s">
        <v>697</v>
      </c>
      <c r="H13" s="320" t="s">
        <v>116</v>
      </c>
      <c r="I13" s="320" t="s">
        <v>116</v>
      </c>
      <c r="J13" s="320" t="s">
        <v>116</v>
      </c>
      <c r="K13" s="320" t="s">
        <v>116</v>
      </c>
      <c r="L13" s="320" t="s">
        <v>116</v>
      </c>
      <c r="M13" s="320" t="s">
        <v>120</v>
      </c>
      <c r="N13" s="320" t="s">
        <v>116</v>
      </c>
      <c r="O13" s="320" t="s">
        <v>120</v>
      </c>
      <c r="P13" s="320" t="s">
        <v>116</v>
      </c>
      <c r="Q13" s="320" t="s">
        <v>116</v>
      </c>
      <c r="R13" s="320" t="s">
        <v>120</v>
      </c>
      <c r="S13" s="320" t="s">
        <v>116</v>
      </c>
      <c r="T13" s="320" t="s">
        <v>120</v>
      </c>
      <c r="U13" s="320" t="s">
        <v>116</v>
      </c>
      <c r="V13" s="320" t="s">
        <v>116</v>
      </c>
      <c r="W13" s="396" t="s">
        <v>120</v>
      </c>
      <c r="X13" s="396" t="s">
        <v>116</v>
      </c>
      <c r="Y13" s="396" t="s">
        <v>116</v>
      </c>
      <c r="Z13" s="301" t="s">
        <v>120</v>
      </c>
      <c r="AA13" s="305">
        <f>COUNTIF(H13:Z14, "SI")</f>
        <v>13</v>
      </c>
      <c r="AB13" s="301" t="s">
        <v>21</v>
      </c>
      <c r="AC13" s="303">
        <f>+VLOOKUP(AB13,Listados!$K$8:$L$12,2,0)</f>
        <v>1</v>
      </c>
      <c r="AD13" s="305" t="str">
        <f>+IF(OR(AA13=1,AA13&lt;=5),"Moderado",IF(OR(AA13=6,AA13&lt;=11),"Mayor","Catastrófico"))</f>
        <v>Catastrófico</v>
      </c>
      <c r="AE13" s="303">
        <f>+VLOOKUP(AD13,Listados!K31:L35,2,0)</f>
        <v>0</v>
      </c>
      <c r="AF13" s="300" t="str">
        <f>IF(AND(AB13&lt;&gt;"",AD13&lt;&gt;""),VLOOKUP(AB13&amp;AD13,Listados!$M$3:$N$27,2,FALSE),"")</f>
        <v>Extremo</v>
      </c>
      <c r="AG13" s="477" t="s">
        <v>698</v>
      </c>
      <c r="AH13" s="377" t="s">
        <v>699</v>
      </c>
      <c r="AI13" s="473" t="s">
        <v>123</v>
      </c>
      <c r="AJ13" s="473" t="s">
        <v>116</v>
      </c>
      <c r="AK13" s="145">
        <f>+IF(AJ13="si",15,"")</f>
        <v>15</v>
      </c>
      <c r="AL13" s="473" t="s">
        <v>116</v>
      </c>
      <c r="AM13" s="145">
        <f>+IF(AL13="si",15,"")</f>
        <v>15</v>
      </c>
      <c r="AN13" s="473" t="s">
        <v>116</v>
      </c>
      <c r="AO13" s="145">
        <f>+IF(AN13="si",15,"")</f>
        <v>15</v>
      </c>
      <c r="AP13" s="473" t="s">
        <v>123</v>
      </c>
      <c r="AQ13" s="145">
        <f t="shared" si="14"/>
        <v>10</v>
      </c>
      <c r="AR13" s="473" t="s">
        <v>116</v>
      </c>
      <c r="AS13" s="145">
        <f>+IF(AR13="si",15,"")</f>
        <v>15</v>
      </c>
      <c r="AT13" s="473" t="s">
        <v>116</v>
      </c>
      <c r="AU13" s="145">
        <f>+IF(AT13="si",15,"")</f>
        <v>15</v>
      </c>
      <c r="AV13" s="473" t="s">
        <v>117</v>
      </c>
      <c r="AW13" s="145">
        <f t="shared" si="17"/>
        <v>10</v>
      </c>
      <c r="AX13" s="384">
        <f t="shared" si="18"/>
        <v>95</v>
      </c>
      <c r="AY13" s="384" t="str">
        <f t="shared" si="19"/>
        <v>Moderado</v>
      </c>
      <c r="AZ13" s="439" t="s">
        <v>118</v>
      </c>
      <c r="BA13" s="384" t="str">
        <f t="shared" ref="BA13" si="22">+IF(AZ13="siempre","Fuerte",IF(AZ13="Algunas veces","Moderado","Débil"))</f>
        <v>Fuerte</v>
      </c>
      <c r="BB13" s="384" t="str">
        <f>IFERROR(VLOOKUP((CONCATENATE(AY13,BA13)),[5]Listados!$U$3:$V$11,2,FALSE),"")</f>
        <v>Moderado</v>
      </c>
      <c r="BC13" s="384">
        <f t="shared" ref="BC13" si="23">IF(ISBLANK(BB13),"",IF(BB13="Débil", 0, IF(BB13="Moderado",50,100)))</f>
        <v>50</v>
      </c>
      <c r="BD13" s="384">
        <f>AVERAGE(BC13:BC14)</f>
        <v>50</v>
      </c>
      <c r="BE13" s="385" t="str">
        <f>IF(BD13&lt;=50, "Débil", IF(BD13&lt;=99,"Moderado","Fuerte"))</f>
        <v>Débil</v>
      </c>
      <c r="BF13" s="384">
        <f>+IF(BE13="Fuerte",2,IF(BE13="Moderado",1,0))</f>
        <v>0</v>
      </c>
      <c r="BG13" s="384">
        <f>+AC13-BF13</f>
        <v>1</v>
      </c>
      <c r="BH13" s="375" t="str">
        <f>+VLOOKUP(BG13,[5]Listados!$J$18:$K$24,2,TRUE)</f>
        <v>Rara Vez</v>
      </c>
      <c r="BI13" s="359" t="str">
        <f>IF(ISBLANK(AD13),"",AD13)</f>
        <v>Catastrófico</v>
      </c>
      <c r="BJ13" s="375" t="str">
        <f>IF(AND(BH13&lt;&gt;"",BI13&lt;&gt;""),VLOOKUP(BH13&amp;BI13,[5]Listados!$M$3:$N$27,2,FALSE),"")</f>
        <v>Extremo</v>
      </c>
      <c r="BK13" s="412" t="str">
        <f>+VLOOKUP(BJ13,[5]Listados!$P$3:$Q$6,2,FALSE)</f>
        <v>Evitar el riesgo</v>
      </c>
      <c r="BL13" s="378" t="s">
        <v>700</v>
      </c>
      <c r="BM13" s="371" t="s">
        <v>701</v>
      </c>
      <c r="BN13" s="388">
        <v>45292</v>
      </c>
      <c r="BO13" s="388">
        <v>45657</v>
      </c>
      <c r="BP13" s="371" t="s">
        <v>702</v>
      </c>
      <c r="BQ13" s="371" t="s">
        <v>703</v>
      </c>
      <c r="BR13" s="378" t="s">
        <v>704</v>
      </c>
      <c r="BS13" s="371" t="s">
        <v>1376</v>
      </c>
      <c r="BT13" s="419"/>
      <c r="BU13" s="377" t="s">
        <v>1380</v>
      </c>
      <c r="BV13" s="372" t="s">
        <v>1426</v>
      </c>
      <c r="BW13" s="373"/>
    </row>
    <row r="14" spans="1:75" ht="81.75" customHeight="1" thickBot="1" x14ac:dyDescent="0.3">
      <c r="A14" s="311"/>
      <c r="B14" s="320"/>
      <c r="C14" s="374"/>
      <c r="D14" s="406"/>
      <c r="E14" s="129" t="s">
        <v>705</v>
      </c>
      <c r="F14" s="479"/>
      <c r="G14" s="318"/>
      <c r="H14" s="320"/>
      <c r="I14" s="320"/>
      <c r="J14" s="320"/>
      <c r="K14" s="320"/>
      <c r="L14" s="320"/>
      <c r="M14" s="320"/>
      <c r="N14" s="320"/>
      <c r="O14" s="320"/>
      <c r="P14" s="320"/>
      <c r="Q14" s="320"/>
      <c r="R14" s="320"/>
      <c r="S14" s="320"/>
      <c r="T14" s="320"/>
      <c r="U14" s="320"/>
      <c r="V14" s="320"/>
      <c r="W14" s="320"/>
      <c r="X14" s="320"/>
      <c r="Y14" s="320"/>
      <c r="Z14" s="302"/>
      <c r="AA14" s="327"/>
      <c r="AB14" s="302"/>
      <c r="AC14" s="304"/>
      <c r="AD14" s="327" t="str">
        <f>+IF(OR(AB14=1,AB14&lt;=5),"Moderado",IF(OR(AB14=6,AB14&lt;=11),"Mayor","Catastrófico"))</f>
        <v>Moderado</v>
      </c>
      <c r="AE14" s="304"/>
      <c r="AF14" s="308"/>
      <c r="AG14" s="478"/>
      <c r="AH14" s="377"/>
      <c r="AI14" s="301"/>
      <c r="AJ14" s="301"/>
      <c r="AK14" s="145" t="str">
        <f t="shared" si="11"/>
        <v/>
      </c>
      <c r="AL14" s="301"/>
      <c r="AM14" s="145" t="str">
        <f t="shared" si="12"/>
        <v/>
      </c>
      <c r="AN14" s="301"/>
      <c r="AO14" s="145" t="str">
        <f t="shared" si="13"/>
        <v/>
      </c>
      <c r="AP14" s="301"/>
      <c r="AQ14" s="145" t="str">
        <f t="shared" si="14"/>
        <v/>
      </c>
      <c r="AR14" s="301"/>
      <c r="AS14" s="145" t="str">
        <f t="shared" si="15"/>
        <v/>
      </c>
      <c r="AT14" s="301"/>
      <c r="AU14" s="145" t="str">
        <f t="shared" si="16"/>
        <v/>
      </c>
      <c r="AV14" s="301"/>
      <c r="AW14" s="145" t="str">
        <f t="shared" si="17"/>
        <v/>
      </c>
      <c r="AX14" s="385"/>
      <c r="AY14" s="385"/>
      <c r="AZ14" s="480"/>
      <c r="BA14" s="385"/>
      <c r="BB14" s="385"/>
      <c r="BC14" s="385"/>
      <c r="BD14" s="386"/>
      <c r="BE14" s="395"/>
      <c r="BF14" s="386"/>
      <c r="BG14" s="386"/>
      <c r="BH14" s="315"/>
      <c r="BI14" s="374"/>
      <c r="BJ14" s="315"/>
      <c r="BK14" s="413"/>
      <c r="BL14" s="369"/>
      <c r="BM14" s="387"/>
      <c r="BN14" s="392"/>
      <c r="BO14" s="392"/>
      <c r="BP14" s="387"/>
      <c r="BQ14" s="387"/>
      <c r="BR14" s="369"/>
      <c r="BS14" s="387"/>
      <c r="BT14" s="419"/>
      <c r="BU14" s="377"/>
      <c r="BV14" s="372"/>
      <c r="BW14" s="373"/>
    </row>
    <row r="15" spans="1:75" ht="96.75" customHeight="1" x14ac:dyDescent="0.25">
      <c r="A15" s="309">
        <v>5</v>
      </c>
      <c r="B15" s="308" t="s">
        <v>104</v>
      </c>
      <c r="C15" s="374" t="str">
        <f>IFERROR(VLOOKUP(B15,Listados!B$3:C$20,2,FALSE),"")</f>
        <v>Evaluar y/o hacer seguimiento a la planeación, ejecución y control en la gestión de los procesos (SIG), programas, planes y proyectos del Ministerio de Justicia y del Derecho para el mejoramiento continuo de la gestión de la Entidad.</v>
      </c>
      <c r="D15" s="406" t="s">
        <v>707</v>
      </c>
      <c r="E15" s="61" t="s">
        <v>708</v>
      </c>
      <c r="F15" s="254" t="s">
        <v>16</v>
      </c>
      <c r="G15" s="318" t="s">
        <v>709</v>
      </c>
      <c r="H15" s="308" t="s">
        <v>312</v>
      </c>
      <c r="I15" s="308" t="s">
        <v>312</v>
      </c>
      <c r="J15" s="308" t="s">
        <v>670</v>
      </c>
      <c r="K15" s="308" t="s">
        <v>670</v>
      </c>
      <c r="L15" s="308" t="s">
        <v>312</v>
      </c>
      <c r="M15" s="308" t="s">
        <v>312</v>
      </c>
      <c r="N15" s="308" t="s">
        <v>670</v>
      </c>
      <c r="O15" s="308" t="s">
        <v>670</v>
      </c>
      <c r="P15" s="308" t="s">
        <v>312</v>
      </c>
      <c r="Q15" s="308" t="s">
        <v>312</v>
      </c>
      <c r="R15" s="308" t="s">
        <v>312</v>
      </c>
      <c r="S15" s="308" t="s">
        <v>312</v>
      </c>
      <c r="T15" s="308" t="s">
        <v>670</v>
      </c>
      <c r="U15" s="308" t="s">
        <v>312</v>
      </c>
      <c r="V15" s="308" t="s">
        <v>312</v>
      </c>
      <c r="W15" s="300" t="s">
        <v>670</v>
      </c>
      <c r="X15" s="300" t="s">
        <v>670</v>
      </c>
      <c r="Y15" s="300" t="s">
        <v>670</v>
      </c>
      <c r="Z15" s="359" t="s">
        <v>670</v>
      </c>
      <c r="AA15" s="305">
        <f>COUNTIF(H15:Z17, "SI")</f>
        <v>10</v>
      </c>
      <c r="AB15" s="301" t="s">
        <v>21</v>
      </c>
      <c r="AC15" s="303">
        <f>+VLOOKUP(AB15,Listados!$K$8:$L$12,2,0)</f>
        <v>1</v>
      </c>
      <c r="AD15" s="305" t="str">
        <f>+IF(OR(AA15=1,AA15&lt;=5),"Moderado",IF(OR(AA15=6,AA15&lt;=11),"Mayor","Catastrófico"))</f>
        <v>Mayor</v>
      </c>
      <c r="AE15" s="303" t="e">
        <f>+VLOOKUP(AD15,Listados!K37:L41,2,0)</f>
        <v>#N/A</v>
      </c>
      <c r="AF15" s="300" t="str">
        <f>IF(AND(AB15&lt;&gt;"",AD15&lt;&gt;""),VLOOKUP(AB15&amp;AD15,Listados!$M$3:$N$27,2,FALSE),"")</f>
        <v>Alto</v>
      </c>
      <c r="AG15" s="154" t="s">
        <v>710</v>
      </c>
      <c r="AH15" s="265" t="str">
        <f>+E15</f>
        <v>Solicitudes de terceros o partes interesadas</v>
      </c>
      <c r="AI15" s="164" t="s">
        <v>20</v>
      </c>
      <c r="AJ15" s="164" t="s">
        <v>116</v>
      </c>
      <c r="AK15" s="145">
        <f>+IF(AJ15="si",15,"")</f>
        <v>15</v>
      </c>
      <c r="AL15" s="164" t="s">
        <v>312</v>
      </c>
      <c r="AM15" s="145">
        <f>+IF(AL15="si",15,"")</f>
        <v>15</v>
      </c>
      <c r="AN15" s="164" t="s">
        <v>312</v>
      </c>
      <c r="AO15" s="145">
        <f>+IF(AN15="si",15,"")</f>
        <v>15</v>
      </c>
      <c r="AP15" s="164" t="s">
        <v>20</v>
      </c>
      <c r="AQ15" s="145" t="str">
        <f>+IF(AP15="si",15,"")</f>
        <v/>
      </c>
      <c r="AR15" s="164" t="s">
        <v>312</v>
      </c>
      <c r="AS15" s="145">
        <f>+IF(AR15="si",15,"")</f>
        <v>15</v>
      </c>
      <c r="AT15" s="164" t="s">
        <v>312</v>
      </c>
      <c r="AU15" s="145">
        <f>+IF(AT15="si",15,"")</f>
        <v>15</v>
      </c>
      <c r="AV15" s="164" t="s">
        <v>117</v>
      </c>
      <c r="AW15" s="145">
        <f t="shared" si="17"/>
        <v>10</v>
      </c>
      <c r="AX15" s="21">
        <f t="shared" si="18"/>
        <v>85</v>
      </c>
      <c r="AY15" s="21" t="str">
        <f t="shared" si="19"/>
        <v>Débil</v>
      </c>
      <c r="AZ15" s="132" t="s">
        <v>118</v>
      </c>
      <c r="BA15" s="161" t="str">
        <f t="shared" si="20"/>
        <v>Fuerte</v>
      </c>
      <c r="BB15" s="21" t="str">
        <f>IFERROR(VLOOKUP((CONCATENATE(AY15,BA15)),Listados!$U$3:$V$11,2,FALSE),"")</f>
        <v>Débil</v>
      </c>
      <c r="BC15" s="21">
        <f t="shared" si="21"/>
        <v>0</v>
      </c>
      <c r="BD15" s="384">
        <f>AVERAGE(BC15:BC17)</f>
        <v>0</v>
      </c>
      <c r="BE15" s="385" t="str">
        <f>IF(BD15&lt;=50, "Débil", IF(BD15&lt;=99,"Moderado","Fuerte"))</f>
        <v>Débil</v>
      </c>
      <c r="BF15" s="384">
        <f>+IF(BE15="Fuerte",2,IF(BE15="Moderado",1,0))</f>
        <v>0</v>
      </c>
      <c r="BG15" s="384">
        <f>+AC15-BF15</f>
        <v>1</v>
      </c>
      <c r="BH15" s="375" t="str">
        <f>+VLOOKUP(BG15,Listados!$J$18:$K$24,2,TRUE)</f>
        <v>Rara Vez</v>
      </c>
      <c r="BI15" s="359" t="str">
        <f>IF(ISBLANK(AD15),"",AD15)</f>
        <v>Mayor</v>
      </c>
      <c r="BJ15" s="375" t="str">
        <f>IF(AND(BH15&lt;&gt;"",BI15&lt;&gt;""),VLOOKUP(BH15&amp;BI15,Listados!$M$3:$N$27,2,FALSE),"")</f>
        <v>Alto</v>
      </c>
      <c r="BK15" s="412" t="str">
        <f>+VLOOKUP(BJ15,Listados!$P$3:$Q$6,2,FALSE)</f>
        <v>Reducir el riesgo</v>
      </c>
      <c r="BL15" s="376" t="s">
        <v>711</v>
      </c>
      <c r="BM15" s="298" t="s">
        <v>712</v>
      </c>
      <c r="BN15" s="399">
        <v>45292</v>
      </c>
      <c r="BO15" s="399">
        <v>45657</v>
      </c>
      <c r="BP15" s="298" t="s">
        <v>713</v>
      </c>
      <c r="BQ15" s="298" t="s">
        <v>714</v>
      </c>
      <c r="BR15" s="377" t="s">
        <v>715</v>
      </c>
      <c r="BS15" s="377" t="s">
        <v>1367</v>
      </c>
      <c r="BT15" s="377"/>
      <c r="BU15" s="377" t="s">
        <v>1381</v>
      </c>
      <c r="BV15" s="372" t="s">
        <v>1398</v>
      </c>
      <c r="BW15" s="373"/>
    </row>
    <row r="16" spans="1:75" ht="76.5" x14ac:dyDescent="0.25">
      <c r="A16" s="310"/>
      <c r="B16" s="308"/>
      <c r="C16" s="374"/>
      <c r="D16" s="406"/>
      <c r="E16" s="150" t="s">
        <v>716</v>
      </c>
      <c r="F16" s="183" t="s">
        <v>16</v>
      </c>
      <c r="G16" s="318"/>
      <c r="H16" s="308"/>
      <c r="I16" s="308"/>
      <c r="J16" s="308"/>
      <c r="K16" s="308"/>
      <c r="L16" s="308"/>
      <c r="M16" s="308"/>
      <c r="N16" s="308"/>
      <c r="O16" s="308"/>
      <c r="P16" s="308"/>
      <c r="Q16" s="308"/>
      <c r="R16" s="308"/>
      <c r="S16" s="308"/>
      <c r="T16" s="308"/>
      <c r="U16" s="308"/>
      <c r="V16" s="308"/>
      <c r="W16" s="308"/>
      <c r="X16" s="308"/>
      <c r="Y16" s="308"/>
      <c r="Z16" s="374"/>
      <c r="AA16" s="327"/>
      <c r="AB16" s="302"/>
      <c r="AC16" s="304"/>
      <c r="AD16" s="327" t="str">
        <f>+IF(OR(AB16=1,AB16&lt;=5),"Moderado",IF(OR(AB16=6,AB16&lt;=11),"Mayor","Catastrófico"))</f>
        <v>Moderado</v>
      </c>
      <c r="AE16" s="304"/>
      <c r="AF16" s="308"/>
      <c r="AG16" s="154" t="s">
        <v>717</v>
      </c>
      <c r="AH16" s="265" t="str">
        <f t="shared" ref="AH16:AH17" si="24">+E16</f>
        <v>Presión de superiores para la modificación</v>
      </c>
      <c r="AI16" s="164" t="s">
        <v>123</v>
      </c>
      <c r="AJ16" s="164" t="s">
        <v>312</v>
      </c>
      <c r="AK16" s="145">
        <f t="shared" ref="AK16" si="25">+IF(AJ16="si",15,"")</f>
        <v>15</v>
      </c>
      <c r="AL16" s="164" t="s">
        <v>312</v>
      </c>
      <c r="AM16" s="145">
        <f t="shared" ref="AM16" si="26">+IF(AL16="si",15,"")</f>
        <v>15</v>
      </c>
      <c r="AN16" s="164" t="s">
        <v>312</v>
      </c>
      <c r="AO16" s="145">
        <f t="shared" ref="AO16" si="27">+IF(AN16="si",15,"")</f>
        <v>15</v>
      </c>
      <c r="AP16" s="164" t="s">
        <v>123</v>
      </c>
      <c r="AQ16" s="145" t="str">
        <f t="shared" ref="AQ16" si="28">+IF(AP16="si",15,"")</f>
        <v/>
      </c>
      <c r="AR16" s="164" t="s">
        <v>312</v>
      </c>
      <c r="AS16" s="145">
        <f t="shared" ref="AS16" si="29">+IF(AR16="si",15,"")</f>
        <v>15</v>
      </c>
      <c r="AT16" s="164" t="s">
        <v>312</v>
      </c>
      <c r="AU16" s="145">
        <f t="shared" ref="AU16" si="30">+IF(AT16="si",15,"")</f>
        <v>15</v>
      </c>
      <c r="AV16" s="164" t="s">
        <v>117</v>
      </c>
      <c r="AW16" s="145">
        <f t="shared" si="17"/>
        <v>10</v>
      </c>
      <c r="AX16" s="21">
        <f t="shared" si="18"/>
        <v>85</v>
      </c>
      <c r="AY16" s="21" t="str">
        <f t="shared" si="19"/>
        <v>Débil</v>
      </c>
      <c r="AZ16" s="132" t="s">
        <v>118</v>
      </c>
      <c r="BA16" s="161" t="str">
        <f t="shared" si="20"/>
        <v>Fuerte</v>
      </c>
      <c r="BB16" s="21" t="str">
        <f>IFERROR(VLOOKUP((CONCATENATE(AY16,BA16)),Listados!$U$3:$V$11,2,FALSE),"")</f>
        <v>Débil</v>
      </c>
      <c r="BC16" s="21">
        <f t="shared" si="21"/>
        <v>0</v>
      </c>
      <c r="BD16" s="386"/>
      <c r="BE16" s="395"/>
      <c r="BF16" s="386"/>
      <c r="BG16" s="386"/>
      <c r="BH16" s="315"/>
      <c r="BI16" s="374"/>
      <c r="BJ16" s="315"/>
      <c r="BK16" s="413"/>
      <c r="BL16" s="381"/>
      <c r="BM16" s="299"/>
      <c r="BN16" s="362"/>
      <c r="BO16" s="362"/>
      <c r="BP16" s="299"/>
      <c r="BQ16" s="299"/>
      <c r="BR16" s="377"/>
      <c r="BS16" s="377"/>
      <c r="BT16" s="377"/>
      <c r="BU16" s="377"/>
      <c r="BV16" s="372"/>
      <c r="BW16" s="373"/>
    </row>
    <row r="17" spans="1:75" ht="77.25" thickBot="1" x14ac:dyDescent="0.3">
      <c r="A17" s="311"/>
      <c r="B17" s="308"/>
      <c r="C17" s="374"/>
      <c r="D17" s="406"/>
      <c r="E17" s="150" t="s">
        <v>718</v>
      </c>
      <c r="F17" s="183" t="s">
        <v>16</v>
      </c>
      <c r="G17" s="318"/>
      <c r="H17" s="308"/>
      <c r="I17" s="308"/>
      <c r="J17" s="308"/>
      <c r="K17" s="308"/>
      <c r="L17" s="308"/>
      <c r="M17" s="308"/>
      <c r="N17" s="308"/>
      <c r="O17" s="308"/>
      <c r="P17" s="308"/>
      <c r="Q17" s="308"/>
      <c r="R17" s="308"/>
      <c r="S17" s="308"/>
      <c r="T17" s="308"/>
      <c r="U17" s="308"/>
      <c r="V17" s="308"/>
      <c r="W17" s="308"/>
      <c r="X17" s="308"/>
      <c r="Y17" s="308"/>
      <c r="Z17" s="374"/>
      <c r="AA17" s="327"/>
      <c r="AB17" s="302"/>
      <c r="AC17" s="304"/>
      <c r="AD17" s="327" t="str">
        <f>+IF(OR(AB17=1,AB17&lt;=5),"Moderado",IF(OR(AB17=6,AB17&lt;=11),"Mayor","Catastrófico"))</f>
        <v>Moderado</v>
      </c>
      <c r="AE17" s="304"/>
      <c r="AF17" s="308"/>
      <c r="AG17" s="154" t="s">
        <v>717</v>
      </c>
      <c r="AH17" s="265" t="str">
        <f t="shared" si="24"/>
        <v>Falencias en la revisión de informes</v>
      </c>
      <c r="AI17" s="164" t="s">
        <v>123</v>
      </c>
      <c r="AJ17" s="164" t="s">
        <v>312</v>
      </c>
      <c r="AK17" s="145">
        <f t="shared" ref="AK17" si="31">+IF(AJ17="si",15,"")</f>
        <v>15</v>
      </c>
      <c r="AL17" s="164" t="s">
        <v>312</v>
      </c>
      <c r="AM17" s="145">
        <f t="shared" ref="AM17" si="32">+IF(AL17="si",15,"")</f>
        <v>15</v>
      </c>
      <c r="AN17" s="164" t="s">
        <v>312</v>
      </c>
      <c r="AO17" s="145">
        <f t="shared" ref="AO17" si="33">+IF(AN17="si",15,"")</f>
        <v>15</v>
      </c>
      <c r="AP17" s="164" t="s">
        <v>123</v>
      </c>
      <c r="AQ17" s="145" t="str">
        <f t="shared" ref="AQ17" si="34">+IF(AP17="si",15,"")</f>
        <v/>
      </c>
      <c r="AR17" s="164" t="s">
        <v>312</v>
      </c>
      <c r="AS17" s="145">
        <f t="shared" ref="AS17" si="35">+IF(AR17="si",15,"")</f>
        <v>15</v>
      </c>
      <c r="AT17" s="164" t="s">
        <v>312</v>
      </c>
      <c r="AU17" s="145">
        <f t="shared" ref="AU17" si="36">+IF(AT17="si",15,"")</f>
        <v>15</v>
      </c>
      <c r="AV17" s="164" t="s">
        <v>117</v>
      </c>
      <c r="AW17" s="145">
        <f t="shared" si="17"/>
        <v>10</v>
      </c>
      <c r="AX17" s="21">
        <f t="shared" si="18"/>
        <v>85</v>
      </c>
      <c r="AY17" s="21" t="str">
        <f t="shared" si="19"/>
        <v>Débil</v>
      </c>
      <c r="AZ17" s="132" t="s">
        <v>118</v>
      </c>
      <c r="BA17" s="161" t="str">
        <f t="shared" si="20"/>
        <v>Fuerte</v>
      </c>
      <c r="BB17" s="21" t="str">
        <f>IFERROR(VLOOKUP((CONCATENATE(AY17,BA17)),Listados!$U$3:$V$11,2,FALSE),"")</f>
        <v>Débil</v>
      </c>
      <c r="BC17" s="21">
        <f t="shared" si="21"/>
        <v>0</v>
      </c>
      <c r="BD17" s="386"/>
      <c r="BE17" s="395"/>
      <c r="BF17" s="386"/>
      <c r="BG17" s="386"/>
      <c r="BH17" s="315"/>
      <c r="BI17" s="374"/>
      <c r="BJ17" s="315"/>
      <c r="BK17" s="413"/>
      <c r="BL17" s="382"/>
      <c r="BM17" s="300"/>
      <c r="BN17" s="363"/>
      <c r="BO17" s="363"/>
      <c r="BP17" s="300"/>
      <c r="BQ17" s="300"/>
      <c r="BR17" s="377"/>
      <c r="BS17" s="377"/>
      <c r="BT17" s="377"/>
      <c r="BU17" s="377"/>
      <c r="BV17" s="372"/>
      <c r="BW17" s="373"/>
    </row>
    <row r="18" spans="1:75" ht="235.5" customHeight="1" x14ac:dyDescent="0.25">
      <c r="A18" s="309">
        <v>6</v>
      </c>
      <c r="B18" s="320" t="s">
        <v>68</v>
      </c>
      <c r="C18" s="374" t="s">
        <v>719</v>
      </c>
      <c r="D18" s="406" t="s">
        <v>720</v>
      </c>
      <c r="E18" s="226" t="s">
        <v>721</v>
      </c>
      <c r="F18" s="183" t="s">
        <v>30</v>
      </c>
      <c r="G18" s="318" t="s">
        <v>722</v>
      </c>
      <c r="H18" s="320" t="s">
        <v>116</v>
      </c>
      <c r="I18" s="320" t="s">
        <v>116</v>
      </c>
      <c r="J18" s="320" t="s">
        <v>116</v>
      </c>
      <c r="K18" s="320" t="s">
        <v>116</v>
      </c>
      <c r="L18" s="320" t="s">
        <v>116</v>
      </c>
      <c r="M18" s="320" t="s">
        <v>120</v>
      </c>
      <c r="N18" s="320" t="s">
        <v>116</v>
      </c>
      <c r="O18" s="320" t="s">
        <v>120</v>
      </c>
      <c r="P18" s="320" t="s">
        <v>116</v>
      </c>
      <c r="Q18" s="320" t="s">
        <v>116</v>
      </c>
      <c r="R18" s="320" t="s">
        <v>116</v>
      </c>
      <c r="S18" s="320" t="s">
        <v>116</v>
      </c>
      <c r="T18" s="320" t="s">
        <v>116</v>
      </c>
      <c r="U18" s="320" t="s">
        <v>116</v>
      </c>
      <c r="V18" s="320" t="s">
        <v>116</v>
      </c>
      <c r="W18" s="396" t="s">
        <v>120</v>
      </c>
      <c r="X18" s="396" t="s">
        <v>120</v>
      </c>
      <c r="Y18" s="396" t="s">
        <v>116</v>
      </c>
      <c r="Z18" s="301" t="s">
        <v>120</v>
      </c>
      <c r="AA18" s="305">
        <f>COUNTIF(H18:Z20, "SI")</f>
        <v>14</v>
      </c>
      <c r="AB18" s="301" t="s">
        <v>44</v>
      </c>
      <c r="AC18" s="303">
        <f>+VLOOKUP(AB18,Listados!$K$8:$L$12,2,0)</f>
        <v>3</v>
      </c>
      <c r="AD18" s="305" t="str">
        <f>+IF(OR(AA18=1,AA18&lt;=5),"Moderado",IF(OR(AA18=6,AA18&lt;=11),"Mayor","Catastrófico"))</f>
        <v>Catastrófico</v>
      </c>
      <c r="AE18" s="303" t="e">
        <f>+VLOOKUP(AD18,Listados!K43:L47,2,0)</f>
        <v>#N/A</v>
      </c>
      <c r="AF18" s="300" t="str">
        <f>IF(AND(AB18&lt;&gt;"",AD18&lt;&gt;""),VLOOKUP(AB18&amp;AD18,Listados!$M$3:$N$27,2,FALSE),"")</f>
        <v>Extremo</v>
      </c>
      <c r="AG18" s="274" t="s">
        <v>1384</v>
      </c>
      <c r="AH18" s="174" t="s">
        <v>721</v>
      </c>
      <c r="AI18" s="163" t="s">
        <v>20</v>
      </c>
      <c r="AJ18" s="164" t="s">
        <v>116</v>
      </c>
      <c r="AK18" s="145">
        <f t="shared" ref="AK18:AK22" si="37">+IF(AJ18="si",15,"")</f>
        <v>15</v>
      </c>
      <c r="AL18" s="164" t="s">
        <v>312</v>
      </c>
      <c r="AM18" s="145">
        <f t="shared" ref="AM18:AM22" si="38">+IF(AL18="si",15,"")</f>
        <v>15</v>
      </c>
      <c r="AN18" s="164" t="s">
        <v>312</v>
      </c>
      <c r="AO18" s="145">
        <f t="shared" ref="AO18:AO22" si="39">+IF(AN18="si",15,"")</f>
        <v>15</v>
      </c>
      <c r="AP18" s="164" t="s">
        <v>20</v>
      </c>
      <c r="AQ18" s="145" t="str">
        <f t="shared" ref="AQ18:AQ22" si="40">+IF(AP18="si",15,"")</f>
        <v/>
      </c>
      <c r="AR18" s="164" t="s">
        <v>312</v>
      </c>
      <c r="AS18" s="145">
        <f t="shared" ref="AS18:AS22" si="41">+IF(AR18="si",15,"")</f>
        <v>15</v>
      </c>
      <c r="AT18" s="164" t="s">
        <v>312</v>
      </c>
      <c r="AU18" s="145">
        <f t="shared" ref="AU18:AU22" si="42">+IF(AT18="si",15,"")</f>
        <v>15</v>
      </c>
      <c r="AV18" s="164" t="s">
        <v>117</v>
      </c>
      <c r="AW18" s="145">
        <f t="shared" si="17"/>
        <v>10</v>
      </c>
      <c r="AX18" s="21">
        <f t="shared" si="18"/>
        <v>85</v>
      </c>
      <c r="AY18" s="21" t="str">
        <f t="shared" si="19"/>
        <v>Débil</v>
      </c>
      <c r="AZ18" s="132" t="s">
        <v>118</v>
      </c>
      <c r="BA18" s="161" t="str">
        <f t="shared" si="20"/>
        <v>Fuerte</v>
      </c>
      <c r="BB18" s="21" t="str">
        <f>IFERROR(VLOOKUP((CONCATENATE(AY18,BA18)),Listados!$U$3:$V$11,2,FALSE),"")</f>
        <v>Débil</v>
      </c>
      <c r="BC18" s="21">
        <f t="shared" si="21"/>
        <v>0</v>
      </c>
      <c r="BD18" s="384">
        <f>AVERAGE(BC18:BC20)</f>
        <v>0</v>
      </c>
      <c r="BE18" s="385" t="str">
        <f>IF(BD18&lt;=50, "Débil", IF(BD18&lt;=99,"Moderado","Fuerte"))</f>
        <v>Débil</v>
      </c>
      <c r="BF18" s="384">
        <f>+IF(BE18="Fuerte",2,IF(BE18="Moderado",1,0))</f>
        <v>0</v>
      </c>
      <c r="BG18" s="384">
        <f>+AC18-BF18</f>
        <v>3</v>
      </c>
      <c r="BH18" s="375" t="str">
        <f>+VLOOKUP(BG18,Listados!$J$18:$K$24,2,TRUE)</f>
        <v>Posible</v>
      </c>
      <c r="BI18" s="359" t="str">
        <f>IF(ISBLANK(AD18),"",AD18)</f>
        <v>Catastrófico</v>
      </c>
      <c r="BJ18" s="375" t="str">
        <f>IF(AND(BH18&lt;&gt;"",BI18&lt;&gt;""),VLOOKUP(BH18&amp;BI18,Listados!$M$3:$N$27,2,FALSE),"")</f>
        <v>Extremo</v>
      </c>
      <c r="BK18" s="412" t="str">
        <f>+VLOOKUP(BJ18,Listados!$P$3:$Q$6,2,FALSE)</f>
        <v>Evitar el riesgo</v>
      </c>
      <c r="BL18" s="270" t="s">
        <v>723</v>
      </c>
      <c r="BM18" s="271" t="s">
        <v>724</v>
      </c>
      <c r="BN18" s="261">
        <v>45292</v>
      </c>
      <c r="BO18" s="261">
        <v>45657</v>
      </c>
      <c r="BP18" s="271" t="s">
        <v>725</v>
      </c>
      <c r="BQ18" s="271" t="s">
        <v>726</v>
      </c>
      <c r="BR18" s="272" t="s">
        <v>727</v>
      </c>
      <c r="BS18" s="268" t="s">
        <v>1341</v>
      </c>
      <c r="BT18" s="178"/>
      <c r="BU18" s="377" t="s">
        <v>1382</v>
      </c>
      <c r="BV18" s="372" t="s">
        <v>1399</v>
      </c>
      <c r="BW18" s="373"/>
    </row>
    <row r="19" spans="1:75" ht="288" customHeight="1" x14ac:dyDescent="0.25">
      <c r="A19" s="310"/>
      <c r="B19" s="320"/>
      <c r="C19" s="374"/>
      <c r="D19" s="406"/>
      <c r="E19" s="226" t="s">
        <v>728</v>
      </c>
      <c r="F19" s="183" t="s">
        <v>16</v>
      </c>
      <c r="G19" s="318"/>
      <c r="H19" s="320"/>
      <c r="I19" s="320"/>
      <c r="J19" s="320"/>
      <c r="K19" s="320"/>
      <c r="L19" s="320"/>
      <c r="M19" s="320"/>
      <c r="N19" s="320"/>
      <c r="O19" s="320"/>
      <c r="P19" s="320"/>
      <c r="Q19" s="320"/>
      <c r="R19" s="320"/>
      <c r="S19" s="320"/>
      <c r="T19" s="320"/>
      <c r="U19" s="320"/>
      <c r="V19" s="320"/>
      <c r="W19" s="320"/>
      <c r="X19" s="320"/>
      <c r="Y19" s="320"/>
      <c r="Z19" s="302"/>
      <c r="AA19" s="327"/>
      <c r="AB19" s="302"/>
      <c r="AC19" s="304"/>
      <c r="AD19" s="327" t="str">
        <f>+IF(OR(AB19=1,AB19&lt;=5),"Moderado",IF(OR(AB19=6,AB19&lt;=11),"Mayor","Catastrófico"))</f>
        <v>Moderado</v>
      </c>
      <c r="AE19" s="304"/>
      <c r="AF19" s="308"/>
      <c r="AG19" s="275" t="s">
        <v>1385</v>
      </c>
      <c r="AH19" s="174" t="s">
        <v>729</v>
      </c>
      <c r="AI19" s="163" t="s">
        <v>123</v>
      </c>
      <c r="AJ19" s="164" t="s">
        <v>116</v>
      </c>
      <c r="AK19" s="145">
        <f t="shared" si="37"/>
        <v>15</v>
      </c>
      <c r="AL19" s="164" t="s">
        <v>312</v>
      </c>
      <c r="AM19" s="145">
        <f t="shared" si="38"/>
        <v>15</v>
      </c>
      <c r="AN19" s="164" t="s">
        <v>312</v>
      </c>
      <c r="AO19" s="145">
        <f t="shared" si="39"/>
        <v>15</v>
      </c>
      <c r="AP19" s="164" t="s">
        <v>123</v>
      </c>
      <c r="AQ19" s="145" t="str">
        <f t="shared" si="40"/>
        <v/>
      </c>
      <c r="AR19" s="164" t="s">
        <v>312</v>
      </c>
      <c r="AS19" s="145">
        <f t="shared" si="41"/>
        <v>15</v>
      </c>
      <c r="AT19" s="164" t="s">
        <v>312</v>
      </c>
      <c r="AU19" s="145">
        <f t="shared" si="42"/>
        <v>15</v>
      </c>
      <c r="AV19" s="164" t="s">
        <v>117</v>
      </c>
      <c r="AW19" s="145">
        <f t="shared" si="17"/>
        <v>10</v>
      </c>
      <c r="AX19" s="21">
        <f t="shared" si="18"/>
        <v>85</v>
      </c>
      <c r="AY19" s="21" t="str">
        <f t="shared" si="19"/>
        <v>Débil</v>
      </c>
      <c r="AZ19" s="132" t="s">
        <v>118</v>
      </c>
      <c r="BA19" s="161" t="str">
        <f t="shared" si="20"/>
        <v>Fuerte</v>
      </c>
      <c r="BB19" s="21" t="str">
        <f>IFERROR(VLOOKUP((CONCATENATE(AY19,BA19)),Listados!$U$3:$V$11,2,FALSE),"")</f>
        <v>Débil</v>
      </c>
      <c r="BC19" s="21">
        <f t="shared" si="21"/>
        <v>0</v>
      </c>
      <c r="BD19" s="386"/>
      <c r="BE19" s="395"/>
      <c r="BF19" s="386"/>
      <c r="BG19" s="386"/>
      <c r="BH19" s="315"/>
      <c r="BI19" s="374"/>
      <c r="BJ19" s="315"/>
      <c r="BK19" s="413"/>
      <c r="BL19" s="273" t="s">
        <v>1383</v>
      </c>
      <c r="BM19" s="271" t="s">
        <v>724</v>
      </c>
      <c r="BN19" s="261">
        <v>45292</v>
      </c>
      <c r="BO19" s="261">
        <v>45657</v>
      </c>
      <c r="BP19" s="271" t="s">
        <v>725</v>
      </c>
      <c r="BQ19" s="271" t="s">
        <v>1342</v>
      </c>
      <c r="BR19" s="272" t="s">
        <v>730</v>
      </c>
      <c r="BS19" s="177" t="s">
        <v>1343</v>
      </c>
      <c r="BT19" s="179"/>
      <c r="BU19" s="377"/>
      <c r="BV19" s="372"/>
      <c r="BW19" s="373"/>
    </row>
    <row r="20" spans="1:75" ht="270" customHeight="1" thickBot="1" x14ac:dyDescent="0.3">
      <c r="A20" s="311"/>
      <c r="B20" s="320"/>
      <c r="C20" s="374"/>
      <c r="D20" s="406"/>
      <c r="E20" s="226" t="s">
        <v>731</v>
      </c>
      <c r="F20" s="183" t="s">
        <v>16</v>
      </c>
      <c r="G20" s="318"/>
      <c r="H20" s="320"/>
      <c r="I20" s="320"/>
      <c r="J20" s="320"/>
      <c r="K20" s="320"/>
      <c r="L20" s="320"/>
      <c r="M20" s="320"/>
      <c r="N20" s="320"/>
      <c r="O20" s="320"/>
      <c r="P20" s="320"/>
      <c r="Q20" s="320"/>
      <c r="R20" s="320"/>
      <c r="S20" s="320"/>
      <c r="T20" s="320"/>
      <c r="U20" s="320"/>
      <c r="V20" s="320"/>
      <c r="W20" s="320"/>
      <c r="X20" s="320"/>
      <c r="Y20" s="320"/>
      <c r="Z20" s="302"/>
      <c r="AA20" s="327"/>
      <c r="AB20" s="302"/>
      <c r="AC20" s="304"/>
      <c r="AD20" s="327" t="str">
        <f>+IF(OR(AB20=1,AB20&lt;=5),"Moderado",IF(OR(AB20=6,AB20&lt;=11),"Mayor","Catastrófico"))</f>
        <v>Moderado</v>
      </c>
      <c r="AE20" s="304"/>
      <c r="AF20" s="308"/>
      <c r="AG20" s="274" t="s">
        <v>1386</v>
      </c>
      <c r="AH20" s="174" t="s">
        <v>731</v>
      </c>
      <c r="AI20" s="163" t="s">
        <v>20</v>
      </c>
      <c r="AJ20" s="164" t="s">
        <v>116</v>
      </c>
      <c r="AK20" s="145">
        <f t="shared" si="37"/>
        <v>15</v>
      </c>
      <c r="AL20" s="164" t="s">
        <v>312</v>
      </c>
      <c r="AM20" s="145">
        <f t="shared" si="38"/>
        <v>15</v>
      </c>
      <c r="AN20" s="164" t="s">
        <v>312</v>
      </c>
      <c r="AO20" s="145">
        <f t="shared" si="39"/>
        <v>15</v>
      </c>
      <c r="AP20" s="164" t="s">
        <v>123</v>
      </c>
      <c r="AQ20" s="145" t="str">
        <f t="shared" si="40"/>
        <v/>
      </c>
      <c r="AR20" s="164" t="s">
        <v>312</v>
      </c>
      <c r="AS20" s="145">
        <f t="shared" si="41"/>
        <v>15</v>
      </c>
      <c r="AT20" s="164" t="s">
        <v>312</v>
      </c>
      <c r="AU20" s="145">
        <f t="shared" si="42"/>
        <v>15</v>
      </c>
      <c r="AV20" s="164" t="s">
        <v>117</v>
      </c>
      <c r="AW20" s="145">
        <f t="shared" si="17"/>
        <v>10</v>
      </c>
      <c r="AX20" s="21">
        <f t="shared" si="18"/>
        <v>85</v>
      </c>
      <c r="AY20" s="21" t="str">
        <f t="shared" si="19"/>
        <v>Débil</v>
      </c>
      <c r="AZ20" s="132" t="s">
        <v>118</v>
      </c>
      <c r="BA20" s="161" t="str">
        <f t="shared" si="20"/>
        <v>Fuerte</v>
      </c>
      <c r="BB20" s="21" t="str">
        <f>IFERROR(VLOOKUP((CONCATENATE(AY20,BA20)),Listados!$U$3:$V$11,2,FALSE),"")</f>
        <v>Débil</v>
      </c>
      <c r="BC20" s="21">
        <f t="shared" si="21"/>
        <v>0</v>
      </c>
      <c r="BD20" s="386"/>
      <c r="BE20" s="395"/>
      <c r="BF20" s="386"/>
      <c r="BG20" s="386"/>
      <c r="BH20" s="315"/>
      <c r="BI20" s="374"/>
      <c r="BJ20" s="315"/>
      <c r="BK20" s="413"/>
      <c r="BL20" s="270" t="s">
        <v>1327</v>
      </c>
      <c r="BM20" s="271" t="s">
        <v>724</v>
      </c>
      <c r="BN20" s="261">
        <v>45292</v>
      </c>
      <c r="BO20" s="261">
        <v>45657</v>
      </c>
      <c r="BP20" s="271" t="s">
        <v>725</v>
      </c>
      <c r="BQ20" s="271" t="s">
        <v>1342</v>
      </c>
      <c r="BR20" s="272" t="s">
        <v>732</v>
      </c>
      <c r="BS20" s="269" t="s">
        <v>1343</v>
      </c>
      <c r="BT20" s="179"/>
      <c r="BU20" s="377"/>
      <c r="BV20" s="372"/>
      <c r="BW20" s="373"/>
    </row>
    <row r="21" spans="1:75" ht="204" x14ac:dyDescent="0.25">
      <c r="A21" s="309">
        <v>7</v>
      </c>
      <c r="B21" s="459" t="s">
        <v>68</v>
      </c>
      <c r="C21" s="374" t="s">
        <v>719</v>
      </c>
      <c r="D21" s="406" t="s">
        <v>733</v>
      </c>
      <c r="E21" s="129" t="s">
        <v>729</v>
      </c>
      <c r="F21" s="409" t="s">
        <v>16</v>
      </c>
      <c r="G21" s="318" t="s">
        <v>734</v>
      </c>
      <c r="H21" s="320" t="s">
        <v>116</v>
      </c>
      <c r="I21" s="320" t="s">
        <v>116</v>
      </c>
      <c r="J21" s="320" t="s">
        <v>116</v>
      </c>
      <c r="K21" s="320" t="s">
        <v>116</v>
      </c>
      <c r="L21" s="320" t="s">
        <v>116</v>
      </c>
      <c r="M21" s="320" t="s">
        <v>120</v>
      </c>
      <c r="N21" s="320" t="s">
        <v>120</v>
      </c>
      <c r="O21" s="320" t="s">
        <v>120</v>
      </c>
      <c r="P21" s="320" t="s">
        <v>116</v>
      </c>
      <c r="Q21" s="320" t="s">
        <v>116</v>
      </c>
      <c r="R21" s="320" t="s">
        <v>116</v>
      </c>
      <c r="S21" s="320" t="s">
        <v>116</v>
      </c>
      <c r="T21" s="320" t="s">
        <v>116</v>
      </c>
      <c r="U21" s="320" t="s">
        <v>116</v>
      </c>
      <c r="V21" s="320" t="s">
        <v>116</v>
      </c>
      <c r="W21" s="396" t="s">
        <v>120</v>
      </c>
      <c r="X21" s="396" t="s">
        <v>120</v>
      </c>
      <c r="Y21" s="396" t="s">
        <v>116</v>
      </c>
      <c r="Z21" s="301" t="s">
        <v>120</v>
      </c>
      <c r="AA21" s="305">
        <f>COUNTIF(H21:Z22, "SI")</f>
        <v>13</v>
      </c>
      <c r="AB21" s="301" t="s">
        <v>21</v>
      </c>
      <c r="AC21" s="303">
        <f>+VLOOKUP(AB21,Listados!$K$8:$L$12,2,0)</f>
        <v>1</v>
      </c>
      <c r="AD21" s="305" t="str">
        <f>+IF(OR(AA21=1,AA21&lt;=5),"Moderado",IF(OR(AA21=6,AA21&lt;=11),"Mayor","Catastrófico"))</f>
        <v>Catastrófico</v>
      </c>
      <c r="AE21" s="303" t="e">
        <f>+VLOOKUP(AD21,Listados!K55:L59,2,0)</f>
        <v>#N/A</v>
      </c>
      <c r="AF21" s="300" t="str">
        <f>IF(AND(AB21&lt;&gt;"",AD21&lt;&gt;""),VLOOKUP(AB21&amp;AD21,Listados!$M$3:$N$27,2,FALSE),"")</f>
        <v>Extremo</v>
      </c>
      <c r="AG21" s="180" t="s">
        <v>1390</v>
      </c>
      <c r="AH21" s="175" t="s">
        <v>729</v>
      </c>
      <c r="AI21" s="146" t="s">
        <v>20</v>
      </c>
      <c r="AJ21" s="164" t="s">
        <v>116</v>
      </c>
      <c r="AK21" s="145">
        <f t="shared" si="37"/>
        <v>15</v>
      </c>
      <c r="AL21" s="164" t="s">
        <v>312</v>
      </c>
      <c r="AM21" s="145">
        <f t="shared" si="38"/>
        <v>15</v>
      </c>
      <c r="AN21" s="164" t="s">
        <v>312</v>
      </c>
      <c r="AO21" s="145">
        <f t="shared" si="39"/>
        <v>15</v>
      </c>
      <c r="AP21" s="164" t="s">
        <v>20</v>
      </c>
      <c r="AQ21" s="145" t="str">
        <f t="shared" si="40"/>
        <v/>
      </c>
      <c r="AR21" s="164" t="s">
        <v>312</v>
      </c>
      <c r="AS21" s="145">
        <f t="shared" si="41"/>
        <v>15</v>
      </c>
      <c r="AT21" s="164" t="s">
        <v>312</v>
      </c>
      <c r="AU21" s="145">
        <f t="shared" si="42"/>
        <v>15</v>
      </c>
      <c r="AV21" s="164" t="s">
        <v>117</v>
      </c>
      <c r="AW21" s="145">
        <f t="shared" si="17"/>
        <v>10</v>
      </c>
      <c r="AX21" s="21">
        <f t="shared" si="18"/>
        <v>85</v>
      </c>
      <c r="AY21" s="21" t="str">
        <f t="shared" si="19"/>
        <v>Débil</v>
      </c>
      <c r="AZ21" s="132" t="s">
        <v>118</v>
      </c>
      <c r="BA21" s="161" t="str">
        <f t="shared" si="20"/>
        <v>Fuerte</v>
      </c>
      <c r="BB21" s="21" t="str">
        <f>IFERROR(VLOOKUP((CONCATENATE(AY21,BA21)),Listados!$U$3:$V$11,2,FALSE),"")</f>
        <v>Débil</v>
      </c>
      <c r="BC21" s="21">
        <f t="shared" si="21"/>
        <v>0</v>
      </c>
      <c r="BD21" s="222">
        <f>AVERAGE(BC21:BC22)</f>
        <v>0</v>
      </c>
      <c r="BE21" s="21" t="str">
        <f>IF(BD21&lt;=50, "Débil", IF(BD21&lt;=99,"Moderado","Fuerte"))</f>
        <v>Débil</v>
      </c>
      <c r="BF21" s="222">
        <f>+IF(BE21="Fuerte",2,IF(BE21="Moderado",1,0))</f>
        <v>0</v>
      </c>
      <c r="BG21" s="222">
        <f>+AC21-BF21</f>
        <v>1</v>
      </c>
      <c r="BH21" s="281" t="str">
        <f>+VLOOKUP(BG21,Listados!$J$18:$K$24,2,TRUE)</f>
        <v>Rara Vez</v>
      </c>
      <c r="BI21" s="257" t="str">
        <f>IF(ISBLANK(AD21),"",AD21)</f>
        <v>Catastrófico</v>
      </c>
      <c r="BJ21" s="375" t="str">
        <f>IF(AND(BH21&lt;&gt;"",BI21&lt;&gt;""),VLOOKUP(BH21&amp;BI21,Listados!$M$3:$N$27,2,FALSE),"")</f>
        <v>Extremo</v>
      </c>
      <c r="BK21" s="412" t="str">
        <f>+VLOOKUP(BJ21,Listados!$P$3:$Q$6,2,FALSE)</f>
        <v>Evitar el riesgo</v>
      </c>
      <c r="BL21" s="277" t="s">
        <v>1388</v>
      </c>
      <c r="BM21" s="308" t="s">
        <v>724</v>
      </c>
      <c r="BN21" s="418">
        <v>45292</v>
      </c>
      <c r="BO21" s="418">
        <v>45657</v>
      </c>
      <c r="BP21" s="308" t="s">
        <v>725</v>
      </c>
      <c r="BQ21" s="271" t="s">
        <v>1344</v>
      </c>
      <c r="BR21" s="265" t="s">
        <v>735</v>
      </c>
      <c r="BS21" s="265" t="s">
        <v>1345</v>
      </c>
      <c r="BT21" s="276"/>
      <c r="BU21" s="377" t="s">
        <v>1387</v>
      </c>
      <c r="BV21" s="372" t="s">
        <v>1399</v>
      </c>
      <c r="BW21" s="373"/>
    </row>
    <row r="22" spans="1:75" ht="294" thickBot="1" x14ac:dyDescent="0.3">
      <c r="A22" s="310"/>
      <c r="B22" s="396"/>
      <c r="C22" s="374"/>
      <c r="D22" s="406"/>
      <c r="E22" s="232" t="s">
        <v>736</v>
      </c>
      <c r="F22" s="410"/>
      <c r="G22" s="318"/>
      <c r="H22" s="320"/>
      <c r="I22" s="320"/>
      <c r="J22" s="320"/>
      <c r="K22" s="320"/>
      <c r="L22" s="320"/>
      <c r="M22" s="320"/>
      <c r="N22" s="320"/>
      <c r="O22" s="320"/>
      <c r="P22" s="320"/>
      <c r="Q22" s="320"/>
      <c r="R22" s="320"/>
      <c r="S22" s="320"/>
      <c r="T22" s="320"/>
      <c r="U22" s="320"/>
      <c r="V22" s="320"/>
      <c r="W22" s="320"/>
      <c r="X22" s="320"/>
      <c r="Y22" s="320"/>
      <c r="Z22" s="302"/>
      <c r="AA22" s="327"/>
      <c r="AB22" s="302"/>
      <c r="AC22" s="304"/>
      <c r="AD22" s="327" t="str">
        <f>+IF(OR(AB22=1,AB22&lt;=5),"Moderado",IF(OR(AB22=6,AB22&lt;=11),"Mayor","Catastrófico"))</f>
        <v>Moderado</v>
      </c>
      <c r="AE22" s="304"/>
      <c r="AF22" s="308"/>
      <c r="AG22" s="180" t="s">
        <v>1391</v>
      </c>
      <c r="AH22" s="176" t="s">
        <v>737</v>
      </c>
      <c r="AI22" s="146" t="s">
        <v>20</v>
      </c>
      <c r="AJ22" s="164" t="s">
        <v>116</v>
      </c>
      <c r="AK22" s="145">
        <f t="shared" si="37"/>
        <v>15</v>
      </c>
      <c r="AL22" s="164" t="s">
        <v>312</v>
      </c>
      <c r="AM22" s="145">
        <f t="shared" si="38"/>
        <v>15</v>
      </c>
      <c r="AN22" s="164" t="s">
        <v>312</v>
      </c>
      <c r="AO22" s="145">
        <f t="shared" si="39"/>
        <v>15</v>
      </c>
      <c r="AP22" s="164" t="s">
        <v>20</v>
      </c>
      <c r="AQ22" s="145" t="str">
        <f t="shared" si="40"/>
        <v/>
      </c>
      <c r="AR22" s="164" t="s">
        <v>312</v>
      </c>
      <c r="AS22" s="145">
        <f t="shared" si="41"/>
        <v>15</v>
      </c>
      <c r="AT22" s="164" t="s">
        <v>312</v>
      </c>
      <c r="AU22" s="145">
        <f t="shared" si="42"/>
        <v>15</v>
      </c>
      <c r="AV22" s="164" t="s">
        <v>117</v>
      </c>
      <c r="AW22" s="145">
        <f t="shared" si="17"/>
        <v>10</v>
      </c>
      <c r="AX22" s="21">
        <f t="shared" si="18"/>
        <v>85</v>
      </c>
      <c r="AY22" s="21" t="str">
        <f t="shared" si="19"/>
        <v>Débil</v>
      </c>
      <c r="AZ22" s="132" t="s">
        <v>118</v>
      </c>
      <c r="BA22" s="161" t="str">
        <f t="shared" si="20"/>
        <v>Fuerte</v>
      </c>
      <c r="BB22" s="21" t="str">
        <f>IFERROR(VLOOKUP((CONCATENATE(AY22,BA22)),Listados!$U$3:$V$11,2,FALSE),"")</f>
        <v>Débil</v>
      </c>
      <c r="BC22" s="21">
        <f t="shared" si="21"/>
        <v>0</v>
      </c>
      <c r="BD22" s="222">
        <f>AVERAGE(BC22:BC23)</f>
        <v>0</v>
      </c>
      <c r="BE22" s="21" t="str">
        <f>IF(BD22&lt;=50, "Débil", IF(BD22&lt;=99,"Moderado","Fuerte"))</f>
        <v>Débil</v>
      </c>
      <c r="BF22" s="222">
        <f>+IF(BE22="Fuerte",2,IF(BE22="Moderado",1,0))</f>
        <v>0</v>
      </c>
      <c r="BG22" s="222">
        <f>+AC22-BF22</f>
        <v>0</v>
      </c>
      <c r="BH22" s="281" t="str">
        <f>+VLOOKUP(BG22,Listados!$J$18:$K$24,2,TRUE)</f>
        <v>Rara Vez</v>
      </c>
      <c r="BI22" s="257" t="str">
        <f>IF(ISBLANK(AD22),"",AD22)</f>
        <v>Moderado</v>
      </c>
      <c r="BJ22" s="315"/>
      <c r="BK22" s="413"/>
      <c r="BL22" s="277" t="s">
        <v>1389</v>
      </c>
      <c r="BM22" s="308"/>
      <c r="BN22" s="418"/>
      <c r="BO22" s="418"/>
      <c r="BP22" s="308"/>
      <c r="BQ22" s="271" t="s">
        <v>738</v>
      </c>
      <c r="BR22" s="265" t="s">
        <v>739</v>
      </c>
      <c r="BS22" s="265" t="s">
        <v>1346</v>
      </c>
      <c r="BT22" s="276"/>
      <c r="BU22" s="377"/>
      <c r="BV22" s="372"/>
      <c r="BW22" s="373"/>
    </row>
    <row r="23" spans="1:75" ht="143.25" customHeight="1" x14ac:dyDescent="0.25">
      <c r="A23" s="309">
        <v>8</v>
      </c>
      <c r="B23" s="460" t="s">
        <v>77</v>
      </c>
      <c r="C23" s="474" t="str">
        <f>IFERROR(VLOOKUP(B23,Listados!B$3:C$20,2,FALSE),"")</f>
        <v>Acceso a la Justicia</v>
      </c>
      <c r="D23" s="468" t="s">
        <v>1371</v>
      </c>
      <c r="E23" s="129" t="s">
        <v>740</v>
      </c>
      <c r="F23" s="183" t="s">
        <v>16</v>
      </c>
      <c r="G23" s="469" t="s">
        <v>741</v>
      </c>
      <c r="H23" s="451" t="s">
        <v>116</v>
      </c>
      <c r="I23" s="451" t="s">
        <v>116</v>
      </c>
      <c r="J23" s="451" t="s">
        <v>116</v>
      </c>
      <c r="K23" s="451" t="s">
        <v>120</v>
      </c>
      <c r="L23" s="451" t="s">
        <v>116</v>
      </c>
      <c r="M23" s="451" t="s">
        <v>120</v>
      </c>
      <c r="N23" s="451" t="s">
        <v>116</v>
      </c>
      <c r="O23" s="451" t="s">
        <v>120</v>
      </c>
      <c r="P23" s="451" t="s">
        <v>120</v>
      </c>
      <c r="Q23" s="451" t="s">
        <v>116</v>
      </c>
      <c r="R23" s="451" t="s">
        <v>116</v>
      </c>
      <c r="S23" s="451" t="s">
        <v>116</v>
      </c>
      <c r="T23" s="451" t="s">
        <v>120</v>
      </c>
      <c r="U23" s="451" t="s">
        <v>120</v>
      </c>
      <c r="V23" s="451" t="s">
        <v>120</v>
      </c>
      <c r="W23" s="451" t="s">
        <v>120</v>
      </c>
      <c r="X23" s="451" t="s">
        <v>120</v>
      </c>
      <c r="Y23" s="451" t="s">
        <v>120</v>
      </c>
      <c r="Z23" s="452" t="s">
        <v>120</v>
      </c>
      <c r="AA23" s="454">
        <f>COUNTIF(H23:Z25, "SI")</f>
        <v>8</v>
      </c>
      <c r="AB23" s="452" t="s">
        <v>21</v>
      </c>
      <c r="AC23" s="303">
        <f>+VLOOKUP(AB23,Listados!$K$8:$L$12,2,0)</f>
        <v>1</v>
      </c>
      <c r="AD23" s="454" t="str">
        <f>+IF(OR(AA23=1,AA23&lt;=5),"Moderado",IF(OR(AA23=6,AA23&lt;=11),"Mayor","Catastrófico"))</f>
        <v>Mayor</v>
      </c>
      <c r="AE23" s="303" t="e">
        <f>+VLOOKUP(AD23,Listados!K61:L65,2,0)</f>
        <v>#N/A</v>
      </c>
      <c r="AF23" s="474" t="str">
        <f>IF(AND(AB23&lt;&gt;"",AD23&lt;&gt;""),VLOOKUP(AB23&amp;AD23,Listados!$M$3:$N$27,2,FALSE),"")</f>
        <v>Alto</v>
      </c>
      <c r="AG23" s="272" t="s">
        <v>742</v>
      </c>
      <c r="AH23" s="129" t="s">
        <v>740</v>
      </c>
      <c r="AI23" s="163" t="s">
        <v>20</v>
      </c>
      <c r="AJ23" s="164" t="s">
        <v>116</v>
      </c>
      <c r="AK23" s="145">
        <f>+IF(AJ23="si",15,"")</f>
        <v>15</v>
      </c>
      <c r="AL23" s="164" t="s">
        <v>312</v>
      </c>
      <c r="AM23" s="145">
        <f>+IF(AL23="si",15,"")</f>
        <v>15</v>
      </c>
      <c r="AN23" s="164" t="s">
        <v>312</v>
      </c>
      <c r="AO23" s="145">
        <f>+IF(AN23="si",15,"")</f>
        <v>15</v>
      </c>
      <c r="AP23" s="164" t="s">
        <v>20</v>
      </c>
      <c r="AQ23" s="145" t="str">
        <f>+IF(AP23="si",15,"")</f>
        <v/>
      </c>
      <c r="AR23" s="164" t="s">
        <v>312</v>
      </c>
      <c r="AS23" s="145">
        <f>+IF(AR23="si",15,"")</f>
        <v>15</v>
      </c>
      <c r="AT23" s="164" t="s">
        <v>312</v>
      </c>
      <c r="AU23" s="145">
        <f>+IF(AT23="si",15,"")</f>
        <v>15</v>
      </c>
      <c r="AV23" s="164" t="s">
        <v>117</v>
      </c>
      <c r="AW23" s="145">
        <f t="shared" si="17"/>
        <v>10</v>
      </c>
      <c r="AX23" s="21">
        <f t="shared" si="18"/>
        <v>85</v>
      </c>
      <c r="AY23" s="21" t="str">
        <f t="shared" si="19"/>
        <v>Débil</v>
      </c>
      <c r="AZ23" s="132" t="s">
        <v>118</v>
      </c>
      <c r="BA23" s="161" t="str">
        <f t="shared" si="20"/>
        <v>Fuerte</v>
      </c>
      <c r="BB23" s="21" t="str">
        <f>IFERROR(VLOOKUP((CONCATENATE(AY23,BA23)),Listados!$U$3:$V$11,2,FALSE),"")</f>
        <v>Débil</v>
      </c>
      <c r="BC23" s="21">
        <f t="shared" si="21"/>
        <v>0</v>
      </c>
      <c r="BD23" s="436">
        <v>0</v>
      </c>
      <c r="BE23" s="437" t="str">
        <f>IF(BD23&lt;=50, "Débil", IF(BD23&lt;=99,"Moderado","Fuerte"))</f>
        <v>Débil</v>
      </c>
      <c r="BF23" s="384">
        <f>+IF(BE23="Fuerte",2,IF(BE23="Moderado",1,0))</f>
        <v>0</v>
      </c>
      <c r="BG23" s="384">
        <f>+AC23-BF23</f>
        <v>1</v>
      </c>
      <c r="BH23" s="358" t="str">
        <f>+VLOOKUP(BG23,Listados!$J$18:$K$24,2,TRUE)</f>
        <v>Rara Vez</v>
      </c>
      <c r="BI23" s="358" t="str">
        <f>IF(ISBLANK(AD23),"",AD23)</f>
        <v>Mayor</v>
      </c>
      <c r="BJ23" s="358" t="str">
        <f>IF(AND(BH23&lt;&gt;"",BI23&lt;&gt;""),VLOOKUP(BH23&amp;BI23,Listados!$M$3:$N$27,2,FALSE),"")</f>
        <v>Alto</v>
      </c>
      <c r="BK23" s="358" t="str">
        <f>+VLOOKUP(BJ23,Listados!$P$3:$Q$6,2,FALSE)</f>
        <v>Reducir el riesgo</v>
      </c>
      <c r="BL23" s="282" t="s">
        <v>743</v>
      </c>
      <c r="BM23" s="360" t="s">
        <v>744</v>
      </c>
      <c r="BN23" s="361">
        <v>45292</v>
      </c>
      <c r="BO23" s="361">
        <v>45657</v>
      </c>
      <c r="BP23" s="360" t="s">
        <v>745</v>
      </c>
      <c r="BQ23" s="379" t="s">
        <v>1370</v>
      </c>
      <c r="BR23" s="272" t="s">
        <v>746</v>
      </c>
      <c r="BS23" s="272" t="s">
        <v>1368</v>
      </c>
      <c r="BT23" s="272"/>
      <c r="BU23" s="367" t="s">
        <v>1392</v>
      </c>
      <c r="BV23" s="364" t="s">
        <v>1400</v>
      </c>
      <c r="BW23" s="481"/>
    </row>
    <row r="24" spans="1:75" ht="89.25" customHeight="1" x14ac:dyDescent="0.25">
      <c r="A24" s="310"/>
      <c r="B24" s="457"/>
      <c r="C24" s="299"/>
      <c r="D24" s="466"/>
      <c r="E24" s="129" t="s">
        <v>747</v>
      </c>
      <c r="F24" s="183" t="s">
        <v>16</v>
      </c>
      <c r="G24" s="470"/>
      <c r="H24" s="411"/>
      <c r="I24" s="411"/>
      <c r="J24" s="411"/>
      <c r="K24" s="411"/>
      <c r="L24" s="411"/>
      <c r="M24" s="411"/>
      <c r="N24" s="411"/>
      <c r="O24" s="411"/>
      <c r="P24" s="411"/>
      <c r="Q24" s="411"/>
      <c r="R24" s="411"/>
      <c r="S24" s="411"/>
      <c r="T24" s="411"/>
      <c r="U24" s="411"/>
      <c r="V24" s="411"/>
      <c r="W24" s="411"/>
      <c r="X24" s="411"/>
      <c r="Y24" s="411"/>
      <c r="Z24" s="453"/>
      <c r="AA24" s="304"/>
      <c r="AB24" s="453"/>
      <c r="AC24" s="304"/>
      <c r="AD24" s="304"/>
      <c r="AE24" s="304"/>
      <c r="AF24" s="299"/>
      <c r="AG24" s="272" t="s">
        <v>748</v>
      </c>
      <c r="AH24" s="129" t="s">
        <v>747</v>
      </c>
      <c r="AI24" s="163" t="s">
        <v>20</v>
      </c>
      <c r="AJ24" s="164" t="s">
        <v>116</v>
      </c>
      <c r="AK24" s="145">
        <f>+IF(AJ24="si",15,"")</f>
        <v>15</v>
      </c>
      <c r="AL24" s="164" t="s">
        <v>312</v>
      </c>
      <c r="AM24" s="145">
        <f>+IF(AL24="si",15,"")</f>
        <v>15</v>
      </c>
      <c r="AN24" s="164" t="s">
        <v>312</v>
      </c>
      <c r="AO24" s="145">
        <f>+IF(AN24="si",15,"")</f>
        <v>15</v>
      </c>
      <c r="AP24" s="164" t="s">
        <v>20</v>
      </c>
      <c r="AQ24" s="145" t="str">
        <f>+IF(AP24="si",15,"")</f>
        <v/>
      </c>
      <c r="AR24" s="164" t="s">
        <v>312</v>
      </c>
      <c r="AS24" s="145">
        <f>+IF(AR24="si",15,"")</f>
        <v>15</v>
      </c>
      <c r="AT24" s="164" t="s">
        <v>312</v>
      </c>
      <c r="AU24" s="145">
        <f>+IF(AT24="si",15,"")</f>
        <v>15</v>
      </c>
      <c r="AV24" s="164" t="s">
        <v>117</v>
      </c>
      <c r="AW24" s="145">
        <f t="shared" si="17"/>
        <v>10</v>
      </c>
      <c r="AX24" s="21">
        <f t="shared" si="18"/>
        <v>85</v>
      </c>
      <c r="AY24" s="21" t="str">
        <f t="shared" si="19"/>
        <v>Débil</v>
      </c>
      <c r="AZ24" s="132" t="s">
        <v>118</v>
      </c>
      <c r="BA24" s="161" t="str">
        <f t="shared" si="20"/>
        <v>Fuerte</v>
      </c>
      <c r="BB24" s="21" t="str">
        <f>IFERROR(VLOOKUP((CONCATENATE(AY24,BA24)),Listados!$U$3:$V$11,2,FALSE),"")</f>
        <v>Débil</v>
      </c>
      <c r="BC24" s="21">
        <f t="shared" si="21"/>
        <v>0</v>
      </c>
      <c r="BD24" s="386"/>
      <c r="BE24" s="386"/>
      <c r="BF24" s="386"/>
      <c r="BG24" s="386"/>
      <c r="BH24" s="315"/>
      <c r="BI24" s="315"/>
      <c r="BJ24" s="315"/>
      <c r="BK24" s="315"/>
      <c r="BL24" s="279" t="s">
        <v>749</v>
      </c>
      <c r="BM24" s="299"/>
      <c r="BN24" s="362"/>
      <c r="BO24" s="362"/>
      <c r="BP24" s="299"/>
      <c r="BQ24" s="299"/>
      <c r="BR24" s="272" t="s">
        <v>750</v>
      </c>
      <c r="BS24" s="272" t="s">
        <v>1368</v>
      </c>
      <c r="BT24" s="272"/>
      <c r="BU24" s="368"/>
      <c r="BV24" s="365"/>
      <c r="BW24" s="482"/>
    </row>
    <row r="25" spans="1:75" ht="119.25" customHeight="1" x14ac:dyDescent="0.25">
      <c r="A25" s="310"/>
      <c r="B25" s="457"/>
      <c r="C25" s="299"/>
      <c r="D25" s="466"/>
      <c r="E25" s="433" t="s">
        <v>751</v>
      </c>
      <c r="F25" s="183" t="s">
        <v>16</v>
      </c>
      <c r="G25" s="470"/>
      <c r="H25" s="411"/>
      <c r="I25" s="411"/>
      <c r="J25" s="411"/>
      <c r="K25" s="411"/>
      <c r="L25" s="411"/>
      <c r="M25" s="411"/>
      <c r="N25" s="411"/>
      <c r="O25" s="411"/>
      <c r="P25" s="411"/>
      <c r="Q25" s="411"/>
      <c r="R25" s="411"/>
      <c r="S25" s="411"/>
      <c r="T25" s="411"/>
      <c r="U25" s="411"/>
      <c r="V25" s="411"/>
      <c r="W25" s="411"/>
      <c r="X25" s="411"/>
      <c r="Y25" s="411"/>
      <c r="Z25" s="453"/>
      <c r="AA25" s="304"/>
      <c r="AB25" s="453"/>
      <c r="AC25" s="304"/>
      <c r="AD25" s="304"/>
      <c r="AE25" s="304"/>
      <c r="AF25" s="299"/>
      <c r="AG25" s="272" t="s">
        <v>1373</v>
      </c>
      <c r="AH25" s="129" t="s">
        <v>751</v>
      </c>
      <c r="AI25" s="163" t="s">
        <v>20</v>
      </c>
      <c r="AJ25" s="164" t="s">
        <v>116</v>
      </c>
      <c r="AK25" s="145">
        <f>+IF(AJ25="si",15,"")</f>
        <v>15</v>
      </c>
      <c r="AL25" s="164" t="s">
        <v>312</v>
      </c>
      <c r="AM25" s="145">
        <f>+IF(AL25="si",15,"")</f>
        <v>15</v>
      </c>
      <c r="AN25" s="164" t="s">
        <v>312</v>
      </c>
      <c r="AO25" s="145">
        <f>+IF(AN25="si",15,"")</f>
        <v>15</v>
      </c>
      <c r="AP25" s="164" t="s">
        <v>20</v>
      </c>
      <c r="AQ25" s="145" t="str">
        <f>+IF(AP25="si",15,"")</f>
        <v/>
      </c>
      <c r="AR25" s="164" t="s">
        <v>312</v>
      </c>
      <c r="AS25" s="145">
        <f>+IF(AR25="si",15,"")</f>
        <v>15</v>
      </c>
      <c r="AT25" s="164" t="s">
        <v>312</v>
      </c>
      <c r="AU25" s="145">
        <f>+IF(AT25="si",15,"")</f>
        <v>15</v>
      </c>
      <c r="AV25" s="164" t="s">
        <v>117</v>
      </c>
      <c r="AW25" s="145">
        <f t="shared" si="17"/>
        <v>10</v>
      </c>
      <c r="AX25" s="21">
        <f t="shared" si="18"/>
        <v>85</v>
      </c>
      <c r="AY25" s="21" t="str">
        <f t="shared" si="19"/>
        <v>Débil</v>
      </c>
      <c r="AZ25" s="132" t="s">
        <v>118</v>
      </c>
      <c r="BA25" s="161" t="str">
        <f t="shared" si="20"/>
        <v>Fuerte</v>
      </c>
      <c r="BB25" s="21" t="str">
        <f>IFERROR(VLOOKUP((CONCATENATE(AY25,BA25)),Listados!$U$3:$V$11,2,FALSE),"")</f>
        <v>Débil</v>
      </c>
      <c r="BC25" s="21">
        <f t="shared" si="21"/>
        <v>0</v>
      </c>
      <c r="BD25" s="386"/>
      <c r="BE25" s="386"/>
      <c r="BF25" s="386"/>
      <c r="BG25" s="386"/>
      <c r="BH25" s="315"/>
      <c r="BI25" s="315"/>
      <c r="BJ25" s="315"/>
      <c r="BK25" s="315"/>
      <c r="BL25" s="279" t="s">
        <v>1375</v>
      </c>
      <c r="BM25" s="299"/>
      <c r="BN25" s="362"/>
      <c r="BO25" s="362"/>
      <c r="BP25" s="299"/>
      <c r="BQ25" s="299"/>
      <c r="BR25" s="272" t="s">
        <v>752</v>
      </c>
      <c r="BS25" s="272" t="s">
        <v>1369</v>
      </c>
      <c r="BT25" s="272"/>
      <c r="BU25" s="368"/>
      <c r="BV25" s="365"/>
      <c r="BW25" s="483"/>
    </row>
    <row r="26" spans="1:75" ht="109.5" customHeight="1" thickBot="1" x14ac:dyDescent="0.3">
      <c r="A26" s="311"/>
      <c r="B26" s="458"/>
      <c r="C26" s="300"/>
      <c r="D26" s="467"/>
      <c r="E26" s="435"/>
      <c r="F26" s="258" t="s">
        <v>1372</v>
      </c>
      <c r="G26" s="321"/>
      <c r="H26" s="396"/>
      <c r="I26" s="396"/>
      <c r="J26" s="396"/>
      <c r="K26" s="396"/>
      <c r="L26" s="396"/>
      <c r="M26" s="396"/>
      <c r="N26" s="396"/>
      <c r="O26" s="396"/>
      <c r="P26" s="396"/>
      <c r="Q26" s="396"/>
      <c r="R26" s="396"/>
      <c r="S26" s="396"/>
      <c r="T26" s="396"/>
      <c r="U26" s="396"/>
      <c r="V26" s="396"/>
      <c r="W26" s="396"/>
      <c r="X26" s="396"/>
      <c r="Y26" s="396"/>
      <c r="Z26" s="301"/>
      <c r="AA26" s="305"/>
      <c r="AB26" s="301"/>
      <c r="AC26" s="167"/>
      <c r="AD26" s="305"/>
      <c r="AE26" s="167"/>
      <c r="AF26" s="300"/>
      <c r="AG26" s="280" t="s">
        <v>1373</v>
      </c>
      <c r="AH26" s="255" t="s">
        <v>1374</v>
      </c>
      <c r="AI26" s="163" t="s">
        <v>20</v>
      </c>
      <c r="AJ26" s="164" t="s">
        <v>116</v>
      </c>
      <c r="AK26" s="145">
        <f>+IF(AJ26="si",15,"")</f>
        <v>15</v>
      </c>
      <c r="AL26" s="164" t="s">
        <v>312</v>
      </c>
      <c r="AM26" s="145">
        <f>+IF(AL26="si",15,"")</f>
        <v>15</v>
      </c>
      <c r="AN26" s="164" t="s">
        <v>312</v>
      </c>
      <c r="AO26" s="145">
        <f>+IF(AN26="si",15,"")</f>
        <v>15</v>
      </c>
      <c r="AP26" s="164" t="s">
        <v>20</v>
      </c>
      <c r="AQ26" s="145" t="str">
        <f>+IF(AP26="si",15,"")</f>
        <v/>
      </c>
      <c r="AR26" s="256" t="s">
        <v>116</v>
      </c>
      <c r="AS26" s="145">
        <f>+IF(AR26="si",15,"")</f>
        <v>15</v>
      </c>
      <c r="AT26" s="256" t="s">
        <v>116</v>
      </c>
      <c r="AU26" s="145">
        <f>+IF(AT26="si",15,"")</f>
        <v>15</v>
      </c>
      <c r="AV26" s="256" t="s">
        <v>117</v>
      </c>
      <c r="AW26" s="145">
        <f t="shared" si="17"/>
        <v>10</v>
      </c>
      <c r="AX26" s="160">
        <f t="shared" si="18"/>
        <v>85</v>
      </c>
      <c r="AY26" s="160" t="str">
        <f t="shared" si="19"/>
        <v>Débil</v>
      </c>
      <c r="AZ26" s="132" t="s">
        <v>118</v>
      </c>
      <c r="BA26" s="161" t="str">
        <f t="shared" ref="BA26" si="43">+IF(AZ26="siempre","Fuerte",IF(AZ26="Algunas veces","Moderado","Débil"))</f>
        <v>Fuerte</v>
      </c>
      <c r="BB26" s="21" t="str">
        <f>IFERROR(VLOOKUP((CONCATENATE(AY26,BA26)),Listados!$U$3:$V$11,2,FALSE),"")</f>
        <v>Débil</v>
      </c>
      <c r="BC26" s="21">
        <f t="shared" ref="BC26" si="44">IF(ISBLANK(BB26),"",IF(BB26="Débil", 0, IF(BB26="Moderado",50,100)))</f>
        <v>0</v>
      </c>
      <c r="BD26" s="385"/>
      <c r="BE26" s="385"/>
      <c r="BF26" s="160"/>
      <c r="BG26" s="160"/>
      <c r="BH26" s="359"/>
      <c r="BI26" s="359"/>
      <c r="BJ26" s="359"/>
      <c r="BK26" s="359"/>
      <c r="BL26" s="278" t="s">
        <v>1375</v>
      </c>
      <c r="BM26" s="300"/>
      <c r="BN26" s="363"/>
      <c r="BO26" s="363"/>
      <c r="BP26" s="300"/>
      <c r="BQ26" s="300"/>
      <c r="BR26" s="272" t="s">
        <v>752</v>
      </c>
      <c r="BS26" s="280" t="s">
        <v>1377</v>
      </c>
      <c r="BT26" s="272"/>
      <c r="BU26" s="369"/>
      <c r="BV26" s="366"/>
      <c r="BW26" s="253"/>
    </row>
    <row r="27" spans="1:75" ht="162.75" customHeight="1" x14ac:dyDescent="0.25">
      <c r="A27" s="309">
        <v>9</v>
      </c>
      <c r="B27" s="455" t="s">
        <v>83</v>
      </c>
      <c r="C27" s="372" t="str">
        <f>IFERROR(VLOOKUP(B27,Listados!B$3:C$20,2,FALSE),"")</f>
        <v>Fijar los lineamientos, parámetros y actividades requeridas para garantizar la gestión de los servicios administrativos, logísticos y la administración de los bienes necesario para la operación del Ministerio de Justicia y del Derecho.</v>
      </c>
      <c r="D27" s="406" t="s">
        <v>753</v>
      </c>
      <c r="E27" s="486" t="s">
        <v>754</v>
      </c>
      <c r="F27" s="409" t="s">
        <v>16</v>
      </c>
      <c r="G27" s="318" t="s">
        <v>755</v>
      </c>
      <c r="H27" s="308" t="s">
        <v>312</v>
      </c>
      <c r="I27" s="308" t="s">
        <v>312</v>
      </c>
      <c r="J27" s="308" t="s">
        <v>312</v>
      </c>
      <c r="K27" s="308" t="s">
        <v>120</v>
      </c>
      <c r="L27" s="308" t="s">
        <v>312</v>
      </c>
      <c r="M27" s="308" t="s">
        <v>312</v>
      </c>
      <c r="N27" s="308" t="s">
        <v>312</v>
      </c>
      <c r="O27" s="308" t="s">
        <v>120</v>
      </c>
      <c r="P27" s="308" t="s">
        <v>120</v>
      </c>
      <c r="Q27" s="308" t="s">
        <v>116</v>
      </c>
      <c r="R27" s="308" t="s">
        <v>116</v>
      </c>
      <c r="S27" s="308" t="s">
        <v>312</v>
      </c>
      <c r="T27" s="308" t="s">
        <v>670</v>
      </c>
      <c r="U27" s="308" t="s">
        <v>120</v>
      </c>
      <c r="V27" s="308" t="s">
        <v>120</v>
      </c>
      <c r="W27" s="300" t="s">
        <v>670</v>
      </c>
      <c r="X27" s="300" t="s">
        <v>120</v>
      </c>
      <c r="Y27" s="300" t="s">
        <v>670</v>
      </c>
      <c r="Z27" s="359" t="s">
        <v>120</v>
      </c>
      <c r="AA27" s="305">
        <f>COUNTIF(H27:Z28, "SI")</f>
        <v>9</v>
      </c>
      <c r="AB27" s="301" t="s">
        <v>21</v>
      </c>
      <c r="AC27" s="303">
        <f>+VLOOKUP(AB27,Listados!$K$8:$L$12,2,0)</f>
        <v>1</v>
      </c>
      <c r="AD27" s="305" t="str">
        <f>+IF(OR(AA27=1,AA27&lt;=5),"Moderado",IF(OR(AA27=6,AA27&lt;=11),"Mayor","Catastrófico"))</f>
        <v>Mayor</v>
      </c>
      <c r="AE27" s="303" t="e">
        <f>+VLOOKUP(AD27,Listados!K67:L71,2,0)</f>
        <v>#N/A</v>
      </c>
      <c r="AF27" s="300" t="str">
        <f>IF(AND(AB27&lt;&gt;"",AD27&lt;&gt;""),VLOOKUP(AB27&amp;AD27,Listados!$M$3:$N$27,2,FALSE),"")</f>
        <v>Alto</v>
      </c>
      <c r="AG27" s="378" t="s">
        <v>756</v>
      </c>
      <c r="AH27" s="486" t="s">
        <v>757</v>
      </c>
      <c r="AI27" s="375" t="s">
        <v>123</v>
      </c>
      <c r="AJ27" s="375" t="s">
        <v>116</v>
      </c>
      <c r="AK27" s="375" t="s">
        <v>116</v>
      </c>
      <c r="AL27" s="375" t="s">
        <v>116</v>
      </c>
      <c r="AM27" s="375" t="s">
        <v>116</v>
      </c>
      <c r="AN27" s="375" t="s">
        <v>116</v>
      </c>
      <c r="AO27" s="375" t="s">
        <v>116</v>
      </c>
      <c r="AP27" s="375" t="s">
        <v>116</v>
      </c>
      <c r="AQ27" s="375" t="s">
        <v>116</v>
      </c>
      <c r="AR27" s="375" t="s">
        <v>116</v>
      </c>
      <c r="AS27" s="375" t="s">
        <v>116</v>
      </c>
      <c r="AT27" s="375" t="s">
        <v>116</v>
      </c>
      <c r="AU27" s="375" t="s">
        <v>116</v>
      </c>
      <c r="AV27" s="375" t="s">
        <v>117</v>
      </c>
      <c r="AW27" s="375" t="s">
        <v>116</v>
      </c>
      <c r="AX27" s="375">
        <v>85</v>
      </c>
      <c r="AY27" s="384" t="s">
        <v>48</v>
      </c>
      <c r="AZ27" s="384" t="s">
        <v>118</v>
      </c>
      <c r="BA27" s="384" t="s">
        <v>25</v>
      </c>
      <c r="BB27" s="384" t="s">
        <v>48</v>
      </c>
      <c r="BC27" s="384">
        <v>0</v>
      </c>
      <c r="BD27" s="395">
        <f>AVERAGE(BC27:BC28)</f>
        <v>0</v>
      </c>
      <c r="BE27" s="384" t="str">
        <f>IF(BD27&lt;=50, "Débil", IF(BD27&lt;=99,"Moderado","Fuerte"))</f>
        <v>Débil</v>
      </c>
      <c r="BF27" s="384">
        <f>+IF(BE27="Fuerte",2,IF(BE27="Moderado",1,0))</f>
        <v>0</v>
      </c>
      <c r="BG27" s="395">
        <f>+AC27-BF27</f>
        <v>1</v>
      </c>
      <c r="BH27" s="374" t="str">
        <f>+VLOOKUP(BG27,Listados!$J$18:$K$24,2,TRUE)</f>
        <v>Rara Vez</v>
      </c>
      <c r="BI27" s="374" t="str">
        <f>IF(ISBLANK(AD27),"",AD27)</f>
        <v>Mayor</v>
      </c>
      <c r="BJ27" s="374" t="str">
        <f>IF(AND(BH27&lt;&gt;"",BI27&lt;&gt;""),VLOOKUP(BH27&amp;BI27,Listados!$M$3:$N$27,2,FALSE),"")</f>
        <v>Alto</v>
      </c>
      <c r="BK27" s="412" t="str">
        <f>+VLOOKUP(BJ27,Listados!$P$3:$Q$6,2,FALSE)</f>
        <v>Reducir el riesgo</v>
      </c>
      <c r="BL27" s="378" t="s">
        <v>758</v>
      </c>
      <c r="BM27" s="371" t="s">
        <v>724</v>
      </c>
      <c r="BN27" s="388">
        <v>45292</v>
      </c>
      <c r="BO27" s="388">
        <v>45657</v>
      </c>
      <c r="BP27" s="371" t="s">
        <v>759</v>
      </c>
      <c r="BQ27" s="371" t="s">
        <v>760</v>
      </c>
      <c r="BR27" s="377" t="s">
        <v>761</v>
      </c>
      <c r="BS27" s="400" t="s">
        <v>1365</v>
      </c>
      <c r="BT27" s="377"/>
      <c r="BU27" s="377" t="s">
        <v>1393</v>
      </c>
      <c r="BV27" s="372" t="s">
        <v>1401</v>
      </c>
      <c r="BW27" s="373"/>
    </row>
    <row r="28" spans="1:75" ht="171" customHeight="1" thickBot="1" x14ac:dyDescent="0.3">
      <c r="A28" s="311"/>
      <c r="B28" s="456"/>
      <c r="C28" s="376"/>
      <c r="D28" s="407"/>
      <c r="E28" s="435"/>
      <c r="F28" s="479"/>
      <c r="G28" s="318"/>
      <c r="H28" s="308"/>
      <c r="I28" s="308"/>
      <c r="J28" s="308"/>
      <c r="K28" s="308"/>
      <c r="L28" s="308"/>
      <c r="M28" s="308"/>
      <c r="N28" s="308"/>
      <c r="O28" s="308"/>
      <c r="P28" s="308"/>
      <c r="Q28" s="308"/>
      <c r="R28" s="308"/>
      <c r="S28" s="308"/>
      <c r="T28" s="308"/>
      <c r="U28" s="308"/>
      <c r="V28" s="308"/>
      <c r="W28" s="308"/>
      <c r="X28" s="308"/>
      <c r="Y28" s="308"/>
      <c r="Z28" s="374"/>
      <c r="AA28" s="327"/>
      <c r="AB28" s="302"/>
      <c r="AC28" s="304"/>
      <c r="AD28" s="327" t="str">
        <f>+IF(OR(AB28=1,AB28&lt;=5),"Moderado",IF(OR(AB28=6,AB28&lt;=11),"Mayor","Catastrófico"))</f>
        <v>Moderado</v>
      </c>
      <c r="AE28" s="304"/>
      <c r="AF28" s="308"/>
      <c r="AG28" s="369"/>
      <c r="AH28" s="435"/>
      <c r="AI28" s="359"/>
      <c r="AJ28" s="359"/>
      <c r="AK28" s="359"/>
      <c r="AL28" s="359"/>
      <c r="AM28" s="359"/>
      <c r="AN28" s="359"/>
      <c r="AO28" s="359"/>
      <c r="AP28" s="359"/>
      <c r="AQ28" s="359"/>
      <c r="AR28" s="359"/>
      <c r="AS28" s="359"/>
      <c r="AT28" s="359"/>
      <c r="AU28" s="359"/>
      <c r="AV28" s="359"/>
      <c r="AW28" s="359"/>
      <c r="AX28" s="359"/>
      <c r="AY28" s="385"/>
      <c r="AZ28" s="385"/>
      <c r="BA28" s="385"/>
      <c r="BB28" s="385"/>
      <c r="BC28" s="385"/>
      <c r="BD28" s="395"/>
      <c r="BE28" s="385"/>
      <c r="BF28" s="385"/>
      <c r="BG28" s="395"/>
      <c r="BH28" s="374"/>
      <c r="BI28" s="374"/>
      <c r="BJ28" s="374"/>
      <c r="BK28" s="413"/>
      <c r="BL28" s="369"/>
      <c r="BM28" s="387"/>
      <c r="BN28" s="392"/>
      <c r="BO28" s="392"/>
      <c r="BP28" s="387"/>
      <c r="BQ28" s="387"/>
      <c r="BR28" s="378"/>
      <c r="BS28" s="401"/>
      <c r="BT28" s="378"/>
      <c r="BU28" s="378"/>
      <c r="BV28" s="376"/>
      <c r="BW28" s="397"/>
    </row>
    <row r="29" spans="1:75" ht="99.75" customHeight="1" x14ac:dyDescent="0.25">
      <c r="A29" s="309">
        <v>10</v>
      </c>
      <c r="B29" s="455" t="s">
        <v>92</v>
      </c>
      <c r="C29" s="404" t="str">
        <f>IFERROR(VLOOKUP(B29,[24]Listados!B$3:C$20,2,FALSE),"")</f>
        <v>Establecer los lineamientos para la selección, suscripción, ejecución y liquidación de contratos en el Ministerio de Justicia y del Derecho, con el fin de suplir las diferentes necesidades de adquisición de bienes y servicios que permitan el cumplimiento de las funciones y competencias que le asigna la Ley a la entidad.</v>
      </c>
      <c r="D29" s="406" t="s">
        <v>762</v>
      </c>
      <c r="E29" s="170" t="s">
        <v>763</v>
      </c>
      <c r="F29" s="171" t="s">
        <v>16</v>
      </c>
      <c r="G29" s="471" t="s">
        <v>764</v>
      </c>
      <c r="H29" s="298" t="s">
        <v>116</v>
      </c>
      <c r="I29" s="298" t="s">
        <v>116</v>
      </c>
      <c r="J29" s="298" t="s">
        <v>116</v>
      </c>
      <c r="K29" s="298" t="s">
        <v>116</v>
      </c>
      <c r="L29" s="298" t="s">
        <v>116</v>
      </c>
      <c r="M29" s="396" t="s">
        <v>116</v>
      </c>
      <c r="N29" s="396" t="s">
        <v>116</v>
      </c>
      <c r="O29" s="396" t="s">
        <v>116</v>
      </c>
      <c r="P29" s="396" t="s">
        <v>120</v>
      </c>
      <c r="Q29" s="396" t="s">
        <v>116</v>
      </c>
      <c r="R29" s="396" t="s">
        <v>116</v>
      </c>
      <c r="S29" s="396" t="s">
        <v>116</v>
      </c>
      <c r="T29" s="396" t="s">
        <v>120</v>
      </c>
      <c r="U29" s="396" t="s">
        <v>120</v>
      </c>
      <c r="V29" s="396" t="s">
        <v>116</v>
      </c>
      <c r="W29" s="396" t="s">
        <v>116</v>
      </c>
      <c r="X29" s="396" t="s">
        <v>116</v>
      </c>
      <c r="Y29" s="396" t="s">
        <v>116</v>
      </c>
      <c r="Z29" s="396" t="s">
        <v>116</v>
      </c>
      <c r="AA29" s="396" t="s">
        <v>120</v>
      </c>
      <c r="AB29" s="301" t="s">
        <v>44</v>
      </c>
      <c r="AC29" s="303">
        <f>+VLOOKUP(AB29,[24]Listados!$K$8:$L$12,2,0)</f>
        <v>3</v>
      </c>
      <c r="AD29" s="305" t="str">
        <f>+IF(OR(AA29=1,AA29&lt;=5),"Moderado",IF(OR(AA29=6,AA29&lt;=11),"Mayor","Catastrófico"))</f>
        <v>Catastrófico</v>
      </c>
      <c r="AE29" s="303" t="e">
        <f>+VLOOKUP(AD29,[24]Listados!K37:L41,2,0)</f>
        <v>#N/A</v>
      </c>
      <c r="AF29" s="300" t="str">
        <f>IF(AND(AB29&lt;&gt;"",AD29&lt;&gt;""),VLOOKUP(AB29&amp;AD29,[24]Listados!$M$3:$N$27,2,FALSE),"")</f>
        <v>Extremo</v>
      </c>
      <c r="AG29" s="288" t="s">
        <v>765</v>
      </c>
      <c r="AH29" s="285" t="s">
        <v>763</v>
      </c>
      <c r="AI29" s="169" t="s">
        <v>20</v>
      </c>
      <c r="AJ29" s="149" t="s">
        <v>116</v>
      </c>
      <c r="AK29" s="27">
        <f t="shared" ref="AK29:AK33" si="45">+IF(AJ29="si",15,"")</f>
        <v>15</v>
      </c>
      <c r="AL29" s="149" t="s">
        <v>116</v>
      </c>
      <c r="AM29" s="27">
        <f t="shared" ref="AM29:AM33" si="46">+IF(AL29="si",15,"")</f>
        <v>15</v>
      </c>
      <c r="AN29" s="162" t="s">
        <v>116</v>
      </c>
      <c r="AO29" s="27">
        <f t="shared" ref="AO29:AO33" si="47">+IF(AN29="si",15,"")</f>
        <v>15</v>
      </c>
      <c r="AP29" s="162" t="s">
        <v>20</v>
      </c>
      <c r="AQ29" s="27">
        <f t="shared" ref="AQ29:AQ33" si="48">+IF(AP29="Preventivo",15,IF(AP29="Detectivo",10,""))</f>
        <v>15</v>
      </c>
      <c r="AR29" s="162" t="s">
        <v>116</v>
      </c>
      <c r="AS29" s="27">
        <f t="shared" ref="AS29:AS33" si="49">+IF(AR29="si",15,"")</f>
        <v>15</v>
      </c>
      <c r="AT29" s="162" t="s">
        <v>116</v>
      </c>
      <c r="AU29" s="27">
        <f t="shared" ref="AU29:AU33" si="50">+IF(AT29="si",15,"")</f>
        <v>15</v>
      </c>
      <c r="AV29" s="162" t="s">
        <v>117</v>
      </c>
      <c r="AW29" s="27">
        <f t="shared" si="17"/>
        <v>10</v>
      </c>
      <c r="AX29" s="48">
        <f t="shared" si="18"/>
        <v>100</v>
      </c>
      <c r="AY29" s="48" t="str">
        <f t="shared" si="19"/>
        <v>Fuerte</v>
      </c>
      <c r="AZ29" s="132" t="s">
        <v>118</v>
      </c>
      <c r="BA29" s="161" t="str">
        <f t="shared" si="20"/>
        <v>Fuerte</v>
      </c>
      <c r="BB29" s="21" t="str">
        <f>IFERROR(VLOOKUP((CONCATENATE(AY29,BA29)),[24]Listados!$U$3:$V$11,2,FALSE),"")</f>
        <v>Fuerte</v>
      </c>
      <c r="BC29" s="48">
        <f t="shared" si="21"/>
        <v>100</v>
      </c>
      <c r="BD29" s="294">
        <f>AVERAGE(BC29:BC34)</f>
        <v>100</v>
      </c>
      <c r="BE29" s="294" t="str">
        <f>IF(BD29&lt;=50, "Débil", IF(BD29&lt;=99,"Moderado","Fuerte"))</f>
        <v>Fuerte</v>
      </c>
      <c r="BF29" s="294">
        <f>+IF(BE29="Fuerte",2,IF(BE29="Moderado",1,0))</f>
        <v>2</v>
      </c>
      <c r="BG29" s="295">
        <f>+AC29-BF29</f>
        <v>1</v>
      </c>
      <c r="BH29" s="298" t="str">
        <f>+VLOOKUP(BG29,[24]Listados!$J$18:$K$24,2,TRUE)</f>
        <v>Rara Vez</v>
      </c>
      <c r="BI29" s="298" t="str">
        <f>IF(ISBLANK(AD29),"",AD29)</f>
        <v>Catastrófico</v>
      </c>
      <c r="BJ29" s="298" t="str">
        <f>IF(AND(BH29&lt;&gt;"",BI29&lt;&gt;""),VLOOKUP(BH29&amp;BI29,[24]Listados!$M$3:$N$27,2,FALSE),"")</f>
        <v>Extremo</v>
      </c>
      <c r="BK29" s="298" t="str">
        <f>+VLOOKUP(BJ29,[24]Listados!$P$3:$Q$6,2,FALSE)</f>
        <v>Evitar el riesgo</v>
      </c>
      <c r="BL29" s="165" t="s">
        <v>766</v>
      </c>
      <c r="BM29" s="285" t="s">
        <v>767</v>
      </c>
      <c r="BN29" s="286">
        <v>45292</v>
      </c>
      <c r="BO29" s="287">
        <v>45657</v>
      </c>
      <c r="BP29" s="285" t="s">
        <v>768</v>
      </c>
      <c r="BQ29" s="165" t="s">
        <v>769</v>
      </c>
      <c r="BR29" s="371" t="s">
        <v>770</v>
      </c>
      <c r="BS29" s="371" t="s">
        <v>1338</v>
      </c>
      <c r="BT29" s="378"/>
      <c r="BU29" s="378" t="s">
        <v>1394</v>
      </c>
      <c r="BV29" s="376" t="s">
        <v>1402</v>
      </c>
      <c r="BW29" s="481"/>
    </row>
    <row r="30" spans="1:75" ht="114" customHeight="1" x14ac:dyDescent="0.25">
      <c r="A30" s="310"/>
      <c r="B30" s="455"/>
      <c r="C30" s="404"/>
      <c r="D30" s="406"/>
      <c r="E30" s="170" t="s">
        <v>771</v>
      </c>
      <c r="F30" s="171" t="s">
        <v>16</v>
      </c>
      <c r="G30" s="472"/>
      <c r="H30" s="299"/>
      <c r="I30" s="299"/>
      <c r="J30" s="299"/>
      <c r="K30" s="299"/>
      <c r="L30" s="299"/>
      <c r="M30" s="320"/>
      <c r="N30" s="320"/>
      <c r="O30" s="320"/>
      <c r="P30" s="320"/>
      <c r="Q30" s="320"/>
      <c r="R30" s="320"/>
      <c r="S30" s="320"/>
      <c r="T30" s="320"/>
      <c r="U30" s="320"/>
      <c r="V30" s="320"/>
      <c r="W30" s="320"/>
      <c r="X30" s="320"/>
      <c r="Y30" s="320"/>
      <c r="Z30" s="320"/>
      <c r="AA30" s="320"/>
      <c r="AB30" s="302"/>
      <c r="AC30" s="304"/>
      <c r="AD30" s="327" t="str">
        <f>+IF(OR(AB30=1,AB30&lt;=5),"Moderado",IF(OR(AB30=6,AB30&lt;=11),"Mayor","Catastrófico"))</f>
        <v>Moderado</v>
      </c>
      <c r="AE30" s="304"/>
      <c r="AF30" s="308"/>
      <c r="AG30" s="288" t="s">
        <v>772</v>
      </c>
      <c r="AH30" s="285" t="s">
        <v>763</v>
      </c>
      <c r="AI30" s="169" t="s">
        <v>20</v>
      </c>
      <c r="AJ30" s="149" t="s">
        <v>116</v>
      </c>
      <c r="AK30" s="27">
        <f t="shared" si="45"/>
        <v>15</v>
      </c>
      <c r="AL30" s="149" t="s">
        <v>116</v>
      </c>
      <c r="AM30" s="27">
        <f t="shared" si="46"/>
        <v>15</v>
      </c>
      <c r="AN30" s="162" t="s">
        <v>116</v>
      </c>
      <c r="AO30" s="27">
        <f t="shared" si="47"/>
        <v>15</v>
      </c>
      <c r="AP30" s="162" t="s">
        <v>20</v>
      </c>
      <c r="AQ30" s="27">
        <f t="shared" si="48"/>
        <v>15</v>
      </c>
      <c r="AR30" s="162" t="s">
        <v>116</v>
      </c>
      <c r="AS30" s="27">
        <f t="shared" si="49"/>
        <v>15</v>
      </c>
      <c r="AT30" s="162" t="s">
        <v>116</v>
      </c>
      <c r="AU30" s="27">
        <f t="shared" si="50"/>
        <v>15</v>
      </c>
      <c r="AV30" s="162" t="s">
        <v>117</v>
      </c>
      <c r="AW30" s="27">
        <f t="shared" si="17"/>
        <v>10</v>
      </c>
      <c r="AX30" s="48">
        <f t="shared" si="18"/>
        <v>100</v>
      </c>
      <c r="AY30" s="48" t="str">
        <f t="shared" si="19"/>
        <v>Fuerte</v>
      </c>
      <c r="AZ30" s="132" t="s">
        <v>118</v>
      </c>
      <c r="BA30" s="161" t="str">
        <f t="shared" si="20"/>
        <v>Fuerte</v>
      </c>
      <c r="BB30" s="21" t="str">
        <f>IFERROR(VLOOKUP((CONCATENATE(AY30,BA30)),[24]Listados!$U$3:$V$11,2,FALSE),"")</f>
        <v>Fuerte</v>
      </c>
      <c r="BC30" s="48">
        <f t="shared" si="21"/>
        <v>100</v>
      </c>
      <c r="BD30" s="295"/>
      <c r="BE30" s="295"/>
      <c r="BF30" s="295"/>
      <c r="BG30" s="295"/>
      <c r="BH30" s="299"/>
      <c r="BI30" s="299"/>
      <c r="BJ30" s="299"/>
      <c r="BK30" s="299"/>
      <c r="BL30" s="165" t="s">
        <v>773</v>
      </c>
      <c r="BM30" s="285" t="s">
        <v>767</v>
      </c>
      <c r="BN30" s="286">
        <v>45292</v>
      </c>
      <c r="BO30" s="287">
        <v>45657</v>
      </c>
      <c r="BP30" s="285" t="s">
        <v>774</v>
      </c>
      <c r="BQ30" s="165" t="s">
        <v>775</v>
      </c>
      <c r="BR30" s="389"/>
      <c r="BS30" s="389"/>
      <c r="BT30" s="368"/>
      <c r="BU30" s="368"/>
      <c r="BV30" s="365"/>
      <c r="BW30" s="482"/>
    </row>
    <row r="31" spans="1:75" ht="124.5" customHeight="1" x14ac:dyDescent="0.25">
      <c r="A31" s="310"/>
      <c r="B31" s="455"/>
      <c r="C31" s="404"/>
      <c r="D31" s="406"/>
      <c r="E31" s="170" t="s">
        <v>763</v>
      </c>
      <c r="F31" s="171" t="s">
        <v>16</v>
      </c>
      <c r="G31" s="472"/>
      <c r="H31" s="299"/>
      <c r="I31" s="299"/>
      <c r="J31" s="299"/>
      <c r="K31" s="299"/>
      <c r="L31" s="299"/>
      <c r="M31" s="320"/>
      <c r="N31" s="320"/>
      <c r="O31" s="320"/>
      <c r="P31" s="320"/>
      <c r="Q31" s="320"/>
      <c r="R31" s="320"/>
      <c r="S31" s="320"/>
      <c r="T31" s="320"/>
      <c r="U31" s="320"/>
      <c r="V31" s="320"/>
      <c r="W31" s="320"/>
      <c r="X31" s="320"/>
      <c r="Y31" s="320"/>
      <c r="Z31" s="320"/>
      <c r="AA31" s="320"/>
      <c r="AB31" s="302"/>
      <c r="AC31" s="304"/>
      <c r="AD31" s="327" t="str">
        <f>+IF(OR(AB31=1,AB31&lt;=5),"Moderado",IF(OR(AB31=6,AB31&lt;=11),"Mayor","Catastrófico"))</f>
        <v>Moderado</v>
      </c>
      <c r="AE31" s="304"/>
      <c r="AF31" s="308"/>
      <c r="AG31" s="288" t="s">
        <v>776</v>
      </c>
      <c r="AH31" s="285" t="s">
        <v>763</v>
      </c>
      <c r="AI31" s="169" t="s">
        <v>123</v>
      </c>
      <c r="AJ31" s="149" t="s">
        <v>116</v>
      </c>
      <c r="AK31" s="27">
        <f t="shared" si="45"/>
        <v>15</v>
      </c>
      <c r="AL31" s="149" t="s">
        <v>116</v>
      </c>
      <c r="AM31" s="27">
        <f t="shared" si="46"/>
        <v>15</v>
      </c>
      <c r="AN31" s="162" t="s">
        <v>116</v>
      </c>
      <c r="AO31" s="27">
        <f t="shared" si="47"/>
        <v>15</v>
      </c>
      <c r="AP31" s="162" t="s">
        <v>20</v>
      </c>
      <c r="AQ31" s="27">
        <f t="shared" si="48"/>
        <v>15</v>
      </c>
      <c r="AR31" s="162" t="s">
        <v>116</v>
      </c>
      <c r="AS31" s="27">
        <f t="shared" si="49"/>
        <v>15</v>
      </c>
      <c r="AT31" s="162" t="s">
        <v>116</v>
      </c>
      <c r="AU31" s="27">
        <f t="shared" si="50"/>
        <v>15</v>
      </c>
      <c r="AV31" s="162" t="s">
        <v>117</v>
      </c>
      <c r="AW31" s="27">
        <f t="shared" si="17"/>
        <v>10</v>
      </c>
      <c r="AX31" s="48">
        <f t="shared" si="18"/>
        <v>100</v>
      </c>
      <c r="AY31" s="48" t="str">
        <f t="shared" si="19"/>
        <v>Fuerte</v>
      </c>
      <c r="AZ31" s="132" t="s">
        <v>118</v>
      </c>
      <c r="BA31" s="161" t="str">
        <f t="shared" si="20"/>
        <v>Fuerte</v>
      </c>
      <c r="BB31" s="21" t="str">
        <f>IFERROR(VLOOKUP((CONCATENATE(AY31,BA31)),[24]Listados!$U$3:$V$11,2,FALSE),"")</f>
        <v>Fuerte</v>
      </c>
      <c r="BC31" s="48">
        <f t="shared" si="21"/>
        <v>100</v>
      </c>
      <c r="BD31" s="295"/>
      <c r="BE31" s="295"/>
      <c r="BF31" s="295"/>
      <c r="BG31" s="295"/>
      <c r="BH31" s="299"/>
      <c r="BI31" s="299"/>
      <c r="BJ31" s="299"/>
      <c r="BK31" s="299"/>
      <c r="BL31" s="165" t="s">
        <v>777</v>
      </c>
      <c r="BM31" s="285" t="s">
        <v>778</v>
      </c>
      <c r="BN31" s="286">
        <v>45292</v>
      </c>
      <c r="BO31" s="287">
        <v>45657</v>
      </c>
      <c r="BP31" s="285" t="s">
        <v>779</v>
      </c>
      <c r="BQ31" s="165" t="s">
        <v>780</v>
      </c>
      <c r="BR31" s="389"/>
      <c r="BS31" s="389"/>
      <c r="BT31" s="368"/>
      <c r="BU31" s="368"/>
      <c r="BV31" s="365"/>
      <c r="BW31" s="482"/>
    </row>
    <row r="32" spans="1:75" ht="108.75" customHeight="1" x14ac:dyDescent="0.25">
      <c r="A32" s="310"/>
      <c r="B32" s="455"/>
      <c r="C32" s="404"/>
      <c r="D32" s="406"/>
      <c r="E32" s="170" t="s">
        <v>781</v>
      </c>
      <c r="F32" s="150" t="s">
        <v>16</v>
      </c>
      <c r="G32" s="472"/>
      <c r="H32" s="299"/>
      <c r="I32" s="299"/>
      <c r="J32" s="299"/>
      <c r="K32" s="299"/>
      <c r="L32" s="299"/>
      <c r="M32" s="320"/>
      <c r="N32" s="320"/>
      <c r="O32" s="320"/>
      <c r="P32" s="320"/>
      <c r="Q32" s="320"/>
      <c r="R32" s="320"/>
      <c r="S32" s="320"/>
      <c r="T32" s="320"/>
      <c r="U32" s="320"/>
      <c r="V32" s="320"/>
      <c r="W32" s="320"/>
      <c r="X32" s="320"/>
      <c r="Y32" s="320"/>
      <c r="Z32" s="320"/>
      <c r="AA32" s="320"/>
      <c r="AB32" s="302"/>
      <c r="AC32" s="304"/>
      <c r="AD32" s="327" t="str">
        <f>+IF(OR(AB32=1,AB32&lt;=5),"Moderado",IF(OR(AB32=6,AB32&lt;=11),"Mayor","Catastrófico"))</f>
        <v>Moderado</v>
      </c>
      <c r="AE32" s="304"/>
      <c r="AF32" s="308"/>
      <c r="AG32" s="288" t="s">
        <v>782</v>
      </c>
      <c r="AH32" s="285" t="s">
        <v>783</v>
      </c>
      <c r="AI32" s="169" t="s">
        <v>20</v>
      </c>
      <c r="AJ32" s="149" t="s">
        <v>116</v>
      </c>
      <c r="AK32" s="27">
        <f t="shared" si="45"/>
        <v>15</v>
      </c>
      <c r="AL32" s="149" t="s">
        <v>116</v>
      </c>
      <c r="AM32" s="27">
        <f t="shared" si="46"/>
        <v>15</v>
      </c>
      <c r="AN32" s="162" t="s">
        <v>116</v>
      </c>
      <c r="AO32" s="27">
        <f t="shared" si="47"/>
        <v>15</v>
      </c>
      <c r="AP32" s="162" t="s">
        <v>20</v>
      </c>
      <c r="AQ32" s="27">
        <f t="shared" si="48"/>
        <v>15</v>
      </c>
      <c r="AR32" s="162" t="s">
        <v>116</v>
      </c>
      <c r="AS32" s="27">
        <f t="shared" si="49"/>
        <v>15</v>
      </c>
      <c r="AT32" s="162" t="s">
        <v>116</v>
      </c>
      <c r="AU32" s="27">
        <f t="shared" si="50"/>
        <v>15</v>
      </c>
      <c r="AV32" s="162" t="s">
        <v>117</v>
      </c>
      <c r="AW32" s="27">
        <f t="shared" si="17"/>
        <v>10</v>
      </c>
      <c r="AX32" s="48">
        <f t="shared" si="18"/>
        <v>100</v>
      </c>
      <c r="AY32" s="48" t="str">
        <f t="shared" si="19"/>
        <v>Fuerte</v>
      </c>
      <c r="AZ32" s="132" t="s">
        <v>118</v>
      </c>
      <c r="BA32" s="161" t="str">
        <f t="shared" si="20"/>
        <v>Fuerte</v>
      </c>
      <c r="BB32" s="21" t="str">
        <f>IFERROR(VLOOKUP((CONCATENATE(AY32,BA32)),[24]Listados!$U$3:$V$11,2,FALSE),"")</f>
        <v>Fuerte</v>
      </c>
      <c r="BC32" s="48">
        <f t="shared" si="21"/>
        <v>100</v>
      </c>
      <c r="BD32" s="295"/>
      <c r="BE32" s="295"/>
      <c r="BF32" s="295"/>
      <c r="BG32" s="295"/>
      <c r="BH32" s="299"/>
      <c r="BI32" s="299"/>
      <c r="BJ32" s="299"/>
      <c r="BK32" s="299"/>
      <c r="BL32" s="371"/>
      <c r="BM32" s="371"/>
      <c r="BN32" s="371"/>
      <c r="BO32" s="371"/>
      <c r="BP32" s="371"/>
      <c r="BQ32" s="371"/>
      <c r="BR32" s="389"/>
      <c r="BS32" s="389"/>
      <c r="BT32" s="368"/>
      <c r="BU32" s="368"/>
      <c r="BV32" s="365"/>
      <c r="BW32" s="482"/>
    </row>
    <row r="33" spans="1:75" ht="25.5" x14ac:dyDescent="0.25">
      <c r="A33" s="310"/>
      <c r="B33" s="455"/>
      <c r="C33" s="404"/>
      <c r="D33" s="406"/>
      <c r="E33" s="170" t="s">
        <v>784</v>
      </c>
      <c r="F33" s="171" t="s">
        <v>16</v>
      </c>
      <c r="G33" s="472"/>
      <c r="H33" s="299"/>
      <c r="I33" s="299"/>
      <c r="J33" s="299"/>
      <c r="K33" s="299"/>
      <c r="L33" s="299"/>
      <c r="M33" s="320"/>
      <c r="N33" s="320"/>
      <c r="O33" s="320"/>
      <c r="P33" s="320"/>
      <c r="Q33" s="320"/>
      <c r="R33" s="320"/>
      <c r="S33" s="320"/>
      <c r="T33" s="320"/>
      <c r="U33" s="320"/>
      <c r="V33" s="320"/>
      <c r="W33" s="320"/>
      <c r="X33" s="320"/>
      <c r="Y33" s="320"/>
      <c r="Z33" s="320"/>
      <c r="AA33" s="320"/>
      <c r="AB33" s="302"/>
      <c r="AC33" s="304"/>
      <c r="AD33" s="327" t="str">
        <f>+IF(OR(AB33=1,AB33&lt;=5),"Moderado",IF(OR(AB33=6,AB33&lt;=11),"Mayor","Catastrófico"))</f>
        <v>Moderado</v>
      </c>
      <c r="AE33" s="304"/>
      <c r="AF33" s="308"/>
      <c r="AG33" s="151"/>
      <c r="AH33" s="152"/>
      <c r="AI33" s="149"/>
      <c r="AJ33" s="149"/>
      <c r="AK33" s="27" t="str">
        <f t="shared" si="45"/>
        <v/>
      </c>
      <c r="AL33" s="149"/>
      <c r="AM33" s="27" t="str">
        <f t="shared" si="46"/>
        <v/>
      </c>
      <c r="AN33" s="162"/>
      <c r="AO33" s="27" t="str">
        <f t="shared" si="47"/>
        <v/>
      </c>
      <c r="AP33" s="162"/>
      <c r="AQ33" s="27" t="str">
        <f t="shared" si="48"/>
        <v/>
      </c>
      <c r="AR33" s="162"/>
      <c r="AS33" s="27" t="str">
        <f t="shared" si="49"/>
        <v/>
      </c>
      <c r="AT33" s="162"/>
      <c r="AU33" s="27" t="str">
        <f t="shared" si="50"/>
        <v/>
      </c>
      <c r="AV33" s="162"/>
      <c r="AW33" s="27" t="str">
        <f t="shared" si="17"/>
        <v/>
      </c>
      <c r="AX33" s="48" t="str">
        <f t="shared" si="18"/>
        <v/>
      </c>
      <c r="AY33" s="48" t="str">
        <f t="shared" si="19"/>
        <v/>
      </c>
      <c r="AZ33" s="132" t="s">
        <v>118</v>
      </c>
      <c r="BA33" s="161" t="str">
        <f t="shared" si="20"/>
        <v>Fuerte</v>
      </c>
      <c r="BB33" s="21" t="str">
        <f>IFERROR(VLOOKUP((CONCATENATE(AY33,BA33)),[24]Listados!$U$3:$V$11,2,FALSE),"")</f>
        <v/>
      </c>
      <c r="BC33" s="48">
        <f t="shared" si="21"/>
        <v>100</v>
      </c>
      <c r="BD33" s="295"/>
      <c r="BE33" s="295"/>
      <c r="BF33" s="295"/>
      <c r="BG33" s="295"/>
      <c r="BH33" s="299"/>
      <c r="BI33" s="299"/>
      <c r="BJ33" s="299"/>
      <c r="BK33" s="299"/>
      <c r="BL33" s="389"/>
      <c r="BM33" s="389"/>
      <c r="BN33" s="389"/>
      <c r="BO33" s="389"/>
      <c r="BP33" s="389"/>
      <c r="BQ33" s="389"/>
      <c r="BR33" s="389"/>
      <c r="BS33" s="389"/>
      <c r="BT33" s="368"/>
      <c r="BU33" s="368"/>
      <c r="BV33" s="365"/>
      <c r="BW33" s="482"/>
    </row>
    <row r="34" spans="1:75" ht="38.25" x14ac:dyDescent="0.25">
      <c r="A34" s="310"/>
      <c r="B34" s="455"/>
      <c r="C34" s="404"/>
      <c r="D34" s="406"/>
      <c r="E34" s="170" t="s">
        <v>785</v>
      </c>
      <c r="F34" s="171" t="s">
        <v>16</v>
      </c>
      <c r="G34" s="472"/>
      <c r="H34" s="299"/>
      <c r="I34" s="299"/>
      <c r="J34" s="299"/>
      <c r="K34" s="299"/>
      <c r="L34" s="299"/>
      <c r="M34" s="320"/>
      <c r="N34" s="320"/>
      <c r="O34" s="320"/>
      <c r="P34" s="320"/>
      <c r="Q34" s="320"/>
      <c r="R34" s="320"/>
      <c r="S34" s="320"/>
      <c r="T34" s="320"/>
      <c r="U34" s="320"/>
      <c r="V34" s="320"/>
      <c r="W34" s="320"/>
      <c r="X34" s="320"/>
      <c r="Y34" s="320"/>
      <c r="Z34" s="320"/>
      <c r="AA34" s="320"/>
      <c r="AB34" s="302"/>
      <c r="AC34" s="304"/>
      <c r="AD34" s="327"/>
      <c r="AE34" s="304"/>
      <c r="AF34" s="308"/>
      <c r="AG34" s="151"/>
      <c r="AH34" s="152"/>
      <c r="AI34" s="149"/>
      <c r="AJ34" s="149"/>
      <c r="AK34" s="27"/>
      <c r="AL34" s="149"/>
      <c r="AM34" s="27"/>
      <c r="AN34" s="162"/>
      <c r="AO34" s="27"/>
      <c r="AP34" s="162"/>
      <c r="AQ34" s="27"/>
      <c r="AR34" s="162"/>
      <c r="AS34" s="27"/>
      <c r="AT34" s="162"/>
      <c r="AU34" s="27"/>
      <c r="AV34" s="162"/>
      <c r="AW34" s="27"/>
      <c r="AX34" s="48"/>
      <c r="AY34" s="48"/>
      <c r="AZ34" s="132"/>
      <c r="BA34" s="161"/>
      <c r="BB34" s="21"/>
      <c r="BC34" s="48"/>
      <c r="BD34" s="295"/>
      <c r="BE34" s="295"/>
      <c r="BF34" s="295"/>
      <c r="BG34" s="296"/>
      <c r="BH34" s="299"/>
      <c r="BI34" s="299"/>
      <c r="BJ34" s="299"/>
      <c r="BK34" s="299"/>
      <c r="BL34" s="389"/>
      <c r="BM34" s="389"/>
      <c r="BN34" s="389"/>
      <c r="BO34" s="389"/>
      <c r="BP34" s="389"/>
      <c r="BQ34" s="389"/>
      <c r="BR34" s="389"/>
      <c r="BS34" s="389"/>
      <c r="BT34" s="368"/>
      <c r="BU34" s="368"/>
      <c r="BV34" s="365"/>
      <c r="BW34" s="482"/>
    </row>
    <row r="35" spans="1:75" ht="21.75" customHeight="1" thickBot="1" x14ac:dyDescent="0.3">
      <c r="A35" s="311"/>
      <c r="B35" s="455"/>
      <c r="C35" s="404"/>
      <c r="D35" s="406"/>
      <c r="E35" s="170" t="s">
        <v>786</v>
      </c>
      <c r="F35" s="171" t="s">
        <v>30</v>
      </c>
      <c r="G35" s="472"/>
      <c r="H35" s="300"/>
      <c r="I35" s="300"/>
      <c r="J35" s="300"/>
      <c r="K35" s="300"/>
      <c r="L35" s="300"/>
      <c r="M35" s="320"/>
      <c r="N35" s="320"/>
      <c r="O35" s="320"/>
      <c r="P35" s="320"/>
      <c r="Q35" s="320"/>
      <c r="R35" s="320"/>
      <c r="S35" s="320"/>
      <c r="T35" s="320"/>
      <c r="U35" s="320"/>
      <c r="V35" s="320"/>
      <c r="W35" s="320"/>
      <c r="X35" s="320"/>
      <c r="Y35" s="320"/>
      <c r="Z35" s="320"/>
      <c r="AA35" s="320"/>
      <c r="AB35" s="302"/>
      <c r="AC35" s="305"/>
      <c r="AD35" s="327" t="str">
        <f>+IF(OR(AB35=1,AB35&lt;=5),"Moderado",IF(OR(AB35=6,AB35&lt;=11),"Mayor","Catastrófico"))</f>
        <v>Moderado</v>
      </c>
      <c r="AE35" s="305"/>
      <c r="AF35" s="308"/>
      <c r="AG35" s="151"/>
      <c r="AH35" s="152"/>
      <c r="AI35" s="229"/>
      <c r="AJ35" s="229"/>
      <c r="AK35" s="27"/>
      <c r="AL35" s="149"/>
      <c r="AM35" s="27"/>
      <c r="AN35" s="162"/>
      <c r="AO35" s="27"/>
      <c r="AP35" s="162"/>
      <c r="AQ35" s="27"/>
      <c r="AR35" s="162"/>
      <c r="AS35" s="27"/>
      <c r="AT35" s="162"/>
      <c r="AU35" s="27"/>
      <c r="AV35" s="162"/>
      <c r="AW35" s="27"/>
      <c r="AX35" s="48" t="str">
        <f t="shared" ref="AX35:AX39" si="51">IF((SUM(AK35,AM35,AO35,AQ35,AS35,AU35,AW35)=0),"",(SUM(AK35,AM35,AO35,AQ35,AS35,AU35,AW35)))</f>
        <v/>
      </c>
      <c r="AY35" s="48" t="str">
        <f t="shared" ref="AY35:AY39" si="52">IF(AX35&lt;=85,"Débil",IF(AX35&lt;=95,"Moderado",IF(AX35=100,"Fuerte","")))</f>
        <v/>
      </c>
      <c r="AZ35" s="132"/>
      <c r="BA35" s="161"/>
      <c r="BB35" s="21"/>
      <c r="BC35" s="48"/>
      <c r="BD35" s="296"/>
      <c r="BE35" s="296"/>
      <c r="BF35" s="296"/>
      <c r="BG35" s="157"/>
      <c r="BH35" s="300"/>
      <c r="BI35" s="300"/>
      <c r="BJ35" s="300"/>
      <c r="BK35" s="300"/>
      <c r="BL35" s="387"/>
      <c r="BM35" s="387"/>
      <c r="BN35" s="387"/>
      <c r="BO35" s="387"/>
      <c r="BP35" s="387"/>
      <c r="BQ35" s="387"/>
      <c r="BR35" s="387"/>
      <c r="BS35" s="387"/>
      <c r="BT35" s="369"/>
      <c r="BU35" s="369"/>
      <c r="BV35" s="366"/>
      <c r="BW35" s="483"/>
    </row>
    <row r="36" spans="1:75" ht="128.25" customHeight="1" x14ac:dyDescent="0.25">
      <c r="A36" s="309">
        <v>11</v>
      </c>
      <c r="B36" s="456" t="s">
        <v>77</v>
      </c>
      <c r="C36" s="298" t="str">
        <f>IFERROR(VLOOKUP(B36,Listados!B$3:C$20,2,FALSE),"")</f>
        <v>Acceso a la Justicia</v>
      </c>
      <c r="D36" s="407" t="s">
        <v>787</v>
      </c>
      <c r="E36" s="129" t="s">
        <v>788</v>
      </c>
      <c r="F36" s="130" t="s">
        <v>16</v>
      </c>
      <c r="G36" s="168" t="s">
        <v>789</v>
      </c>
      <c r="H36" s="403" t="s">
        <v>312</v>
      </c>
      <c r="I36" s="403" t="s">
        <v>312</v>
      </c>
      <c r="J36" s="403" t="s">
        <v>312</v>
      </c>
      <c r="K36" s="403" t="s">
        <v>670</v>
      </c>
      <c r="L36" s="403" t="s">
        <v>312</v>
      </c>
      <c r="M36" s="403" t="s">
        <v>670</v>
      </c>
      <c r="N36" s="403" t="s">
        <v>312</v>
      </c>
      <c r="O36" s="403" t="s">
        <v>312</v>
      </c>
      <c r="P36" s="403" t="s">
        <v>670</v>
      </c>
      <c r="Q36" s="403" t="s">
        <v>312</v>
      </c>
      <c r="R36" s="403" t="s">
        <v>312</v>
      </c>
      <c r="S36" s="403" t="s">
        <v>312</v>
      </c>
      <c r="T36" s="403" t="s">
        <v>312</v>
      </c>
      <c r="U36" s="403" t="s">
        <v>670</v>
      </c>
      <c r="V36" s="403" t="s">
        <v>312</v>
      </c>
      <c r="W36" s="403" t="s">
        <v>670</v>
      </c>
      <c r="X36" s="403" t="s">
        <v>670</v>
      </c>
      <c r="Y36" s="403" t="s">
        <v>670</v>
      </c>
      <c r="Z36" s="473" t="s">
        <v>670</v>
      </c>
      <c r="AA36" s="303">
        <f>COUNTIF(H39:Z39, "SI")</f>
        <v>0</v>
      </c>
      <c r="AB36" s="473" t="s">
        <v>21</v>
      </c>
      <c r="AC36" s="303">
        <f>+VLOOKUP(AB36,Listados!$K$8:$L$12,2,0)</f>
        <v>1</v>
      </c>
      <c r="AD36" s="303" t="str">
        <f>+IF(OR(AA36=1,AA36&lt;=5),"Moderado",IF(OR(AA36=6,AA36&lt;=11),"Mayor","Catastrófico"))</f>
        <v>Moderado</v>
      </c>
      <c r="AE36" s="167"/>
      <c r="AF36" s="298" t="str">
        <f>IF(AND(AB36&lt;&gt;"",AD36&lt;&gt;""),VLOOKUP(AB36&amp;AD36,Listados!$M$3:$N$27,2,FALSE),"")</f>
        <v>Moderado</v>
      </c>
      <c r="AG36" s="272" t="s">
        <v>790</v>
      </c>
      <c r="AH36" s="427" t="s">
        <v>791</v>
      </c>
      <c r="AI36" s="149" t="s">
        <v>20</v>
      </c>
      <c r="AJ36" s="149" t="s">
        <v>116</v>
      </c>
      <c r="AK36" s="27">
        <f t="shared" ref="AK36:AK39" si="53">+IF(AJ36="si",15,"")</f>
        <v>15</v>
      </c>
      <c r="AL36" s="149" t="s">
        <v>116</v>
      </c>
      <c r="AM36" s="27">
        <f t="shared" ref="AM36:AM39" si="54">+IF(AL36="si",15,"")</f>
        <v>15</v>
      </c>
      <c r="AN36" s="162" t="s">
        <v>116</v>
      </c>
      <c r="AO36" s="27">
        <f t="shared" ref="AO36:AO39" si="55">+IF(AN36="si",15,"")</f>
        <v>15</v>
      </c>
      <c r="AP36" s="162" t="s">
        <v>20</v>
      </c>
      <c r="AQ36" s="27">
        <f t="shared" ref="AQ36:AQ39" si="56">+IF(AP36="Preventivo",15,IF(AP36="Detectivo",10,""))</f>
        <v>15</v>
      </c>
      <c r="AR36" s="162" t="s">
        <v>116</v>
      </c>
      <c r="AS36" s="27">
        <f t="shared" ref="AS36:AS39" si="57">+IF(AR36="si",15,"")</f>
        <v>15</v>
      </c>
      <c r="AT36" s="162" t="s">
        <v>116</v>
      </c>
      <c r="AU36" s="27">
        <f t="shared" ref="AU36:AU39" si="58">+IF(AT36="si",15,"")</f>
        <v>15</v>
      </c>
      <c r="AV36" s="162" t="s">
        <v>117</v>
      </c>
      <c r="AW36" s="27">
        <f t="shared" ref="AW36:AW39" si="59">+IF(AV36="Completa",10,IF(AV36="Incompleta",5,""))</f>
        <v>10</v>
      </c>
      <c r="AX36" s="48">
        <f t="shared" si="51"/>
        <v>100</v>
      </c>
      <c r="AY36" s="48" t="str">
        <f t="shared" si="52"/>
        <v>Fuerte</v>
      </c>
      <c r="AZ36" s="132" t="s">
        <v>118</v>
      </c>
      <c r="BA36" s="161" t="str">
        <f t="shared" ref="BA36:BA39" si="60">+IF(AZ36="siempre","Fuerte",IF(AZ36="Algunas veces","Moderado","Débil"))</f>
        <v>Fuerte</v>
      </c>
      <c r="BB36" s="21" t="str">
        <f>IFERROR(VLOOKUP((CONCATENATE(AY36,BA36)),[24]Listados!$U$3:$V$11,2,FALSE),"")</f>
        <v>Fuerte</v>
      </c>
      <c r="BC36" s="48">
        <f t="shared" ref="BC36:BC39" si="61">IF(ISBLANK(BB36),"",IF(BB36="Débil", 0, IF(BB36="Moderado",50,100)))</f>
        <v>100</v>
      </c>
      <c r="BD36" s="384">
        <f>AVERAGE(BC36:BC36)</f>
        <v>100</v>
      </c>
      <c r="BE36" s="384" t="str">
        <f>IF(BD36&lt;=50, "Débil", IF(BD36&lt;=99,"Moderado","Fuerte"))</f>
        <v>Fuerte</v>
      </c>
      <c r="BF36" s="384">
        <f>+IF(BE36="Fuerte",2,IF(BE36="Moderado",1,0))</f>
        <v>2</v>
      </c>
      <c r="BG36" s="384">
        <f>+AC36-BF36</f>
        <v>-1</v>
      </c>
      <c r="BH36" s="375" t="str">
        <f>+VLOOKUP(BG36,Listados!$J$18:$K$24,2,TRUE)</f>
        <v>Rara Vez</v>
      </c>
      <c r="BI36" s="375" t="str">
        <f>IF(ISBLANK(AD36),"",AD36)</f>
        <v>Moderado</v>
      </c>
      <c r="BJ36" s="375" t="str">
        <f>IF(AND(BH36&lt;&gt;"",BI36&lt;&gt;""),VLOOKUP(BH36&amp;BI36,Listados!$M$3:$N$27,2,FALSE),"")</f>
        <v>Moderado</v>
      </c>
      <c r="BK36" s="375" t="str">
        <f>+VLOOKUP(BJ36,Listados!$P$3:$Q$6,2,FALSE)</f>
        <v xml:space="preserve"> Reducir el riesgo</v>
      </c>
      <c r="BL36" s="378" t="s">
        <v>792</v>
      </c>
      <c r="BM36" s="371" t="s">
        <v>724</v>
      </c>
      <c r="BN36" s="388">
        <v>45292</v>
      </c>
      <c r="BO36" s="388">
        <v>45657</v>
      </c>
      <c r="BP36" s="371" t="s">
        <v>793</v>
      </c>
      <c r="BQ36" s="371" t="s">
        <v>794</v>
      </c>
      <c r="BR36" s="378" t="s">
        <v>1328</v>
      </c>
      <c r="BS36" s="378" t="s">
        <v>1337</v>
      </c>
      <c r="BT36" s="378"/>
      <c r="BU36" s="378" t="s">
        <v>1395</v>
      </c>
      <c r="BV36" s="376" t="s">
        <v>1428</v>
      </c>
      <c r="BW36" s="397"/>
    </row>
    <row r="37" spans="1:75" ht="122.25" customHeight="1" x14ac:dyDescent="0.25">
      <c r="A37" s="310"/>
      <c r="B37" s="457"/>
      <c r="C37" s="299"/>
      <c r="D37" s="466"/>
      <c r="E37" s="129" t="s">
        <v>795</v>
      </c>
      <c r="F37" s="130" t="s">
        <v>30</v>
      </c>
      <c r="G37" s="168" t="s">
        <v>796</v>
      </c>
      <c r="H37" s="411"/>
      <c r="I37" s="411"/>
      <c r="J37" s="411"/>
      <c r="K37" s="411"/>
      <c r="L37" s="411"/>
      <c r="M37" s="411"/>
      <c r="N37" s="411"/>
      <c r="O37" s="411"/>
      <c r="P37" s="411"/>
      <c r="Q37" s="411"/>
      <c r="R37" s="411"/>
      <c r="S37" s="411"/>
      <c r="T37" s="411"/>
      <c r="U37" s="411"/>
      <c r="V37" s="411"/>
      <c r="W37" s="411"/>
      <c r="X37" s="411"/>
      <c r="Y37" s="411"/>
      <c r="Z37" s="453"/>
      <c r="AA37" s="304"/>
      <c r="AB37" s="453"/>
      <c r="AC37" s="304"/>
      <c r="AD37" s="304"/>
      <c r="AE37" s="167"/>
      <c r="AF37" s="299"/>
      <c r="AG37" s="272" t="s">
        <v>797</v>
      </c>
      <c r="AH37" s="428"/>
      <c r="AI37" s="149" t="s">
        <v>20</v>
      </c>
      <c r="AJ37" s="149" t="s">
        <v>116</v>
      </c>
      <c r="AK37" s="27">
        <f t="shared" si="53"/>
        <v>15</v>
      </c>
      <c r="AL37" s="149" t="s">
        <v>116</v>
      </c>
      <c r="AM37" s="27">
        <f t="shared" si="54"/>
        <v>15</v>
      </c>
      <c r="AN37" s="162" t="s">
        <v>116</v>
      </c>
      <c r="AO37" s="27">
        <f t="shared" si="55"/>
        <v>15</v>
      </c>
      <c r="AP37" s="162" t="s">
        <v>20</v>
      </c>
      <c r="AQ37" s="27">
        <f t="shared" si="56"/>
        <v>15</v>
      </c>
      <c r="AR37" s="162" t="s">
        <v>116</v>
      </c>
      <c r="AS37" s="27">
        <f t="shared" si="57"/>
        <v>15</v>
      </c>
      <c r="AT37" s="162" t="s">
        <v>116</v>
      </c>
      <c r="AU37" s="27">
        <f t="shared" si="58"/>
        <v>15</v>
      </c>
      <c r="AV37" s="162" t="s">
        <v>117</v>
      </c>
      <c r="AW37" s="27">
        <f t="shared" si="59"/>
        <v>10</v>
      </c>
      <c r="AX37" s="48">
        <f>IF((SUM(AK37,AM37,AO37,AQ37,AS37,AU37,AW37)=0),"",(SUM(AK37,AM37,AO37,AQ37,AS37,AU37,AW37)))</f>
        <v>100</v>
      </c>
      <c r="AY37" s="48" t="str">
        <f t="shared" si="52"/>
        <v>Fuerte</v>
      </c>
      <c r="AZ37" s="132" t="s">
        <v>118</v>
      </c>
      <c r="BA37" s="161" t="str">
        <f t="shared" si="60"/>
        <v>Fuerte</v>
      </c>
      <c r="BB37" s="21" t="str">
        <f>IFERROR(VLOOKUP((CONCATENATE(AY37,BA37)),[24]Listados!$U$3:$V$11,2,FALSE),"")</f>
        <v>Fuerte</v>
      </c>
      <c r="BC37" s="48">
        <f t="shared" si="61"/>
        <v>100</v>
      </c>
      <c r="BD37" s="386"/>
      <c r="BE37" s="386"/>
      <c r="BF37" s="386"/>
      <c r="BG37" s="386"/>
      <c r="BH37" s="315"/>
      <c r="BI37" s="315"/>
      <c r="BJ37" s="315"/>
      <c r="BK37" s="315"/>
      <c r="BL37" s="368"/>
      <c r="BM37" s="389"/>
      <c r="BN37" s="391"/>
      <c r="BO37" s="391"/>
      <c r="BP37" s="389"/>
      <c r="BQ37" s="389"/>
      <c r="BR37" s="368"/>
      <c r="BS37" s="368"/>
      <c r="BT37" s="368"/>
      <c r="BU37" s="368"/>
      <c r="BV37" s="365"/>
      <c r="BW37" s="484"/>
    </row>
    <row r="38" spans="1:75" ht="112.5" customHeight="1" x14ac:dyDescent="0.25">
      <c r="A38" s="310"/>
      <c r="B38" s="457"/>
      <c r="C38" s="299"/>
      <c r="D38" s="466"/>
      <c r="E38" s="129" t="s">
        <v>798</v>
      </c>
      <c r="F38" s="130" t="s">
        <v>16</v>
      </c>
      <c r="G38" s="168" t="s">
        <v>799</v>
      </c>
      <c r="H38" s="411"/>
      <c r="I38" s="411"/>
      <c r="J38" s="411"/>
      <c r="K38" s="411"/>
      <c r="L38" s="411"/>
      <c r="M38" s="411"/>
      <c r="N38" s="411"/>
      <c r="O38" s="411"/>
      <c r="P38" s="411"/>
      <c r="Q38" s="411"/>
      <c r="R38" s="411"/>
      <c r="S38" s="411"/>
      <c r="T38" s="411"/>
      <c r="U38" s="411"/>
      <c r="V38" s="411"/>
      <c r="W38" s="411"/>
      <c r="X38" s="411"/>
      <c r="Y38" s="411"/>
      <c r="Z38" s="453"/>
      <c r="AA38" s="304"/>
      <c r="AB38" s="453"/>
      <c r="AC38" s="304"/>
      <c r="AD38" s="304"/>
      <c r="AE38" s="167"/>
      <c r="AF38" s="299"/>
      <c r="AG38" s="272" t="s">
        <v>800</v>
      </c>
      <c r="AH38" s="429"/>
      <c r="AI38" s="149" t="s">
        <v>123</v>
      </c>
      <c r="AJ38" s="149" t="s">
        <v>116</v>
      </c>
      <c r="AK38" s="27"/>
      <c r="AL38" s="149" t="s">
        <v>116</v>
      </c>
      <c r="AM38" s="27"/>
      <c r="AN38" s="162" t="s">
        <v>116</v>
      </c>
      <c r="AO38" s="27"/>
      <c r="AP38" s="162" t="s">
        <v>123</v>
      </c>
      <c r="AQ38" s="27"/>
      <c r="AR38" s="162" t="s">
        <v>116</v>
      </c>
      <c r="AS38" s="27"/>
      <c r="AT38" s="162" t="s">
        <v>116</v>
      </c>
      <c r="AU38" s="27"/>
      <c r="AV38" s="162" t="s">
        <v>117</v>
      </c>
      <c r="AW38" s="27"/>
      <c r="AX38" s="48" t="str">
        <f>IF((SUM(AK38,AM38,AO38,AQ38,AS38,AU38,AW38)=0),"",(SUM(AK38,AM38,AO38,AQ38,AS38,AU38,AW38)))</f>
        <v/>
      </c>
      <c r="AY38" s="48" t="str">
        <f t="shared" ref="AY38" si="62">IF(AX38&lt;=85,"Débil",IF(AX38&lt;=95,"Moderado",IF(AX38=100,"Fuerte","")))</f>
        <v/>
      </c>
      <c r="AZ38" s="132" t="s">
        <v>118</v>
      </c>
      <c r="BA38" s="161" t="str">
        <f t="shared" ref="BA38" si="63">+IF(AZ38="siempre","Fuerte",IF(AZ38="Algunas veces","Moderado","Débil"))</f>
        <v>Fuerte</v>
      </c>
      <c r="BB38" s="21" t="str">
        <f>IFERROR(VLOOKUP((CONCATENATE(AY38,BA38)),[24]Listados!$U$3:$V$11,2,FALSE),"")</f>
        <v/>
      </c>
      <c r="BC38" s="48">
        <f t="shared" ref="BC38" si="64">IF(ISBLANK(BB38),"",IF(BB38="Débil", 0, IF(BB38="Moderado",50,100)))</f>
        <v>100</v>
      </c>
      <c r="BD38" s="386"/>
      <c r="BE38" s="386"/>
      <c r="BF38" s="386"/>
      <c r="BG38" s="386"/>
      <c r="BH38" s="315"/>
      <c r="BI38" s="315"/>
      <c r="BJ38" s="315"/>
      <c r="BK38" s="315"/>
      <c r="BL38" s="368"/>
      <c r="BM38" s="389"/>
      <c r="BN38" s="391"/>
      <c r="BO38" s="391"/>
      <c r="BP38" s="389"/>
      <c r="BQ38" s="389"/>
      <c r="BR38" s="368"/>
      <c r="BS38" s="368"/>
      <c r="BT38" s="368"/>
      <c r="BU38" s="368"/>
      <c r="BV38" s="365"/>
      <c r="BW38" s="484"/>
    </row>
    <row r="39" spans="1:75" ht="114" customHeight="1" thickBot="1" x14ac:dyDescent="0.3">
      <c r="A39" s="311"/>
      <c r="B39" s="458"/>
      <c r="C39" s="300"/>
      <c r="D39" s="467"/>
      <c r="E39" s="129" t="s">
        <v>798</v>
      </c>
      <c r="F39" s="130" t="s">
        <v>16</v>
      </c>
      <c r="G39" s="168" t="s">
        <v>799</v>
      </c>
      <c r="H39" s="396"/>
      <c r="I39" s="396"/>
      <c r="J39" s="396"/>
      <c r="K39" s="396"/>
      <c r="L39" s="396"/>
      <c r="M39" s="396"/>
      <c r="N39" s="396"/>
      <c r="O39" s="396"/>
      <c r="P39" s="396"/>
      <c r="Q39" s="396"/>
      <c r="R39" s="396"/>
      <c r="S39" s="396"/>
      <c r="T39" s="396"/>
      <c r="U39" s="396"/>
      <c r="V39" s="396"/>
      <c r="W39" s="396"/>
      <c r="X39" s="396"/>
      <c r="Y39" s="396"/>
      <c r="Z39" s="301"/>
      <c r="AA39" s="305"/>
      <c r="AB39" s="301"/>
      <c r="AC39" s="305"/>
      <c r="AD39" s="305"/>
      <c r="AE39" s="193" t="e">
        <f>+VLOOKUP(AD36,Listados!K79:L83,2,0)</f>
        <v>#N/A</v>
      </c>
      <c r="AF39" s="300"/>
      <c r="AG39" s="272" t="s">
        <v>801</v>
      </c>
      <c r="AH39" s="129" t="s">
        <v>802</v>
      </c>
      <c r="AI39" s="149" t="s">
        <v>34</v>
      </c>
      <c r="AJ39" s="149" t="s">
        <v>116</v>
      </c>
      <c r="AK39" s="27">
        <f t="shared" si="53"/>
        <v>15</v>
      </c>
      <c r="AL39" s="149" t="s">
        <v>116</v>
      </c>
      <c r="AM39" s="27">
        <f t="shared" si="54"/>
        <v>15</v>
      </c>
      <c r="AN39" s="162" t="s">
        <v>116</v>
      </c>
      <c r="AO39" s="27">
        <f t="shared" si="55"/>
        <v>15</v>
      </c>
      <c r="AP39" s="162" t="s">
        <v>123</v>
      </c>
      <c r="AQ39" s="27">
        <f t="shared" si="56"/>
        <v>10</v>
      </c>
      <c r="AR39" s="162" t="s">
        <v>116</v>
      </c>
      <c r="AS39" s="27">
        <f t="shared" si="57"/>
        <v>15</v>
      </c>
      <c r="AT39" s="162" t="s">
        <v>116</v>
      </c>
      <c r="AU39" s="27">
        <f t="shared" si="58"/>
        <v>15</v>
      </c>
      <c r="AV39" s="162" t="s">
        <v>117</v>
      </c>
      <c r="AW39" s="27">
        <f t="shared" si="59"/>
        <v>10</v>
      </c>
      <c r="AX39" s="48">
        <f t="shared" si="51"/>
        <v>95</v>
      </c>
      <c r="AY39" s="48" t="str">
        <f t="shared" si="52"/>
        <v>Moderado</v>
      </c>
      <c r="AZ39" s="132" t="s">
        <v>118</v>
      </c>
      <c r="BA39" s="161" t="str">
        <f t="shared" si="60"/>
        <v>Fuerte</v>
      </c>
      <c r="BB39" s="21" t="str">
        <f>IFERROR(VLOOKUP((CONCATENATE(AY39,BA39)),[24]Listados!$U$3:$V$11,2,FALSE),"")</f>
        <v>Moderado</v>
      </c>
      <c r="BC39" s="48">
        <f t="shared" si="61"/>
        <v>50</v>
      </c>
      <c r="BD39" s="385"/>
      <c r="BE39" s="385"/>
      <c r="BF39" s="385"/>
      <c r="BG39" s="385"/>
      <c r="BH39" s="359"/>
      <c r="BI39" s="359"/>
      <c r="BJ39" s="359"/>
      <c r="BK39" s="359"/>
      <c r="BL39" s="369"/>
      <c r="BM39" s="387"/>
      <c r="BN39" s="392"/>
      <c r="BO39" s="392"/>
      <c r="BP39" s="387"/>
      <c r="BQ39" s="387"/>
      <c r="BR39" s="369"/>
      <c r="BS39" s="369"/>
      <c r="BT39" s="369"/>
      <c r="BU39" s="369"/>
      <c r="BV39" s="366"/>
      <c r="BW39" s="398"/>
    </row>
    <row r="40" spans="1:75" ht="92.25" customHeight="1" x14ac:dyDescent="0.25">
      <c r="A40" s="309">
        <v>12</v>
      </c>
      <c r="B40" s="320" t="s">
        <v>101</v>
      </c>
      <c r="C40" s="374" t="str">
        <f>IFERROR(VLOOKUP(B40,Listados!B$3:C$20,2,FALSE),"")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40" s="406" t="s">
        <v>803</v>
      </c>
      <c r="E40" s="129" t="s">
        <v>802</v>
      </c>
      <c r="F40" s="162" t="s">
        <v>804</v>
      </c>
      <c r="G40" s="318" t="s">
        <v>805</v>
      </c>
      <c r="H40" s="320" t="s">
        <v>312</v>
      </c>
      <c r="I40" s="320" t="s">
        <v>312</v>
      </c>
      <c r="J40" s="320" t="s">
        <v>670</v>
      </c>
      <c r="K40" s="320" t="s">
        <v>670</v>
      </c>
      <c r="L40" s="320" t="s">
        <v>312</v>
      </c>
      <c r="M40" s="320" t="s">
        <v>120</v>
      </c>
      <c r="N40" s="320" t="s">
        <v>116</v>
      </c>
      <c r="O40" s="320" t="s">
        <v>670</v>
      </c>
      <c r="P40" s="320" t="s">
        <v>312</v>
      </c>
      <c r="Q40" s="320" t="s">
        <v>312</v>
      </c>
      <c r="R40" s="320" t="s">
        <v>312</v>
      </c>
      <c r="S40" s="320" t="s">
        <v>312</v>
      </c>
      <c r="T40" s="320" t="s">
        <v>116</v>
      </c>
      <c r="U40" s="320" t="s">
        <v>312</v>
      </c>
      <c r="V40" s="320" t="s">
        <v>312</v>
      </c>
      <c r="W40" s="396" t="s">
        <v>670</v>
      </c>
      <c r="X40" s="396" t="s">
        <v>670</v>
      </c>
      <c r="Y40" s="396" t="s">
        <v>670</v>
      </c>
      <c r="Z40" s="301" t="s">
        <v>670</v>
      </c>
      <c r="AA40" s="305">
        <f>COUNTIF(H40:Z42, "SI")</f>
        <v>11</v>
      </c>
      <c r="AB40" s="301" t="s">
        <v>806</v>
      </c>
      <c r="AC40" s="303">
        <f>+VLOOKUP(AB40,Listados!$K$8:$L$12,2,0)</f>
        <v>4</v>
      </c>
      <c r="AD40" s="305" t="str">
        <f>+IF(OR(AA40=1,AA40&lt;=5),"Moderado",IF(OR(AA40=6,AA40&lt;=11),"Mayor","Catastrófico"))</f>
        <v>Mayor</v>
      </c>
      <c r="AE40" s="303" t="e">
        <f>+VLOOKUP(AD40,Listados!K85:L89,2,0)</f>
        <v>#N/A</v>
      </c>
      <c r="AF40" s="300" t="str">
        <f>IF(AND(AB40&lt;&gt;"",AD40&lt;&gt;""),VLOOKUP(AB40&amp;AD40,Listados!$M$3:$N$27,2,FALSE),"")</f>
        <v>Extremo</v>
      </c>
      <c r="AG40" s="165" t="s">
        <v>807</v>
      </c>
      <c r="AH40" s="129" t="s">
        <v>808</v>
      </c>
      <c r="AI40" s="146" t="s">
        <v>20</v>
      </c>
      <c r="AJ40" s="164" t="s">
        <v>116</v>
      </c>
      <c r="AK40" s="145">
        <f t="shared" ref="AK40:AK44" si="65">+IF(AJ40="si",15,"")</f>
        <v>15</v>
      </c>
      <c r="AL40" s="164" t="s">
        <v>312</v>
      </c>
      <c r="AM40" s="145">
        <f t="shared" ref="AM40:AM44" si="66">+IF(AL40="si",15,"")</f>
        <v>15</v>
      </c>
      <c r="AN40" s="164" t="s">
        <v>312</v>
      </c>
      <c r="AO40" s="145">
        <f t="shared" ref="AO40:AO44" si="67">+IF(AN40="si",15,"")</f>
        <v>15</v>
      </c>
      <c r="AP40" s="162" t="s">
        <v>20</v>
      </c>
      <c r="AQ40" s="145" t="str">
        <f t="shared" ref="AQ40:AQ44" si="68">+IF(AP40="si",15,"")</f>
        <v/>
      </c>
      <c r="AR40" s="164" t="s">
        <v>312</v>
      </c>
      <c r="AS40" s="145">
        <f t="shared" ref="AS40:AS44" si="69">+IF(AR40="si",15,"")</f>
        <v>15</v>
      </c>
      <c r="AT40" s="164" t="s">
        <v>312</v>
      </c>
      <c r="AU40" s="145">
        <f t="shared" ref="AU40:AU44" si="70">+IF(AT40="si",15,"")</f>
        <v>15</v>
      </c>
      <c r="AV40" s="164" t="s">
        <v>117</v>
      </c>
      <c r="AW40" s="145">
        <f t="shared" ref="AW40:AW57" si="71">+IF(AV40="Completa",10,IF(AV40="Incompleta",5,""))</f>
        <v>10</v>
      </c>
      <c r="AX40" s="21">
        <f t="shared" ref="AX40:AX57" si="72">IF((SUM(AK40,AM40,AO40,AQ40,AS40,AU40,AW40)=0),"",(SUM(AK40,AM40,AO40,AQ40,AS40,AU40,AW40)))</f>
        <v>85</v>
      </c>
      <c r="AY40" s="21" t="str">
        <f t="shared" ref="AY40:AY57" si="73">IF(AX40&lt;=85,"Débil",IF(AX40&lt;=95,"Moderado",IF(AX40=100,"Fuerte","")))</f>
        <v>Débil</v>
      </c>
      <c r="AZ40" s="132" t="s">
        <v>118</v>
      </c>
      <c r="BA40" s="161" t="str">
        <f t="shared" ref="BA40:BA57" si="74">+IF(AZ40="siempre","Fuerte",IF(AZ40="Algunas veces","Moderado","Débil"))</f>
        <v>Fuerte</v>
      </c>
      <c r="BB40" s="21" t="str">
        <f>IFERROR(VLOOKUP((CONCATENATE(AY40,BA40)),Listados!$U$3:$V$11,2,FALSE),"")</f>
        <v>Débil</v>
      </c>
      <c r="BC40" s="21">
        <f t="shared" ref="BC40:BC57" si="75">IF(ISBLANK(BB40),"",IF(BB40="Débil", 0, IF(BB40="Moderado",50,100)))</f>
        <v>0</v>
      </c>
      <c r="BD40" s="384">
        <f>AVERAGE(BC40:BC42)</f>
        <v>0</v>
      </c>
      <c r="BE40" s="385" t="str">
        <f>IF(BD40&lt;=50, "Débil", IF(BD40&lt;=99,"Moderado","Fuerte"))</f>
        <v>Débil</v>
      </c>
      <c r="BF40" s="384">
        <f>+IF(BE40="Fuerte",2,IF(BE40="Moderado",1,0))</f>
        <v>0</v>
      </c>
      <c r="BG40" s="384">
        <f>+AC40-BF40</f>
        <v>4</v>
      </c>
      <c r="BH40" s="375" t="str">
        <f>+VLOOKUP(BG40,Listados!$J$18:$K$24,2,TRUE)</f>
        <v>Probable</v>
      </c>
      <c r="BI40" s="359" t="str">
        <f>IF(ISBLANK(AD40),"",AD40)</f>
        <v>Mayor</v>
      </c>
      <c r="BJ40" s="375" t="str">
        <f>IF(AND(BH40&lt;&gt;"",BI40&lt;&gt;""),VLOOKUP(BH40&amp;BI40,Listados!$M$3:$N$27,2,FALSE),"")</f>
        <v>Extremo</v>
      </c>
      <c r="BK40" s="412" t="str">
        <f>+VLOOKUP(BJ40,Listados!$P$3:$Q$6,2,FALSE)</f>
        <v>Evitar el riesgo</v>
      </c>
      <c r="BL40" s="378" t="s">
        <v>809</v>
      </c>
      <c r="BM40" s="371" t="s">
        <v>810</v>
      </c>
      <c r="BN40" s="388">
        <v>45292</v>
      </c>
      <c r="BO40" s="388">
        <v>45657</v>
      </c>
      <c r="BP40" s="371" t="s">
        <v>811</v>
      </c>
      <c r="BQ40" s="371" t="s">
        <v>812</v>
      </c>
      <c r="BR40" s="377" t="s">
        <v>1330</v>
      </c>
      <c r="BS40" s="377" t="s">
        <v>1362</v>
      </c>
      <c r="BT40" s="377"/>
      <c r="BU40" s="377" t="s">
        <v>1396</v>
      </c>
      <c r="BV40" s="372" t="s">
        <v>1403</v>
      </c>
      <c r="BW40" s="370"/>
    </row>
    <row r="41" spans="1:75" ht="90" customHeight="1" x14ac:dyDescent="0.25">
      <c r="A41" s="310"/>
      <c r="B41" s="320"/>
      <c r="C41" s="374"/>
      <c r="D41" s="406"/>
      <c r="E41" s="129" t="s">
        <v>808</v>
      </c>
      <c r="F41" s="162" t="s">
        <v>804</v>
      </c>
      <c r="G41" s="318"/>
      <c r="H41" s="320"/>
      <c r="I41" s="320"/>
      <c r="J41" s="320"/>
      <c r="K41" s="320"/>
      <c r="L41" s="320"/>
      <c r="M41" s="320"/>
      <c r="N41" s="320"/>
      <c r="O41" s="320"/>
      <c r="P41" s="320"/>
      <c r="Q41" s="320"/>
      <c r="R41" s="320"/>
      <c r="S41" s="320"/>
      <c r="T41" s="320"/>
      <c r="U41" s="320"/>
      <c r="V41" s="320"/>
      <c r="W41" s="320"/>
      <c r="X41" s="320"/>
      <c r="Y41" s="320"/>
      <c r="Z41" s="302"/>
      <c r="AA41" s="327"/>
      <c r="AB41" s="302"/>
      <c r="AC41" s="304"/>
      <c r="AD41" s="327" t="str">
        <f>+IF(OR(AB41=1,AB41&lt;=5),"Moderado",IF(OR(AB41=6,AB41&lt;=11),"Mayor","Catastrófico"))</f>
        <v>Moderado</v>
      </c>
      <c r="AE41" s="304"/>
      <c r="AF41" s="308"/>
      <c r="AG41" s="165" t="s">
        <v>813</v>
      </c>
      <c r="AH41" s="129" t="s">
        <v>814</v>
      </c>
      <c r="AI41" s="146" t="s">
        <v>20</v>
      </c>
      <c r="AJ41" s="164" t="s">
        <v>116</v>
      </c>
      <c r="AK41" s="145">
        <f t="shared" si="65"/>
        <v>15</v>
      </c>
      <c r="AL41" s="164" t="s">
        <v>312</v>
      </c>
      <c r="AM41" s="145">
        <f t="shared" si="66"/>
        <v>15</v>
      </c>
      <c r="AN41" s="164" t="s">
        <v>312</v>
      </c>
      <c r="AO41" s="145">
        <f t="shared" si="67"/>
        <v>15</v>
      </c>
      <c r="AP41" s="162" t="s">
        <v>20</v>
      </c>
      <c r="AQ41" s="145" t="str">
        <f t="shared" si="68"/>
        <v/>
      </c>
      <c r="AR41" s="164" t="s">
        <v>312</v>
      </c>
      <c r="AS41" s="145">
        <f t="shared" si="69"/>
        <v>15</v>
      </c>
      <c r="AT41" s="164" t="s">
        <v>312</v>
      </c>
      <c r="AU41" s="145">
        <f t="shared" si="70"/>
        <v>15</v>
      </c>
      <c r="AV41" s="164" t="s">
        <v>117</v>
      </c>
      <c r="AW41" s="145">
        <f t="shared" si="71"/>
        <v>10</v>
      </c>
      <c r="AX41" s="21">
        <f t="shared" si="72"/>
        <v>85</v>
      </c>
      <c r="AY41" s="21" t="str">
        <f t="shared" si="73"/>
        <v>Débil</v>
      </c>
      <c r="AZ41" s="132" t="s">
        <v>118</v>
      </c>
      <c r="BA41" s="161" t="str">
        <f t="shared" si="74"/>
        <v>Fuerte</v>
      </c>
      <c r="BB41" s="21" t="str">
        <f>IFERROR(VLOOKUP((CONCATENATE(AY41,BA41)),Listados!$U$3:$V$11,2,FALSE),"")</f>
        <v>Débil</v>
      </c>
      <c r="BC41" s="21">
        <f t="shared" si="75"/>
        <v>0</v>
      </c>
      <c r="BD41" s="386"/>
      <c r="BE41" s="395"/>
      <c r="BF41" s="386"/>
      <c r="BG41" s="386"/>
      <c r="BH41" s="315"/>
      <c r="BI41" s="374"/>
      <c r="BJ41" s="315"/>
      <c r="BK41" s="413"/>
      <c r="BL41" s="368"/>
      <c r="BM41" s="389"/>
      <c r="BN41" s="391"/>
      <c r="BO41" s="391"/>
      <c r="BP41" s="389"/>
      <c r="BQ41" s="389"/>
      <c r="BR41" s="377"/>
      <c r="BS41" s="377"/>
      <c r="BT41" s="377"/>
      <c r="BU41" s="377"/>
      <c r="BV41" s="372"/>
      <c r="BW41" s="370"/>
    </row>
    <row r="42" spans="1:75" ht="78.75" customHeight="1" thickBot="1" x14ac:dyDescent="0.3">
      <c r="A42" s="310"/>
      <c r="B42" s="320"/>
      <c r="C42" s="374"/>
      <c r="D42" s="406"/>
      <c r="E42" s="129" t="s">
        <v>814</v>
      </c>
      <c r="F42" s="162" t="s">
        <v>30</v>
      </c>
      <c r="G42" s="318"/>
      <c r="H42" s="320"/>
      <c r="I42" s="320"/>
      <c r="J42" s="320"/>
      <c r="K42" s="320"/>
      <c r="L42" s="320"/>
      <c r="M42" s="320"/>
      <c r="N42" s="320"/>
      <c r="O42" s="320"/>
      <c r="P42" s="320"/>
      <c r="Q42" s="320"/>
      <c r="R42" s="320"/>
      <c r="S42" s="320"/>
      <c r="T42" s="320"/>
      <c r="U42" s="320"/>
      <c r="V42" s="320"/>
      <c r="W42" s="320"/>
      <c r="X42" s="320"/>
      <c r="Y42" s="320"/>
      <c r="Z42" s="302"/>
      <c r="AA42" s="327"/>
      <c r="AB42" s="302"/>
      <c r="AC42" s="304"/>
      <c r="AD42" s="327" t="str">
        <f>+IF(OR(AB42=1,AB42&lt;=5),"Moderado",IF(OR(AB42=6,AB42&lt;=11),"Mayor","Catastrófico"))</f>
        <v>Moderado</v>
      </c>
      <c r="AE42" s="304"/>
      <c r="AF42" s="308"/>
      <c r="AG42" s="228" t="s">
        <v>815</v>
      </c>
      <c r="AH42" s="129" t="s">
        <v>802</v>
      </c>
      <c r="AI42" s="146" t="s">
        <v>20</v>
      </c>
      <c r="AJ42" s="164" t="s">
        <v>116</v>
      </c>
      <c r="AK42" s="145">
        <f t="shared" si="65"/>
        <v>15</v>
      </c>
      <c r="AL42" s="164" t="s">
        <v>312</v>
      </c>
      <c r="AM42" s="145">
        <f t="shared" si="66"/>
        <v>15</v>
      </c>
      <c r="AN42" s="164" t="s">
        <v>312</v>
      </c>
      <c r="AO42" s="145">
        <f t="shared" si="67"/>
        <v>15</v>
      </c>
      <c r="AP42" s="162" t="s">
        <v>20</v>
      </c>
      <c r="AQ42" s="145" t="str">
        <f t="shared" si="68"/>
        <v/>
      </c>
      <c r="AR42" s="164" t="s">
        <v>312</v>
      </c>
      <c r="AS42" s="145">
        <f t="shared" si="69"/>
        <v>15</v>
      </c>
      <c r="AT42" s="164" t="s">
        <v>312</v>
      </c>
      <c r="AU42" s="145">
        <f t="shared" si="70"/>
        <v>15</v>
      </c>
      <c r="AV42" s="164" t="s">
        <v>117</v>
      </c>
      <c r="AW42" s="145">
        <f t="shared" si="71"/>
        <v>10</v>
      </c>
      <c r="AX42" s="21">
        <f t="shared" si="72"/>
        <v>85</v>
      </c>
      <c r="AY42" s="21" t="str">
        <f t="shared" si="73"/>
        <v>Débil</v>
      </c>
      <c r="AZ42" s="132" t="s">
        <v>118</v>
      </c>
      <c r="BA42" s="161" t="str">
        <f t="shared" si="74"/>
        <v>Fuerte</v>
      </c>
      <c r="BB42" s="21" t="str">
        <f>IFERROR(VLOOKUP((CONCATENATE(AY42,BA42)),Listados!$U$3:$V$11,2,FALSE),"")</f>
        <v>Débil</v>
      </c>
      <c r="BC42" s="21">
        <f t="shared" si="75"/>
        <v>0</v>
      </c>
      <c r="BD42" s="386"/>
      <c r="BE42" s="395"/>
      <c r="BF42" s="386"/>
      <c r="BG42" s="386"/>
      <c r="BH42" s="315"/>
      <c r="BI42" s="374"/>
      <c r="BJ42" s="315"/>
      <c r="BK42" s="413"/>
      <c r="BL42" s="369"/>
      <c r="BM42" s="387"/>
      <c r="BN42" s="392"/>
      <c r="BO42" s="392"/>
      <c r="BP42" s="387"/>
      <c r="BQ42" s="387"/>
      <c r="BR42" s="377"/>
      <c r="BS42" s="377"/>
      <c r="BT42" s="377"/>
      <c r="BU42" s="377"/>
      <c r="BV42" s="372"/>
      <c r="BW42" s="370"/>
    </row>
    <row r="43" spans="1:75" ht="90.75" customHeight="1" x14ac:dyDescent="0.25">
      <c r="A43" s="309">
        <v>13</v>
      </c>
      <c r="B43" s="320" t="s">
        <v>101</v>
      </c>
      <c r="C43" s="374" t="str">
        <f>IFERROR(VLOOKUP(B43,Listados!B$3:C$20,2,FALSE),"")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43" s="406" t="s">
        <v>816</v>
      </c>
      <c r="E43" s="226" t="s">
        <v>817</v>
      </c>
      <c r="F43" s="231" t="s">
        <v>30</v>
      </c>
      <c r="G43" s="318" t="s">
        <v>805</v>
      </c>
      <c r="H43" s="320" t="s">
        <v>116</v>
      </c>
      <c r="I43" s="320" t="s">
        <v>116</v>
      </c>
      <c r="J43" s="320" t="s">
        <v>670</v>
      </c>
      <c r="K43" s="320" t="s">
        <v>120</v>
      </c>
      <c r="L43" s="320" t="s">
        <v>116</v>
      </c>
      <c r="M43" s="320" t="s">
        <v>120</v>
      </c>
      <c r="N43" s="320" t="s">
        <v>116</v>
      </c>
      <c r="O43" s="320" t="s">
        <v>120</v>
      </c>
      <c r="P43" s="320" t="s">
        <v>116</v>
      </c>
      <c r="Q43" s="320" t="s">
        <v>116</v>
      </c>
      <c r="R43" s="320" t="s">
        <v>116</v>
      </c>
      <c r="S43" s="320" t="s">
        <v>116</v>
      </c>
      <c r="T43" s="320" t="s">
        <v>116</v>
      </c>
      <c r="U43" s="320" t="s">
        <v>116</v>
      </c>
      <c r="V43" s="320" t="s">
        <v>116</v>
      </c>
      <c r="W43" s="396" t="s">
        <v>120</v>
      </c>
      <c r="X43" s="396" t="s">
        <v>120</v>
      </c>
      <c r="Y43" s="396" t="s">
        <v>120</v>
      </c>
      <c r="Z43" s="301" t="s">
        <v>120</v>
      </c>
      <c r="AA43" s="305">
        <f>COUNTIF(H43:Z44, "SI")</f>
        <v>11</v>
      </c>
      <c r="AB43" s="301" t="s">
        <v>44</v>
      </c>
      <c r="AC43" s="303">
        <f>+VLOOKUP(AB43,Listados!$K$8:$L$12,2,0)</f>
        <v>3</v>
      </c>
      <c r="AD43" s="305" t="str">
        <f>+IF(OR(AA43=1,AA43&lt;=5),"Moderado",IF(OR(AA43=6,AA43&lt;=11),"Mayor","Catastrófico"))</f>
        <v>Mayor</v>
      </c>
      <c r="AE43" s="303" t="e">
        <f>+VLOOKUP(AD43,Listados!K91:L95,2,0)</f>
        <v>#N/A</v>
      </c>
      <c r="AF43" s="300" t="str">
        <f>IF(AND(AB43&lt;&gt;"",AD43&lt;&gt;""),VLOOKUP(AB43&amp;AD43,Listados!$M$3:$N$27,2,FALSE),"")</f>
        <v>Extremo</v>
      </c>
      <c r="AG43" s="170" t="s">
        <v>818</v>
      </c>
      <c r="AH43" s="129" t="s">
        <v>819</v>
      </c>
      <c r="AI43" s="146" t="s">
        <v>20</v>
      </c>
      <c r="AJ43" s="164" t="s">
        <v>116</v>
      </c>
      <c r="AK43" s="145">
        <f t="shared" si="65"/>
        <v>15</v>
      </c>
      <c r="AL43" s="164" t="s">
        <v>312</v>
      </c>
      <c r="AM43" s="145">
        <f t="shared" si="66"/>
        <v>15</v>
      </c>
      <c r="AN43" s="164" t="s">
        <v>312</v>
      </c>
      <c r="AO43" s="145">
        <f t="shared" si="67"/>
        <v>15</v>
      </c>
      <c r="AP43" s="162" t="s">
        <v>20</v>
      </c>
      <c r="AQ43" s="145" t="str">
        <f t="shared" si="68"/>
        <v/>
      </c>
      <c r="AR43" s="164" t="s">
        <v>312</v>
      </c>
      <c r="AS43" s="145">
        <f t="shared" si="69"/>
        <v>15</v>
      </c>
      <c r="AT43" s="164" t="s">
        <v>312</v>
      </c>
      <c r="AU43" s="145">
        <f t="shared" si="70"/>
        <v>15</v>
      </c>
      <c r="AV43" s="164" t="s">
        <v>117</v>
      </c>
      <c r="AW43" s="145">
        <f t="shared" si="71"/>
        <v>10</v>
      </c>
      <c r="AX43" s="21">
        <f t="shared" si="72"/>
        <v>85</v>
      </c>
      <c r="AY43" s="21" t="str">
        <f t="shared" si="73"/>
        <v>Débil</v>
      </c>
      <c r="AZ43" s="132" t="s">
        <v>118</v>
      </c>
      <c r="BA43" s="161" t="str">
        <f t="shared" si="74"/>
        <v>Fuerte</v>
      </c>
      <c r="BB43" s="21" t="str">
        <f>IFERROR(VLOOKUP((CONCATENATE(AY43,BA43)),Listados!$U$3:$V$11,2,FALSE),"")</f>
        <v>Débil</v>
      </c>
      <c r="BC43" s="21">
        <f t="shared" si="75"/>
        <v>0</v>
      </c>
      <c r="BD43" s="384">
        <f>AVERAGE(BC43:BC44)</f>
        <v>0</v>
      </c>
      <c r="BE43" s="385" t="str">
        <f>IF(BD43&lt;=50, "Débil", IF(BD43&lt;=99,"Moderado","Fuerte"))</f>
        <v>Débil</v>
      </c>
      <c r="BF43" s="384">
        <f>+IF(BE43="Fuerte",2,IF(BE43="Moderado",1,0))</f>
        <v>0</v>
      </c>
      <c r="BG43" s="384">
        <f>+AC43-BF43</f>
        <v>3</v>
      </c>
      <c r="BH43" s="375" t="str">
        <f>+VLOOKUP(BG43,Listados!$J$18:$K$24,2,TRUE)</f>
        <v>Posible</v>
      </c>
      <c r="BI43" s="359" t="str">
        <f>IF(ISBLANK(AD43),"",AD43)</f>
        <v>Mayor</v>
      </c>
      <c r="BJ43" s="375" t="str">
        <f>IF(AND(BH43&lt;&gt;"",BI43&lt;&gt;""),VLOOKUP(BH43&amp;BI43,Listados!$M$3:$N$27,2,FALSE),"")</f>
        <v>Extremo</v>
      </c>
      <c r="BK43" s="412" t="str">
        <f>+VLOOKUP(BJ43,Listados!$P$3:$Q$6,2,FALSE)</f>
        <v>Evitar el riesgo</v>
      </c>
      <c r="BL43" s="371" t="s">
        <v>820</v>
      </c>
      <c r="BM43" s="371" t="s">
        <v>821</v>
      </c>
      <c r="BN43" s="388">
        <v>45292</v>
      </c>
      <c r="BO43" s="388">
        <v>45657</v>
      </c>
      <c r="BP43" s="371" t="s">
        <v>811</v>
      </c>
      <c r="BQ43" s="371" t="s">
        <v>1332</v>
      </c>
      <c r="BR43" s="415" t="s">
        <v>1331</v>
      </c>
      <c r="BS43" s="377" t="s">
        <v>1363</v>
      </c>
      <c r="BT43" s="377"/>
      <c r="BU43" s="377" t="s">
        <v>1404</v>
      </c>
      <c r="BV43" s="372" t="s">
        <v>1419</v>
      </c>
      <c r="BW43" s="373"/>
    </row>
    <row r="44" spans="1:75" ht="84" customHeight="1" thickBot="1" x14ac:dyDescent="0.3">
      <c r="A44" s="310"/>
      <c r="B44" s="320"/>
      <c r="C44" s="374"/>
      <c r="D44" s="406"/>
      <c r="E44" s="226" t="s">
        <v>819</v>
      </c>
      <c r="F44" s="130" t="s">
        <v>16</v>
      </c>
      <c r="G44" s="318"/>
      <c r="H44" s="320"/>
      <c r="I44" s="320"/>
      <c r="J44" s="320"/>
      <c r="K44" s="320"/>
      <c r="L44" s="320"/>
      <c r="M44" s="320"/>
      <c r="N44" s="320"/>
      <c r="O44" s="320"/>
      <c r="P44" s="320"/>
      <c r="Q44" s="320"/>
      <c r="R44" s="320"/>
      <c r="S44" s="320"/>
      <c r="T44" s="320"/>
      <c r="U44" s="320"/>
      <c r="V44" s="320"/>
      <c r="W44" s="320"/>
      <c r="X44" s="320"/>
      <c r="Y44" s="320"/>
      <c r="Z44" s="302"/>
      <c r="AA44" s="327"/>
      <c r="AB44" s="302"/>
      <c r="AC44" s="304"/>
      <c r="AD44" s="327" t="str">
        <f>+IF(OR(AB44=1,AB44&lt;=5),"Moderado",IF(OR(AB44=6,AB44&lt;=11),"Mayor","Catastrófico"))</f>
        <v>Moderado</v>
      </c>
      <c r="AE44" s="304"/>
      <c r="AF44" s="308"/>
      <c r="AG44" s="172" t="s">
        <v>822</v>
      </c>
      <c r="AH44" s="129" t="s">
        <v>817</v>
      </c>
      <c r="AI44" s="146" t="s">
        <v>123</v>
      </c>
      <c r="AJ44" s="164" t="s">
        <v>116</v>
      </c>
      <c r="AK44" s="145">
        <f t="shared" si="65"/>
        <v>15</v>
      </c>
      <c r="AL44" s="164" t="s">
        <v>312</v>
      </c>
      <c r="AM44" s="145">
        <f t="shared" si="66"/>
        <v>15</v>
      </c>
      <c r="AN44" s="164" t="s">
        <v>312</v>
      </c>
      <c r="AO44" s="145">
        <f t="shared" si="67"/>
        <v>15</v>
      </c>
      <c r="AP44" s="162" t="s">
        <v>20</v>
      </c>
      <c r="AQ44" s="145" t="str">
        <f t="shared" si="68"/>
        <v/>
      </c>
      <c r="AR44" s="164" t="s">
        <v>312</v>
      </c>
      <c r="AS44" s="145">
        <f t="shared" si="69"/>
        <v>15</v>
      </c>
      <c r="AT44" s="164" t="s">
        <v>312</v>
      </c>
      <c r="AU44" s="145">
        <f t="shared" si="70"/>
        <v>15</v>
      </c>
      <c r="AV44" s="164" t="s">
        <v>117</v>
      </c>
      <c r="AW44" s="145">
        <f t="shared" si="71"/>
        <v>10</v>
      </c>
      <c r="AX44" s="21">
        <f t="shared" si="72"/>
        <v>85</v>
      </c>
      <c r="AY44" s="21" t="str">
        <f t="shared" si="73"/>
        <v>Débil</v>
      </c>
      <c r="AZ44" s="132" t="s">
        <v>118</v>
      </c>
      <c r="BA44" s="161" t="str">
        <f t="shared" si="74"/>
        <v>Fuerte</v>
      </c>
      <c r="BB44" s="21" t="str">
        <f>IFERROR(VLOOKUP((CONCATENATE(AY44,BA44)),Listados!$U$3:$V$11,2,FALSE),"")</f>
        <v>Débil</v>
      </c>
      <c r="BC44" s="21">
        <f t="shared" si="75"/>
        <v>0</v>
      </c>
      <c r="BD44" s="386"/>
      <c r="BE44" s="395"/>
      <c r="BF44" s="386"/>
      <c r="BG44" s="386"/>
      <c r="BH44" s="315"/>
      <c r="BI44" s="374"/>
      <c r="BJ44" s="315"/>
      <c r="BK44" s="413"/>
      <c r="BL44" s="389"/>
      <c r="BM44" s="389"/>
      <c r="BN44" s="387"/>
      <c r="BO44" s="387"/>
      <c r="BP44" s="389"/>
      <c r="BQ44" s="389"/>
      <c r="BR44" s="369"/>
      <c r="BS44" s="377"/>
      <c r="BT44" s="377"/>
      <c r="BU44" s="377"/>
      <c r="BV44" s="372"/>
      <c r="BW44" s="373"/>
    </row>
    <row r="45" spans="1:75" ht="153" customHeight="1" x14ac:dyDescent="0.25">
      <c r="A45" s="309">
        <v>14</v>
      </c>
      <c r="B45" s="320" t="s">
        <v>101</v>
      </c>
      <c r="C45" s="374" t="str">
        <f>IFERROR(VLOOKUP(B45,Listados!B$3:C$20,2,FALSE),"")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45" s="406" t="s">
        <v>823</v>
      </c>
      <c r="E45" s="129" t="s">
        <v>824</v>
      </c>
      <c r="F45" s="183" t="s">
        <v>16</v>
      </c>
      <c r="G45" s="318" t="s">
        <v>825</v>
      </c>
      <c r="H45" s="320" t="s">
        <v>116</v>
      </c>
      <c r="I45" s="320" t="s">
        <v>116</v>
      </c>
      <c r="J45" s="320" t="s">
        <v>120</v>
      </c>
      <c r="K45" s="320" t="s">
        <v>120</v>
      </c>
      <c r="L45" s="320" t="s">
        <v>120</v>
      </c>
      <c r="M45" s="320" t="s">
        <v>120</v>
      </c>
      <c r="N45" s="320" t="s">
        <v>120</v>
      </c>
      <c r="O45" s="320" t="s">
        <v>120</v>
      </c>
      <c r="P45" s="320" t="s">
        <v>120</v>
      </c>
      <c r="Q45" s="320" t="s">
        <v>116</v>
      </c>
      <c r="R45" s="320" t="s">
        <v>120</v>
      </c>
      <c r="S45" s="320" t="s">
        <v>116</v>
      </c>
      <c r="T45" s="320" t="s">
        <v>120</v>
      </c>
      <c r="U45" s="320" t="s">
        <v>116</v>
      </c>
      <c r="V45" s="320" t="s">
        <v>120</v>
      </c>
      <c r="W45" s="396" t="s">
        <v>120</v>
      </c>
      <c r="X45" s="396" t="s">
        <v>120</v>
      </c>
      <c r="Y45" s="396" t="s">
        <v>120</v>
      </c>
      <c r="Z45" s="301" t="s">
        <v>120</v>
      </c>
      <c r="AA45" s="305">
        <f>COUNTIF(H45:Z46, "SI")</f>
        <v>5</v>
      </c>
      <c r="AB45" s="301" t="s">
        <v>21</v>
      </c>
      <c r="AC45" s="303">
        <f>+VLOOKUP(AB45,Listados!$K$8:$L$12,2,0)</f>
        <v>1</v>
      </c>
      <c r="AD45" s="305" t="str">
        <f>+IF(OR(AA45=1,AA45&lt;=5),"Moderado",IF(OR(AA45=6,AA45&lt;=11),"Mayor","Catastrófico"))</f>
        <v>Moderado</v>
      </c>
      <c r="AE45" s="303" t="e">
        <f>+VLOOKUP(AD45,Listados!K97:L101,2,0)</f>
        <v>#N/A</v>
      </c>
      <c r="AF45" s="300" t="str">
        <f>IF(AND(AB45&lt;&gt;"",AD45&lt;&gt;""),VLOOKUP(AB45&amp;AD45,Listados!$M$3:$N$27,2,FALSE),"")</f>
        <v>Moderado</v>
      </c>
      <c r="AG45" s="172" t="s">
        <v>826</v>
      </c>
      <c r="AH45" s="265" t="s">
        <v>827</v>
      </c>
      <c r="AI45" s="146" t="s">
        <v>20</v>
      </c>
      <c r="AJ45" s="146" t="s">
        <v>116</v>
      </c>
      <c r="AK45" s="145">
        <f t="shared" ref="AK45:AK60" si="76">+IF(AJ45="si",15,"")</f>
        <v>15</v>
      </c>
      <c r="AL45" s="146" t="s">
        <v>116</v>
      </c>
      <c r="AM45" s="145">
        <f t="shared" ref="AM45:AM60" si="77">+IF(AL45="si",15,"")</f>
        <v>15</v>
      </c>
      <c r="AN45" s="163" t="s">
        <v>116</v>
      </c>
      <c r="AO45" s="145">
        <f t="shared" ref="AO45:AO60" si="78">+IF(AN45="si",15,"")</f>
        <v>15</v>
      </c>
      <c r="AP45" s="162" t="s">
        <v>20</v>
      </c>
      <c r="AQ45" s="145">
        <f t="shared" ref="AQ45:AQ60" si="79">+IF(AP45="Preventivo",15,IF(AP45="Detectivo",10,""))</f>
        <v>15</v>
      </c>
      <c r="AR45" s="163" t="s">
        <v>116</v>
      </c>
      <c r="AS45" s="145">
        <f t="shared" ref="AS45:AS60" si="80">+IF(AR45="si",15,"")</f>
        <v>15</v>
      </c>
      <c r="AT45" s="163" t="s">
        <v>116</v>
      </c>
      <c r="AU45" s="145">
        <f t="shared" ref="AU45:AU60" si="81">+IF(AT45="si",15,"")</f>
        <v>15</v>
      </c>
      <c r="AV45" s="163" t="s">
        <v>117</v>
      </c>
      <c r="AW45" s="145">
        <f t="shared" si="71"/>
        <v>10</v>
      </c>
      <c r="AX45" s="21">
        <f t="shared" si="72"/>
        <v>100</v>
      </c>
      <c r="AY45" s="21" t="str">
        <f t="shared" si="73"/>
        <v>Fuerte</v>
      </c>
      <c r="AZ45" s="132" t="s">
        <v>118</v>
      </c>
      <c r="BA45" s="161" t="str">
        <f t="shared" si="74"/>
        <v>Fuerte</v>
      </c>
      <c r="BB45" s="21" t="str">
        <f>IFERROR(VLOOKUP((CONCATENATE(AY45,BA45)),Listados!$U$3:$V$11,2,FALSE),"")</f>
        <v>Fuerte</v>
      </c>
      <c r="BC45" s="21">
        <f t="shared" si="75"/>
        <v>100</v>
      </c>
      <c r="BD45" s="384">
        <f>AVERAGE(BC45:BC46)</f>
        <v>100</v>
      </c>
      <c r="BE45" s="384" t="str">
        <f>IF(BD45&lt;=50, "Débil", IF(BD45&lt;=99,"Moderado","Fuerte"))</f>
        <v>Fuerte</v>
      </c>
      <c r="BF45" s="384">
        <f>+IF(BE45="Fuerte",2,IF(BE45="Moderado",1,0))</f>
        <v>2</v>
      </c>
      <c r="BG45" s="384">
        <f>+AC45-BF45</f>
        <v>-1</v>
      </c>
      <c r="BH45" s="375" t="str">
        <f>+VLOOKUP(BG45,Listados!$J$18:$K$24,2,TRUE)</f>
        <v>Rara Vez</v>
      </c>
      <c r="BI45" s="375" t="str">
        <f>IF(ISBLANK(AD45),"",AD45)</f>
        <v>Moderado</v>
      </c>
      <c r="BJ45" s="375" t="str">
        <f>IF(AND(BH45&lt;&gt;"",BI45&lt;&gt;""),VLOOKUP(BH45&amp;BI45,Listados!$M$3:$N$27,2,FALSE),"")</f>
        <v>Moderado</v>
      </c>
      <c r="BK45" s="375" t="str">
        <f>+VLOOKUP(BJ45,Listados!$P$3:$Q$6,2,FALSE)</f>
        <v xml:space="preserve"> Reducir el riesgo</v>
      </c>
      <c r="BL45" s="378" t="s">
        <v>828</v>
      </c>
      <c r="BM45" s="371" t="s">
        <v>821</v>
      </c>
      <c r="BN45" s="388">
        <v>45292</v>
      </c>
      <c r="BO45" s="388">
        <v>45657</v>
      </c>
      <c r="BP45" s="371" t="s">
        <v>1334</v>
      </c>
      <c r="BQ45" s="371" t="s">
        <v>1336</v>
      </c>
      <c r="BR45" s="378" t="s">
        <v>1335</v>
      </c>
      <c r="BS45" s="378" t="s">
        <v>1364</v>
      </c>
      <c r="BT45" s="377"/>
      <c r="BU45" s="377" t="s">
        <v>1405</v>
      </c>
      <c r="BV45" s="390" t="s">
        <v>1420</v>
      </c>
      <c r="BW45" s="373"/>
    </row>
    <row r="46" spans="1:75" ht="117" customHeight="1" thickBot="1" x14ac:dyDescent="0.3">
      <c r="A46" s="310"/>
      <c r="B46" s="320"/>
      <c r="C46" s="374"/>
      <c r="D46" s="406"/>
      <c r="E46" s="232" t="s">
        <v>827</v>
      </c>
      <c r="F46" s="227" t="s">
        <v>30</v>
      </c>
      <c r="G46" s="318"/>
      <c r="H46" s="320"/>
      <c r="I46" s="320"/>
      <c r="J46" s="320"/>
      <c r="K46" s="320"/>
      <c r="L46" s="320"/>
      <c r="M46" s="320"/>
      <c r="N46" s="320"/>
      <c r="O46" s="320"/>
      <c r="P46" s="320"/>
      <c r="Q46" s="320"/>
      <c r="R46" s="320"/>
      <c r="S46" s="320"/>
      <c r="T46" s="320"/>
      <c r="U46" s="320"/>
      <c r="V46" s="320"/>
      <c r="W46" s="320"/>
      <c r="X46" s="320"/>
      <c r="Y46" s="320"/>
      <c r="Z46" s="302"/>
      <c r="AA46" s="327"/>
      <c r="AB46" s="302"/>
      <c r="AC46" s="304"/>
      <c r="AD46" s="327" t="str">
        <f>+IF(OR(AB46=1,AB46&lt;=5),"Moderado",IF(OR(AB46=6,AB46&lt;=11),"Mayor","Catastrófico"))</f>
        <v>Moderado</v>
      </c>
      <c r="AE46" s="304"/>
      <c r="AF46" s="308"/>
      <c r="AG46" s="172" t="s">
        <v>829</v>
      </c>
      <c r="AH46" s="265" t="s">
        <v>827</v>
      </c>
      <c r="AI46" s="146" t="s">
        <v>123</v>
      </c>
      <c r="AJ46" s="146" t="s">
        <v>116</v>
      </c>
      <c r="AK46" s="145">
        <f t="shared" si="76"/>
        <v>15</v>
      </c>
      <c r="AL46" s="146" t="s">
        <v>116</v>
      </c>
      <c r="AM46" s="145">
        <f t="shared" si="77"/>
        <v>15</v>
      </c>
      <c r="AN46" s="163" t="s">
        <v>116</v>
      </c>
      <c r="AO46" s="145">
        <f t="shared" si="78"/>
        <v>15</v>
      </c>
      <c r="AP46" s="163" t="s">
        <v>20</v>
      </c>
      <c r="AQ46" s="145">
        <f t="shared" si="79"/>
        <v>15</v>
      </c>
      <c r="AR46" s="163" t="s">
        <v>116</v>
      </c>
      <c r="AS46" s="145">
        <f t="shared" si="80"/>
        <v>15</v>
      </c>
      <c r="AT46" s="163" t="s">
        <v>116</v>
      </c>
      <c r="AU46" s="145">
        <f t="shared" si="81"/>
        <v>15</v>
      </c>
      <c r="AV46" s="163" t="s">
        <v>117</v>
      </c>
      <c r="AW46" s="145">
        <f t="shared" si="71"/>
        <v>10</v>
      </c>
      <c r="AX46" s="21">
        <f t="shared" si="72"/>
        <v>100</v>
      </c>
      <c r="AY46" s="21" t="str">
        <f t="shared" si="73"/>
        <v>Fuerte</v>
      </c>
      <c r="AZ46" s="132" t="s">
        <v>118</v>
      </c>
      <c r="BA46" s="161" t="str">
        <f t="shared" si="74"/>
        <v>Fuerte</v>
      </c>
      <c r="BB46" s="21" t="str">
        <f>IFERROR(VLOOKUP((CONCATENATE(AY46,BA46)),Listados!$U$3:$V$11,2,FALSE),"")</f>
        <v>Fuerte</v>
      </c>
      <c r="BC46" s="21">
        <f t="shared" si="75"/>
        <v>100</v>
      </c>
      <c r="BD46" s="385"/>
      <c r="BE46" s="385"/>
      <c r="BF46" s="385"/>
      <c r="BG46" s="385"/>
      <c r="BH46" s="359"/>
      <c r="BI46" s="359"/>
      <c r="BJ46" s="359"/>
      <c r="BK46" s="359"/>
      <c r="BL46" s="369"/>
      <c r="BM46" s="387"/>
      <c r="BN46" s="387"/>
      <c r="BO46" s="387"/>
      <c r="BP46" s="387"/>
      <c r="BQ46" s="387"/>
      <c r="BR46" s="414"/>
      <c r="BS46" s="369"/>
      <c r="BT46" s="377"/>
      <c r="BU46" s="377"/>
      <c r="BV46" s="390"/>
      <c r="BW46" s="373"/>
    </row>
    <row r="47" spans="1:75" ht="122.25" customHeight="1" x14ac:dyDescent="0.25">
      <c r="A47" s="309">
        <v>15</v>
      </c>
      <c r="B47" s="455" t="s">
        <v>86</v>
      </c>
      <c r="C47" s="404" t="str">
        <f>IFERROR(VLOOKUP(B47,Listados!B$3:C$20,2,FALSE),"")</f>
        <v>Establecer los procedimientos, las estancias y responsables para el reconocimiento, registro y revelación de todos los hechos, transacciones y operaciones financieras, sociales, económicas y ambientales en los que tome parte el Ministerio de Justicia y del Derecho, con el fin de brindar información confiable, relevante y comprensible para la toma de decisiones.</v>
      </c>
      <c r="D47" s="463" t="s">
        <v>830</v>
      </c>
      <c r="E47" s="129" t="s">
        <v>831</v>
      </c>
      <c r="F47" s="130" t="s">
        <v>16</v>
      </c>
      <c r="G47" s="464" t="s">
        <v>679</v>
      </c>
      <c r="H47" s="396" t="s">
        <v>116</v>
      </c>
      <c r="I47" s="396" t="s">
        <v>116</v>
      </c>
      <c r="J47" s="396" t="s">
        <v>120</v>
      </c>
      <c r="K47" s="396" t="s">
        <v>120</v>
      </c>
      <c r="L47" s="396" t="s">
        <v>120</v>
      </c>
      <c r="M47" s="396" t="s">
        <v>120</v>
      </c>
      <c r="N47" s="396" t="s">
        <v>120</v>
      </c>
      <c r="O47" s="396" t="s">
        <v>120</v>
      </c>
      <c r="P47" s="396" t="s">
        <v>120</v>
      </c>
      <c r="Q47" s="396" t="s">
        <v>116</v>
      </c>
      <c r="R47" s="396" t="s">
        <v>120</v>
      </c>
      <c r="S47" s="396" t="s">
        <v>116</v>
      </c>
      <c r="T47" s="396" t="s">
        <v>120</v>
      </c>
      <c r="U47" s="396" t="s">
        <v>116</v>
      </c>
      <c r="V47" s="396" t="s">
        <v>120</v>
      </c>
      <c r="W47" s="396" t="s">
        <v>120</v>
      </c>
      <c r="X47" s="396" t="s">
        <v>120</v>
      </c>
      <c r="Y47" s="396" t="s">
        <v>120</v>
      </c>
      <c r="Z47" s="301" t="s">
        <v>120</v>
      </c>
      <c r="AA47" s="305">
        <f>COUNTIF(H47:Z54, "SI")</f>
        <v>5</v>
      </c>
      <c r="AB47" s="301" t="s">
        <v>21</v>
      </c>
      <c r="AC47" s="303">
        <f>+VLOOKUP(AB47,[25]Listados!$K$8:$L$12,2,0)</f>
        <v>1</v>
      </c>
      <c r="AD47" s="305" t="str">
        <f>+IF(OR(AA47=1,AA47&lt;=5),"Moderado",IF(OR(AA47=6,AA47&lt;=11),"Mayor","Catastrófico"))</f>
        <v>Moderado</v>
      </c>
      <c r="AE47" s="303" t="e">
        <f>+VLOOKUP(AD47,[25]Listados!K60:L64,2,0)</f>
        <v>#N/A</v>
      </c>
      <c r="AF47" s="300" t="str">
        <f>IF(AND(AB47&lt;&gt;"",AD47&lt;&gt;""),VLOOKUP(AB47&amp;AD47,[25]Listados!$M$3:$N$27,2,FALSE),"")</f>
        <v>Moderado</v>
      </c>
      <c r="AG47" s="59" t="s">
        <v>1310</v>
      </c>
      <c r="AH47" s="129" t="s">
        <v>831</v>
      </c>
      <c r="AI47" s="149" t="s">
        <v>123</v>
      </c>
      <c r="AJ47" s="149" t="s">
        <v>116</v>
      </c>
      <c r="AK47" s="27">
        <f t="shared" si="76"/>
        <v>15</v>
      </c>
      <c r="AL47" s="149" t="s">
        <v>116</v>
      </c>
      <c r="AM47" s="27">
        <f t="shared" si="77"/>
        <v>15</v>
      </c>
      <c r="AN47" s="162" t="s">
        <v>116</v>
      </c>
      <c r="AO47" s="27">
        <f t="shared" si="78"/>
        <v>15</v>
      </c>
      <c r="AP47" s="162" t="s">
        <v>20</v>
      </c>
      <c r="AQ47" s="27">
        <f t="shared" si="79"/>
        <v>15</v>
      </c>
      <c r="AR47" s="162" t="s">
        <v>116</v>
      </c>
      <c r="AS47" s="27">
        <f t="shared" si="80"/>
        <v>15</v>
      </c>
      <c r="AT47" s="162" t="s">
        <v>116</v>
      </c>
      <c r="AU47" s="27">
        <f t="shared" si="81"/>
        <v>15</v>
      </c>
      <c r="AV47" s="162" t="s">
        <v>117</v>
      </c>
      <c r="AW47" s="27">
        <f t="shared" si="71"/>
        <v>10</v>
      </c>
      <c r="AX47" s="48">
        <f t="shared" si="72"/>
        <v>100</v>
      </c>
      <c r="AY47" s="48" t="str">
        <f t="shared" si="73"/>
        <v>Fuerte</v>
      </c>
      <c r="AZ47" s="132" t="s">
        <v>118</v>
      </c>
      <c r="BA47" s="161" t="str">
        <f t="shared" si="74"/>
        <v>Fuerte</v>
      </c>
      <c r="BB47" s="21" t="str">
        <f>IFERROR(VLOOKUP((CONCATENATE(AY47,BA47)),[25]Listados!$U$3:$V$11,2,FALSE),"")</f>
        <v>Fuerte</v>
      </c>
      <c r="BC47" s="48">
        <f t="shared" si="75"/>
        <v>100</v>
      </c>
      <c r="BD47" s="294">
        <f>AVERAGE(BC47:BC54)</f>
        <v>100</v>
      </c>
      <c r="BE47" s="296" t="str">
        <f>IF(BD47&lt;=50, "Débil", IF(BD47&lt;=99,"Moderado","Fuerte"))</f>
        <v>Fuerte</v>
      </c>
      <c r="BF47" s="294">
        <f>+IF(BE47="Fuerte",2,IF(BE47="Moderado",1,0))</f>
        <v>2</v>
      </c>
      <c r="BG47" s="294">
        <f>+AC47-BF47</f>
        <v>-1</v>
      </c>
      <c r="BH47" s="298" t="str">
        <f>+VLOOKUP(BG47,[25]Listados!$J$18:$K$24,2,TRUE)</f>
        <v>Rara Vez</v>
      </c>
      <c r="BI47" s="300" t="str">
        <f>IF(ISBLANK(AD47),"",AD47)</f>
        <v>Moderado</v>
      </c>
      <c r="BJ47" s="298" t="str">
        <f>IF(AND(BH47&lt;&gt;"",BI47&lt;&gt;""),VLOOKUP(BH47&amp;BI47,[25]Listados!$M$3:$N$27,2,FALSE),"")</f>
        <v>Moderado</v>
      </c>
      <c r="BK47" s="298" t="str">
        <f>+VLOOKUP(BJ47,[25]Listados!$P$3:$Q$6,2,FALSE)</f>
        <v xml:space="preserve"> Reducir el riesgo</v>
      </c>
      <c r="BL47" s="289" t="s">
        <v>1316</v>
      </c>
      <c r="BM47" s="284" t="s">
        <v>673</v>
      </c>
      <c r="BN47" s="290">
        <v>45292</v>
      </c>
      <c r="BO47" s="290">
        <v>45657</v>
      </c>
      <c r="BP47" s="284" t="s">
        <v>1318</v>
      </c>
      <c r="BQ47" s="289" t="s">
        <v>1320</v>
      </c>
      <c r="BR47" s="271" t="s">
        <v>1407</v>
      </c>
      <c r="BS47" s="379" t="s">
        <v>1357</v>
      </c>
      <c r="BT47" s="393"/>
      <c r="BU47" s="377" t="s">
        <v>1406</v>
      </c>
      <c r="BV47" s="372" t="s">
        <v>1421</v>
      </c>
      <c r="BW47" s="373"/>
    </row>
    <row r="48" spans="1:75" ht="109.5" customHeight="1" x14ac:dyDescent="0.25">
      <c r="A48" s="310"/>
      <c r="B48" s="455"/>
      <c r="C48" s="404"/>
      <c r="D48" s="463"/>
      <c r="E48" s="129" t="s">
        <v>824</v>
      </c>
      <c r="F48" s="130" t="s">
        <v>30</v>
      </c>
      <c r="G48" s="465"/>
      <c r="H48" s="320"/>
      <c r="I48" s="320"/>
      <c r="J48" s="320"/>
      <c r="K48" s="320"/>
      <c r="L48" s="320"/>
      <c r="M48" s="320"/>
      <c r="N48" s="320"/>
      <c r="O48" s="320"/>
      <c r="P48" s="320"/>
      <c r="Q48" s="320"/>
      <c r="R48" s="320"/>
      <c r="S48" s="320"/>
      <c r="T48" s="320"/>
      <c r="U48" s="320"/>
      <c r="V48" s="320"/>
      <c r="W48" s="320"/>
      <c r="X48" s="320"/>
      <c r="Y48" s="320"/>
      <c r="Z48" s="302"/>
      <c r="AA48" s="327"/>
      <c r="AB48" s="302"/>
      <c r="AC48" s="304"/>
      <c r="AD48" s="327" t="str">
        <f>+IF(OR(AB48=1,AB48&lt;=5),"Moderado",IF(OR(AB48=6,AB48&lt;=11),"Mayor","Catastrófico"))</f>
        <v>Moderado</v>
      </c>
      <c r="AE48" s="304"/>
      <c r="AF48" s="308"/>
      <c r="AG48" s="47" t="s">
        <v>1311</v>
      </c>
      <c r="AH48" s="129" t="s">
        <v>824</v>
      </c>
      <c r="AI48" s="149" t="s">
        <v>123</v>
      </c>
      <c r="AJ48" s="149" t="s">
        <v>116</v>
      </c>
      <c r="AK48" s="27">
        <f t="shared" si="76"/>
        <v>15</v>
      </c>
      <c r="AL48" s="149" t="s">
        <v>116</v>
      </c>
      <c r="AM48" s="27">
        <f t="shared" si="77"/>
        <v>15</v>
      </c>
      <c r="AN48" s="162" t="s">
        <v>116</v>
      </c>
      <c r="AO48" s="27">
        <f t="shared" si="78"/>
        <v>15</v>
      </c>
      <c r="AP48" s="162" t="s">
        <v>20</v>
      </c>
      <c r="AQ48" s="27">
        <f t="shared" si="79"/>
        <v>15</v>
      </c>
      <c r="AR48" s="162" t="s">
        <v>116</v>
      </c>
      <c r="AS48" s="27">
        <f t="shared" si="80"/>
        <v>15</v>
      </c>
      <c r="AT48" s="162" t="s">
        <v>116</v>
      </c>
      <c r="AU48" s="27">
        <f t="shared" si="81"/>
        <v>15</v>
      </c>
      <c r="AV48" s="162" t="s">
        <v>117</v>
      </c>
      <c r="AW48" s="27">
        <f t="shared" si="71"/>
        <v>10</v>
      </c>
      <c r="AX48" s="48">
        <f t="shared" si="72"/>
        <v>100</v>
      </c>
      <c r="AY48" s="48" t="str">
        <f t="shared" si="73"/>
        <v>Fuerte</v>
      </c>
      <c r="AZ48" s="132" t="s">
        <v>118</v>
      </c>
      <c r="BA48" s="161" t="str">
        <f t="shared" si="74"/>
        <v>Fuerte</v>
      </c>
      <c r="BB48" s="21" t="str">
        <f>IFERROR(VLOOKUP((CONCATENATE(AY48,BA48)),[25]Listados!$U$3:$V$11,2,FALSE),"")</f>
        <v>Fuerte</v>
      </c>
      <c r="BC48" s="48">
        <f t="shared" si="75"/>
        <v>100</v>
      </c>
      <c r="BD48" s="295"/>
      <c r="BE48" s="297"/>
      <c r="BF48" s="295"/>
      <c r="BG48" s="295"/>
      <c r="BH48" s="299"/>
      <c r="BI48" s="308"/>
      <c r="BJ48" s="299"/>
      <c r="BK48" s="299"/>
      <c r="BL48" s="154" t="s">
        <v>1317</v>
      </c>
      <c r="BM48" s="283" t="s">
        <v>673</v>
      </c>
      <c r="BN48" s="261">
        <v>45292</v>
      </c>
      <c r="BO48" s="261">
        <v>45657</v>
      </c>
      <c r="BP48" s="159" t="s">
        <v>1319</v>
      </c>
      <c r="BQ48" s="154" t="s">
        <v>1321</v>
      </c>
      <c r="BR48" s="271" t="s">
        <v>1408</v>
      </c>
      <c r="BS48" s="300"/>
      <c r="BT48" s="389"/>
      <c r="BU48" s="377"/>
      <c r="BV48" s="372"/>
      <c r="BW48" s="373"/>
    </row>
    <row r="49" spans="1:75" ht="100.5" customHeight="1" x14ac:dyDescent="0.25">
      <c r="A49" s="310"/>
      <c r="B49" s="455"/>
      <c r="C49" s="404"/>
      <c r="D49" s="463"/>
      <c r="E49" s="129" t="s">
        <v>833</v>
      </c>
      <c r="F49" s="130" t="s">
        <v>30</v>
      </c>
      <c r="G49" s="465"/>
      <c r="H49" s="320"/>
      <c r="I49" s="320"/>
      <c r="J49" s="320"/>
      <c r="K49" s="320"/>
      <c r="L49" s="320"/>
      <c r="M49" s="320"/>
      <c r="N49" s="320"/>
      <c r="O49" s="320"/>
      <c r="P49" s="320"/>
      <c r="Q49" s="320"/>
      <c r="R49" s="320"/>
      <c r="S49" s="320"/>
      <c r="T49" s="320"/>
      <c r="U49" s="320"/>
      <c r="V49" s="320"/>
      <c r="W49" s="320"/>
      <c r="X49" s="320"/>
      <c r="Y49" s="320"/>
      <c r="Z49" s="302"/>
      <c r="AA49" s="327"/>
      <c r="AB49" s="302"/>
      <c r="AC49" s="304"/>
      <c r="AD49" s="327" t="str">
        <f>+IF(OR(AB49=1,AB49&lt;=5),"Moderado",IF(OR(AB49=6,AB49&lt;=11),"Mayor","Catastrófico"))</f>
        <v>Moderado</v>
      </c>
      <c r="AE49" s="304"/>
      <c r="AF49" s="308"/>
      <c r="AG49" s="172" t="s">
        <v>1314</v>
      </c>
      <c r="AH49" s="129" t="s">
        <v>834</v>
      </c>
      <c r="AI49" s="149" t="s">
        <v>123</v>
      </c>
      <c r="AJ49" s="149" t="s">
        <v>116</v>
      </c>
      <c r="AK49" s="27">
        <f t="shared" si="76"/>
        <v>15</v>
      </c>
      <c r="AL49" s="149" t="s">
        <v>116</v>
      </c>
      <c r="AM49" s="27">
        <f t="shared" si="77"/>
        <v>15</v>
      </c>
      <c r="AN49" s="162" t="s">
        <v>116</v>
      </c>
      <c r="AO49" s="27">
        <f t="shared" si="78"/>
        <v>15</v>
      </c>
      <c r="AP49" s="162" t="s">
        <v>20</v>
      </c>
      <c r="AQ49" s="27">
        <f t="shared" si="79"/>
        <v>15</v>
      </c>
      <c r="AR49" s="162" t="s">
        <v>116</v>
      </c>
      <c r="AS49" s="27">
        <f t="shared" si="80"/>
        <v>15</v>
      </c>
      <c r="AT49" s="162" t="s">
        <v>116</v>
      </c>
      <c r="AU49" s="27">
        <f t="shared" si="81"/>
        <v>15</v>
      </c>
      <c r="AV49" s="162" t="s">
        <v>117</v>
      </c>
      <c r="AW49" s="27">
        <f t="shared" si="71"/>
        <v>10</v>
      </c>
      <c r="AX49" s="48">
        <f t="shared" si="72"/>
        <v>100</v>
      </c>
      <c r="AY49" s="48" t="str">
        <f t="shared" si="73"/>
        <v>Fuerte</v>
      </c>
      <c r="AZ49" s="132" t="s">
        <v>118</v>
      </c>
      <c r="BA49" s="161" t="str">
        <f t="shared" si="74"/>
        <v>Fuerte</v>
      </c>
      <c r="BB49" s="21" t="str">
        <f>IFERROR(VLOOKUP((CONCATENATE(AY49,BA49)),[25]Listados!$U$3:$V$11,2,FALSE),"")</f>
        <v>Fuerte</v>
      </c>
      <c r="BC49" s="48">
        <f t="shared" si="75"/>
        <v>100</v>
      </c>
      <c r="BD49" s="295"/>
      <c r="BE49" s="297"/>
      <c r="BF49" s="295"/>
      <c r="BG49" s="295"/>
      <c r="BH49" s="299"/>
      <c r="BI49" s="308"/>
      <c r="BJ49" s="299"/>
      <c r="BK49" s="299"/>
      <c r="BL49" s="154" t="s">
        <v>1317</v>
      </c>
      <c r="BM49" s="283" t="s">
        <v>673</v>
      </c>
      <c r="BN49" s="261">
        <v>45292</v>
      </c>
      <c r="BO49" s="261">
        <v>45657</v>
      </c>
      <c r="BP49" s="159" t="s">
        <v>1319</v>
      </c>
      <c r="BQ49" s="271" t="s">
        <v>1322</v>
      </c>
      <c r="BR49" s="154" t="s">
        <v>1409</v>
      </c>
      <c r="BS49" s="291" t="s">
        <v>1358</v>
      </c>
      <c r="BT49" s="389"/>
      <c r="BU49" s="377"/>
      <c r="BV49" s="372"/>
      <c r="BW49" s="373"/>
    </row>
    <row r="50" spans="1:75" ht="101.25" customHeight="1" x14ac:dyDescent="0.25">
      <c r="A50" s="310"/>
      <c r="B50" s="455"/>
      <c r="C50" s="404"/>
      <c r="D50" s="463"/>
      <c r="E50" s="129" t="s">
        <v>834</v>
      </c>
      <c r="F50" s="130" t="s">
        <v>16</v>
      </c>
      <c r="G50" s="465"/>
      <c r="H50" s="320"/>
      <c r="I50" s="320"/>
      <c r="J50" s="320"/>
      <c r="K50" s="320"/>
      <c r="L50" s="320"/>
      <c r="M50" s="320"/>
      <c r="N50" s="320"/>
      <c r="O50" s="320"/>
      <c r="P50" s="320"/>
      <c r="Q50" s="320"/>
      <c r="R50" s="320"/>
      <c r="S50" s="320"/>
      <c r="T50" s="320"/>
      <c r="U50" s="320"/>
      <c r="V50" s="320"/>
      <c r="W50" s="320"/>
      <c r="X50" s="320"/>
      <c r="Y50" s="320"/>
      <c r="Z50" s="302"/>
      <c r="AA50" s="327"/>
      <c r="AB50" s="302"/>
      <c r="AC50" s="304"/>
      <c r="AD50" s="327" t="str">
        <f>+IF(OR(AB50=1,AB50&lt;=5),"Moderado",IF(OR(AB50=6,AB50&lt;=11),"Mayor","Catastrófico"))</f>
        <v>Moderado</v>
      </c>
      <c r="AE50" s="304"/>
      <c r="AF50" s="308"/>
      <c r="AG50" s="172" t="s">
        <v>1315</v>
      </c>
      <c r="AH50" s="129" t="s">
        <v>835</v>
      </c>
      <c r="AI50" s="149" t="s">
        <v>20</v>
      </c>
      <c r="AJ50" s="149" t="s">
        <v>116</v>
      </c>
      <c r="AK50" s="27">
        <f t="shared" si="76"/>
        <v>15</v>
      </c>
      <c r="AL50" s="149" t="s">
        <v>116</v>
      </c>
      <c r="AM50" s="27">
        <f t="shared" si="77"/>
        <v>15</v>
      </c>
      <c r="AN50" s="162" t="s">
        <v>116</v>
      </c>
      <c r="AO50" s="27">
        <f t="shared" si="78"/>
        <v>15</v>
      </c>
      <c r="AP50" s="162" t="s">
        <v>20</v>
      </c>
      <c r="AQ50" s="27">
        <f t="shared" si="79"/>
        <v>15</v>
      </c>
      <c r="AR50" s="162" t="s">
        <v>116</v>
      </c>
      <c r="AS50" s="27">
        <f t="shared" si="80"/>
        <v>15</v>
      </c>
      <c r="AT50" s="162" t="s">
        <v>116</v>
      </c>
      <c r="AU50" s="27">
        <f t="shared" si="81"/>
        <v>15</v>
      </c>
      <c r="AV50" s="162" t="s">
        <v>117</v>
      </c>
      <c r="AW50" s="27">
        <f t="shared" si="71"/>
        <v>10</v>
      </c>
      <c r="AX50" s="48">
        <f t="shared" si="72"/>
        <v>100</v>
      </c>
      <c r="AY50" s="48" t="str">
        <f t="shared" si="73"/>
        <v>Fuerte</v>
      </c>
      <c r="AZ50" s="132" t="s">
        <v>118</v>
      </c>
      <c r="BA50" s="161" t="str">
        <f t="shared" si="74"/>
        <v>Fuerte</v>
      </c>
      <c r="BB50" s="21" t="str">
        <f>IFERROR(VLOOKUP((CONCATENATE(AY50,BA50)),[25]Listados!$U$3:$V$11,2,FALSE),"")</f>
        <v>Fuerte</v>
      </c>
      <c r="BC50" s="48">
        <f t="shared" si="75"/>
        <v>100</v>
      </c>
      <c r="BD50" s="295"/>
      <c r="BE50" s="297"/>
      <c r="BF50" s="295"/>
      <c r="BG50" s="295"/>
      <c r="BH50" s="299"/>
      <c r="BI50" s="308"/>
      <c r="BJ50" s="299"/>
      <c r="BK50" s="299"/>
      <c r="BL50" s="154" t="s">
        <v>1317</v>
      </c>
      <c r="BM50" s="283" t="s">
        <v>673</v>
      </c>
      <c r="BN50" s="261">
        <v>45292</v>
      </c>
      <c r="BO50" s="261">
        <v>45657</v>
      </c>
      <c r="BP50" s="159" t="s">
        <v>1319</v>
      </c>
      <c r="BQ50" s="271" t="s">
        <v>1323</v>
      </c>
      <c r="BR50" s="271" t="s">
        <v>1410</v>
      </c>
      <c r="BS50" s="291" t="s">
        <v>1359</v>
      </c>
      <c r="BT50" s="389"/>
      <c r="BU50" s="377"/>
      <c r="BV50" s="372"/>
      <c r="BW50" s="373"/>
    </row>
    <row r="51" spans="1:75" ht="69" customHeight="1" x14ac:dyDescent="0.25">
      <c r="A51" s="310"/>
      <c r="B51" s="455"/>
      <c r="C51" s="404"/>
      <c r="D51" s="463"/>
      <c r="E51" s="129" t="s">
        <v>836</v>
      </c>
      <c r="F51" s="130" t="s">
        <v>16</v>
      </c>
      <c r="G51" s="465"/>
      <c r="H51" s="320"/>
      <c r="I51" s="320"/>
      <c r="J51" s="320"/>
      <c r="K51" s="320"/>
      <c r="L51" s="320"/>
      <c r="M51" s="320"/>
      <c r="N51" s="320"/>
      <c r="O51" s="320"/>
      <c r="P51" s="320"/>
      <c r="Q51" s="320"/>
      <c r="R51" s="320"/>
      <c r="S51" s="320"/>
      <c r="T51" s="320"/>
      <c r="U51" s="320"/>
      <c r="V51" s="320"/>
      <c r="W51" s="320"/>
      <c r="X51" s="320"/>
      <c r="Y51" s="320"/>
      <c r="Z51" s="302"/>
      <c r="AA51" s="327"/>
      <c r="AB51" s="302"/>
      <c r="AC51" s="304"/>
      <c r="AD51" s="327" t="str">
        <f>+IF(OR(AB51=1,AB51&lt;=5),"Moderado",IF(OR(AB51=6,AB51&lt;=11),"Mayor","Catastrófico"))</f>
        <v>Moderado</v>
      </c>
      <c r="AE51" s="304"/>
      <c r="AF51" s="308"/>
      <c r="AG51" s="172" t="s">
        <v>1312</v>
      </c>
      <c r="AH51" s="129" t="s">
        <v>837</v>
      </c>
      <c r="AI51" s="149" t="s">
        <v>20</v>
      </c>
      <c r="AJ51" s="149" t="s">
        <v>116</v>
      </c>
      <c r="AK51" s="27">
        <f t="shared" si="76"/>
        <v>15</v>
      </c>
      <c r="AL51" s="149" t="s">
        <v>116</v>
      </c>
      <c r="AM51" s="27">
        <f t="shared" si="77"/>
        <v>15</v>
      </c>
      <c r="AN51" s="162" t="s">
        <v>116</v>
      </c>
      <c r="AO51" s="27">
        <f t="shared" si="78"/>
        <v>15</v>
      </c>
      <c r="AP51" s="162" t="s">
        <v>20</v>
      </c>
      <c r="AQ51" s="27">
        <f t="shared" si="79"/>
        <v>15</v>
      </c>
      <c r="AR51" s="162" t="s">
        <v>116</v>
      </c>
      <c r="AS51" s="27">
        <f t="shared" si="80"/>
        <v>15</v>
      </c>
      <c r="AT51" s="162" t="s">
        <v>116</v>
      </c>
      <c r="AU51" s="27">
        <f t="shared" si="81"/>
        <v>15</v>
      </c>
      <c r="AV51" s="162" t="s">
        <v>117</v>
      </c>
      <c r="AW51" s="27">
        <f t="shared" si="71"/>
        <v>10</v>
      </c>
      <c r="AX51" s="48">
        <f t="shared" si="72"/>
        <v>100</v>
      </c>
      <c r="AY51" s="48" t="str">
        <f t="shared" si="73"/>
        <v>Fuerte</v>
      </c>
      <c r="AZ51" s="132" t="s">
        <v>118</v>
      </c>
      <c r="BA51" s="161" t="str">
        <f t="shared" si="74"/>
        <v>Fuerte</v>
      </c>
      <c r="BB51" s="21" t="str">
        <f>IFERROR(VLOOKUP((CONCATENATE(AY51,BA51)),[25]Listados!$U$3:$V$11,2,FALSE),"")</f>
        <v>Fuerte</v>
      </c>
      <c r="BC51" s="48">
        <f t="shared" si="75"/>
        <v>100</v>
      </c>
      <c r="BD51" s="295"/>
      <c r="BE51" s="297"/>
      <c r="BF51" s="295"/>
      <c r="BG51" s="295"/>
      <c r="BH51" s="299"/>
      <c r="BI51" s="308"/>
      <c r="BJ51" s="299"/>
      <c r="BK51" s="299"/>
      <c r="BL51" s="154" t="s">
        <v>832</v>
      </c>
      <c r="BM51" s="283" t="s">
        <v>673</v>
      </c>
      <c r="BN51" s="261">
        <v>45292</v>
      </c>
      <c r="BO51" s="261">
        <v>45657</v>
      </c>
      <c r="BP51" s="159" t="s">
        <v>681</v>
      </c>
      <c r="BQ51" s="271" t="s">
        <v>1325</v>
      </c>
      <c r="BR51" s="271" t="s">
        <v>1411</v>
      </c>
      <c r="BS51" s="265" t="s">
        <v>1360</v>
      </c>
      <c r="BT51" s="389"/>
      <c r="BU51" s="377"/>
      <c r="BV51" s="372"/>
      <c r="BW51" s="373"/>
    </row>
    <row r="52" spans="1:75" ht="50.25" customHeight="1" x14ac:dyDescent="0.25">
      <c r="A52" s="310"/>
      <c r="B52" s="455"/>
      <c r="C52" s="404"/>
      <c r="D52" s="463"/>
      <c r="E52" s="129" t="s">
        <v>835</v>
      </c>
      <c r="F52" s="130" t="s">
        <v>16</v>
      </c>
      <c r="G52" s="465"/>
      <c r="H52" s="320"/>
      <c r="I52" s="320"/>
      <c r="J52" s="320"/>
      <c r="K52" s="320"/>
      <c r="L52" s="320"/>
      <c r="M52" s="320"/>
      <c r="N52" s="320"/>
      <c r="O52" s="320"/>
      <c r="P52" s="320"/>
      <c r="Q52" s="320"/>
      <c r="R52" s="320"/>
      <c r="S52" s="320"/>
      <c r="T52" s="320"/>
      <c r="U52" s="320"/>
      <c r="V52" s="320"/>
      <c r="W52" s="320"/>
      <c r="X52" s="320"/>
      <c r="Y52" s="320"/>
      <c r="Z52" s="302"/>
      <c r="AA52" s="327"/>
      <c r="AB52" s="302"/>
      <c r="AC52" s="304"/>
      <c r="AD52" s="327"/>
      <c r="AE52" s="304"/>
      <c r="AF52" s="308"/>
      <c r="AG52" s="430" t="s">
        <v>1313</v>
      </c>
      <c r="AH52" s="433" t="s">
        <v>838</v>
      </c>
      <c r="AI52" s="149" t="s">
        <v>20</v>
      </c>
      <c r="AJ52" s="149" t="s">
        <v>116</v>
      </c>
      <c r="AK52" s="27">
        <f t="shared" si="76"/>
        <v>15</v>
      </c>
      <c r="AL52" s="149" t="s">
        <v>116</v>
      </c>
      <c r="AM52" s="27">
        <f t="shared" si="77"/>
        <v>15</v>
      </c>
      <c r="AN52" s="162" t="s">
        <v>116</v>
      </c>
      <c r="AO52" s="27">
        <f t="shared" si="78"/>
        <v>15</v>
      </c>
      <c r="AP52" s="162" t="s">
        <v>20</v>
      </c>
      <c r="AQ52" s="27">
        <f t="shared" si="79"/>
        <v>15</v>
      </c>
      <c r="AR52" s="162" t="s">
        <v>116</v>
      </c>
      <c r="AS52" s="27">
        <f t="shared" si="80"/>
        <v>15</v>
      </c>
      <c r="AT52" s="162" t="s">
        <v>116</v>
      </c>
      <c r="AU52" s="27">
        <f t="shared" si="81"/>
        <v>15</v>
      </c>
      <c r="AV52" s="162" t="s">
        <v>117</v>
      </c>
      <c r="AW52" s="27">
        <f t="shared" si="71"/>
        <v>10</v>
      </c>
      <c r="AX52" s="48">
        <f t="shared" si="72"/>
        <v>100</v>
      </c>
      <c r="AY52" s="48" t="str">
        <f t="shared" si="73"/>
        <v>Fuerte</v>
      </c>
      <c r="AZ52" s="132" t="s">
        <v>118</v>
      </c>
      <c r="BA52" s="161" t="str">
        <f t="shared" si="74"/>
        <v>Fuerte</v>
      </c>
      <c r="BB52" s="21" t="str">
        <f>IFERROR(VLOOKUP((CONCATENATE(AY52,BA52)),[25]Listados!$U$3:$V$11,2,FALSE),"")</f>
        <v>Fuerte</v>
      </c>
      <c r="BC52" s="48">
        <f t="shared" si="75"/>
        <v>100</v>
      </c>
      <c r="BD52" s="295"/>
      <c r="BE52" s="297"/>
      <c r="BF52" s="295"/>
      <c r="BG52" s="295"/>
      <c r="BH52" s="299"/>
      <c r="BI52" s="308"/>
      <c r="BJ52" s="299"/>
      <c r="BK52" s="299"/>
      <c r="BL52" s="380" t="s">
        <v>1412</v>
      </c>
      <c r="BM52" s="379" t="s">
        <v>673</v>
      </c>
      <c r="BN52" s="383">
        <v>45292</v>
      </c>
      <c r="BO52" s="383">
        <v>45322</v>
      </c>
      <c r="BP52" s="379" t="s">
        <v>681</v>
      </c>
      <c r="BQ52" s="379" t="s">
        <v>1324</v>
      </c>
      <c r="BR52" s="379" t="s">
        <v>1413</v>
      </c>
      <c r="BS52" s="379" t="s">
        <v>1361</v>
      </c>
      <c r="BT52" s="389"/>
      <c r="BU52" s="377"/>
      <c r="BV52" s="372"/>
      <c r="BW52" s="373"/>
    </row>
    <row r="53" spans="1:75" ht="38.25" x14ac:dyDescent="0.25">
      <c r="A53" s="310"/>
      <c r="B53" s="455"/>
      <c r="C53" s="404"/>
      <c r="D53" s="463"/>
      <c r="E53" s="129" t="s">
        <v>837</v>
      </c>
      <c r="F53" s="130" t="s">
        <v>16</v>
      </c>
      <c r="G53" s="465"/>
      <c r="H53" s="320"/>
      <c r="I53" s="320"/>
      <c r="J53" s="320"/>
      <c r="K53" s="320"/>
      <c r="L53" s="320"/>
      <c r="M53" s="320"/>
      <c r="N53" s="320"/>
      <c r="O53" s="320"/>
      <c r="P53" s="320"/>
      <c r="Q53" s="320"/>
      <c r="R53" s="320"/>
      <c r="S53" s="320"/>
      <c r="T53" s="320"/>
      <c r="U53" s="320"/>
      <c r="V53" s="320"/>
      <c r="W53" s="320"/>
      <c r="X53" s="320"/>
      <c r="Y53" s="320"/>
      <c r="Z53" s="302"/>
      <c r="AA53" s="327"/>
      <c r="AB53" s="302"/>
      <c r="AC53" s="304"/>
      <c r="AD53" s="327"/>
      <c r="AE53" s="304"/>
      <c r="AF53" s="308"/>
      <c r="AG53" s="431"/>
      <c r="AH53" s="434"/>
      <c r="AI53" s="149"/>
      <c r="AJ53" s="149"/>
      <c r="AK53" s="27"/>
      <c r="AL53" s="149"/>
      <c r="AM53" s="27"/>
      <c r="AN53" s="162"/>
      <c r="AO53" s="27"/>
      <c r="AP53" s="162"/>
      <c r="AQ53" s="27"/>
      <c r="AR53" s="162"/>
      <c r="AS53" s="27"/>
      <c r="AT53" s="162"/>
      <c r="AU53" s="27"/>
      <c r="AV53" s="162"/>
      <c r="AW53" s="27" t="str">
        <f t="shared" si="71"/>
        <v/>
      </c>
      <c r="AX53" s="48" t="str">
        <f t="shared" si="72"/>
        <v/>
      </c>
      <c r="AY53" s="48" t="str">
        <f t="shared" si="73"/>
        <v/>
      </c>
      <c r="AZ53" s="132"/>
      <c r="BA53" s="161" t="str">
        <f t="shared" si="74"/>
        <v>Débil</v>
      </c>
      <c r="BB53" s="21" t="str">
        <f>IFERROR(VLOOKUP((CONCATENATE(AY53,BA53)),[25]Listados!$U$3:$V$11,2,FALSE),"")</f>
        <v/>
      </c>
      <c r="BC53" s="48">
        <f t="shared" si="75"/>
        <v>100</v>
      </c>
      <c r="BD53" s="295"/>
      <c r="BE53" s="297"/>
      <c r="BF53" s="295"/>
      <c r="BG53" s="295"/>
      <c r="BH53" s="299"/>
      <c r="BI53" s="308"/>
      <c r="BJ53" s="299"/>
      <c r="BK53" s="299"/>
      <c r="BL53" s="381"/>
      <c r="BM53" s="299"/>
      <c r="BN53" s="362"/>
      <c r="BO53" s="362"/>
      <c r="BP53" s="299"/>
      <c r="BQ53" s="299"/>
      <c r="BR53" s="299"/>
      <c r="BS53" s="299"/>
      <c r="BT53" s="389"/>
      <c r="BU53" s="377"/>
      <c r="BV53" s="372"/>
      <c r="BW53" s="373"/>
    </row>
    <row r="54" spans="1:75" ht="39" thickBot="1" x14ac:dyDescent="0.3">
      <c r="A54" s="310"/>
      <c r="B54" s="455"/>
      <c r="C54" s="404"/>
      <c r="D54" s="463"/>
      <c r="E54" s="129" t="s">
        <v>838</v>
      </c>
      <c r="F54" s="130" t="s">
        <v>16</v>
      </c>
      <c r="G54" s="465"/>
      <c r="H54" s="320"/>
      <c r="I54" s="320"/>
      <c r="J54" s="320"/>
      <c r="K54" s="320"/>
      <c r="L54" s="320"/>
      <c r="M54" s="320"/>
      <c r="N54" s="320"/>
      <c r="O54" s="320"/>
      <c r="P54" s="320"/>
      <c r="Q54" s="320"/>
      <c r="R54" s="320"/>
      <c r="S54" s="320"/>
      <c r="T54" s="320"/>
      <c r="U54" s="320"/>
      <c r="V54" s="320"/>
      <c r="W54" s="320"/>
      <c r="X54" s="320"/>
      <c r="Y54" s="320"/>
      <c r="Z54" s="302"/>
      <c r="AA54" s="327"/>
      <c r="AB54" s="302"/>
      <c r="AC54" s="305"/>
      <c r="AD54" s="327" t="str">
        <f>+IF(OR(AB54=1,AB54&lt;=5),"Moderado",IF(OR(AB54=6,AB54&lt;=11),"Mayor","Catastrófico"))</f>
        <v>Moderado</v>
      </c>
      <c r="AE54" s="305"/>
      <c r="AF54" s="308"/>
      <c r="AG54" s="432"/>
      <c r="AH54" s="435"/>
      <c r="AI54" s="149"/>
      <c r="AJ54" s="149"/>
      <c r="AK54" s="27"/>
      <c r="AL54" s="149"/>
      <c r="AM54" s="27"/>
      <c r="AN54" s="162"/>
      <c r="AO54" s="27"/>
      <c r="AP54" s="162"/>
      <c r="AQ54" s="27"/>
      <c r="AR54" s="162"/>
      <c r="AS54" s="27"/>
      <c r="AT54" s="162"/>
      <c r="AU54" s="27"/>
      <c r="AV54" s="162"/>
      <c r="AW54" s="27" t="str">
        <f t="shared" si="71"/>
        <v/>
      </c>
      <c r="AX54" s="48" t="str">
        <f t="shared" si="72"/>
        <v/>
      </c>
      <c r="AY54" s="48" t="str">
        <f t="shared" si="73"/>
        <v/>
      </c>
      <c r="AZ54" s="132"/>
      <c r="BA54" s="161" t="str">
        <f t="shared" si="74"/>
        <v>Débil</v>
      </c>
      <c r="BB54" s="21" t="str">
        <f>IFERROR(VLOOKUP((CONCATENATE(AY54,BA54)),[25]Listados!$U$3:$V$11,2,FALSE),"")</f>
        <v/>
      </c>
      <c r="BC54" s="48">
        <f t="shared" si="75"/>
        <v>100</v>
      </c>
      <c r="BD54" s="296"/>
      <c r="BE54" s="297"/>
      <c r="BF54" s="296"/>
      <c r="BG54" s="296"/>
      <c r="BH54" s="300"/>
      <c r="BI54" s="308"/>
      <c r="BJ54" s="300"/>
      <c r="BK54" s="300"/>
      <c r="BL54" s="382"/>
      <c r="BM54" s="300"/>
      <c r="BN54" s="363"/>
      <c r="BO54" s="363"/>
      <c r="BP54" s="300"/>
      <c r="BQ54" s="300"/>
      <c r="BR54" s="300"/>
      <c r="BS54" s="300"/>
      <c r="BT54" s="394"/>
      <c r="BU54" s="377"/>
      <c r="BV54" s="372"/>
      <c r="BW54" s="373"/>
    </row>
    <row r="55" spans="1:75" ht="85.5" customHeight="1" x14ac:dyDescent="0.25">
      <c r="A55" s="309">
        <v>16</v>
      </c>
      <c r="B55" s="320" t="s">
        <v>101</v>
      </c>
      <c r="C55" s="404" t="str">
        <f>IFERROR(VLOOKUP(B55,Listados!B$3:C$20,2,FALSE),"")</f>
        <v>Contar con  personal idoneo y calificado para el ejercicio de las funciones de la entidad, así mismo fortelcer las competencias, habilidades, conocimientos y mejoramiento de la calidad de la vida laboral de los servidores públicos, cumpliendo con todas las disposiciones legales vigentes.</v>
      </c>
      <c r="D55" s="406" t="s">
        <v>839</v>
      </c>
      <c r="E55" s="129" t="s">
        <v>840</v>
      </c>
      <c r="F55" s="409" t="s">
        <v>16</v>
      </c>
      <c r="G55" s="318" t="s">
        <v>841</v>
      </c>
      <c r="H55" s="320" t="s">
        <v>116</v>
      </c>
      <c r="I55" s="320" t="s">
        <v>120</v>
      </c>
      <c r="J55" s="320" t="s">
        <v>120</v>
      </c>
      <c r="K55" s="320" t="s">
        <v>120</v>
      </c>
      <c r="L55" s="320" t="s">
        <v>116</v>
      </c>
      <c r="M55" s="320" t="s">
        <v>116</v>
      </c>
      <c r="N55" s="320" t="s">
        <v>120</v>
      </c>
      <c r="O55" s="320" t="s">
        <v>120</v>
      </c>
      <c r="P55" s="320" t="s">
        <v>120</v>
      </c>
      <c r="Q55" s="320" t="s">
        <v>116</v>
      </c>
      <c r="R55" s="320" t="s">
        <v>116</v>
      </c>
      <c r="S55" s="320" t="s">
        <v>116</v>
      </c>
      <c r="T55" s="320" t="s">
        <v>116</v>
      </c>
      <c r="U55" s="320" t="s">
        <v>116</v>
      </c>
      <c r="V55" s="320" t="s">
        <v>120</v>
      </c>
      <c r="W55" s="396" t="s">
        <v>120</v>
      </c>
      <c r="X55" s="396" t="s">
        <v>120</v>
      </c>
      <c r="Y55" s="396" t="s">
        <v>120</v>
      </c>
      <c r="Z55" s="301" t="s">
        <v>120</v>
      </c>
      <c r="AA55" s="305">
        <f>COUNTIF(H55:Z57, "SI")</f>
        <v>8</v>
      </c>
      <c r="AB55" s="301" t="s">
        <v>44</v>
      </c>
      <c r="AC55" s="303">
        <f>+VLOOKUP(AB55,Listados!$K$8:$L$12,2,0)</f>
        <v>3</v>
      </c>
      <c r="AD55" s="305" t="str">
        <f>+IF(OR(AA55=1,AA55&lt;=5),"Moderado",IF(OR(AA55=6,AA55&lt;=11),"Mayor","Catastrófico"))</f>
        <v>Mayor</v>
      </c>
      <c r="AE55" s="303" t="e">
        <f>+VLOOKUP(AD55,Listados!K115:L119,2,0)</f>
        <v>#N/A</v>
      </c>
      <c r="AF55" s="300" t="str">
        <f>IF(AND(AB55&lt;&gt;"",AD55&lt;&gt;""),VLOOKUP(AB55&amp;AD55,Listados!$M$3:$N$27,2,FALSE),"")</f>
        <v>Extremo</v>
      </c>
      <c r="AG55" s="47" t="s">
        <v>842</v>
      </c>
      <c r="AH55" s="173"/>
      <c r="AI55" s="146" t="s">
        <v>123</v>
      </c>
      <c r="AJ55" s="146" t="s">
        <v>116</v>
      </c>
      <c r="AK55" s="145"/>
      <c r="AL55" s="146" t="s">
        <v>116</v>
      </c>
      <c r="AM55" s="145"/>
      <c r="AN55" s="163" t="s">
        <v>116</v>
      </c>
      <c r="AO55" s="145"/>
      <c r="AP55" s="163" t="s">
        <v>123</v>
      </c>
      <c r="AQ55" s="145"/>
      <c r="AR55" s="163" t="s">
        <v>116</v>
      </c>
      <c r="AS55" s="145"/>
      <c r="AT55" s="163" t="s">
        <v>116</v>
      </c>
      <c r="AU55" s="145"/>
      <c r="AV55" s="163" t="s">
        <v>117</v>
      </c>
      <c r="AW55" s="145">
        <f t="shared" si="71"/>
        <v>10</v>
      </c>
      <c r="AX55" s="21">
        <f t="shared" si="72"/>
        <v>10</v>
      </c>
      <c r="AY55" s="21" t="str">
        <f t="shared" si="73"/>
        <v>Débil</v>
      </c>
      <c r="AZ55" s="132" t="s">
        <v>118</v>
      </c>
      <c r="BA55" s="161" t="str">
        <f t="shared" si="74"/>
        <v>Fuerte</v>
      </c>
      <c r="BB55" s="161" t="str">
        <f>IFERROR(VLOOKUP((CONCATENATE(AY55,BA55)),Listados!$U$3:$V$11,2,FALSE),"")</f>
        <v>Débil</v>
      </c>
      <c r="BC55" s="161">
        <f t="shared" si="75"/>
        <v>0</v>
      </c>
      <c r="BD55" s="395">
        <f>AVERAGE(BC55:BC57)</f>
        <v>66.666666666666671</v>
      </c>
      <c r="BE55" s="395" t="str">
        <f>IF(BD55&lt;=50, "Débil", IF(BD55&lt;=99,"Moderado","Fuerte"))</f>
        <v>Moderado</v>
      </c>
      <c r="BF55" s="395">
        <f>+IF(BE55="Fuerte",2,IF(BE55="Moderado",1,0))</f>
        <v>1</v>
      </c>
      <c r="BG55" s="395">
        <f>+AC55-BF55</f>
        <v>2</v>
      </c>
      <c r="BH55" s="374" t="str">
        <f>+VLOOKUP(BG55,Listados!$J$18:$K$24,2,TRUE)</f>
        <v>Improbable</v>
      </c>
      <c r="BI55" s="374" t="str">
        <f>IF(ISBLANK(AD55),"",AD55)</f>
        <v>Mayor</v>
      </c>
      <c r="BJ55" s="374" t="str">
        <f>IF(AND(BH55&lt;&gt;"",BI55&lt;&gt;""),VLOOKUP(BH55&amp;BI55,Listados!$M$3:$N$27,2,FALSE),"")</f>
        <v>Alto</v>
      </c>
      <c r="BK55" s="374" t="str">
        <f>+VLOOKUP(BJ55,Listados!$P$3:$Q$6,2,FALSE)</f>
        <v>Reducir el riesgo</v>
      </c>
      <c r="BL55" s="370" t="s">
        <v>843</v>
      </c>
      <c r="BM55" s="370" t="s">
        <v>844</v>
      </c>
      <c r="BN55" s="485">
        <v>45292</v>
      </c>
      <c r="BO55" s="485">
        <v>45657</v>
      </c>
      <c r="BP55" s="370" t="s">
        <v>845</v>
      </c>
      <c r="BQ55" s="370" t="s">
        <v>846</v>
      </c>
      <c r="BR55" s="377" t="s">
        <v>1333</v>
      </c>
      <c r="BS55" s="377" t="s">
        <v>1364</v>
      </c>
      <c r="BT55" s="377"/>
      <c r="BU55" s="372" t="s">
        <v>1414</v>
      </c>
      <c r="BV55" s="372" t="s">
        <v>1422</v>
      </c>
      <c r="BW55" s="370"/>
    </row>
    <row r="56" spans="1:75" ht="87.95" customHeight="1" x14ac:dyDescent="0.25">
      <c r="A56" s="310"/>
      <c r="B56" s="320"/>
      <c r="C56" s="404"/>
      <c r="D56" s="406"/>
      <c r="E56" s="129" t="s">
        <v>847</v>
      </c>
      <c r="F56" s="410"/>
      <c r="G56" s="318"/>
      <c r="H56" s="320"/>
      <c r="I56" s="320"/>
      <c r="J56" s="320"/>
      <c r="K56" s="320"/>
      <c r="L56" s="320"/>
      <c r="M56" s="320"/>
      <c r="N56" s="320"/>
      <c r="O56" s="320"/>
      <c r="P56" s="320"/>
      <c r="Q56" s="320"/>
      <c r="R56" s="320"/>
      <c r="S56" s="320"/>
      <c r="T56" s="320"/>
      <c r="U56" s="320"/>
      <c r="V56" s="320"/>
      <c r="W56" s="320"/>
      <c r="X56" s="320"/>
      <c r="Y56" s="320"/>
      <c r="Z56" s="302"/>
      <c r="AA56" s="327"/>
      <c r="AB56" s="302"/>
      <c r="AC56" s="304"/>
      <c r="AD56" s="327" t="str">
        <f>+IF(OR(AB56=1,AB56&lt;=5),"Moderado",IF(OR(AB56=6,AB56&lt;=11),"Mayor","Catastrófico"))</f>
        <v>Moderado</v>
      </c>
      <c r="AE56" s="304"/>
      <c r="AF56" s="308"/>
      <c r="AG56" s="47" t="s">
        <v>848</v>
      </c>
      <c r="AH56" s="233"/>
      <c r="AI56" s="146" t="s">
        <v>20</v>
      </c>
      <c r="AJ56" s="146" t="s">
        <v>116</v>
      </c>
      <c r="AK56" s="145">
        <f t="shared" ref="AK56:AK57" si="82">+IF(AJ56="si",15,"")</f>
        <v>15</v>
      </c>
      <c r="AL56" s="146" t="s">
        <v>312</v>
      </c>
      <c r="AM56" s="145">
        <f t="shared" ref="AM56:AM57" si="83">+IF(AL56="si",15,"")</f>
        <v>15</v>
      </c>
      <c r="AN56" s="163" t="s">
        <v>312</v>
      </c>
      <c r="AO56" s="145">
        <f t="shared" ref="AO56:AO57" si="84">+IF(AN56="si",15,"")</f>
        <v>15</v>
      </c>
      <c r="AP56" s="163" t="s">
        <v>20</v>
      </c>
      <c r="AQ56" s="145">
        <f t="shared" ref="AQ56:AQ57" si="85">+IF(AP56="Preventivo",15,IF(AP56="Detectivo",10,""))</f>
        <v>15</v>
      </c>
      <c r="AR56" s="163" t="s">
        <v>312</v>
      </c>
      <c r="AS56" s="145">
        <f t="shared" ref="AS56:AS57" si="86">+IF(AR56="si",15,"")</f>
        <v>15</v>
      </c>
      <c r="AT56" s="163" t="s">
        <v>312</v>
      </c>
      <c r="AU56" s="145">
        <f t="shared" ref="AU56:AU57" si="87">+IF(AT56="si",15,"")</f>
        <v>15</v>
      </c>
      <c r="AV56" s="163" t="s">
        <v>117</v>
      </c>
      <c r="AW56" s="145">
        <f t="shared" si="71"/>
        <v>10</v>
      </c>
      <c r="AX56" s="21">
        <f t="shared" si="72"/>
        <v>100</v>
      </c>
      <c r="AY56" s="21" t="str">
        <f t="shared" si="73"/>
        <v>Fuerte</v>
      </c>
      <c r="AZ56" s="132" t="s">
        <v>118</v>
      </c>
      <c r="BA56" s="161" t="str">
        <f t="shared" si="74"/>
        <v>Fuerte</v>
      </c>
      <c r="BB56" s="161" t="str">
        <f>IFERROR(VLOOKUP((CONCATENATE(AY56,BA56)),Listados!$U$3:$V$11,2,FALSE),"")</f>
        <v>Fuerte</v>
      </c>
      <c r="BC56" s="161">
        <f t="shared" si="75"/>
        <v>100</v>
      </c>
      <c r="BD56" s="395"/>
      <c r="BE56" s="395"/>
      <c r="BF56" s="395"/>
      <c r="BG56" s="395"/>
      <c r="BH56" s="374"/>
      <c r="BI56" s="374"/>
      <c r="BJ56" s="374"/>
      <c r="BK56" s="374"/>
      <c r="BL56" s="370"/>
      <c r="BM56" s="370"/>
      <c r="BN56" s="485"/>
      <c r="BO56" s="370"/>
      <c r="BP56" s="370"/>
      <c r="BQ56" s="370"/>
      <c r="BR56" s="377"/>
      <c r="BS56" s="377"/>
      <c r="BT56" s="377"/>
      <c r="BU56" s="372"/>
      <c r="BV56" s="372"/>
      <c r="BW56" s="370"/>
    </row>
    <row r="57" spans="1:75" ht="63.75" x14ac:dyDescent="0.25">
      <c r="A57" s="310"/>
      <c r="B57" s="403"/>
      <c r="C57" s="405"/>
      <c r="D57" s="407"/>
      <c r="E57" s="232" t="s">
        <v>849</v>
      </c>
      <c r="F57" s="410"/>
      <c r="G57" s="408"/>
      <c r="H57" s="403"/>
      <c r="I57" s="403"/>
      <c r="J57" s="403"/>
      <c r="K57" s="403"/>
      <c r="L57" s="403"/>
      <c r="M57" s="403"/>
      <c r="N57" s="403"/>
      <c r="O57" s="403"/>
      <c r="P57" s="403"/>
      <c r="Q57" s="403"/>
      <c r="R57" s="403"/>
      <c r="S57" s="403"/>
      <c r="T57" s="403"/>
      <c r="U57" s="403"/>
      <c r="V57" s="403"/>
      <c r="W57" s="403"/>
      <c r="X57" s="403"/>
      <c r="Y57" s="403"/>
      <c r="Z57" s="473"/>
      <c r="AA57" s="303"/>
      <c r="AB57" s="473"/>
      <c r="AC57" s="304"/>
      <c r="AD57" s="303" t="str">
        <f>+IF(OR(AB57=1,AB57&lt;=5),"Moderado",IF(OR(AB57=6,AB57&lt;=11),"Mayor","Catastrófico"))</f>
        <v>Moderado</v>
      </c>
      <c r="AE57" s="304"/>
      <c r="AF57" s="298"/>
      <c r="AG57" s="101" t="s">
        <v>850</v>
      </c>
      <c r="AH57" s="148"/>
      <c r="AI57" s="234" t="s">
        <v>20</v>
      </c>
      <c r="AJ57" s="234" t="s">
        <v>116</v>
      </c>
      <c r="AK57" s="145">
        <f t="shared" si="82"/>
        <v>15</v>
      </c>
      <c r="AL57" s="234" t="s">
        <v>116</v>
      </c>
      <c r="AM57" s="145">
        <f t="shared" si="83"/>
        <v>15</v>
      </c>
      <c r="AN57" s="225" t="s">
        <v>116</v>
      </c>
      <c r="AO57" s="145">
        <f t="shared" si="84"/>
        <v>15</v>
      </c>
      <c r="AP57" s="225" t="s">
        <v>20</v>
      </c>
      <c r="AQ57" s="145">
        <f t="shared" si="85"/>
        <v>15</v>
      </c>
      <c r="AR57" s="225" t="s">
        <v>116</v>
      </c>
      <c r="AS57" s="145">
        <f t="shared" si="86"/>
        <v>15</v>
      </c>
      <c r="AT57" s="225" t="s">
        <v>116</v>
      </c>
      <c r="AU57" s="145">
        <f t="shared" si="87"/>
        <v>15</v>
      </c>
      <c r="AV57" s="225" t="s">
        <v>117</v>
      </c>
      <c r="AW57" s="145">
        <f t="shared" si="71"/>
        <v>10</v>
      </c>
      <c r="AX57" s="160">
        <f t="shared" si="72"/>
        <v>100</v>
      </c>
      <c r="AY57" s="160" t="str">
        <f t="shared" si="73"/>
        <v>Fuerte</v>
      </c>
      <c r="AZ57" s="223" t="s">
        <v>118</v>
      </c>
      <c r="BA57" s="222" t="str">
        <f t="shared" si="74"/>
        <v>Fuerte</v>
      </c>
      <c r="BB57" s="222" t="str">
        <f>IFERROR(VLOOKUP((CONCATENATE(AY57,BA57)),Listados!$U$3:$V$11,2,FALSE),"")</f>
        <v>Fuerte</v>
      </c>
      <c r="BC57" s="222">
        <f t="shared" si="75"/>
        <v>100</v>
      </c>
      <c r="BD57" s="384"/>
      <c r="BE57" s="384"/>
      <c r="BF57" s="384"/>
      <c r="BG57" s="384"/>
      <c r="BH57" s="375"/>
      <c r="BI57" s="375"/>
      <c r="BJ57" s="375"/>
      <c r="BK57" s="375"/>
      <c r="BL57" s="370"/>
      <c r="BM57" s="370"/>
      <c r="BN57" s="485"/>
      <c r="BO57" s="370"/>
      <c r="BP57" s="370"/>
      <c r="BQ57" s="370"/>
      <c r="BR57" s="378"/>
      <c r="BS57" s="378"/>
      <c r="BT57" s="378"/>
      <c r="BU57" s="376"/>
      <c r="BV57" s="376"/>
      <c r="BW57" s="371"/>
    </row>
    <row r="58" spans="1:75" ht="120" customHeight="1" x14ac:dyDescent="0.25">
      <c r="A58" s="402">
        <v>17</v>
      </c>
      <c r="B58" s="320" t="s">
        <v>68</v>
      </c>
      <c r="C58" s="374" t="str">
        <f>IFERROR(VLOOKUP(B58,Listados!B$3:C$20,2,FALSE),"")</f>
        <v>Gestión contra la Criminalidad y la Reincidencia</v>
      </c>
      <c r="D58" s="406" t="s">
        <v>851</v>
      </c>
      <c r="E58" s="129" t="s">
        <v>852</v>
      </c>
      <c r="F58" s="130" t="s">
        <v>16</v>
      </c>
      <c r="G58" s="318" t="s">
        <v>841</v>
      </c>
      <c r="H58" s="320" t="s">
        <v>853</v>
      </c>
      <c r="I58" s="320" t="s">
        <v>853</v>
      </c>
      <c r="J58" s="320" t="s">
        <v>853</v>
      </c>
      <c r="K58" s="320" t="s">
        <v>853</v>
      </c>
      <c r="L58" s="320" t="s">
        <v>853</v>
      </c>
      <c r="M58" s="320" t="s">
        <v>853</v>
      </c>
      <c r="N58" s="320" t="s">
        <v>853</v>
      </c>
      <c r="O58" s="320" t="s">
        <v>853</v>
      </c>
      <c r="P58" s="320" t="s">
        <v>853</v>
      </c>
      <c r="Q58" s="320" t="s">
        <v>853</v>
      </c>
      <c r="R58" s="320" t="s">
        <v>853</v>
      </c>
      <c r="S58" s="320" t="s">
        <v>853</v>
      </c>
      <c r="T58" s="320" t="s">
        <v>853</v>
      </c>
      <c r="U58" s="320" t="s">
        <v>853</v>
      </c>
      <c r="V58" s="320" t="s">
        <v>853</v>
      </c>
      <c r="W58" s="320" t="s">
        <v>854</v>
      </c>
      <c r="X58" s="320" t="s">
        <v>853</v>
      </c>
      <c r="Y58" s="320" t="s">
        <v>853</v>
      </c>
      <c r="Z58" s="302" t="s">
        <v>854</v>
      </c>
      <c r="AA58" s="327">
        <f>COUNTIF(H58:Z60, "SI")</f>
        <v>17</v>
      </c>
      <c r="AB58" s="302" t="s">
        <v>44</v>
      </c>
      <c r="AC58" s="327">
        <f>+VLOOKUP(AB58,Listados!$K$8:$L$12,2,0)</f>
        <v>3</v>
      </c>
      <c r="AD58" s="327" t="str">
        <f>+IF(OR(AA58=1,AA58&lt;=5),"Moderado",IF(OR(AA58=6,AA58&lt;=11),"Mayor","Catastrófico"))</f>
        <v>Catastrófico</v>
      </c>
      <c r="AE58" s="327" t="e">
        <f>+VLOOKUP(AD58,Listados!K124:L128,2,0)</f>
        <v>#N/A</v>
      </c>
      <c r="AF58" s="308" t="str">
        <f>IF(AND(AB58&lt;&gt;"",AD58&lt;&gt;""),VLOOKUP(AB58&amp;AD58,Listados!$M$3:$N$27,2,FALSE),"")</f>
        <v>Extremo</v>
      </c>
      <c r="AG58" s="170" t="s">
        <v>855</v>
      </c>
      <c r="AH58" s="177" t="s">
        <v>856</v>
      </c>
      <c r="AI58" s="149" t="s">
        <v>20</v>
      </c>
      <c r="AJ58" s="149" t="s">
        <v>853</v>
      </c>
      <c r="AK58" s="159">
        <f t="shared" si="76"/>
        <v>15</v>
      </c>
      <c r="AL58" s="149" t="s">
        <v>853</v>
      </c>
      <c r="AM58" s="159">
        <f t="shared" si="77"/>
        <v>15</v>
      </c>
      <c r="AN58" s="162" t="s">
        <v>853</v>
      </c>
      <c r="AO58" s="159">
        <f t="shared" si="78"/>
        <v>15</v>
      </c>
      <c r="AP58" s="162" t="s">
        <v>20</v>
      </c>
      <c r="AQ58" s="159">
        <f t="shared" si="79"/>
        <v>15</v>
      </c>
      <c r="AR58" s="162" t="s">
        <v>116</v>
      </c>
      <c r="AS58" s="159">
        <f t="shared" si="80"/>
        <v>15</v>
      </c>
      <c r="AT58" s="162" t="s">
        <v>116</v>
      </c>
      <c r="AU58" s="159">
        <f t="shared" si="81"/>
        <v>15</v>
      </c>
      <c r="AV58" s="162" t="s">
        <v>117</v>
      </c>
      <c r="AW58" s="164">
        <f t="shared" ref="AW58:AW60" si="88">+IF(AV58="Completa",10,IF(AV58="Incompleta",5,""))</f>
        <v>10</v>
      </c>
      <c r="AX58" s="161">
        <f t="shared" ref="AX58:AX60" si="89">IF((SUM(AK58,AM58,AO58,AQ58,AS58,AU58,AW58)=0),"",(SUM(AK58,AM58,AO58,AQ58,AS58,AU58,AW58)))</f>
        <v>100</v>
      </c>
      <c r="AY58" s="161" t="str">
        <f t="shared" ref="AY58:AY60" si="90">IF(AX58&lt;=85,"Débil",IF(AX58&lt;=95,"Moderado",IF(AX58=100,"Fuerte","")))</f>
        <v>Fuerte</v>
      </c>
      <c r="AZ58" s="132" t="s">
        <v>118</v>
      </c>
      <c r="BA58" s="161" t="str">
        <f t="shared" ref="BA58:BA60" si="91">+IF(AZ58="siempre","Fuerte",IF(AZ58="Algunas veces","Moderado","Débil"))</f>
        <v>Fuerte</v>
      </c>
      <c r="BB58" s="161" t="str">
        <f>IFERROR(VLOOKUP((CONCATENATE(AY58,BA58)),Listados!$U$3:$V$11,2,FALSE),"")</f>
        <v>Fuerte</v>
      </c>
      <c r="BC58" s="161">
        <f t="shared" ref="BC58:BC60" si="92">IF(ISBLANK(BB58),"",IF(BB58="Débil", 0, IF(BB58="Moderado",50,100)))</f>
        <v>100</v>
      </c>
      <c r="BD58" s="395">
        <f>AVERAGE(BC58:BC60)</f>
        <v>83.333333333333329</v>
      </c>
      <c r="BE58" s="395" t="str">
        <f>IF(BD58&lt;=50, "Débil", IF(BD58&lt;=99,"Moderado","Fuerte"))</f>
        <v>Moderado</v>
      </c>
      <c r="BF58" s="395">
        <f>+IF(BE58="Fuerte",2,IF(BE58="Moderado",1,0))</f>
        <v>1</v>
      </c>
      <c r="BG58" s="395">
        <f>+AC58-BF58</f>
        <v>2</v>
      </c>
      <c r="BH58" s="374" t="str">
        <f>+VLOOKUP(BG58,Listados!$J$18:$K$24,2,TRUE)</f>
        <v>Improbable</v>
      </c>
      <c r="BI58" s="374" t="str">
        <f>IF(ISBLANK(AD58),"",AD58)</f>
        <v>Catastrófico</v>
      </c>
      <c r="BJ58" s="374" t="str">
        <f>IF(AND(BH58&lt;&gt;"",BI58&lt;&gt;""),VLOOKUP(BH58&amp;BI58,Listados!$M$3:$N$27,2,FALSE),"")</f>
        <v>Extremo</v>
      </c>
      <c r="BK58" s="374" t="str">
        <f>+VLOOKUP(BJ58,Listados!$P$3:$Q$6,2,FALSE)</f>
        <v>Evitar el riesgo</v>
      </c>
      <c r="BL58" s="271" t="s">
        <v>857</v>
      </c>
      <c r="BM58" s="271" t="s">
        <v>778</v>
      </c>
      <c r="BN58" s="261">
        <v>45292</v>
      </c>
      <c r="BO58" s="261">
        <v>45657</v>
      </c>
      <c r="BP58" s="271" t="s">
        <v>725</v>
      </c>
      <c r="BQ58" s="262" t="s">
        <v>1347</v>
      </c>
      <c r="BR58" s="291" t="s">
        <v>1416</v>
      </c>
      <c r="BS58" s="291" t="s">
        <v>1340</v>
      </c>
      <c r="BT58" s="291"/>
      <c r="BU58" s="377" t="s">
        <v>1415</v>
      </c>
      <c r="BV58" s="372" t="s">
        <v>1423</v>
      </c>
      <c r="BW58" s="373"/>
    </row>
    <row r="59" spans="1:75" ht="208.5" customHeight="1" x14ac:dyDescent="0.25">
      <c r="A59" s="402"/>
      <c r="B59" s="320"/>
      <c r="C59" s="374"/>
      <c r="D59" s="406"/>
      <c r="E59" s="129" t="s">
        <v>858</v>
      </c>
      <c r="F59" s="130" t="s">
        <v>16</v>
      </c>
      <c r="G59" s="318"/>
      <c r="H59" s="320"/>
      <c r="I59" s="320"/>
      <c r="J59" s="320"/>
      <c r="K59" s="320"/>
      <c r="L59" s="320"/>
      <c r="M59" s="320"/>
      <c r="N59" s="320"/>
      <c r="O59" s="320"/>
      <c r="P59" s="320"/>
      <c r="Q59" s="320"/>
      <c r="R59" s="320"/>
      <c r="S59" s="320"/>
      <c r="T59" s="320"/>
      <c r="U59" s="320"/>
      <c r="V59" s="320"/>
      <c r="W59" s="320"/>
      <c r="X59" s="320"/>
      <c r="Y59" s="320"/>
      <c r="Z59" s="302"/>
      <c r="AA59" s="327"/>
      <c r="AB59" s="302"/>
      <c r="AC59" s="327"/>
      <c r="AD59" s="327"/>
      <c r="AE59" s="327"/>
      <c r="AF59" s="308"/>
      <c r="AG59" s="180" t="s">
        <v>1326</v>
      </c>
      <c r="AH59" s="150" t="s">
        <v>858</v>
      </c>
      <c r="AI59" s="149" t="s">
        <v>20</v>
      </c>
      <c r="AJ59" s="149" t="s">
        <v>116</v>
      </c>
      <c r="AK59" s="159">
        <f t="shared" si="76"/>
        <v>15</v>
      </c>
      <c r="AL59" s="149" t="s">
        <v>853</v>
      </c>
      <c r="AM59" s="159">
        <f t="shared" si="77"/>
        <v>15</v>
      </c>
      <c r="AN59" s="162" t="s">
        <v>853</v>
      </c>
      <c r="AO59" s="159">
        <f t="shared" si="78"/>
        <v>15</v>
      </c>
      <c r="AP59" s="162" t="s">
        <v>20</v>
      </c>
      <c r="AQ59" s="159">
        <f t="shared" si="79"/>
        <v>15</v>
      </c>
      <c r="AR59" s="162" t="s">
        <v>853</v>
      </c>
      <c r="AS59" s="159">
        <f t="shared" si="80"/>
        <v>15</v>
      </c>
      <c r="AT59" s="162" t="s">
        <v>853</v>
      </c>
      <c r="AU59" s="159">
        <f t="shared" si="81"/>
        <v>15</v>
      </c>
      <c r="AV59" s="162" t="s">
        <v>117</v>
      </c>
      <c r="AW59" s="164">
        <f t="shared" si="88"/>
        <v>10</v>
      </c>
      <c r="AX59" s="161">
        <f t="shared" si="89"/>
        <v>100</v>
      </c>
      <c r="AY59" s="161" t="str">
        <f t="shared" si="90"/>
        <v>Fuerte</v>
      </c>
      <c r="AZ59" s="132" t="s">
        <v>118</v>
      </c>
      <c r="BA59" s="161" t="str">
        <f t="shared" si="91"/>
        <v>Fuerte</v>
      </c>
      <c r="BB59" s="161" t="str">
        <f>IFERROR(VLOOKUP((CONCATENATE(AY59,BA59)),Listados!$U$3:$V$11,2,FALSE),"")</f>
        <v>Fuerte</v>
      </c>
      <c r="BC59" s="161">
        <f t="shared" si="92"/>
        <v>100</v>
      </c>
      <c r="BD59" s="395"/>
      <c r="BE59" s="395"/>
      <c r="BF59" s="395"/>
      <c r="BG59" s="395"/>
      <c r="BH59" s="374"/>
      <c r="BI59" s="374"/>
      <c r="BJ59" s="374"/>
      <c r="BK59" s="374"/>
      <c r="BL59" s="292" t="s">
        <v>859</v>
      </c>
      <c r="BM59" s="298" t="s">
        <v>860</v>
      </c>
      <c r="BN59" s="261">
        <v>45292</v>
      </c>
      <c r="BO59" s="261">
        <v>45657</v>
      </c>
      <c r="BP59" s="271" t="s">
        <v>725</v>
      </c>
      <c r="BQ59" s="265" t="s">
        <v>861</v>
      </c>
      <c r="BR59" s="291" t="s">
        <v>1417</v>
      </c>
      <c r="BS59" s="291" t="s">
        <v>1348</v>
      </c>
      <c r="BT59" s="291"/>
      <c r="BU59" s="377"/>
      <c r="BV59" s="372"/>
      <c r="BW59" s="373"/>
    </row>
    <row r="60" spans="1:75" ht="102.75" customHeight="1" x14ac:dyDescent="0.25">
      <c r="A60" s="402"/>
      <c r="B60" s="320"/>
      <c r="C60" s="374"/>
      <c r="D60" s="406"/>
      <c r="E60" s="129" t="s">
        <v>862</v>
      </c>
      <c r="F60" s="130" t="s">
        <v>16</v>
      </c>
      <c r="G60" s="318"/>
      <c r="H60" s="320"/>
      <c r="I60" s="320"/>
      <c r="J60" s="320"/>
      <c r="K60" s="320"/>
      <c r="L60" s="320"/>
      <c r="M60" s="320"/>
      <c r="N60" s="320"/>
      <c r="O60" s="320"/>
      <c r="P60" s="320"/>
      <c r="Q60" s="320"/>
      <c r="R60" s="320"/>
      <c r="S60" s="320"/>
      <c r="T60" s="320"/>
      <c r="U60" s="320"/>
      <c r="V60" s="320"/>
      <c r="W60" s="320"/>
      <c r="X60" s="320"/>
      <c r="Y60" s="320"/>
      <c r="Z60" s="302"/>
      <c r="AA60" s="327"/>
      <c r="AB60" s="302"/>
      <c r="AC60" s="327"/>
      <c r="AD60" s="327"/>
      <c r="AE60" s="327"/>
      <c r="AF60" s="308"/>
      <c r="AG60" s="170" t="s">
        <v>863</v>
      </c>
      <c r="AH60" s="181" t="s">
        <v>864</v>
      </c>
      <c r="AI60" s="149" t="s">
        <v>123</v>
      </c>
      <c r="AJ60" s="149" t="s">
        <v>853</v>
      </c>
      <c r="AK60" s="159">
        <f t="shared" si="76"/>
        <v>15</v>
      </c>
      <c r="AL60" s="149" t="s">
        <v>853</v>
      </c>
      <c r="AM60" s="159">
        <f t="shared" si="77"/>
        <v>15</v>
      </c>
      <c r="AN60" s="162" t="s">
        <v>853</v>
      </c>
      <c r="AO60" s="159">
        <f t="shared" si="78"/>
        <v>15</v>
      </c>
      <c r="AP60" s="162" t="s">
        <v>123</v>
      </c>
      <c r="AQ60" s="159">
        <f t="shared" si="79"/>
        <v>10</v>
      </c>
      <c r="AR60" s="162" t="s">
        <v>853</v>
      </c>
      <c r="AS60" s="159">
        <f t="shared" si="80"/>
        <v>15</v>
      </c>
      <c r="AT60" s="162" t="s">
        <v>853</v>
      </c>
      <c r="AU60" s="159">
        <f t="shared" si="81"/>
        <v>15</v>
      </c>
      <c r="AV60" s="162" t="s">
        <v>117</v>
      </c>
      <c r="AW60" s="164">
        <f t="shared" si="88"/>
        <v>10</v>
      </c>
      <c r="AX60" s="161">
        <f t="shared" si="89"/>
        <v>95</v>
      </c>
      <c r="AY60" s="161" t="str">
        <f t="shared" si="90"/>
        <v>Moderado</v>
      </c>
      <c r="AZ60" s="132" t="s">
        <v>118</v>
      </c>
      <c r="BA60" s="161" t="str">
        <f t="shared" si="91"/>
        <v>Fuerte</v>
      </c>
      <c r="BB60" s="161" t="str">
        <f>IFERROR(VLOOKUP((CONCATENATE(AY60,BA60)),Listados!$U$3:$V$11,2,FALSE),"")</f>
        <v>Moderado</v>
      </c>
      <c r="BC60" s="161">
        <f t="shared" si="92"/>
        <v>50</v>
      </c>
      <c r="BD60" s="395"/>
      <c r="BE60" s="395"/>
      <c r="BF60" s="395"/>
      <c r="BG60" s="395"/>
      <c r="BH60" s="374"/>
      <c r="BI60" s="374"/>
      <c r="BJ60" s="374"/>
      <c r="BK60" s="374"/>
      <c r="BL60" s="271" t="s">
        <v>865</v>
      </c>
      <c r="BM60" s="300"/>
      <c r="BN60" s="261">
        <v>45292</v>
      </c>
      <c r="BO60" s="261">
        <v>45657</v>
      </c>
      <c r="BP60" s="271" t="s">
        <v>725</v>
      </c>
      <c r="BQ60" s="265" t="s">
        <v>866</v>
      </c>
      <c r="BR60" s="291" t="s">
        <v>1418</v>
      </c>
      <c r="BS60" s="291" t="s">
        <v>1349</v>
      </c>
      <c r="BT60" s="291"/>
      <c r="BU60" s="377"/>
      <c r="BV60" s="372"/>
      <c r="BW60" s="373"/>
    </row>
    <row r="61" spans="1:75" x14ac:dyDescent="0.25">
      <c r="BL61" s="155"/>
      <c r="BM61" s="155"/>
      <c r="BN61" s="155"/>
      <c r="BO61" s="155"/>
      <c r="BP61" s="155"/>
      <c r="BQ61" s="155"/>
    </row>
    <row r="62" spans="1:75" x14ac:dyDescent="0.25">
      <c r="BL62" s="155"/>
      <c r="BM62" s="155"/>
      <c r="BN62" s="155"/>
      <c r="BO62" s="155"/>
      <c r="BP62" s="155"/>
      <c r="BQ62" s="155"/>
    </row>
    <row r="63" spans="1:75" x14ac:dyDescent="0.25">
      <c r="BL63" s="155"/>
      <c r="BM63" s="155"/>
      <c r="BN63" s="155"/>
      <c r="BO63" s="155"/>
      <c r="BP63" s="155"/>
      <c r="BQ63" s="155"/>
    </row>
    <row r="64" spans="1:75" x14ac:dyDescent="0.25">
      <c r="BL64" s="155"/>
      <c r="BM64" s="155"/>
      <c r="BN64" s="155"/>
      <c r="BO64" s="155"/>
      <c r="BP64" s="155"/>
      <c r="BQ64" s="155"/>
    </row>
    <row r="65" spans="64:69" x14ac:dyDescent="0.25">
      <c r="BL65" s="155"/>
      <c r="BM65" s="155"/>
      <c r="BN65" s="155"/>
      <c r="BO65" s="155"/>
      <c r="BP65" s="155"/>
      <c r="BQ65" s="155"/>
    </row>
    <row r="66" spans="64:69" x14ac:dyDescent="0.25">
      <c r="BL66" s="155"/>
      <c r="BM66" s="155"/>
      <c r="BN66" s="155"/>
      <c r="BO66" s="155"/>
      <c r="BP66" s="155"/>
      <c r="BQ66" s="155"/>
    </row>
    <row r="67" spans="64:69" x14ac:dyDescent="0.25">
      <c r="BL67" s="155"/>
      <c r="BM67" s="155"/>
      <c r="BN67" s="155"/>
      <c r="BO67" s="155"/>
      <c r="BP67" s="155"/>
      <c r="BQ67" s="155"/>
    </row>
    <row r="68" spans="64:69" x14ac:dyDescent="0.25">
      <c r="BL68" s="155"/>
      <c r="BM68" s="155"/>
      <c r="BN68" s="155"/>
      <c r="BO68" s="155"/>
      <c r="BP68" s="155"/>
      <c r="BQ68" s="155"/>
    </row>
    <row r="69" spans="64:69" x14ac:dyDescent="0.25">
      <c r="BL69" s="155"/>
      <c r="BM69" s="155"/>
      <c r="BN69" s="155"/>
      <c r="BO69" s="155"/>
      <c r="BP69" s="155"/>
      <c r="BQ69" s="155"/>
    </row>
    <row r="70" spans="64:69" x14ac:dyDescent="0.25">
      <c r="BL70" s="155"/>
      <c r="BM70" s="155"/>
      <c r="BN70" s="155"/>
      <c r="BO70" s="155"/>
      <c r="BP70" s="155"/>
      <c r="BQ70" s="155"/>
    </row>
    <row r="71" spans="64:69" x14ac:dyDescent="0.25">
      <c r="BL71" s="155"/>
      <c r="BM71" s="155"/>
      <c r="BN71" s="155"/>
      <c r="BO71" s="155"/>
      <c r="BP71" s="155"/>
      <c r="BQ71" s="155"/>
    </row>
    <row r="72" spans="64:69" x14ac:dyDescent="0.25">
      <c r="BL72" s="155"/>
      <c r="BM72" s="155"/>
      <c r="BN72" s="155"/>
      <c r="BO72" s="155"/>
      <c r="BP72" s="155"/>
      <c r="BQ72" s="155"/>
    </row>
    <row r="73" spans="64:69" x14ac:dyDescent="0.25">
      <c r="BL73" s="155"/>
      <c r="BM73" s="155"/>
      <c r="BN73" s="155"/>
      <c r="BO73" s="155"/>
      <c r="BP73" s="155"/>
      <c r="BQ73" s="155"/>
    </row>
    <row r="74" spans="64:69" x14ac:dyDescent="0.25">
      <c r="BL74" s="155"/>
      <c r="BM74" s="155"/>
      <c r="BN74" s="155"/>
      <c r="BO74" s="155"/>
      <c r="BP74" s="155"/>
      <c r="BQ74" s="155"/>
    </row>
    <row r="75" spans="64:69" x14ac:dyDescent="0.25">
      <c r="BL75" s="155"/>
      <c r="BM75" s="155"/>
      <c r="BN75" s="155"/>
      <c r="BO75" s="155"/>
      <c r="BP75" s="155"/>
      <c r="BQ75" s="155"/>
    </row>
    <row r="76" spans="64:69" x14ac:dyDescent="0.25">
      <c r="BL76" s="155"/>
      <c r="BM76" s="155"/>
      <c r="BN76" s="155"/>
      <c r="BO76" s="155"/>
      <c r="BP76" s="155"/>
      <c r="BQ76" s="155"/>
    </row>
    <row r="77" spans="64:69" x14ac:dyDescent="0.25">
      <c r="BL77" s="155"/>
      <c r="BM77" s="155"/>
      <c r="BN77" s="155"/>
      <c r="BO77" s="155"/>
      <c r="BP77" s="155"/>
      <c r="BQ77" s="155"/>
    </row>
    <row r="78" spans="64:69" x14ac:dyDescent="0.25">
      <c r="BL78" s="155"/>
      <c r="BM78" s="155"/>
      <c r="BN78" s="155"/>
      <c r="BO78" s="155"/>
      <c r="BP78" s="155"/>
      <c r="BQ78" s="155"/>
    </row>
    <row r="79" spans="64:69" x14ac:dyDescent="0.25">
      <c r="BL79" s="155"/>
      <c r="BM79" s="155"/>
      <c r="BN79" s="155"/>
      <c r="BO79" s="155"/>
      <c r="BP79" s="155"/>
      <c r="BQ79" s="155"/>
    </row>
    <row r="80" spans="64:69" x14ac:dyDescent="0.25">
      <c r="BL80" s="155"/>
      <c r="BM80" s="155"/>
      <c r="BN80" s="155"/>
      <c r="BO80" s="155"/>
      <c r="BP80" s="155"/>
      <c r="BQ80" s="155"/>
    </row>
    <row r="81" spans="64:69" x14ac:dyDescent="0.25">
      <c r="BL81" s="155"/>
      <c r="BM81" s="155"/>
      <c r="BN81" s="155"/>
      <c r="BO81" s="155"/>
      <c r="BP81" s="155"/>
      <c r="BQ81" s="155"/>
    </row>
    <row r="82" spans="64:69" x14ac:dyDescent="0.25">
      <c r="BL82" s="155"/>
      <c r="BM82" s="155"/>
      <c r="BN82" s="155"/>
      <c r="BO82" s="155"/>
      <c r="BP82" s="155"/>
      <c r="BQ82" s="155"/>
    </row>
    <row r="83" spans="64:69" x14ac:dyDescent="0.25">
      <c r="BL83" s="155"/>
      <c r="BM83" s="155"/>
      <c r="BN83" s="155"/>
      <c r="BO83" s="155"/>
      <c r="BP83" s="155"/>
      <c r="BQ83" s="155"/>
    </row>
    <row r="84" spans="64:69" x14ac:dyDescent="0.25">
      <c r="BL84" s="155"/>
      <c r="BM84" s="155"/>
      <c r="BN84" s="155"/>
      <c r="BO84" s="155"/>
      <c r="BP84" s="155"/>
      <c r="BQ84" s="155"/>
    </row>
    <row r="85" spans="64:69" x14ac:dyDescent="0.25">
      <c r="BL85" s="155"/>
      <c r="BM85" s="155"/>
      <c r="BN85" s="155"/>
      <c r="BO85" s="155"/>
      <c r="BP85" s="155"/>
      <c r="BQ85" s="155"/>
    </row>
    <row r="86" spans="64:69" x14ac:dyDescent="0.25">
      <c r="BL86" s="155"/>
      <c r="BM86" s="155"/>
      <c r="BN86" s="155"/>
      <c r="BO86" s="155"/>
      <c r="BP86" s="155"/>
      <c r="BQ86" s="155"/>
    </row>
    <row r="87" spans="64:69" x14ac:dyDescent="0.25">
      <c r="BL87" s="155"/>
      <c r="BM87" s="155"/>
      <c r="BN87" s="155"/>
      <c r="BO87" s="155"/>
      <c r="BP87" s="155"/>
      <c r="BQ87" s="155"/>
    </row>
    <row r="88" spans="64:69" x14ac:dyDescent="0.25">
      <c r="BL88" s="155"/>
      <c r="BM88" s="155"/>
      <c r="BN88" s="155"/>
      <c r="BO88" s="155"/>
      <c r="BP88" s="155"/>
      <c r="BQ88" s="155"/>
    </row>
    <row r="89" spans="64:69" x14ac:dyDescent="0.25">
      <c r="BL89" s="155"/>
      <c r="BM89" s="155"/>
      <c r="BN89" s="155"/>
      <c r="BO89" s="155"/>
      <c r="BP89" s="155"/>
      <c r="BQ89" s="155"/>
    </row>
    <row r="90" spans="64:69" x14ac:dyDescent="0.25">
      <c r="BL90" s="155"/>
      <c r="BM90" s="155"/>
      <c r="BN90" s="155"/>
      <c r="BO90" s="155"/>
      <c r="BP90" s="155"/>
      <c r="BQ90" s="155"/>
    </row>
    <row r="91" spans="64:69" x14ac:dyDescent="0.25">
      <c r="BL91" s="155"/>
      <c r="BM91" s="155"/>
      <c r="BN91" s="155"/>
      <c r="BO91" s="155"/>
      <c r="BP91" s="155"/>
      <c r="BQ91" s="155"/>
    </row>
    <row r="92" spans="64:69" x14ac:dyDescent="0.25">
      <c r="BL92" s="155"/>
      <c r="BM92" s="155"/>
      <c r="BN92" s="155"/>
      <c r="BO92" s="155"/>
      <c r="BP92" s="155"/>
      <c r="BQ92" s="155"/>
    </row>
    <row r="93" spans="64:69" x14ac:dyDescent="0.25">
      <c r="BL93" s="155"/>
      <c r="BM93" s="155"/>
      <c r="BN93" s="155"/>
      <c r="BO93" s="155"/>
      <c r="BP93" s="155"/>
      <c r="BQ93" s="155"/>
    </row>
    <row r="94" spans="64:69" x14ac:dyDescent="0.25">
      <c r="BL94" s="155"/>
      <c r="BM94" s="155"/>
      <c r="BN94" s="155"/>
      <c r="BO94" s="155"/>
      <c r="BP94" s="155"/>
      <c r="BQ94" s="155"/>
    </row>
    <row r="95" spans="64:69" x14ac:dyDescent="0.25">
      <c r="BL95" s="155"/>
      <c r="BM95" s="155"/>
      <c r="BN95" s="155"/>
      <c r="BO95" s="155"/>
      <c r="BP95" s="155"/>
      <c r="BQ95" s="155"/>
    </row>
    <row r="96" spans="64:69" x14ac:dyDescent="0.25">
      <c r="BL96" s="155"/>
      <c r="BM96" s="155"/>
      <c r="BN96" s="155"/>
      <c r="BO96" s="155"/>
      <c r="BP96" s="155"/>
      <c r="BQ96" s="155"/>
    </row>
    <row r="97" spans="64:69" x14ac:dyDescent="0.25">
      <c r="BL97" s="155"/>
      <c r="BM97" s="155"/>
      <c r="BN97" s="155"/>
      <c r="BO97" s="155"/>
      <c r="BP97" s="155"/>
      <c r="BQ97" s="155"/>
    </row>
    <row r="98" spans="64:69" x14ac:dyDescent="0.25">
      <c r="BL98" s="155"/>
      <c r="BM98" s="155"/>
      <c r="BN98" s="155"/>
      <c r="BO98" s="155"/>
      <c r="BP98" s="155"/>
      <c r="BQ98" s="155"/>
    </row>
    <row r="99" spans="64:69" x14ac:dyDescent="0.25">
      <c r="BL99" s="155"/>
      <c r="BM99" s="155"/>
      <c r="BN99" s="155"/>
      <c r="BO99" s="155"/>
      <c r="BP99" s="155"/>
      <c r="BQ99" s="155"/>
    </row>
    <row r="100" spans="64:69" x14ac:dyDescent="0.25">
      <c r="BL100" s="155"/>
      <c r="BM100" s="155"/>
      <c r="BN100" s="155"/>
      <c r="BO100" s="155"/>
      <c r="BP100" s="155"/>
      <c r="BQ100" s="155"/>
    </row>
    <row r="101" spans="64:69" x14ac:dyDescent="0.25">
      <c r="BL101" s="155"/>
      <c r="BM101" s="155"/>
      <c r="BN101" s="155"/>
      <c r="BO101" s="155"/>
      <c r="BP101" s="155"/>
      <c r="BQ101" s="155"/>
    </row>
    <row r="102" spans="64:69" x14ac:dyDescent="0.25">
      <c r="BL102" s="155"/>
      <c r="BM102" s="155"/>
      <c r="BN102" s="155"/>
      <c r="BO102" s="155"/>
      <c r="BP102" s="155"/>
      <c r="BQ102" s="155"/>
    </row>
    <row r="103" spans="64:69" x14ac:dyDescent="0.25">
      <c r="BL103" s="155"/>
      <c r="BM103" s="155"/>
      <c r="BN103" s="155"/>
      <c r="BO103" s="155"/>
      <c r="BP103" s="155"/>
      <c r="BQ103" s="155"/>
    </row>
    <row r="104" spans="64:69" x14ac:dyDescent="0.25">
      <c r="BL104" s="155"/>
      <c r="BM104" s="155"/>
      <c r="BN104" s="155"/>
      <c r="BO104" s="155"/>
      <c r="BP104" s="155"/>
      <c r="BQ104" s="155"/>
    </row>
    <row r="105" spans="64:69" x14ac:dyDescent="0.25">
      <c r="BL105" s="155"/>
      <c r="BM105" s="155"/>
      <c r="BN105" s="155"/>
      <c r="BO105" s="155"/>
      <c r="BP105" s="155"/>
      <c r="BQ105" s="155"/>
    </row>
    <row r="106" spans="64:69" x14ac:dyDescent="0.25">
      <c r="BL106" s="155"/>
      <c r="BM106" s="155"/>
      <c r="BN106" s="155"/>
      <c r="BO106" s="155"/>
      <c r="BP106" s="155"/>
      <c r="BQ106" s="155"/>
    </row>
    <row r="107" spans="64:69" x14ac:dyDescent="0.25">
      <c r="BL107" s="155"/>
      <c r="BM107" s="155"/>
      <c r="BN107" s="156"/>
      <c r="BO107" s="156"/>
      <c r="BP107" s="155"/>
      <c r="BQ107" s="155"/>
    </row>
    <row r="108" spans="64:69" x14ac:dyDescent="0.25">
      <c r="BL108" s="155"/>
      <c r="BM108" s="155"/>
      <c r="BN108" s="156"/>
      <c r="BO108" s="156"/>
      <c r="BP108" s="155"/>
      <c r="BQ108" s="155"/>
    </row>
    <row r="109" spans="64:69" x14ac:dyDescent="0.25">
      <c r="BL109" s="155"/>
      <c r="BM109" s="155"/>
      <c r="BN109" s="155"/>
      <c r="BO109" s="155"/>
      <c r="BP109" s="155"/>
      <c r="BQ109" s="155"/>
    </row>
    <row r="110" spans="64:69" x14ac:dyDescent="0.25">
      <c r="BL110" s="155"/>
      <c r="BM110" s="155"/>
      <c r="BN110" s="155"/>
      <c r="BO110" s="155"/>
      <c r="BP110" s="155"/>
      <c r="BQ110" s="155"/>
    </row>
    <row r="111" spans="64:69" x14ac:dyDescent="0.25">
      <c r="BL111" s="155"/>
      <c r="BM111" s="155"/>
      <c r="BN111" s="155"/>
      <c r="BO111" s="155"/>
      <c r="BP111" s="155"/>
      <c r="BQ111" s="155"/>
    </row>
    <row r="112" spans="64:69" x14ac:dyDescent="0.25">
      <c r="BL112" s="155"/>
      <c r="BM112" s="155"/>
      <c r="BN112" s="155"/>
      <c r="BO112" s="155"/>
      <c r="BP112" s="155"/>
      <c r="BQ112" s="155"/>
    </row>
    <row r="113" spans="64:69" x14ac:dyDescent="0.25">
      <c r="BL113" s="155"/>
      <c r="BM113" s="155"/>
      <c r="BN113" s="155"/>
      <c r="BO113" s="155"/>
      <c r="BP113" s="155"/>
      <c r="BQ113" s="155"/>
    </row>
    <row r="114" spans="64:69" x14ac:dyDescent="0.25">
      <c r="BL114" s="155"/>
      <c r="BM114" s="155"/>
      <c r="BN114" s="155"/>
      <c r="BO114" s="155"/>
      <c r="BP114" s="155"/>
      <c r="BQ114" s="155"/>
    </row>
    <row r="115" spans="64:69" x14ac:dyDescent="0.25">
      <c r="BL115" s="155"/>
      <c r="BM115" s="155"/>
      <c r="BN115" s="155"/>
      <c r="BO115" s="155"/>
      <c r="BP115" s="155"/>
      <c r="BQ115" s="155"/>
    </row>
    <row r="116" spans="64:69" x14ac:dyDescent="0.25">
      <c r="BL116" s="155"/>
      <c r="BM116" s="155"/>
      <c r="BN116" s="155"/>
      <c r="BO116" s="155"/>
      <c r="BP116" s="155"/>
      <c r="BQ116" s="155"/>
    </row>
    <row r="117" spans="64:69" x14ac:dyDescent="0.25">
      <c r="BL117" s="155"/>
      <c r="BM117" s="155"/>
      <c r="BN117" s="155"/>
      <c r="BO117" s="155"/>
      <c r="BP117" s="155"/>
      <c r="BQ117" s="155"/>
    </row>
    <row r="118" spans="64:69" x14ac:dyDescent="0.25">
      <c r="BL118" s="155"/>
      <c r="BM118" s="155"/>
      <c r="BN118" s="155"/>
      <c r="BO118" s="155"/>
      <c r="BP118" s="155"/>
      <c r="BQ118" s="155"/>
    </row>
    <row r="119" spans="64:69" x14ac:dyDescent="0.25">
      <c r="BL119" s="155"/>
      <c r="BM119" s="155"/>
      <c r="BN119" s="155"/>
      <c r="BO119" s="155"/>
      <c r="BP119" s="155"/>
      <c r="BQ119" s="155"/>
    </row>
    <row r="120" spans="64:69" x14ac:dyDescent="0.25">
      <c r="BL120" s="155"/>
      <c r="BM120" s="155"/>
      <c r="BN120" s="155"/>
      <c r="BO120" s="155"/>
      <c r="BP120" s="155"/>
      <c r="BQ120" s="155"/>
    </row>
    <row r="121" spans="64:69" x14ac:dyDescent="0.25">
      <c r="BL121" s="155"/>
      <c r="BM121" s="155"/>
      <c r="BN121" s="155"/>
      <c r="BO121" s="155"/>
      <c r="BP121" s="155"/>
      <c r="BQ121" s="155"/>
    </row>
    <row r="122" spans="64:69" x14ac:dyDescent="0.25">
      <c r="BL122" s="155"/>
      <c r="BM122" s="155"/>
      <c r="BN122" s="155"/>
      <c r="BO122" s="155"/>
      <c r="BP122" s="155"/>
      <c r="BQ122" s="155"/>
    </row>
  </sheetData>
  <sheetProtection selectLockedCells="1"/>
  <autoFilter ref="A6:M60" xr:uid="{00000000-0009-0000-0000-000002000000}"/>
  <mergeCells count="882">
    <mergeCell ref="C23:C26"/>
    <mergeCell ref="H23:H26"/>
    <mergeCell ref="I23:I26"/>
    <mergeCell ref="J23:J26"/>
    <mergeCell ref="K23:K26"/>
    <mergeCell ref="L23:L26"/>
    <mergeCell ref="M23:M26"/>
    <mergeCell ref="N23:N26"/>
    <mergeCell ref="O23:O26"/>
    <mergeCell ref="BQ32:BQ35"/>
    <mergeCell ref="BN32:BN35"/>
    <mergeCell ref="BI43:BI44"/>
    <mergeCell ref="BH43:BH44"/>
    <mergeCell ref="E27:E28"/>
    <mergeCell ref="F27:F28"/>
    <mergeCell ref="AG27:AG28"/>
    <mergeCell ref="AH27:AH28"/>
    <mergeCell ref="AI27:AI28"/>
    <mergeCell ref="AJ27:AJ28"/>
    <mergeCell ref="AK27:AK28"/>
    <mergeCell ref="AL27:AL28"/>
    <mergeCell ref="AM27:AM28"/>
    <mergeCell ref="AN27:AN28"/>
    <mergeCell ref="AO27:AO28"/>
    <mergeCell ref="AP27:AP28"/>
    <mergeCell ref="AQ27:AQ28"/>
    <mergeCell ref="AR27:AR28"/>
    <mergeCell ref="AS27:AS28"/>
    <mergeCell ref="AT27:AT28"/>
    <mergeCell ref="AU27:AU28"/>
    <mergeCell ref="AV27:AV28"/>
    <mergeCell ref="AW27:AW28"/>
    <mergeCell ref="BL32:BL35"/>
    <mergeCell ref="BK29:BK35"/>
    <mergeCell ref="BH29:BH35"/>
    <mergeCell ref="BM32:BM35"/>
    <mergeCell ref="BF40:BF42"/>
    <mergeCell ref="BP32:BP35"/>
    <mergeCell ref="BO32:BO35"/>
    <mergeCell ref="BF36:BF39"/>
    <mergeCell ref="BP36:BP39"/>
    <mergeCell ref="BO36:BO39"/>
    <mergeCell ref="BN36:BN39"/>
    <mergeCell ref="BL40:BL42"/>
    <mergeCell ref="BP40:BP42"/>
    <mergeCell ref="BO40:BO42"/>
    <mergeCell ref="BI36:BI39"/>
    <mergeCell ref="BI29:BI35"/>
    <mergeCell ref="BG36:BG39"/>
    <mergeCell ref="BH36:BH39"/>
    <mergeCell ref="BJ36:BJ39"/>
    <mergeCell ref="BK36:BK39"/>
    <mergeCell ref="BH40:BH42"/>
    <mergeCell ref="BM36:BM39"/>
    <mergeCell ref="BL36:BL39"/>
    <mergeCell ref="BU36:BU39"/>
    <mergeCell ref="BW36:BW39"/>
    <mergeCell ref="BV36:BV39"/>
    <mergeCell ref="BQ55:BQ57"/>
    <mergeCell ref="BP55:BP57"/>
    <mergeCell ref="BO55:BO57"/>
    <mergeCell ref="BN55:BN57"/>
    <mergeCell ref="BW29:BW35"/>
    <mergeCell ref="BV29:BV35"/>
    <mergeCell ref="BU29:BU35"/>
    <mergeCell ref="BS36:BS39"/>
    <mergeCell ref="BT29:BT35"/>
    <mergeCell ref="BT43:BT44"/>
    <mergeCell ref="BU43:BU44"/>
    <mergeCell ref="BV43:BV44"/>
    <mergeCell ref="BS45:BS46"/>
    <mergeCell ref="BT45:BT46"/>
    <mergeCell ref="BU45:BU46"/>
    <mergeCell ref="BR29:BR35"/>
    <mergeCell ref="BS29:BS35"/>
    <mergeCell ref="BR36:BR39"/>
    <mergeCell ref="BQ36:BQ39"/>
    <mergeCell ref="BQ40:BQ42"/>
    <mergeCell ref="BN43:BN44"/>
    <mergeCell ref="BW18:BW20"/>
    <mergeCell ref="BU21:BU22"/>
    <mergeCell ref="BV21:BV22"/>
    <mergeCell ref="BW21:BW22"/>
    <mergeCell ref="BW27:BW28"/>
    <mergeCell ref="BW23:BW25"/>
    <mergeCell ref="BS27:BS28"/>
    <mergeCell ref="BT27:BT28"/>
    <mergeCell ref="BU27:BU28"/>
    <mergeCell ref="BV27:BV28"/>
    <mergeCell ref="BU18:BU20"/>
    <mergeCell ref="BV18:BV20"/>
    <mergeCell ref="G21:G22"/>
    <mergeCell ref="O21:O22"/>
    <mergeCell ref="P21:P22"/>
    <mergeCell ref="P18:P20"/>
    <mergeCell ref="Q18:Q20"/>
    <mergeCell ref="BQ27:BQ28"/>
    <mergeCell ref="BP27:BP28"/>
    <mergeCell ref="BO27:BO28"/>
    <mergeCell ref="BN27:BN28"/>
    <mergeCell ref="BM27:BM28"/>
    <mergeCell ref="BL27:BL28"/>
    <mergeCell ref="BH27:BH28"/>
    <mergeCell ref="BP21:BP22"/>
    <mergeCell ref="AX27:AX28"/>
    <mergeCell ref="BQ23:BQ26"/>
    <mergeCell ref="P23:P26"/>
    <mergeCell ref="Q23:Q26"/>
    <mergeCell ref="R23:R26"/>
    <mergeCell ref="S23:S26"/>
    <mergeCell ref="T23:T26"/>
    <mergeCell ref="U23:U26"/>
    <mergeCell ref="V23:V26"/>
    <mergeCell ref="J21:J22"/>
    <mergeCell ref="K21:K22"/>
    <mergeCell ref="L18:L20"/>
    <mergeCell ref="M18:M20"/>
    <mergeCell ref="H15:H17"/>
    <mergeCell ref="I15:I17"/>
    <mergeCell ref="K18:K20"/>
    <mergeCell ref="S18:S20"/>
    <mergeCell ref="N18:N20"/>
    <mergeCell ref="S15:S17"/>
    <mergeCell ref="O18:O20"/>
    <mergeCell ref="H18:H20"/>
    <mergeCell ref="I18:I20"/>
    <mergeCell ref="J18:J20"/>
    <mergeCell ref="R15:R17"/>
    <mergeCell ref="N15:N17"/>
    <mergeCell ref="Q15:Q17"/>
    <mergeCell ref="R11:R12"/>
    <mergeCell ref="U11:U12"/>
    <mergeCell ref="R18:R20"/>
    <mergeCell ref="T18:T20"/>
    <mergeCell ref="U18:U20"/>
    <mergeCell ref="V18:V20"/>
    <mergeCell ref="V15:V17"/>
    <mergeCell ref="W15:W17"/>
    <mergeCell ref="G15:G17"/>
    <mergeCell ref="W18:W20"/>
    <mergeCell ref="L15:L17"/>
    <mergeCell ref="M15:M17"/>
    <mergeCell ref="G18:G20"/>
    <mergeCell ref="G13:G14"/>
    <mergeCell ref="J13:J14"/>
    <mergeCell ref="K13:K14"/>
    <mergeCell ref="L13:L14"/>
    <mergeCell ref="M13:M14"/>
    <mergeCell ref="W13:W14"/>
    <mergeCell ref="H11:H12"/>
    <mergeCell ref="I11:I12"/>
    <mergeCell ref="J11:J12"/>
    <mergeCell ref="K11:K12"/>
    <mergeCell ref="L11:L12"/>
    <mergeCell ref="X18:X20"/>
    <mergeCell ref="V11:V12"/>
    <mergeCell ref="W11:W12"/>
    <mergeCell ref="X11:X12"/>
    <mergeCell ref="T11:T12"/>
    <mergeCell ref="T13:T14"/>
    <mergeCell ref="U13:U14"/>
    <mergeCell ref="V13:V14"/>
    <mergeCell ref="X15:X17"/>
    <mergeCell ref="AA15:AA17"/>
    <mergeCell ref="AB15:AB17"/>
    <mergeCell ref="AC15:AC17"/>
    <mergeCell ref="AY13:AY14"/>
    <mergeCell ref="AX13:AX14"/>
    <mergeCell ref="AV13:AV14"/>
    <mergeCell ref="AT13:AT14"/>
    <mergeCell ref="AR13:AR14"/>
    <mergeCell ref="AP13:AP14"/>
    <mergeCell ref="AN13:AN14"/>
    <mergeCell ref="BD9:BD10"/>
    <mergeCell ref="AA18:AA20"/>
    <mergeCell ref="AB18:AB20"/>
    <mergeCell ref="AE9:AE10"/>
    <mergeCell ref="AD9:AD10"/>
    <mergeCell ref="AF9:AF10"/>
    <mergeCell ref="S13:S14"/>
    <mergeCell ref="T15:T17"/>
    <mergeCell ref="U15:U17"/>
    <mergeCell ref="Y18:Y20"/>
    <mergeCell ref="Z18:Z20"/>
    <mergeCell ref="AC18:AC20"/>
    <mergeCell ref="AL13:AL14"/>
    <mergeCell ref="Y15:Y17"/>
    <mergeCell ref="Z15:Z17"/>
    <mergeCell ref="AD18:AD20"/>
    <mergeCell ref="AF18:AF20"/>
    <mergeCell ref="BD13:BD14"/>
    <mergeCell ref="BD15:BD17"/>
    <mergeCell ref="BD18:BD20"/>
    <mergeCell ref="BA13:BA14"/>
    <mergeCell ref="Y13:Y14"/>
    <mergeCell ref="AC13:AC14"/>
    <mergeCell ref="AE15:AE17"/>
    <mergeCell ref="H13:H14"/>
    <mergeCell ref="I13:I14"/>
    <mergeCell ref="N13:N14"/>
    <mergeCell ref="O13:O14"/>
    <mergeCell ref="P13:P14"/>
    <mergeCell ref="Q13:Q14"/>
    <mergeCell ref="F9:F10"/>
    <mergeCell ref="BW9:BW10"/>
    <mergeCell ref="BV9:BV10"/>
    <mergeCell ref="BU9:BU10"/>
    <mergeCell ref="BC13:BC14"/>
    <mergeCell ref="BS13:BS14"/>
    <mergeCell ref="BT13:BT14"/>
    <mergeCell ref="BU13:BU14"/>
    <mergeCell ref="BV13:BV14"/>
    <mergeCell ref="BW13:BW14"/>
    <mergeCell ref="BU11:BU12"/>
    <mergeCell ref="AG13:AG14"/>
    <mergeCell ref="BE9:BE10"/>
    <mergeCell ref="F11:F12"/>
    <mergeCell ref="F13:F14"/>
    <mergeCell ref="BB13:BB14"/>
    <mergeCell ref="AZ13:AZ14"/>
    <mergeCell ref="H9:H10"/>
    <mergeCell ref="I9:I10"/>
    <mergeCell ref="M9:M10"/>
    <mergeCell ref="N9:N10"/>
    <mergeCell ref="O9:O10"/>
    <mergeCell ref="AC9:AC10"/>
    <mergeCell ref="W9:W10"/>
    <mergeCell ref="X9:X10"/>
    <mergeCell ref="Q9:Q10"/>
    <mergeCell ref="R9:R10"/>
    <mergeCell ref="S9:S10"/>
    <mergeCell ref="T9:T10"/>
    <mergeCell ref="U9:U10"/>
    <mergeCell ref="V9:V10"/>
    <mergeCell ref="AB9:AB10"/>
    <mergeCell ref="Y9:Y10"/>
    <mergeCell ref="Z9:Z10"/>
    <mergeCell ref="AA9:AA10"/>
    <mergeCell ref="M11:M12"/>
    <mergeCell ref="N11:N12"/>
    <mergeCell ref="BF11:BF12"/>
    <mergeCell ref="BF13:BF14"/>
    <mergeCell ref="BE11:BE12"/>
    <mergeCell ref="AC11:AC12"/>
    <mergeCell ref="AD11:AD12"/>
    <mergeCell ref="AF11:AF12"/>
    <mergeCell ref="Y11:Y12"/>
    <mergeCell ref="Z11:Z12"/>
    <mergeCell ref="AA11:AA12"/>
    <mergeCell ref="AB11:AB12"/>
    <mergeCell ref="AE11:AE12"/>
    <mergeCell ref="Z13:Z14"/>
    <mergeCell ref="AA13:AA14"/>
    <mergeCell ref="AB13:AB14"/>
    <mergeCell ref="AD13:AD14"/>
    <mergeCell ref="AF13:AF14"/>
    <mergeCell ref="BD11:BD12"/>
    <mergeCell ref="AJ13:AJ14"/>
    <mergeCell ref="AE13:AE14"/>
    <mergeCell ref="BE13:BE14"/>
    <mergeCell ref="X13:X14"/>
    <mergeCell ref="R13:R14"/>
    <mergeCell ref="AE21:AE22"/>
    <mergeCell ref="AE23:AE25"/>
    <mergeCell ref="AF15:AF17"/>
    <mergeCell ref="AF21:AF22"/>
    <mergeCell ref="AD21:AD22"/>
    <mergeCell ref="AI13:AI14"/>
    <mergeCell ref="AH13:AH14"/>
    <mergeCell ref="AD15:AD17"/>
    <mergeCell ref="AD23:AD26"/>
    <mergeCell ref="AF23:AF26"/>
    <mergeCell ref="AE18:AE20"/>
    <mergeCell ref="AD55:AD57"/>
    <mergeCell ref="AD45:AD46"/>
    <mergeCell ref="AF45:AF46"/>
    <mergeCell ref="AD47:AD54"/>
    <mergeCell ref="AF47:AF54"/>
    <mergeCell ref="AC45:AC46"/>
    <mergeCell ref="AE55:AE57"/>
    <mergeCell ref="BF23:BF25"/>
    <mergeCell ref="AC21:AC22"/>
    <mergeCell ref="BD43:BD44"/>
    <mergeCell ref="AF43:AF44"/>
    <mergeCell ref="AF55:AF57"/>
    <mergeCell ref="BD45:BD46"/>
    <mergeCell ref="BD47:BD54"/>
    <mergeCell ref="BD55:BD57"/>
    <mergeCell ref="AE40:AE42"/>
    <mergeCell ref="BE36:BE39"/>
    <mergeCell ref="BD36:BD39"/>
    <mergeCell ref="BE55:BE57"/>
    <mergeCell ref="BE40:BE42"/>
    <mergeCell ref="BE43:BE44"/>
    <mergeCell ref="BE45:BE46"/>
    <mergeCell ref="BF27:BF28"/>
    <mergeCell ref="BE27:BE28"/>
    <mergeCell ref="AB40:AB42"/>
    <mergeCell ref="AD40:AD42"/>
    <mergeCell ref="AD43:AD44"/>
    <mergeCell ref="AA27:AA28"/>
    <mergeCell ref="AB27:AB28"/>
    <mergeCell ref="AE47:AE54"/>
    <mergeCell ref="AD27:AD28"/>
    <mergeCell ref="AF27:AF28"/>
    <mergeCell ref="AE43:AE44"/>
    <mergeCell ref="AE45:AE46"/>
    <mergeCell ref="AC40:AC42"/>
    <mergeCell ref="AB36:AB39"/>
    <mergeCell ref="AD29:AD35"/>
    <mergeCell ref="AE29:AE35"/>
    <mergeCell ref="AF29:AF35"/>
    <mergeCell ref="AD36:AD39"/>
    <mergeCell ref="AE27:AE28"/>
    <mergeCell ref="AA45:AA46"/>
    <mergeCell ref="AB45:AB46"/>
    <mergeCell ref="AC27:AC28"/>
    <mergeCell ref="AC36:AC39"/>
    <mergeCell ref="AC29:AC35"/>
    <mergeCell ref="AC43:AC44"/>
    <mergeCell ref="AB43:AB44"/>
    <mergeCell ref="S55:S57"/>
    <mergeCell ref="T55:T57"/>
    <mergeCell ref="U55:U57"/>
    <mergeCell ref="V55:V57"/>
    <mergeCell ref="W55:W57"/>
    <mergeCell ref="X55:X57"/>
    <mergeCell ref="Y55:Y57"/>
    <mergeCell ref="AC55:AC57"/>
    <mergeCell ref="X47:X54"/>
    <mergeCell ref="Y47:Y54"/>
    <mergeCell ref="Z47:Z54"/>
    <mergeCell ref="AA47:AA54"/>
    <mergeCell ref="AB47:AB54"/>
    <mergeCell ref="AC47:AC54"/>
    <mergeCell ref="T47:T54"/>
    <mergeCell ref="U47:U54"/>
    <mergeCell ref="V47:V54"/>
    <mergeCell ref="W47:W54"/>
    <mergeCell ref="S47:S54"/>
    <mergeCell ref="Z55:Z57"/>
    <mergeCell ref="AA55:AA57"/>
    <mergeCell ref="AB55:AB57"/>
    <mergeCell ref="J55:J57"/>
    <mergeCell ref="K55:K57"/>
    <mergeCell ref="L55:L57"/>
    <mergeCell ref="M55:M57"/>
    <mergeCell ref="N55:N57"/>
    <mergeCell ref="O55:O57"/>
    <mergeCell ref="P55:P57"/>
    <mergeCell ref="Q55:Q57"/>
    <mergeCell ref="R55:R57"/>
    <mergeCell ref="N47:N54"/>
    <mergeCell ref="O47:O54"/>
    <mergeCell ref="P47:P54"/>
    <mergeCell ref="Q47:Q54"/>
    <mergeCell ref="R47:R54"/>
    <mergeCell ref="I47:I54"/>
    <mergeCell ref="J47:J54"/>
    <mergeCell ref="K47:K54"/>
    <mergeCell ref="L47:L54"/>
    <mergeCell ref="M47:M54"/>
    <mergeCell ref="R45:R46"/>
    <mergeCell ref="Q43:Q44"/>
    <mergeCell ref="R43:R44"/>
    <mergeCell ref="S43:S44"/>
    <mergeCell ref="P43:P44"/>
    <mergeCell ref="S45:S46"/>
    <mergeCell ref="T45:T46"/>
    <mergeCell ref="L43:L44"/>
    <mergeCell ref="M43:M44"/>
    <mergeCell ref="I45:I46"/>
    <mergeCell ref="J45:J46"/>
    <mergeCell ref="K45:K46"/>
    <mergeCell ref="L45:L46"/>
    <mergeCell ref="M45:M46"/>
    <mergeCell ref="N45:N46"/>
    <mergeCell ref="O45:O46"/>
    <mergeCell ref="P45:P46"/>
    <mergeCell ref="Q45:Q46"/>
    <mergeCell ref="T40:T42"/>
    <mergeCell ref="U40:U42"/>
    <mergeCell ref="V40:V42"/>
    <mergeCell ref="AA43:AA44"/>
    <mergeCell ref="AA40:AA42"/>
    <mergeCell ref="N43:N44"/>
    <mergeCell ref="O43:O44"/>
    <mergeCell ref="T43:T44"/>
    <mergeCell ref="U43:U44"/>
    <mergeCell ref="V43:V44"/>
    <mergeCell ref="W43:W44"/>
    <mergeCell ref="X43:X44"/>
    <mergeCell ref="Y43:Y44"/>
    <mergeCell ref="Y45:Y46"/>
    <mergeCell ref="Z45:Z46"/>
    <mergeCell ref="U45:U46"/>
    <mergeCell ref="V45:V46"/>
    <mergeCell ref="W45:W46"/>
    <mergeCell ref="X45:X46"/>
    <mergeCell ref="X40:X42"/>
    <mergeCell ref="Z43:Z44"/>
    <mergeCell ref="W29:W35"/>
    <mergeCell ref="X29:X35"/>
    <mergeCell ref="Y29:Y35"/>
    <mergeCell ref="Z29:Z35"/>
    <mergeCell ref="Z36:Z39"/>
    <mergeCell ref="W40:W42"/>
    <mergeCell ref="V29:V35"/>
    <mergeCell ref="F21:F22"/>
    <mergeCell ref="D27:D28"/>
    <mergeCell ref="D40:D42"/>
    <mergeCell ref="S21:S22"/>
    <mergeCell ref="T21:T22"/>
    <mergeCell ref="U29:U35"/>
    <mergeCell ref="O36:O39"/>
    <mergeCell ref="P36:P39"/>
    <mergeCell ref="Q36:Q39"/>
    <mergeCell ref="O29:O35"/>
    <mergeCell ref="P29:P35"/>
    <mergeCell ref="Q29:Q35"/>
    <mergeCell ref="R29:R35"/>
    <mergeCell ref="S29:S35"/>
    <mergeCell ref="R36:R39"/>
    <mergeCell ref="S36:S39"/>
    <mergeCell ref="T36:T39"/>
    <mergeCell ref="U36:U39"/>
    <mergeCell ref="N29:N35"/>
    <mergeCell ref="I27:I28"/>
    <mergeCell ref="J27:J28"/>
    <mergeCell ref="K27:K28"/>
    <mergeCell ref="I36:I39"/>
    <mergeCell ref="J36:J39"/>
    <mergeCell ref="D45:D46"/>
    <mergeCell ref="G40:G42"/>
    <mergeCell ref="G43:G44"/>
    <mergeCell ref="H43:H44"/>
    <mergeCell ref="D36:D39"/>
    <mergeCell ref="G27:G28"/>
    <mergeCell ref="H27:H28"/>
    <mergeCell ref="D23:D26"/>
    <mergeCell ref="E25:E26"/>
    <mergeCell ref="G23:G26"/>
    <mergeCell ref="D29:D35"/>
    <mergeCell ref="G29:G35"/>
    <mergeCell ref="H29:H35"/>
    <mergeCell ref="H47:H54"/>
    <mergeCell ref="H36:H39"/>
    <mergeCell ref="O11:O12"/>
    <mergeCell ref="P11:P12"/>
    <mergeCell ref="Q11:Q12"/>
    <mergeCell ref="H21:H22"/>
    <mergeCell ref="I21:I22"/>
    <mergeCell ref="H45:H46"/>
    <mergeCell ref="G45:G46"/>
    <mergeCell ref="G47:G54"/>
    <mergeCell ref="O15:O17"/>
    <mergeCell ref="P15:P17"/>
    <mergeCell ref="J15:J17"/>
    <mergeCell ref="K15:K17"/>
    <mergeCell ref="I40:I42"/>
    <mergeCell ref="J40:J42"/>
    <mergeCell ref="K40:K42"/>
    <mergeCell ref="L40:L42"/>
    <mergeCell ref="M36:M39"/>
    <mergeCell ref="O27:O28"/>
    <mergeCell ref="P27:P28"/>
    <mergeCell ref="I43:I44"/>
    <mergeCell ref="J43:J44"/>
    <mergeCell ref="K43:K44"/>
    <mergeCell ref="D9:D10"/>
    <mergeCell ref="D11:D12"/>
    <mergeCell ref="D13:D14"/>
    <mergeCell ref="D15:D17"/>
    <mergeCell ref="D18:D20"/>
    <mergeCell ref="D21:D22"/>
    <mergeCell ref="B45:B46"/>
    <mergeCell ref="B47:B54"/>
    <mergeCell ref="C45:C46"/>
    <mergeCell ref="C47:C54"/>
    <mergeCell ref="C13:C14"/>
    <mergeCell ref="C15:C17"/>
    <mergeCell ref="C18:C20"/>
    <mergeCell ref="C21:C22"/>
    <mergeCell ref="B13:B14"/>
    <mergeCell ref="B15:B17"/>
    <mergeCell ref="B18:B20"/>
    <mergeCell ref="C36:C39"/>
    <mergeCell ref="D47:D54"/>
    <mergeCell ref="C40:C42"/>
    <mergeCell ref="C43:C44"/>
    <mergeCell ref="C27:C28"/>
    <mergeCell ref="C29:C35"/>
    <mergeCell ref="D43:D44"/>
    <mergeCell ref="A13:A14"/>
    <mergeCell ref="A15:A17"/>
    <mergeCell ref="A18:A20"/>
    <mergeCell ref="A21:A22"/>
    <mergeCell ref="A45:A46"/>
    <mergeCell ref="B27:B28"/>
    <mergeCell ref="B40:B42"/>
    <mergeCell ref="B43:B44"/>
    <mergeCell ref="B36:B39"/>
    <mergeCell ref="A29:A35"/>
    <mergeCell ref="B29:B35"/>
    <mergeCell ref="A36:A39"/>
    <mergeCell ref="A27:A28"/>
    <mergeCell ref="A40:A42"/>
    <mergeCell ref="A43:A44"/>
    <mergeCell ref="B21:B22"/>
    <mergeCell ref="B23:B26"/>
    <mergeCell ref="A23:A26"/>
    <mergeCell ref="I29:I35"/>
    <mergeCell ref="J29:J35"/>
    <mergeCell ref="K29:K35"/>
    <mergeCell ref="L29:L35"/>
    <mergeCell ref="M40:M42"/>
    <mergeCell ref="R21:R22"/>
    <mergeCell ref="N21:N22"/>
    <mergeCell ref="N36:N39"/>
    <mergeCell ref="N40:N42"/>
    <mergeCell ref="O40:O42"/>
    <mergeCell ref="P40:P42"/>
    <mergeCell ref="Q40:Q42"/>
    <mergeCell ref="R40:R42"/>
    <mergeCell ref="V27:V28"/>
    <mergeCell ref="U21:U22"/>
    <mergeCell ref="V21:V22"/>
    <mergeCell ref="W21:W22"/>
    <mergeCell ref="X21:X22"/>
    <mergeCell ref="R27:R28"/>
    <mergeCell ref="S27:S28"/>
    <mergeCell ref="K36:K39"/>
    <mergeCell ref="L36:L39"/>
    <mergeCell ref="L21:L22"/>
    <mergeCell ref="M21:M22"/>
    <mergeCell ref="L27:L28"/>
    <mergeCell ref="M27:M28"/>
    <mergeCell ref="N27:N28"/>
    <mergeCell ref="Q21:Q22"/>
    <mergeCell ref="Q27:Q28"/>
    <mergeCell ref="T27:T28"/>
    <mergeCell ref="U27:U28"/>
    <mergeCell ref="AC23:AC25"/>
    <mergeCell ref="Z21:Z22"/>
    <mergeCell ref="W27:W28"/>
    <mergeCell ref="X27:X28"/>
    <mergeCell ref="Y27:Y28"/>
    <mergeCell ref="AA21:AA22"/>
    <mergeCell ref="AB21:AB22"/>
    <mergeCell ref="W23:W26"/>
    <mergeCell ref="X23:X26"/>
    <mergeCell ref="Y23:Y26"/>
    <mergeCell ref="Z23:Z26"/>
    <mergeCell ref="AA23:AA26"/>
    <mergeCell ref="AB23:AB26"/>
    <mergeCell ref="Z27:Z28"/>
    <mergeCell ref="Y21:Y22"/>
    <mergeCell ref="U7:U8"/>
    <mergeCell ref="V7:V8"/>
    <mergeCell ref="W7:W8"/>
    <mergeCell ref="X7:X8"/>
    <mergeCell ref="Y7:Y8"/>
    <mergeCell ref="N7:N8"/>
    <mergeCell ref="O7:O8"/>
    <mergeCell ref="P7:P8"/>
    <mergeCell ref="Q7:Q8"/>
    <mergeCell ref="R7:R8"/>
    <mergeCell ref="S7:S8"/>
    <mergeCell ref="T7:T8"/>
    <mergeCell ref="H7:H8"/>
    <mergeCell ref="I7:I8"/>
    <mergeCell ref="J7:J8"/>
    <mergeCell ref="K7:K8"/>
    <mergeCell ref="L7:L8"/>
    <mergeCell ref="M7:M8"/>
    <mergeCell ref="S11:S12"/>
    <mergeCell ref="A7:A8"/>
    <mergeCell ref="B7:B8"/>
    <mergeCell ref="C7:C8"/>
    <mergeCell ref="D7:D8"/>
    <mergeCell ref="G7:G8"/>
    <mergeCell ref="P9:P10"/>
    <mergeCell ref="J9:J10"/>
    <mergeCell ref="A9:A10"/>
    <mergeCell ref="A11:A12"/>
    <mergeCell ref="B9:B10"/>
    <mergeCell ref="C9:C10"/>
    <mergeCell ref="C11:C12"/>
    <mergeCell ref="B11:B12"/>
    <mergeCell ref="G9:G10"/>
    <mergeCell ref="G11:G12"/>
    <mergeCell ref="K9:K10"/>
    <mergeCell ref="L9:L10"/>
    <mergeCell ref="A4:G5"/>
    <mergeCell ref="H4:AF4"/>
    <mergeCell ref="AG4:BJ4"/>
    <mergeCell ref="BK4:BK5"/>
    <mergeCell ref="H5:AA5"/>
    <mergeCell ref="AB5:AF5"/>
    <mergeCell ref="BH5:BJ5"/>
    <mergeCell ref="A1:D3"/>
    <mergeCell ref="E3:F3"/>
    <mergeCell ref="H3:K3"/>
    <mergeCell ref="L3:N3"/>
    <mergeCell ref="O3:R3"/>
    <mergeCell ref="S3:BK3"/>
    <mergeCell ref="AG5:AI5"/>
    <mergeCell ref="AJ5:AY5"/>
    <mergeCell ref="AZ5:BA5"/>
    <mergeCell ref="BB5:BC5"/>
    <mergeCell ref="BD5:BE5"/>
    <mergeCell ref="E1:BW2"/>
    <mergeCell ref="BL4:BQ5"/>
    <mergeCell ref="BR4:BT5"/>
    <mergeCell ref="AC7:AC8"/>
    <mergeCell ref="BD7:BD8"/>
    <mergeCell ref="BE7:BE8"/>
    <mergeCell ref="BH7:BH8"/>
    <mergeCell ref="BI7:BI8"/>
    <mergeCell ref="BJ7:BJ8"/>
    <mergeCell ref="BK7:BK8"/>
    <mergeCell ref="Z7:Z8"/>
    <mergeCell ref="AA7:AA8"/>
    <mergeCell ref="AB7:AB8"/>
    <mergeCell ref="AE7:AE8"/>
    <mergeCell ref="BG7:BG8"/>
    <mergeCell ref="AD7:AD8"/>
    <mergeCell ref="AF7:AF8"/>
    <mergeCell ref="BC7:BC8"/>
    <mergeCell ref="BB7:BB8"/>
    <mergeCell ref="BF7:BF8"/>
    <mergeCell ref="BA7:BA8"/>
    <mergeCell ref="AZ7:AZ8"/>
    <mergeCell ref="AY7:AY8"/>
    <mergeCell ref="AX7:AX8"/>
    <mergeCell ref="AG52:AG54"/>
    <mergeCell ref="AH52:AH54"/>
    <mergeCell ref="BD23:BD26"/>
    <mergeCell ref="AY27:AY28"/>
    <mergeCell ref="AZ27:AZ28"/>
    <mergeCell ref="BA27:BA28"/>
    <mergeCell ref="BB27:BB28"/>
    <mergeCell ref="BC27:BC28"/>
    <mergeCell ref="BE47:BE54"/>
    <mergeCell ref="BE23:BE26"/>
    <mergeCell ref="BJ21:BJ22"/>
    <mergeCell ref="BI23:BI26"/>
    <mergeCell ref="BJ23:BJ26"/>
    <mergeCell ref="BG18:BG20"/>
    <mergeCell ref="BG40:BG42"/>
    <mergeCell ref="AF40:AF42"/>
    <mergeCell ref="AH36:AH38"/>
    <mergeCell ref="AF36:AF39"/>
    <mergeCell ref="BF29:BF35"/>
    <mergeCell ref="BE29:BE35"/>
    <mergeCell ref="BG29:BG34"/>
    <mergeCell ref="BD29:BD35"/>
    <mergeCell ref="BD40:BD42"/>
    <mergeCell ref="BD27:BD28"/>
    <mergeCell ref="BO7:BO8"/>
    <mergeCell ref="BN7:BN8"/>
    <mergeCell ref="BM7:BM8"/>
    <mergeCell ref="BL7:BL8"/>
    <mergeCell ref="BS9:BS10"/>
    <mergeCell ref="BM21:BM22"/>
    <mergeCell ref="BG23:BG25"/>
    <mergeCell ref="BJ27:BJ28"/>
    <mergeCell ref="BJ40:BJ42"/>
    <mergeCell ref="BJ29:BJ35"/>
    <mergeCell ref="BI11:BI12"/>
    <mergeCell ref="BI13:BI14"/>
    <mergeCell ref="BI15:BI17"/>
    <mergeCell ref="BI18:BI20"/>
    <mergeCell ref="BI27:BI28"/>
    <mergeCell ref="BI40:BI42"/>
    <mergeCell ref="BG27:BG28"/>
    <mergeCell ref="BH11:BH12"/>
    <mergeCell ref="BH13:BH14"/>
    <mergeCell ref="BH15:BH17"/>
    <mergeCell ref="BH18:BH20"/>
    <mergeCell ref="BG11:BG12"/>
    <mergeCell ref="BG13:BG14"/>
    <mergeCell ref="BG15:BG17"/>
    <mergeCell ref="BV15:BV17"/>
    <mergeCell ref="BS7:BS8"/>
    <mergeCell ref="BT7:BT8"/>
    <mergeCell ref="BO21:BO22"/>
    <mergeCell ref="BT11:BT12"/>
    <mergeCell ref="BR9:BR10"/>
    <mergeCell ref="BE15:BE17"/>
    <mergeCell ref="BE18:BE20"/>
    <mergeCell ref="BV7:BV8"/>
    <mergeCell ref="BF9:BF10"/>
    <mergeCell ref="BF15:BF17"/>
    <mergeCell ref="BF18:BF20"/>
    <mergeCell ref="BG9:BG10"/>
    <mergeCell ref="BI9:BI10"/>
    <mergeCell ref="BH9:BH10"/>
    <mergeCell ref="BJ9:BJ10"/>
    <mergeCell ref="BJ11:BJ12"/>
    <mergeCell ref="BJ13:BJ14"/>
    <mergeCell ref="BJ15:BJ17"/>
    <mergeCell ref="BJ18:BJ20"/>
    <mergeCell ref="BK9:BK10"/>
    <mergeCell ref="BU7:BU8"/>
    <mergeCell ref="BQ7:BQ8"/>
    <mergeCell ref="BP7:BP8"/>
    <mergeCell ref="BK58:BK60"/>
    <mergeCell ref="BJ58:BJ60"/>
    <mergeCell ref="BU4:BW5"/>
    <mergeCell ref="BK55:BK57"/>
    <mergeCell ref="BR13:BR14"/>
    <mergeCell ref="BR15:BR17"/>
    <mergeCell ref="BK11:BK12"/>
    <mergeCell ref="BK13:BK14"/>
    <mergeCell ref="BK15:BK17"/>
    <mergeCell ref="BK18:BK20"/>
    <mergeCell ref="BK21:BK22"/>
    <mergeCell ref="BK27:BK28"/>
    <mergeCell ref="BK40:BK42"/>
    <mergeCell ref="BK43:BK44"/>
    <mergeCell ref="BR55:BR57"/>
    <mergeCell ref="BR45:BR46"/>
    <mergeCell ref="BR43:BR44"/>
    <mergeCell ref="BR40:BR42"/>
    <mergeCell ref="BR27:BR28"/>
    <mergeCell ref="BR7:BR8"/>
    <mergeCell ref="BW7:BW8"/>
    <mergeCell ref="BM59:BM60"/>
    <mergeCell ref="BU58:BU60"/>
    <mergeCell ref="BN21:BN22"/>
    <mergeCell ref="BV58:BV60"/>
    <mergeCell ref="BW58:BW60"/>
    <mergeCell ref="D58:D60"/>
    <mergeCell ref="G58:G60"/>
    <mergeCell ref="H58:H60"/>
    <mergeCell ref="I58:I60"/>
    <mergeCell ref="J58:J60"/>
    <mergeCell ref="K58:K60"/>
    <mergeCell ref="L58:L60"/>
    <mergeCell ref="M58:M60"/>
    <mergeCell ref="N58:N60"/>
    <mergeCell ref="O58:O60"/>
    <mergeCell ref="P58:P60"/>
    <mergeCell ref="Q58:Q60"/>
    <mergeCell ref="R58:R60"/>
    <mergeCell ref="S58:S60"/>
    <mergeCell ref="T58:T60"/>
    <mergeCell ref="U58:U60"/>
    <mergeCell ref="V58:V60"/>
    <mergeCell ref="W58:W60"/>
    <mergeCell ref="AC58:AC60"/>
    <mergeCell ref="BI58:BI60"/>
    <mergeCell ref="BH58:BH60"/>
    <mergeCell ref="BD58:BD60"/>
    <mergeCell ref="BE58:BE60"/>
    <mergeCell ref="BF58:BF60"/>
    <mergeCell ref="BG58:BG60"/>
    <mergeCell ref="X58:X60"/>
    <mergeCell ref="Y58:Y60"/>
    <mergeCell ref="Z58:Z60"/>
    <mergeCell ref="AD58:AD60"/>
    <mergeCell ref="AE58:AE60"/>
    <mergeCell ref="AF58:AF60"/>
    <mergeCell ref="AB29:AB35"/>
    <mergeCell ref="A58:A60"/>
    <mergeCell ref="B58:B60"/>
    <mergeCell ref="C58:C60"/>
    <mergeCell ref="AA58:AA60"/>
    <mergeCell ref="AB58:AB60"/>
    <mergeCell ref="H40:H42"/>
    <mergeCell ref="A47:A54"/>
    <mergeCell ref="A55:A57"/>
    <mergeCell ref="B55:B57"/>
    <mergeCell ref="C55:C57"/>
    <mergeCell ref="D55:D57"/>
    <mergeCell ref="G55:G57"/>
    <mergeCell ref="H55:H57"/>
    <mergeCell ref="I55:I57"/>
    <mergeCell ref="F55:F57"/>
    <mergeCell ref="S40:S42"/>
    <mergeCell ref="Y40:Y42"/>
    <mergeCell ref="Z40:Z42"/>
    <mergeCell ref="W36:W39"/>
    <mergeCell ref="V36:V39"/>
    <mergeCell ref="X36:X39"/>
    <mergeCell ref="Y36:Y39"/>
    <mergeCell ref="M29:M35"/>
    <mergeCell ref="AA36:AA39"/>
    <mergeCell ref="T29:T35"/>
    <mergeCell ref="BW11:BW12"/>
    <mergeCell ref="BV11:BV12"/>
    <mergeCell ref="BQ13:BQ14"/>
    <mergeCell ref="BP13:BP14"/>
    <mergeCell ref="BO13:BO14"/>
    <mergeCell ref="BN13:BN14"/>
    <mergeCell ref="BM13:BM14"/>
    <mergeCell ref="BL13:BL14"/>
    <mergeCell ref="BQ15:BQ17"/>
    <mergeCell ref="BP15:BP17"/>
    <mergeCell ref="BO15:BO17"/>
    <mergeCell ref="BN15:BN17"/>
    <mergeCell ref="BM15:BM17"/>
    <mergeCell ref="BL15:BL17"/>
    <mergeCell ref="BS15:BS17"/>
    <mergeCell ref="BT15:BT17"/>
    <mergeCell ref="BU15:BU17"/>
    <mergeCell ref="BW15:BW17"/>
    <mergeCell ref="BR11:BR12"/>
    <mergeCell ref="BS11:BS12"/>
    <mergeCell ref="BT36:BT39"/>
    <mergeCell ref="AA29:AA35"/>
    <mergeCell ref="BQ45:BQ46"/>
    <mergeCell ref="BQ43:BQ44"/>
    <mergeCell ref="BG47:BG54"/>
    <mergeCell ref="BL55:BL57"/>
    <mergeCell ref="BF43:BF44"/>
    <mergeCell ref="BM43:BM44"/>
    <mergeCell ref="BL43:BL44"/>
    <mergeCell ref="BK47:BK54"/>
    <mergeCell ref="BG55:BG57"/>
    <mergeCell ref="BH47:BH54"/>
    <mergeCell ref="BH55:BH57"/>
    <mergeCell ref="BI55:BI57"/>
    <mergeCell ref="BG45:BG46"/>
    <mergeCell ref="BF47:BF54"/>
    <mergeCell ref="BF55:BF57"/>
    <mergeCell ref="BP43:BP44"/>
    <mergeCell ref="BO43:BO44"/>
    <mergeCell ref="BI45:BI46"/>
    <mergeCell ref="BI47:BI54"/>
    <mergeCell ref="BK45:BK46"/>
    <mergeCell ref="BM55:BM57"/>
    <mergeCell ref="BQ52:BQ54"/>
    <mergeCell ref="BR52:BR54"/>
    <mergeCell ref="BS52:BS54"/>
    <mergeCell ref="BW40:BW42"/>
    <mergeCell ref="BW43:BW44"/>
    <mergeCell ref="BW45:BW46"/>
    <mergeCell ref="BF45:BF46"/>
    <mergeCell ref="BG43:BG44"/>
    <mergeCell ref="BL45:BL46"/>
    <mergeCell ref="BM45:BM46"/>
    <mergeCell ref="BN45:BN46"/>
    <mergeCell ref="BO45:BO46"/>
    <mergeCell ref="BP45:BP46"/>
    <mergeCell ref="BJ43:BJ44"/>
    <mergeCell ref="BJ45:BJ46"/>
    <mergeCell ref="BT40:BT42"/>
    <mergeCell ref="BU40:BU42"/>
    <mergeCell ref="BV40:BV42"/>
    <mergeCell ref="BS43:BS44"/>
    <mergeCell ref="BM40:BM42"/>
    <mergeCell ref="BV45:BV46"/>
    <mergeCell ref="BN40:BN42"/>
    <mergeCell ref="BS40:BS42"/>
    <mergeCell ref="BH45:BH46"/>
    <mergeCell ref="BT47:BT54"/>
    <mergeCell ref="BK23:BK26"/>
    <mergeCell ref="BM23:BM26"/>
    <mergeCell ref="BN23:BN26"/>
    <mergeCell ref="BO23:BO26"/>
    <mergeCell ref="BP23:BP26"/>
    <mergeCell ref="BV23:BV26"/>
    <mergeCell ref="BU23:BU26"/>
    <mergeCell ref="BH23:BH26"/>
    <mergeCell ref="BW55:BW57"/>
    <mergeCell ref="BV47:BV54"/>
    <mergeCell ref="BW47:BW54"/>
    <mergeCell ref="BJ47:BJ54"/>
    <mergeCell ref="BJ55:BJ57"/>
    <mergeCell ref="BV55:BV57"/>
    <mergeCell ref="BS55:BS57"/>
    <mergeCell ref="BT55:BT57"/>
    <mergeCell ref="BU55:BU57"/>
    <mergeCell ref="BU47:BU54"/>
    <mergeCell ref="BS47:BS48"/>
    <mergeCell ref="BL52:BL54"/>
    <mergeCell ref="BM52:BM54"/>
    <mergeCell ref="BN52:BN54"/>
    <mergeCell ref="BO52:BO54"/>
    <mergeCell ref="BP52:BP54"/>
  </mergeCells>
  <conditionalFormatting sqref="AF7:AF9 AF11 AF13 AF15 AF18 AF21 AF23 AF27 AF43 AF45 AF55">
    <cfRule type="cellIs" dxfId="56" priority="49" operator="equal">
      <formula>"Extremo"</formula>
    </cfRule>
    <cfRule type="cellIs" dxfId="55" priority="50" operator="equal">
      <formula>"Alto"</formula>
    </cfRule>
    <cfRule type="cellIs" dxfId="54" priority="51" operator="equal">
      <formula>"Moderado"</formula>
    </cfRule>
    <cfRule type="cellIs" dxfId="53" priority="52" operator="equal">
      <formula>"Bajo"</formula>
    </cfRule>
  </conditionalFormatting>
  <conditionalFormatting sqref="AF29">
    <cfRule type="cellIs" dxfId="52" priority="21" operator="equal">
      <formula>"Extremo"</formula>
    </cfRule>
    <cfRule type="cellIs" dxfId="51" priority="22" operator="equal">
      <formula>"Alto"</formula>
    </cfRule>
    <cfRule type="cellIs" dxfId="50" priority="23" operator="equal">
      <formula>"Moderado"</formula>
    </cfRule>
    <cfRule type="cellIs" dxfId="49" priority="24" operator="equal">
      <formula>"Bajo"</formula>
    </cfRule>
  </conditionalFormatting>
  <conditionalFormatting sqref="AF47">
    <cfRule type="cellIs" dxfId="48" priority="5" operator="equal">
      <formula>"Extremo"</formula>
    </cfRule>
    <cfRule type="cellIs" dxfId="47" priority="6" operator="equal">
      <formula>"Alto"</formula>
    </cfRule>
    <cfRule type="cellIs" dxfId="46" priority="7" operator="equal">
      <formula>"Moderado"</formula>
    </cfRule>
    <cfRule type="cellIs" dxfId="45" priority="8" operator="equal">
      <formula>"Bajo"</formula>
    </cfRule>
  </conditionalFormatting>
  <conditionalFormatting sqref="AF58">
    <cfRule type="cellIs" dxfId="44" priority="30" operator="equal">
      <formula>"Alto"</formula>
    </cfRule>
    <cfRule type="cellIs" dxfId="43" priority="31" operator="equal">
      <formula>"Moderado"</formula>
    </cfRule>
    <cfRule type="cellIs" dxfId="42" priority="32" operator="equal">
      <formula>"Bajo"</formula>
    </cfRule>
    <cfRule type="cellIs" dxfId="41" priority="29" operator="equal">
      <formula>"Extremo"</formula>
    </cfRule>
  </conditionalFormatting>
  <conditionalFormatting sqref="BJ7:BJ9 BJ11 BJ15 BJ18 BJ21 BJ23 BJ27 BJ43 BJ45 BJ55">
    <cfRule type="cellIs" dxfId="40" priority="53" operator="equal">
      <formula>"Extremo"</formula>
    </cfRule>
    <cfRule type="cellIs" dxfId="39" priority="54" operator="equal">
      <formula>"Alto"</formula>
    </cfRule>
    <cfRule type="cellIs" dxfId="38" priority="55" operator="equal">
      <formula>"Moderado"</formula>
    </cfRule>
    <cfRule type="cellIs" dxfId="37" priority="56" operator="equal">
      <formula>"Bajo"</formula>
    </cfRule>
  </conditionalFormatting>
  <conditionalFormatting sqref="BJ13">
    <cfRule type="cellIs" dxfId="36" priority="45" operator="equal">
      <formula>"Extremo"</formula>
    </cfRule>
    <cfRule type="cellIs" dxfId="35" priority="46" operator="equal">
      <formula>"Alto"</formula>
    </cfRule>
    <cfRule type="cellIs" dxfId="34" priority="47" operator="equal">
      <formula>"Moderado"</formula>
    </cfRule>
    <cfRule type="cellIs" dxfId="33" priority="48" operator="equal">
      <formula>"Bajo"</formula>
    </cfRule>
  </conditionalFormatting>
  <conditionalFormatting sqref="BJ29">
    <cfRule type="cellIs" dxfId="32" priority="25" operator="equal">
      <formula>"Extremo"</formula>
    </cfRule>
    <cfRule type="cellIs" dxfId="31" priority="26" operator="equal">
      <formula>"Alto"</formula>
    </cfRule>
    <cfRule type="cellIs" dxfId="30" priority="27" operator="equal">
      <formula>"Moderado"</formula>
    </cfRule>
    <cfRule type="cellIs" dxfId="29" priority="28" operator="equal">
      <formula>"Bajo"</formula>
    </cfRule>
  </conditionalFormatting>
  <conditionalFormatting sqref="BJ36 AF36:AF38 AF40 BJ40">
    <cfRule type="cellIs" dxfId="28" priority="172" operator="equal">
      <formula>"Bajo"</formula>
    </cfRule>
    <cfRule type="cellIs" dxfId="27" priority="169" operator="equal">
      <formula>"Extremo"</formula>
    </cfRule>
    <cfRule type="cellIs" dxfId="26" priority="170" operator="equal">
      <formula>"Alto"</formula>
    </cfRule>
    <cfRule type="cellIs" dxfId="25" priority="171" operator="equal">
      <formula>"Moderado"</formula>
    </cfRule>
  </conditionalFormatting>
  <conditionalFormatting sqref="BJ47">
    <cfRule type="cellIs" dxfId="24" priority="1" operator="equal">
      <formula>"Extremo"</formula>
    </cfRule>
    <cfRule type="cellIs" dxfId="23" priority="2" operator="equal">
      <formula>"Alto"</formula>
    </cfRule>
    <cfRule type="cellIs" dxfId="22" priority="3" operator="equal">
      <formula>"Moderado"</formula>
    </cfRule>
    <cfRule type="cellIs" dxfId="21" priority="4" operator="equal">
      <formula>"Bajo"</formula>
    </cfRule>
  </conditionalFormatting>
  <conditionalFormatting sqref="BJ58">
    <cfRule type="cellIs" dxfId="20" priority="34" operator="equal">
      <formula>"Alto"</formula>
    </cfRule>
    <cfRule type="cellIs" dxfId="19" priority="35" operator="equal">
      <formula>"Moderado"</formula>
    </cfRule>
    <cfRule type="cellIs" dxfId="18" priority="36" operator="equal">
      <formula>"Bajo"</formula>
    </cfRule>
    <cfRule type="cellIs" dxfId="17" priority="33" operator="equal">
      <formula>"Extremo"</formula>
    </cfRule>
  </conditionalFormatting>
  <dataValidations count="20">
    <dataValidation allowBlank="1" showInputMessage="1" showErrorMessage="1" prompt="Fuerte: 100_x000a__x000a_Moderado: Entre 50 y 99_x000a__x000a_Débil: Menor a 50" sqref="BE6" xr:uid="{00000000-0002-0000-0200-000000000000}"/>
    <dataValidation allowBlank="1" showInputMessage="1" showErrorMessage="1" prompt="Fuerte: 100_x000a__x000a_Moderado: 50_x000a__x000a_Débil: 0" sqref="BC6" xr:uid="{00000000-0002-0000-0200-000001000000}"/>
    <dataValidation allowBlank="1" showInputMessage="1" showErrorMessage="1" prompt="Fuerte: Siempre se ejecuta_x000a__x000a_Moderado: Algunas veces_x000a__x000a_Débil: No se ejecuta " sqref="AZ6:BA6" xr:uid="{00000000-0002-0000-0200-000002000000}"/>
    <dataValidation allowBlank="1" showInputMessage="1" showErrorMessage="1" prompt="Fuerte: Calificación entre 96 y 100_x000a__x000a_Moderado: Calificación entre 86 y 95_x000a__x000a_Débil: Calificación entre 0 y 85" sqref="AY6" xr:uid="{00000000-0002-0000-0200-000003000000}"/>
    <dataValidation allowBlank="1" showInputMessage="1" showErrorMessage="1" prompt="- Confiable (15)_x000a__x000a_- No Confiable (0)_x000a_" sqref="AR6:AS6" xr:uid="{00000000-0002-0000-0200-000004000000}"/>
    <dataValidation allowBlank="1" showInputMessage="1" showErrorMessage="1" prompt="- Prevenir (15)_x000a__x000a_- Detectar (10)_x000a__x000a_- No es un Control (0)" sqref="AP6:AQ6" xr:uid="{00000000-0002-0000-0200-000005000000}"/>
    <dataValidation allowBlank="1" showInputMessage="1" showErrorMessage="1" prompt="- Oportuna (15)_x000a__x000a_- Inoportuna (0)_x000a_" sqref="AN6:AO6" xr:uid="{00000000-0002-0000-0200-000006000000}"/>
    <dataValidation allowBlank="1" showInputMessage="1" showErrorMessage="1" prompt="- Asignado (15)_x000a__x000a_- No Asignado (0)" sqref="AJ6:AK6" xr:uid="{00000000-0002-0000-0200-000007000000}"/>
    <dataValidation allowBlank="1" showInputMessage="1" showErrorMessage="1" prompt="Preventivo: Diseñados para evitar un evento no deseado en el momento que se produce, es decir intenta evitar la ocurrencia_x000a__x000a_Detectivos: Diseñados para identificar un evento o resultado no previsto después de que se haya producido, es decir corregir " sqref="AI6" xr:uid="{00000000-0002-0000-0200-000008000000}"/>
    <dataValidation allowBlank="1" showInputMessage="1" showErrorMessage="1" prompt="Completa (10)_x000a__x000a_Incompleta (5)_x000a__x000a_No esxiste (0)" sqref="AV6:AW6" xr:uid="{00000000-0002-0000-0200-000009000000}"/>
    <dataValidation allowBlank="1" showInputMessage="1" showErrorMessage="1" prompt="- Se investigan y se resuelven Oportunamente (15)_x000a__x000a_- No se investigan y resuelven Oportunamente (0)_x000a_" sqref="AT6:AU6" xr:uid="{00000000-0002-0000-0200-00000A000000}"/>
    <dataValidation allowBlank="1" showInputMessage="1" showErrorMessage="1" prompt="- Adecuado (15)_x000a__x000a_- Inadecuado (0)_x000a_" sqref="AL6:AM6" xr:uid="{00000000-0002-0000-0200-00000B000000}"/>
    <dataValidation allowBlank="1" showInputMessage="1" showErrorMessage="1" prompt="Promedio entre el diseño Total de Control y Total Solidez Individual " sqref="BD6" xr:uid="{00000000-0002-0000-0200-00000C000000}"/>
    <dataValidation allowBlank="1" showInputMessage="1" showErrorMessage="1" prompt="Fuerte+Fuerte=Fuerte_x000a_Fuerte+Moderado=Moderado_x000a_Fuerte+Débil=Débil_x000a_Moderado+Fuerte=Moderado_x000a_Moderado+Moderado=Moderado_x000a_Moderado+Débil=Débil_x000a_Débil+Fuerte=Débil_x000a_Débil+Moderado=Débil_x000a_Débil+Débil=Débil" sqref="BB6" xr:uid="{00000000-0002-0000-0200-00000D000000}"/>
    <dataValidation allowBlank="1" showInputMessage="1" showErrorMessage="1" prompt="Si el resultado de las calificaciones del control o promedio en el diseño de los controles, está por debajo de 96%, se debe establecer un plan de acción que permita tener un control bien diseñado" sqref="AX6" xr:uid="{00000000-0002-0000-0200-00000E000000}"/>
    <dataValidation allowBlank="1" showInputMessage="1" showErrorMessage="1" prompt="Responder afirmativamente de UNA a CINCO pregunta(s) genera un impacto MODERADO._x000a__x000a_Responder afirmativamente de SEIS a ONCE preguntas genera un impacto MAYOR._x000a__x000a_Responder afirmativamente de DOCE a DIECINUEVE preguntas genera un impacto CATASTRÓFICO." sqref="AA6 AC6:AE6" xr:uid="{00000000-0002-0000-0200-00000F000000}"/>
    <dataValidation allowBlank="1" showInputMessage="1" showErrorMessage="1" prompt="Casi Seguro (5): Se espera que evento ocurra en la mayoría _x000a_Probable (4): Es viable que el evento ocurra en la mayoría_x000a_Posible (3): Puede ocurrir en algún momento. Últimos 2 años_x000a_Improbable (2): Puede Ocurrir en algún momento. Últimos 5 años_x000a_Rara Vez (1)" sqref="AB6" xr:uid="{00000000-0002-0000-0200-000010000000}"/>
    <dataValidation type="list" allowBlank="1" showInputMessage="1" showErrorMessage="1" sqref="AH9:AH12" xr:uid="{00000000-0002-0000-0200-000011000000}">
      <formula1>$E$7:$E$8</formula1>
    </dataValidation>
    <dataValidation type="list" allowBlank="1" showInputMessage="1" showErrorMessage="1" sqref="AH59" xr:uid="{00000000-0002-0000-0200-000012000000}">
      <formula1>$E$54:$E$59</formula1>
    </dataValidation>
    <dataValidation type="list" allowBlank="1" showInputMessage="1" showErrorMessage="1" sqref="AH7:AH8" xr:uid="{00000000-0002-0000-0200-000013000000}">
      <formula1>$E$7:$E$11</formula1>
    </dataValidation>
  </dataValidations>
  <printOptions horizontalCentered="1"/>
  <pageMargins left="0" right="0" top="0.35433070866141736" bottom="0.35433070866141736" header="0.31496062992125984" footer="0.31496062992125984"/>
  <pageSetup paperSize="5" scale="50" pageOrder="overThenDown" orientation="portrait" r:id="rId1"/>
  <headerFooter>
    <oddFooter>&amp;CPág. &amp;P de &amp;N</oddFooter>
  </headerFooter>
  <drawing r:id="rId2"/>
  <extLst>
    <ext xmlns:x14="http://schemas.microsoft.com/office/spreadsheetml/2009/9/main" uri="{CCE6A557-97BC-4b89-ADB6-D9C93CAAB3DF}">
      <x14:dataValidations xmlns:xm="http://schemas.microsoft.com/office/excel/2006/main" count="16">
        <x14:dataValidation type="list" allowBlank="1" showInputMessage="1" showErrorMessage="1" xr:uid="{00000000-0002-0000-0200-000014000000}">
          <x14:formula1>
            <xm:f>Listados!$B$26:$B$27</xm:f>
          </x14:formula1>
          <xm:sqref>M13:M14 H7:Z8 H55:Z57 AL61:AL1048576 H40:Z44 AR45:AR46 AJ45:AJ46 AL9:AL12 AT9:AT12 AN9:AN12 AJ9:AJ12 AR9:AR12 AN45:AN46 AL45:AL46 AT45:AT46</xm:sqref>
        </x14:dataValidation>
        <x14:dataValidation type="list" allowBlank="1" showInputMessage="1" showErrorMessage="1" xr:uid="{00000000-0002-0000-0200-000015000000}">
          <x14:formula1>
            <xm:f>Corrupción!$J$3:$J$7</xm:f>
          </x14:formula1>
          <xm:sqref>AB7:AB8 AB15:AB17 AB27:AB28 AB36:AB38 AB55:AB58 AB40:AB46</xm:sqref>
        </x14:dataValidation>
        <x14:dataValidation type="list" allowBlank="1" showInputMessage="1" showErrorMessage="1" xr:uid="{00000000-0002-0000-0200-000016000000}">
          <x14:formula1>
            <xm:f>Listados!$B$3:$B$20</xm:f>
          </x14:formula1>
          <xm:sqref>B7:B8 B23 B27 B43 B47:B53 B55 B21 B45 B15:B18 B58 B36:B38 B40</xm:sqref>
        </x14:dataValidation>
        <x14:dataValidation type="list" allowBlank="1" showInputMessage="1" showErrorMessage="1" xr:uid="{00000000-0002-0000-0200-000017000000}">
          <x14:formula1>
            <xm:f>Listados!$G$26:$G$27</xm:f>
          </x14:formula1>
          <xm:sqref>AP9:AP13 AP46 AI11:AI12 AI40:AI46</xm:sqref>
        </x14:dataValidation>
        <x14:dataValidation type="list" allowBlank="1" showInputMessage="1" showErrorMessage="1" xr:uid="{00000000-0002-0000-0200-000018000000}">
          <x14:formula1>
            <xm:f>Listados!$C$26:$C$28</xm:f>
          </x14:formula1>
          <xm:sqref>AV45:AV46 AV9:AV12</xm:sqref>
        </x14:dataValidation>
        <x14:dataValidation type="list" allowBlank="1" showInputMessage="1" showErrorMessage="1" xr:uid="{00000000-0002-0000-0200-000019000000}">
          <x14:formula1>
            <xm:f>Listados!$E$26:$E$28</xm:f>
          </x14:formula1>
          <xm:sqref>AZ7:AZ12 AZ55:AZ60 AZ40:AZ46 AZ15:AZ26</xm:sqref>
        </x14:dataValidation>
        <x14:dataValidation type="list" allowBlank="1" showInputMessage="1" showErrorMessage="1" xr:uid="{00000000-0002-0000-0200-00001A000000}">
          <x14:formula1>
            <xm:f>Listados!$E$3:$E$4</xm:f>
          </x14:formula1>
          <xm:sqref>F55 F43:F44 F61:F1048576 F7:F8</xm:sqref>
        </x14:dataValidation>
        <x14:dataValidation type="list" allowBlank="1" showInputMessage="1" showErrorMessage="1" xr:uid="{00000000-0002-0000-0200-00001B000000}">
          <x14:formula1>
            <xm:f>'C:\Users\dpyate\Downloads\[MC-FO-07 MAPA DE RIEGOS DEL PROCESO (1).xlsm]Listados'!#REF!</xm:f>
          </x14:formula1>
          <xm:sqref>B11:B12 H11:Z12 F11</xm:sqref>
        </x14:dataValidation>
        <x14:dataValidation type="list" allowBlank="1" showInputMessage="1" showErrorMessage="1" xr:uid="{00000000-0002-0000-0200-00001C000000}">
          <x14:formula1>
            <xm:f>'C:\Users\dpyate\Downloads\[MC-FO-07 MAPA DE RIEGOS DEL PROCESO (1).xlsm]Corrupción'!#REF!</xm:f>
          </x14:formula1>
          <xm:sqref>AB11:AB12</xm:sqref>
        </x14:dataValidation>
        <x14:dataValidation type="list" allowBlank="1" showInputMessage="1" showErrorMessage="1" xr:uid="{00000000-0002-0000-0200-00001D000000}">
          <x14:formula1>
            <xm:f>'C:\Users\ana sofia\Downloads\[RIESGO GRUPO GESTIÓN DOCUMENTAL (1).xlsx]Listados'!#REF!</xm:f>
          </x14:formula1>
          <xm:sqref>B13:B14 AZ13 AV13 H13:L14 N13:Z14 AN13 AI13:AJ13 AL13 AR13 AT13 F13</xm:sqref>
        </x14:dataValidation>
        <x14:dataValidation type="list" allowBlank="1" showInputMessage="1" showErrorMessage="1" xr:uid="{00000000-0002-0000-0200-00001E000000}">
          <x14:formula1>
            <xm:f>'C:\Users\ana sofia\Downloads\[RIESGO GRUPO GESTIÓN DOCUMENTAL (1).xlsx]Corrupción'!#REF!</xm:f>
          </x14:formula1>
          <xm:sqref>AB13:AB14</xm:sqref>
        </x14:dataValidation>
        <x14:dataValidation type="list" allowBlank="1" showInputMessage="1" showErrorMessage="1" xr:uid="{00000000-0002-0000-0200-00001F000000}">
          <x14:formula1>
            <xm:f>'C:\Users\Miguelito\Downloads\[Mapa de Riesgos_PROCESO SEGUIMIENTO Y EVALUACIÓN (1) (1).xlsx]Listados'!#REF!</xm:f>
          </x14:formula1>
          <xm:sqref>AI15:AI17 H15:Z17</xm:sqref>
        </x14:dataValidation>
        <x14:dataValidation type="list" allowBlank="1" showInputMessage="1" showErrorMessage="1" xr:uid="{00000000-0002-0000-0200-000020000000}">
          <x14:formula1>
            <xm:f>'C:\Users\Miguelito\Downloads\[Riesgos Drogas_1 (1).xlsx]Listados'!#REF!</xm:f>
          </x14:formula1>
          <xm:sqref>F18:F21 AI18:AI20 H18:Z22</xm:sqref>
        </x14:dataValidation>
        <x14:dataValidation type="list" allowBlank="1" showInputMessage="1" showErrorMessage="1" xr:uid="{00000000-0002-0000-0200-000021000000}">
          <x14:formula1>
            <xm:f>'C:\Users\MAUORD\Desktop\[1. Mapa de Riesgos corrupcion agosto_2021 GGH.xlsx]Listados'!#REF!</xm:f>
          </x14:formula1>
          <xm:sqref>AP55:AP57 AR55:AR57 AT55:AT57 AL55:AL57 AN55:AN57 AI55:AJ57 AV55:AV57</xm:sqref>
        </x14:dataValidation>
        <x14:dataValidation type="list" allowBlank="1" showInputMessage="1" showErrorMessage="1" xr:uid="{00000000-0002-0000-0200-000022000000}">
          <x14:formula1>
            <xm:f>'https://minjusticiagovco-my.sharepoint.com/personal/mjrodriguez_minjusticia_gov_co/Documents/MATRIZ DE RIESGOS/VIGENCIA 2022/PRIMER CUATRIMESTRE/[MATRIZ RIESGOS GESTION Y CORRUPCIÓN FINAL (1).xlsx]Listados'!#REF!</xm:f>
          </x14:formula1>
          <xm:sqref>F45:F46 H45:Z46</xm:sqref>
        </x14:dataValidation>
        <x14:dataValidation type="list" allowBlank="1" showInputMessage="1" showErrorMessage="1" xr:uid="{00000000-0002-0000-0200-000023000000}">
          <x14:formula1>
            <xm:f>'C:\Users\Miguelito\Downloads\[Riesgos Drogas_1 (1).xlsx]Corrupción'!#REF!</xm:f>
          </x14:formula1>
          <xm:sqref>AB18:AB22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D4:D15"/>
  <sheetViews>
    <sheetView topLeftCell="A4" zoomScale="90" zoomScaleNormal="90" workbookViewId="0">
      <selection activeCell="D15" sqref="D4:D15"/>
    </sheetView>
  </sheetViews>
  <sheetFormatPr baseColWidth="10" defaultColWidth="11.42578125" defaultRowHeight="15" x14ac:dyDescent="0.25"/>
  <cols>
    <col min="4" max="4" width="126" bestFit="1" customWidth="1"/>
  </cols>
  <sheetData>
    <row r="4" spans="4:4" ht="33.75" x14ac:dyDescent="0.5">
      <c r="D4" s="133" t="s">
        <v>867</v>
      </c>
    </row>
    <row r="5" spans="4:4" ht="33.75" x14ac:dyDescent="0.5">
      <c r="D5" s="133" t="s">
        <v>868</v>
      </c>
    </row>
    <row r="6" spans="4:4" ht="33.75" x14ac:dyDescent="0.5">
      <c r="D6" s="133" t="s">
        <v>869</v>
      </c>
    </row>
    <row r="7" spans="4:4" ht="33.75" x14ac:dyDescent="0.5">
      <c r="D7" s="133" t="s">
        <v>870</v>
      </c>
    </row>
    <row r="8" spans="4:4" ht="33.75" x14ac:dyDescent="0.5">
      <c r="D8" s="133" t="s">
        <v>871</v>
      </c>
    </row>
    <row r="9" spans="4:4" ht="92.25" x14ac:dyDescent="1.35">
      <c r="D9" s="137" t="s">
        <v>872</v>
      </c>
    </row>
    <row r="10" spans="4:4" ht="33.75" x14ac:dyDescent="0.5">
      <c r="D10" s="136" t="s">
        <v>873</v>
      </c>
    </row>
    <row r="11" spans="4:4" ht="33.75" x14ac:dyDescent="0.5">
      <c r="D11" s="133" t="s">
        <v>874</v>
      </c>
    </row>
    <row r="12" spans="4:4" ht="33.75" x14ac:dyDescent="0.5">
      <c r="D12" s="133" t="s">
        <v>875</v>
      </c>
    </row>
    <row r="13" spans="4:4" ht="33.75" x14ac:dyDescent="0.5">
      <c r="D13" s="135" t="s">
        <v>876</v>
      </c>
    </row>
    <row r="14" spans="4:4" ht="33.75" x14ac:dyDescent="0.5">
      <c r="D14" s="133" t="s">
        <v>877</v>
      </c>
    </row>
    <row r="15" spans="4:4" ht="33.75" x14ac:dyDescent="0.5">
      <c r="D15" s="134" t="s">
        <v>878</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FC366"/>
  <sheetViews>
    <sheetView showGridLines="0" topLeftCell="J1" zoomScale="70" zoomScaleNormal="70" zoomScaleSheetLayoutView="50" workbookViewId="0">
      <selection activeCell="S15" sqref="S15"/>
    </sheetView>
  </sheetViews>
  <sheetFormatPr baseColWidth="10" defaultColWidth="11.42578125" defaultRowHeight="15" x14ac:dyDescent="0.25"/>
  <cols>
    <col min="1" max="1" width="4.85546875" style="18" customWidth="1"/>
    <col min="2" max="2" width="33.5703125" style="15" customWidth="1"/>
    <col min="3" max="3" width="47" style="15" customWidth="1"/>
    <col min="4" max="7" width="28.85546875" style="19" customWidth="1"/>
    <col min="8" max="10" width="25.5703125" style="19" customWidth="1"/>
    <col min="11" max="11" width="27.28515625" style="19" customWidth="1"/>
    <col min="12" max="12" width="27.7109375" style="15" customWidth="1"/>
    <col min="13" max="13" width="10.85546875" style="20" customWidth="1"/>
    <col min="14" max="14" width="10.42578125" style="20" hidden="1" customWidth="1"/>
    <col min="15" max="15" width="12.42578125" style="20" customWidth="1"/>
    <col min="16" max="16" width="10.42578125" style="20" hidden="1" customWidth="1"/>
    <col min="17" max="17" width="10.140625" style="20" customWidth="1"/>
    <col min="18" max="18" width="17.140625" style="15" customWidth="1"/>
    <col min="19" max="19" width="36.28515625" style="20" customWidth="1"/>
    <col min="20" max="20" width="36" style="20" customWidth="1"/>
    <col min="21" max="22" width="52.7109375" style="15" customWidth="1"/>
    <col min="23" max="23" width="16.42578125" style="15" customWidth="1"/>
    <col min="24" max="24" width="20" style="15" customWidth="1"/>
    <col min="25" max="25" width="20" style="15" hidden="1" customWidth="1"/>
    <col min="26" max="26" width="22.85546875" style="15" customWidth="1"/>
    <col min="27" max="27" width="22.85546875" style="15" hidden="1" customWidth="1"/>
    <col min="28" max="28" width="28.140625" style="15" bestFit="1" customWidth="1"/>
    <col min="29" max="29" width="28.140625" style="15" hidden="1" customWidth="1"/>
    <col min="30" max="30" width="34.7109375" style="15" bestFit="1" customWidth="1"/>
    <col min="31" max="31" width="34.7109375" style="15" hidden="1" customWidth="1"/>
    <col min="32" max="32" width="24.140625" style="15" bestFit="1" customWidth="1"/>
    <col min="33" max="33" width="24.140625" style="15" hidden="1" customWidth="1"/>
    <col min="34" max="34" width="27.85546875" style="15" bestFit="1" customWidth="1"/>
    <col min="35" max="35" width="27.85546875" style="15" hidden="1" customWidth="1"/>
    <col min="36" max="36" width="23.85546875" style="15" bestFit="1" customWidth="1"/>
    <col min="37" max="37" width="23.85546875" style="15" hidden="1" customWidth="1"/>
    <col min="38" max="38" width="15.85546875" style="15" customWidth="1"/>
    <col min="39" max="39" width="18.5703125" style="15" customWidth="1"/>
    <col min="40" max="40" width="20.5703125" style="15" customWidth="1"/>
    <col min="41" max="41" width="20.5703125" style="15" hidden="1" customWidth="1"/>
    <col min="42" max="42" width="20.5703125" style="15" customWidth="1"/>
    <col min="43" max="43" width="20.5703125" style="15" hidden="1" customWidth="1"/>
    <col min="44" max="44" width="20.5703125" style="15" customWidth="1"/>
    <col min="45" max="45" width="20.5703125" style="15" hidden="1" customWidth="1"/>
    <col min="46" max="46" width="20.5703125" style="15" customWidth="1"/>
    <col min="47" max="48" width="20.5703125" style="15" hidden="1" customWidth="1"/>
    <col min="49" max="50" width="20.5703125" style="15" customWidth="1"/>
    <col min="51" max="53" width="15.5703125" style="15" customWidth="1"/>
    <col min="54" max="54" width="18.85546875" style="15" customWidth="1"/>
    <col min="55" max="56" width="15.5703125" style="15" customWidth="1"/>
    <col min="57" max="58" width="15.5703125" style="15" hidden="1" customWidth="1"/>
    <col min="59" max="59" width="22.28515625" style="20" customWidth="1"/>
    <col min="60" max="60" width="11.85546875" style="20" customWidth="1"/>
    <col min="61" max="61" width="19.42578125" style="15" customWidth="1"/>
    <col min="65" max="65" width="17.42578125" customWidth="1"/>
  </cols>
  <sheetData>
    <row r="1" spans="1:16383" s="14" customFormat="1" ht="45.75" customHeight="1" thickTop="1" x14ac:dyDescent="0.25">
      <c r="A1" s="496" t="s">
        <v>128</v>
      </c>
      <c r="B1" s="497"/>
      <c r="C1" s="497"/>
      <c r="D1" s="497"/>
      <c r="E1" s="497"/>
      <c r="F1" s="497"/>
      <c r="G1" s="497"/>
      <c r="H1" s="337" t="s">
        <v>879</v>
      </c>
      <c r="I1" s="337"/>
      <c r="J1" s="337"/>
      <c r="K1" s="337"/>
      <c r="L1" s="337"/>
      <c r="M1" s="337"/>
      <c r="N1" s="337"/>
      <c r="O1" s="337"/>
      <c r="P1" s="337"/>
      <c r="Q1" s="337"/>
      <c r="R1" s="337"/>
      <c r="S1" s="337"/>
      <c r="T1" s="337"/>
      <c r="U1" s="337"/>
      <c r="V1" s="337"/>
      <c r="W1" s="337"/>
      <c r="X1" s="337"/>
      <c r="Y1" s="337"/>
      <c r="Z1" s="337"/>
      <c r="AA1" s="337"/>
      <c r="AB1" s="337"/>
      <c r="AC1" s="337"/>
      <c r="AD1" s="337"/>
      <c r="AE1" s="337"/>
      <c r="AF1" s="337"/>
      <c r="AG1" s="337"/>
      <c r="AH1" s="337"/>
      <c r="AI1" s="337"/>
      <c r="AJ1" s="337"/>
      <c r="AK1" s="337"/>
      <c r="AL1" s="337"/>
      <c r="AM1" s="337"/>
      <c r="AN1" s="337"/>
      <c r="AO1" s="337"/>
      <c r="AP1" s="337"/>
      <c r="AQ1" s="337"/>
      <c r="AR1" s="337"/>
      <c r="AS1" s="337"/>
      <c r="AT1" s="337"/>
      <c r="AU1" s="337"/>
      <c r="AV1" s="337"/>
      <c r="AW1" s="337"/>
      <c r="AX1" s="337"/>
      <c r="AY1" s="337"/>
      <c r="AZ1" s="337"/>
      <c r="BA1" s="337"/>
      <c r="BB1" s="337"/>
      <c r="BC1" s="337"/>
      <c r="BD1" s="337"/>
      <c r="BE1" s="337"/>
      <c r="BF1" s="337"/>
      <c r="BG1" s="337"/>
      <c r="BH1" s="337"/>
      <c r="BI1" s="337"/>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c r="AMK1"/>
      <c r="AML1"/>
      <c r="AMM1"/>
      <c r="AMN1"/>
      <c r="AMO1"/>
      <c r="AMP1"/>
      <c r="AMQ1"/>
      <c r="AMR1"/>
      <c r="AMS1"/>
      <c r="AMT1"/>
      <c r="AMU1"/>
      <c r="AMV1"/>
      <c r="AMW1"/>
      <c r="AMX1"/>
      <c r="AMY1"/>
      <c r="AMZ1"/>
      <c r="ANA1"/>
      <c r="ANB1"/>
      <c r="ANC1"/>
      <c r="AND1"/>
      <c r="ANE1"/>
      <c r="ANF1"/>
      <c r="ANG1"/>
      <c r="ANH1"/>
      <c r="ANI1"/>
      <c r="ANJ1"/>
      <c r="ANK1"/>
      <c r="ANL1"/>
      <c r="ANM1"/>
      <c r="ANN1"/>
      <c r="ANO1"/>
      <c r="ANP1"/>
      <c r="ANQ1"/>
      <c r="ANR1"/>
      <c r="ANS1"/>
      <c r="ANT1"/>
      <c r="ANU1"/>
      <c r="ANV1"/>
      <c r="ANW1"/>
      <c r="ANX1"/>
      <c r="ANY1"/>
      <c r="ANZ1"/>
      <c r="AOA1"/>
      <c r="AOB1"/>
      <c r="AOC1"/>
      <c r="AOD1"/>
      <c r="AOE1"/>
      <c r="AOF1"/>
      <c r="AOG1"/>
      <c r="AOH1"/>
      <c r="AOI1"/>
      <c r="AOJ1"/>
      <c r="AOK1"/>
      <c r="AOL1"/>
      <c r="AOM1"/>
      <c r="AON1"/>
      <c r="AOO1"/>
      <c r="AOP1"/>
      <c r="AOQ1"/>
      <c r="AOR1"/>
      <c r="AOS1"/>
      <c r="AOT1"/>
      <c r="AOU1"/>
      <c r="AOV1"/>
      <c r="AOW1"/>
      <c r="AOX1"/>
      <c r="AOY1"/>
      <c r="AOZ1"/>
      <c r="APA1"/>
      <c r="APB1"/>
      <c r="APC1"/>
      <c r="APD1"/>
      <c r="APE1"/>
      <c r="APF1"/>
      <c r="APG1"/>
      <c r="APH1"/>
      <c r="API1"/>
      <c r="APJ1"/>
      <c r="APK1"/>
      <c r="APL1"/>
      <c r="APM1"/>
      <c r="APN1"/>
      <c r="APO1"/>
      <c r="APP1"/>
      <c r="APQ1"/>
      <c r="APR1"/>
      <c r="APS1"/>
      <c r="APT1"/>
      <c r="APU1"/>
      <c r="APV1"/>
      <c r="APW1"/>
      <c r="APX1"/>
      <c r="APY1"/>
      <c r="APZ1"/>
      <c r="AQA1"/>
      <c r="AQB1"/>
      <c r="AQC1"/>
      <c r="AQD1"/>
      <c r="AQE1"/>
      <c r="AQF1"/>
      <c r="AQG1"/>
      <c r="AQH1"/>
      <c r="AQI1"/>
      <c r="AQJ1"/>
      <c r="AQK1"/>
      <c r="AQL1"/>
      <c r="AQM1"/>
      <c r="AQN1"/>
      <c r="AQO1"/>
      <c r="AQP1"/>
      <c r="AQQ1"/>
      <c r="AQR1"/>
      <c r="AQS1"/>
      <c r="AQT1"/>
      <c r="AQU1"/>
      <c r="AQV1"/>
      <c r="AQW1"/>
      <c r="AQX1"/>
      <c r="AQY1"/>
      <c r="AQZ1"/>
      <c r="ARA1"/>
      <c r="ARB1"/>
      <c r="ARC1"/>
      <c r="ARD1"/>
      <c r="ARE1"/>
      <c r="ARF1"/>
      <c r="ARG1"/>
      <c r="ARH1"/>
      <c r="ARI1"/>
      <c r="ARJ1"/>
      <c r="ARK1"/>
      <c r="ARL1"/>
      <c r="ARM1"/>
      <c r="ARN1"/>
      <c r="ARO1"/>
      <c r="ARP1"/>
      <c r="ARQ1"/>
      <c r="ARR1"/>
      <c r="ARS1"/>
      <c r="ART1"/>
      <c r="ARU1"/>
      <c r="ARV1"/>
      <c r="ARW1"/>
      <c r="ARX1"/>
      <c r="ARY1"/>
      <c r="ARZ1"/>
      <c r="ASA1"/>
      <c r="ASB1"/>
      <c r="ASC1"/>
      <c r="ASD1"/>
      <c r="ASE1"/>
      <c r="ASF1"/>
      <c r="ASG1"/>
      <c r="ASH1"/>
      <c r="ASI1"/>
      <c r="ASJ1"/>
      <c r="ASK1"/>
      <c r="ASL1"/>
      <c r="ASM1"/>
      <c r="ASN1"/>
      <c r="ASO1"/>
      <c r="ASP1"/>
      <c r="ASQ1"/>
      <c r="ASR1"/>
      <c r="ASS1"/>
      <c r="AST1"/>
      <c r="ASU1"/>
      <c r="ASV1"/>
      <c r="ASW1"/>
      <c r="ASX1"/>
      <c r="ASY1"/>
      <c r="ASZ1"/>
      <c r="ATA1"/>
      <c r="ATB1"/>
      <c r="ATC1"/>
      <c r="ATD1"/>
      <c r="ATE1"/>
      <c r="ATF1"/>
      <c r="ATG1"/>
      <c r="ATH1"/>
      <c r="ATI1"/>
      <c r="ATJ1"/>
      <c r="ATK1"/>
      <c r="ATL1"/>
      <c r="ATM1"/>
      <c r="ATN1"/>
      <c r="ATO1"/>
      <c r="ATP1"/>
      <c r="ATQ1"/>
      <c r="ATR1"/>
      <c r="ATS1"/>
      <c r="ATT1"/>
      <c r="ATU1"/>
      <c r="ATV1"/>
      <c r="ATW1"/>
      <c r="ATX1"/>
      <c r="ATY1"/>
      <c r="ATZ1"/>
      <c r="AUA1"/>
      <c r="AUB1"/>
      <c r="AUC1"/>
      <c r="AUD1"/>
      <c r="AUE1"/>
      <c r="AUF1"/>
      <c r="AUG1"/>
      <c r="AUH1"/>
      <c r="AUI1"/>
      <c r="AUJ1"/>
      <c r="AUK1"/>
      <c r="AUL1"/>
      <c r="AUM1"/>
      <c r="AUN1"/>
      <c r="AUO1"/>
      <c r="AUP1"/>
      <c r="AUQ1"/>
      <c r="AUR1"/>
      <c r="AUS1"/>
      <c r="AUT1"/>
      <c r="AUU1"/>
      <c r="AUV1"/>
      <c r="AUW1"/>
      <c r="AUX1"/>
      <c r="AUY1"/>
      <c r="AUZ1"/>
      <c r="AVA1"/>
      <c r="AVB1"/>
      <c r="AVC1"/>
      <c r="AVD1"/>
      <c r="AVE1"/>
      <c r="AVF1"/>
      <c r="AVG1"/>
      <c r="AVH1"/>
      <c r="AVI1"/>
      <c r="AVJ1"/>
      <c r="AVK1"/>
      <c r="AVL1"/>
      <c r="AVM1"/>
      <c r="AVN1"/>
      <c r="AVO1"/>
      <c r="AVP1"/>
      <c r="AVQ1"/>
      <c r="AVR1"/>
      <c r="AVS1"/>
      <c r="AVT1"/>
      <c r="AVU1"/>
      <c r="AVV1"/>
      <c r="AVW1"/>
      <c r="AVX1"/>
      <c r="AVY1"/>
      <c r="AVZ1"/>
      <c r="AWA1"/>
      <c r="AWB1"/>
      <c r="AWC1"/>
      <c r="AWD1"/>
      <c r="AWE1"/>
      <c r="AWF1"/>
      <c r="AWG1"/>
      <c r="AWH1"/>
      <c r="AWI1"/>
      <c r="AWJ1"/>
      <c r="AWK1"/>
      <c r="AWL1"/>
      <c r="AWM1"/>
      <c r="AWN1"/>
      <c r="AWO1"/>
      <c r="AWP1"/>
      <c r="AWQ1"/>
      <c r="AWR1"/>
      <c r="AWS1"/>
      <c r="AWT1"/>
      <c r="AWU1"/>
      <c r="AWV1"/>
      <c r="AWW1"/>
      <c r="AWX1"/>
      <c r="AWY1"/>
      <c r="AWZ1"/>
      <c r="AXA1"/>
      <c r="AXB1"/>
      <c r="AXC1"/>
      <c r="AXD1"/>
      <c r="AXE1"/>
      <c r="AXF1"/>
      <c r="AXG1"/>
      <c r="AXH1"/>
      <c r="AXI1"/>
      <c r="AXJ1"/>
      <c r="AXK1"/>
      <c r="AXL1"/>
      <c r="AXM1"/>
      <c r="AXN1"/>
      <c r="AXO1"/>
      <c r="AXP1"/>
      <c r="AXQ1"/>
      <c r="AXR1"/>
      <c r="AXS1"/>
      <c r="AXT1"/>
      <c r="AXU1"/>
      <c r="AXV1"/>
      <c r="AXW1"/>
      <c r="AXX1"/>
      <c r="AXY1"/>
      <c r="AXZ1"/>
      <c r="AYA1"/>
      <c r="AYB1"/>
      <c r="AYC1"/>
      <c r="AYD1"/>
      <c r="AYE1"/>
      <c r="AYF1"/>
      <c r="AYG1"/>
      <c r="AYH1"/>
      <c r="AYI1"/>
      <c r="AYJ1"/>
      <c r="AYK1"/>
      <c r="AYL1"/>
      <c r="AYM1"/>
      <c r="AYN1"/>
      <c r="AYO1"/>
      <c r="AYP1"/>
      <c r="AYQ1"/>
      <c r="AYR1"/>
      <c r="AYS1"/>
      <c r="AYT1"/>
      <c r="AYU1"/>
      <c r="AYV1"/>
      <c r="AYW1"/>
      <c r="AYX1"/>
      <c r="AYY1"/>
      <c r="AYZ1"/>
      <c r="AZA1"/>
      <c r="AZB1"/>
      <c r="AZC1"/>
      <c r="AZD1"/>
      <c r="AZE1"/>
      <c r="AZF1"/>
      <c r="AZG1"/>
      <c r="AZH1"/>
      <c r="AZI1"/>
      <c r="AZJ1"/>
      <c r="AZK1"/>
      <c r="AZL1"/>
      <c r="AZM1"/>
      <c r="AZN1"/>
      <c r="AZO1"/>
      <c r="AZP1"/>
      <c r="AZQ1"/>
      <c r="AZR1"/>
      <c r="AZS1"/>
      <c r="AZT1"/>
      <c r="AZU1"/>
      <c r="AZV1"/>
      <c r="AZW1"/>
      <c r="AZX1"/>
      <c r="AZY1"/>
      <c r="AZZ1"/>
      <c r="BAA1"/>
      <c r="BAB1"/>
      <c r="BAC1"/>
      <c r="BAD1"/>
      <c r="BAE1"/>
      <c r="BAF1"/>
      <c r="BAG1"/>
      <c r="BAH1"/>
      <c r="BAI1"/>
      <c r="BAJ1"/>
      <c r="BAK1"/>
      <c r="BAL1"/>
      <c r="BAM1"/>
      <c r="BAN1"/>
      <c r="BAO1"/>
      <c r="BAP1"/>
      <c r="BAQ1"/>
      <c r="BAR1"/>
      <c r="BAS1"/>
      <c r="BAT1"/>
      <c r="BAU1"/>
      <c r="BAV1"/>
      <c r="BAW1"/>
      <c r="BAX1"/>
      <c r="BAY1"/>
      <c r="BAZ1"/>
      <c r="BBA1"/>
      <c r="BBB1"/>
      <c r="BBC1"/>
      <c r="BBD1"/>
      <c r="BBE1"/>
      <c r="BBF1"/>
      <c r="BBG1"/>
      <c r="BBH1"/>
      <c r="BBI1"/>
      <c r="BBJ1"/>
      <c r="BBK1"/>
      <c r="BBL1"/>
      <c r="BBM1"/>
      <c r="BBN1"/>
      <c r="BBO1"/>
      <c r="BBP1"/>
      <c r="BBQ1"/>
      <c r="BBR1"/>
      <c r="BBS1"/>
      <c r="BBT1"/>
      <c r="BBU1"/>
      <c r="BBV1"/>
      <c r="BBW1"/>
      <c r="BBX1"/>
      <c r="BBY1"/>
      <c r="BBZ1"/>
      <c r="BCA1"/>
      <c r="BCB1"/>
      <c r="BCC1"/>
      <c r="BCD1"/>
      <c r="BCE1"/>
      <c r="BCF1"/>
      <c r="BCG1"/>
      <c r="BCH1"/>
      <c r="BCI1"/>
      <c r="BCJ1"/>
      <c r="BCK1"/>
      <c r="BCL1"/>
      <c r="BCM1"/>
      <c r="BCN1"/>
      <c r="BCO1"/>
      <c r="BCP1"/>
      <c r="BCQ1"/>
      <c r="BCR1"/>
      <c r="BCS1"/>
      <c r="BCT1"/>
      <c r="BCU1"/>
      <c r="BCV1"/>
      <c r="BCW1"/>
      <c r="BCX1"/>
      <c r="BCY1"/>
      <c r="BCZ1"/>
      <c r="BDA1"/>
      <c r="BDB1"/>
      <c r="BDC1"/>
      <c r="BDD1"/>
      <c r="BDE1"/>
      <c r="BDF1"/>
      <c r="BDG1"/>
      <c r="BDH1"/>
      <c r="BDI1"/>
      <c r="BDJ1"/>
      <c r="BDK1"/>
      <c r="BDL1"/>
      <c r="BDM1"/>
      <c r="BDN1"/>
      <c r="BDO1"/>
      <c r="BDP1"/>
      <c r="BDQ1"/>
      <c r="BDR1"/>
      <c r="BDS1"/>
      <c r="BDT1"/>
      <c r="BDU1"/>
      <c r="BDV1"/>
      <c r="BDW1"/>
      <c r="BDX1"/>
      <c r="BDY1"/>
      <c r="BDZ1"/>
      <c r="BEA1"/>
      <c r="BEB1"/>
      <c r="BEC1"/>
      <c r="BED1"/>
      <c r="BEE1"/>
      <c r="BEF1"/>
      <c r="BEG1"/>
      <c r="BEH1"/>
      <c r="BEI1"/>
      <c r="BEJ1"/>
      <c r="BEK1"/>
      <c r="BEL1"/>
      <c r="BEM1"/>
      <c r="BEN1"/>
      <c r="BEO1"/>
      <c r="BEP1"/>
      <c r="BEQ1"/>
      <c r="BER1"/>
      <c r="BES1"/>
      <c r="BET1"/>
      <c r="BEU1"/>
      <c r="BEV1"/>
      <c r="BEW1"/>
      <c r="BEX1"/>
      <c r="BEY1"/>
      <c r="BEZ1"/>
      <c r="BFA1"/>
      <c r="BFB1"/>
      <c r="BFC1"/>
      <c r="BFD1"/>
      <c r="BFE1"/>
      <c r="BFF1"/>
      <c r="BFG1"/>
      <c r="BFH1"/>
      <c r="BFI1"/>
      <c r="BFJ1"/>
      <c r="BFK1"/>
      <c r="BFL1"/>
      <c r="BFM1"/>
      <c r="BFN1"/>
      <c r="BFO1"/>
      <c r="BFP1"/>
      <c r="BFQ1"/>
      <c r="BFR1"/>
      <c r="BFS1"/>
      <c r="BFT1"/>
      <c r="BFU1"/>
      <c r="BFV1"/>
      <c r="BFW1"/>
      <c r="BFX1"/>
      <c r="BFY1"/>
      <c r="BFZ1"/>
      <c r="BGA1"/>
      <c r="BGB1"/>
      <c r="BGC1"/>
      <c r="BGD1"/>
      <c r="BGE1"/>
      <c r="BGF1"/>
      <c r="BGG1"/>
      <c r="BGH1"/>
      <c r="BGI1"/>
      <c r="BGJ1"/>
      <c r="BGK1"/>
      <c r="BGL1"/>
      <c r="BGM1"/>
      <c r="BGN1"/>
      <c r="BGO1"/>
      <c r="BGP1"/>
      <c r="BGQ1"/>
      <c r="BGR1"/>
      <c r="BGS1"/>
      <c r="BGT1"/>
      <c r="BGU1"/>
      <c r="BGV1"/>
      <c r="BGW1"/>
      <c r="BGX1"/>
      <c r="BGY1"/>
      <c r="BGZ1"/>
      <c r="BHA1"/>
      <c r="BHB1"/>
      <c r="BHC1"/>
      <c r="BHD1"/>
      <c r="BHE1"/>
      <c r="BHF1"/>
      <c r="BHG1"/>
      <c r="BHH1"/>
      <c r="BHI1"/>
      <c r="BHJ1"/>
      <c r="BHK1"/>
      <c r="BHL1"/>
      <c r="BHM1"/>
      <c r="BHN1"/>
      <c r="BHO1"/>
      <c r="BHP1"/>
      <c r="BHQ1"/>
      <c r="BHR1"/>
      <c r="BHS1"/>
      <c r="BHT1"/>
      <c r="BHU1"/>
      <c r="BHV1"/>
      <c r="BHW1"/>
      <c r="BHX1"/>
      <c r="BHY1"/>
      <c r="BHZ1"/>
      <c r="BIA1"/>
      <c r="BIB1"/>
      <c r="BIC1"/>
      <c r="BID1"/>
      <c r="BIE1"/>
      <c r="BIF1"/>
      <c r="BIG1"/>
      <c r="BIH1"/>
      <c r="BII1"/>
      <c r="BIJ1"/>
      <c r="BIK1"/>
      <c r="BIL1"/>
      <c r="BIM1"/>
      <c r="BIN1"/>
      <c r="BIO1"/>
      <c r="BIP1"/>
      <c r="BIQ1"/>
      <c r="BIR1"/>
      <c r="BIS1"/>
      <c r="BIT1"/>
      <c r="BIU1"/>
      <c r="BIV1"/>
      <c r="BIW1"/>
      <c r="BIX1"/>
      <c r="BIY1"/>
      <c r="BIZ1"/>
      <c r="BJA1"/>
      <c r="BJB1"/>
      <c r="BJC1"/>
      <c r="BJD1"/>
      <c r="BJE1"/>
      <c r="BJF1"/>
      <c r="BJG1"/>
      <c r="BJH1"/>
      <c r="BJI1"/>
      <c r="BJJ1"/>
      <c r="BJK1"/>
      <c r="BJL1"/>
      <c r="BJM1"/>
      <c r="BJN1"/>
      <c r="BJO1"/>
      <c r="BJP1"/>
      <c r="BJQ1"/>
      <c r="BJR1"/>
      <c r="BJS1"/>
      <c r="BJT1"/>
      <c r="BJU1"/>
      <c r="BJV1"/>
      <c r="BJW1"/>
      <c r="BJX1"/>
      <c r="BJY1"/>
      <c r="BJZ1"/>
      <c r="BKA1"/>
      <c r="BKB1"/>
      <c r="BKC1"/>
      <c r="BKD1"/>
      <c r="BKE1"/>
      <c r="BKF1"/>
      <c r="BKG1"/>
      <c r="BKH1"/>
      <c r="BKI1"/>
      <c r="BKJ1"/>
      <c r="BKK1"/>
      <c r="BKL1"/>
      <c r="BKM1"/>
      <c r="BKN1"/>
      <c r="BKO1"/>
      <c r="BKP1"/>
      <c r="BKQ1"/>
      <c r="BKR1"/>
      <c r="BKS1"/>
      <c r="BKT1"/>
      <c r="BKU1"/>
      <c r="BKV1"/>
      <c r="BKW1"/>
      <c r="BKX1"/>
      <c r="BKY1"/>
      <c r="BKZ1"/>
      <c r="BLA1"/>
      <c r="BLB1"/>
      <c r="BLC1"/>
      <c r="BLD1"/>
      <c r="BLE1"/>
      <c r="BLF1"/>
      <c r="BLG1"/>
      <c r="BLH1"/>
      <c r="BLI1"/>
      <c r="BLJ1"/>
      <c r="BLK1"/>
      <c r="BLL1"/>
      <c r="BLM1"/>
      <c r="BLN1"/>
      <c r="BLO1"/>
      <c r="BLP1"/>
      <c r="BLQ1"/>
      <c r="BLR1"/>
      <c r="BLS1"/>
      <c r="BLT1"/>
      <c r="BLU1"/>
      <c r="BLV1"/>
      <c r="BLW1"/>
      <c r="BLX1"/>
      <c r="BLY1"/>
      <c r="BLZ1"/>
      <c r="BMA1"/>
      <c r="BMB1"/>
      <c r="BMC1"/>
      <c r="BMD1"/>
      <c r="BME1"/>
      <c r="BMF1"/>
      <c r="BMG1"/>
      <c r="BMH1"/>
      <c r="BMI1"/>
      <c r="BMJ1"/>
      <c r="BMK1"/>
      <c r="BML1"/>
      <c r="BMM1"/>
      <c r="BMN1"/>
      <c r="BMO1"/>
      <c r="BMP1"/>
      <c r="BMQ1"/>
      <c r="BMR1"/>
      <c r="BMS1"/>
      <c r="BMT1"/>
      <c r="BMU1"/>
      <c r="BMV1"/>
      <c r="BMW1"/>
      <c r="BMX1"/>
      <c r="BMY1"/>
      <c r="BMZ1"/>
      <c r="BNA1"/>
      <c r="BNB1"/>
      <c r="BNC1"/>
      <c r="BND1"/>
      <c r="BNE1"/>
      <c r="BNF1"/>
      <c r="BNG1"/>
      <c r="BNH1"/>
      <c r="BNI1"/>
      <c r="BNJ1"/>
      <c r="BNK1"/>
      <c r="BNL1"/>
      <c r="BNM1"/>
      <c r="BNN1"/>
      <c r="BNO1"/>
      <c r="BNP1"/>
      <c r="BNQ1"/>
      <c r="BNR1"/>
      <c r="BNS1"/>
      <c r="BNT1"/>
      <c r="BNU1"/>
      <c r="BNV1"/>
      <c r="BNW1"/>
      <c r="BNX1"/>
      <c r="BNY1"/>
      <c r="BNZ1"/>
      <c r="BOA1"/>
      <c r="BOB1"/>
      <c r="BOC1"/>
      <c r="BOD1"/>
      <c r="BOE1"/>
      <c r="BOF1"/>
      <c r="BOG1"/>
      <c r="BOH1"/>
      <c r="BOI1"/>
      <c r="BOJ1"/>
      <c r="BOK1"/>
      <c r="BOL1"/>
      <c r="BOM1"/>
      <c r="BON1"/>
      <c r="BOO1"/>
      <c r="BOP1"/>
      <c r="BOQ1"/>
      <c r="BOR1"/>
      <c r="BOS1"/>
      <c r="BOT1"/>
      <c r="BOU1"/>
      <c r="BOV1"/>
      <c r="BOW1"/>
      <c r="BOX1"/>
      <c r="BOY1"/>
      <c r="BOZ1"/>
      <c r="BPA1"/>
      <c r="BPB1"/>
      <c r="BPC1"/>
      <c r="BPD1"/>
      <c r="BPE1"/>
      <c r="BPF1"/>
      <c r="BPG1"/>
      <c r="BPH1"/>
      <c r="BPI1"/>
      <c r="BPJ1"/>
      <c r="BPK1"/>
      <c r="BPL1"/>
      <c r="BPM1"/>
      <c r="BPN1"/>
      <c r="BPO1"/>
      <c r="BPP1"/>
      <c r="BPQ1"/>
      <c r="BPR1"/>
      <c r="BPS1"/>
      <c r="BPT1"/>
      <c r="BPU1"/>
      <c r="BPV1"/>
      <c r="BPW1"/>
      <c r="BPX1"/>
      <c r="BPY1"/>
      <c r="BPZ1"/>
      <c r="BQA1"/>
      <c r="BQB1"/>
      <c r="BQC1"/>
      <c r="BQD1"/>
      <c r="BQE1"/>
      <c r="BQF1"/>
      <c r="BQG1"/>
      <c r="BQH1"/>
      <c r="BQI1"/>
      <c r="BQJ1"/>
      <c r="BQK1"/>
      <c r="BQL1"/>
      <c r="BQM1"/>
      <c r="BQN1"/>
      <c r="BQO1"/>
      <c r="BQP1"/>
      <c r="BQQ1"/>
      <c r="BQR1"/>
      <c r="BQS1"/>
      <c r="BQT1"/>
      <c r="BQU1"/>
      <c r="BQV1"/>
      <c r="BQW1"/>
      <c r="BQX1"/>
      <c r="BQY1"/>
      <c r="BQZ1"/>
      <c r="BRA1"/>
      <c r="BRB1"/>
      <c r="BRC1"/>
      <c r="BRD1"/>
      <c r="BRE1"/>
      <c r="BRF1"/>
      <c r="BRG1"/>
      <c r="BRH1"/>
      <c r="BRI1"/>
      <c r="BRJ1"/>
      <c r="BRK1"/>
      <c r="BRL1"/>
      <c r="BRM1"/>
      <c r="BRN1"/>
      <c r="BRO1"/>
      <c r="BRP1"/>
      <c r="BRQ1"/>
      <c r="BRR1"/>
      <c r="BRS1"/>
      <c r="BRT1"/>
      <c r="BRU1"/>
      <c r="BRV1"/>
      <c r="BRW1"/>
      <c r="BRX1"/>
      <c r="BRY1"/>
      <c r="BRZ1"/>
      <c r="BSA1"/>
      <c r="BSB1"/>
      <c r="BSC1"/>
      <c r="BSD1"/>
      <c r="BSE1"/>
      <c r="BSF1"/>
      <c r="BSG1"/>
      <c r="BSH1"/>
      <c r="BSI1"/>
      <c r="BSJ1"/>
      <c r="BSK1"/>
      <c r="BSL1"/>
      <c r="BSM1"/>
      <c r="BSN1"/>
      <c r="BSO1"/>
      <c r="BSP1"/>
      <c r="BSQ1"/>
      <c r="BSR1"/>
      <c r="BSS1"/>
      <c r="BST1"/>
      <c r="BSU1"/>
      <c r="BSV1"/>
      <c r="BSW1"/>
      <c r="BSX1"/>
      <c r="BSY1"/>
      <c r="BSZ1"/>
      <c r="BTA1"/>
      <c r="BTB1"/>
      <c r="BTC1"/>
      <c r="BTD1"/>
      <c r="BTE1"/>
      <c r="BTF1"/>
      <c r="BTG1"/>
      <c r="BTH1"/>
      <c r="BTI1"/>
      <c r="BTJ1"/>
      <c r="BTK1"/>
      <c r="BTL1"/>
      <c r="BTM1"/>
      <c r="BTN1"/>
      <c r="BTO1"/>
      <c r="BTP1"/>
      <c r="BTQ1"/>
      <c r="BTR1"/>
      <c r="BTS1"/>
      <c r="BTT1"/>
      <c r="BTU1"/>
      <c r="BTV1"/>
      <c r="BTW1"/>
      <c r="BTX1"/>
      <c r="BTY1"/>
      <c r="BTZ1"/>
      <c r="BUA1"/>
      <c r="BUB1"/>
      <c r="BUC1"/>
      <c r="BUD1"/>
      <c r="BUE1"/>
      <c r="BUF1"/>
      <c r="BUG1"/>
      <c r="BUH1"/>
      <c r="BUI1"/>
      <c r="BUJ1"/>
      <c r="BUK1"/>
      <c r="BUL1"/>
      <c r="BUM1"/>
      <c r="BUN1"/>
      <c r="BUO1"/>
      <c r="BUP1"/>
      <c r="BUQ1"/>
      <c r="BUR1"/>
      <c r="BUS1"/>
      <c r="BUT1"/>
      <c r="BUU1"/>
      <c r="BUV1"/>
      <c r="BUW1"/>
      <c r="BUX1"/>
      <c r="BUY1"/>
      <c r="BUZ1"/>
      <c r="BVA1"/>
      <c r="BVB1"/>
      <c r="BVC1"/>
      <c r="BVD1"/>
      <c r="BVE1"/>
      <c r="BVF1"/>
      <c r="BVG1"/>
      <c r="BVH1"/>
      <c r="BVI1"/>
      <c r="BVJ1"/>
      <c r="BVK1"/>
      <c r="BVL1"/>
      <c r="BVM1"/>
      <c r="BVN1"/>
      <c r="BVO1"/>
      <c r="BVP1"/>
      <c r="BVQ1"/>
      <c r="BVR1"/>
      <c r="BVS1"/>
      <c r="BVT1"/>
      <c r="BVU1"/>
      <c r="BVV1"/>
      <c r="BVW1"/>
      <c r="BVX1"/>
      <c r="BVY1"/>
      <c r="BVZ1"/>
      <c r="BWA1"/>
      <c r="BWB1"/>
      <c r="BWC1"/>
      <c r="BWD1"/>
      <c r="BWE1"/>
      <c r="BWF1"/>
      <c r="BWG1"/>
      <c r="BWH1"/>
      <c r="BWI1"/>
      <c r="BWJ1"/>
      <c r="BWK1"/>
      <c r="BWL1"/>
      <c r="BWM1"/>
      <c r="BWN1"/>
      <c r="BWO1"/>
      <c r="BWP1"/>
      <c r="BWQ1"/>
      <c r="BWR1"/>
      <c r="BWS1"/>
      <c r="BWT1"/>
      <c r="BWU1"/>
      <c r="BWV1"/>
      <c r="BWW1"/>
      <c r="BWX1"/>
      <c r="BWY1"/>
      <c r="BWZ1"/>
      <c r="BXA1"/>
      <c r="BXB1"/>
      <c r="BXC1"/>
      <c r="BXD1"/>
      <c r="BXE1"/>
      <c r="BXF1"/>
      <c r="BXG1"/>
      <c r="BXH1"/>
      <c r="BXI1"/>
      <c r="BXJ1"/>
      <c r="BXK1"/>
      <c r="BXL1"/>
      <c r="BXM1"/>
      <c r="BXN1"/>
      <c r="BXO1"/>
      <c r="BXP1"/>
      <c r="BXQ1"/>
      <c r="BXR1"/>
      <c r="BXS1"/>
      <c r="BXT1"/>
      <c r="BXU1"/>
      <c r="BXV1"/>
      <c r="BXW1"/>
      <c r="BXX1"/>
      <c r="BXY1"/>
      <c r="BXZ1"/>
      <c r="BYA1"/>
      <c r="BYB1"/>
      <c r="BYC1"/>
      <c r="BYD1"/>
      <c r="BYE1"/>
      <c r="BYF1"/>
      <c r="BYG1"/>
      <c r="BYH1"/>
      <c r="BYI1"/>
      <c r="BYJ1"/>
      <c r="BYK1"/>
      <c r="BYL1"/>
      <c r="BYM1"/>
      <c r="BYN1"/>
      <c r="BYO1"/>
      <c r="BYP1"/>
      <c r="BYQ1"/>
      <c r="BYR1"/>
      <c r="BYS1"/>
      <c r="BYT1"/>
      <c r="BYU1"/>
      <c r="BYV1"/>
      <c r="BYW1"/>
      <c r="BYX1"/>
      <c r="BYY1"/>
      <c r="BYZ1"/>
      <c r="BZA1"/>
      <c r="BZB1"/>
      <c r="BZC1"/>
      <c r="BZD1"/>
      <c r="BZE1"/>
      <c r="BZF1"/>
      <c r="BZG1"/>
      <c r="BZH1"/>
      <c r="BZI1"/>
      <c r="BZJ1"/>
      <c r="BZK1"/>
      <c r="BZL1"/>
      <c r="BZM1"/>
      <c r="BZN1"/>
      <c r="BZO1"/>
      <c r="BZP1"/>
      <c r="BZQ1"/>
      <c r="BZR1"/>
      <c r="BZS1"/>
      <c r="BZT1"/>
      <c r="BZU1"/>
      <c r="BZV1"/>
      <c r="BZW1"/>
      <c r="BZX1"/>
      <c r="BZY1"/>
      <c r="BZZ1"/>
      <c r="CAA1"/>
      <c r="CAB1"/>
      <c r="CAC1"/>
      <c r="CAD1"/>
      <c r="CAE1"/>
      <c r="CAF1"/>
      <c r="CAG1"/>
      <c r="CAH1"/>
      <c r="CAI1"/>
      <c r="CAJ1"/>
      <c r="CAK1"/>
      <c r="CAL1"/>
      <c r="CAM1"/>
      <c r="CAN1"/>
      <c r="CAO1"/>
      <c r="CAP1"/>
      <c r="CAQ1"/>
      <c r="CAR1"/>
      <c r="CAS1"/>
      <c r="CAT1"/>
      <c r="CAU1"/>
      <c r="CAV1"/>
      <c r="CAW1"/>
      <c r="CAX1"/>
      <c r="CAY1"/>
      <c r="CAZ1"/>
      <c r="CBA1"/>
      <c r="CBB1"/>
      <c r="CBC1"/>
      <c r="CBD1"/>
      <c r="CBE1"/>
      <c r="CBF1"/>
      <c r="CBG1"/>
      <c r="CBH1"/>
      <c r="CBI1"/>
      <c r="CBJ1"/>
      <c r="CBK1"/>
      <c r="CBL1"/>
      <c r="CBM1"/>
      <c r="CBN1"/>
      <c r="CBO1"/>
      <c r="CBP1"/>
      <c r="CBQ1"/>
      <c r="CBR1"/>
      <c r="CBS1"/>
      <c r="CBT1"/>
      <c r="CBU1"/>
      <c r="CBV1"/>
      <c r="CBW1"/>
      <c r="CBX1"/>
      <c r="CBY1"/>
      <c r="CBZ1"/>
      <c r="CCA1"/>
      <c r="CCB1"/>
      <c r="CCC1"/>
      <c r="CCD1"/>
      <c r="CCE1"/>
      <c r="CCF1"/>
      <c r="CCG1"/>
      <c r="CCH1"/>
      <c r="CCI1"/>
      <c r="CCJ1"/>
      <c r="CCK1"/>
      <c r="CCL1"/>
      <c r="CCM1"/>
      <c r="CCN1"/>
      <c r="CCO1"/>
      <c r="CCP1"/>
      <c r="CCQ1"/>
      <c r="CCR1"/>
      <c r="CCS1"/>
      <c r="CCT1"/>
      <c r="CCU1"/>
      <c r="CCV1"/>
      <c r="CCW1"/>
      <c r="CCX1"/>
      <c r="CCY1"/>
      <c r="CCZ1"/>
      <c r="CDA1"/>
      <c r="CDB1"/>
      <c r="CDC1"/>
      <c r="CDD1"/>
      <c r="CDE1"/>
      <c r="CDF1"/>
      <c r="CDG1"/>
      <c r="CDH1"/>
      <c r="CDI1"/>
      <c r="CDJ1"/>
      <c r="CDK1"/>
      <c r="CDL1"/>
      <c r="CDM1"/>
      <c r="CDN1"/>
      <c r="CDO1"/>
      <c r="CDP1"/>
      <c r="CDQ1"/>
      <c r="CDR1"/>
      <c r="CDS1"/>
      <c r="CDT1"/>
      <c r="CDU1"/>
      <c r="CDV1"/>
      <c r="CDW1"/>
      <c r="CDX1"/>
      <c r="CDY1"/>
      <c r="CDZ1"/>
      <c r="CEA1"/>
      <c r="CEB1"/>
      <c r="CEC1"/>
      <c r="CED1"/>
      <c r="CEE1"/>
      <c r="CEF1"/>
      <c r="CEG1"/>
      <c r="CEH1"/>
      <c r="CEI1"/>
      <c r="CEJ1"/>
      <c r="CEK1"/>
      <c r="CEL1"/>
      <c r="CEM1"/>
      <c r="CEN1"/>
      <c r="CEO1"/>
      <c r="CEP1"/>
      <c r="CEQ1"/>
      <c r="CER1"/>
      <c r="CES1"/>
      <c r="CET1"/>
      <c r="CEU1"/>
      <c r="CEV1"/>
      <c r="CEW1"/>
      <c r="CEX1"/>
      <c r="CEY1"/>
      <c r="CEZ1"/>
      <c r="CFA1"/>
      <c r="CFB1"/>
      <c r="CFC1"/>
      <c r="CFD1"/>
      <c r="CFE1"/>
      <c r="CFF1"/>
      <c r="CFG1"/>
      <c r="CFH1"/>
      <c r="CFI1"/>
      <c r="CFJ1"/>
      <c r="CFK1"/>
      <c r="CFL1"/>
      <c r="CFM1"/>
      <c r="CFN1"/>
      <c r="CFO1"/>
      <c r="CFP1"/>
      <c r="CFQ1"/>
      <c r="CFR1"/>
      <c r="CFS1"/>
      <c r="CFT1"/>
      <c r="CFU1"/>
      <c r="CFV1"/>
      <c r="CFW1"/>
      <c r="CFX1"/>
      <c r="CFY1"/>
      <c r="CFZ1"/>
      <c r="CGA1"/>
      <c r="CGB1"/>
      <c r="CGC1"/>
      <c r="CGD1"/>
      <c r="CGE1"/>
      <c r="CGF1"/>
      <c r="CGG1"/>
      <c r="CGH1"/>
      <c r="CGI1"/>
      <c r="CGJ1"/>
      <c r="CGK1"/>
      <c r="CGL1"/>
      <c r="CGM1"/>
      <c r="CGN1"/>
      <c r="CGO1"/>
      <c r="CGP1"/>
      <c r="CGQ1"/>
      <c r="CGR1"/>
      <c r="CGS1"/>
      <c r="CGT1"/>
      <c r="CGU1"/>
      <c r="CGV1"/>
      <c r="CGW1"/>
      <c r="CGX1"/>
      <c r="CGY1"/>
      <c r="CGZ1"/>
      <c r="CHA1"/>
      <c r="CHB1"/>
      <c r="CHC1"/>
      <c r="CHD1"/>
      <c r="CHE1"/>
      <c r="CHF1"/>
      <c r="CHG1"/>
      <c r="CHH1"/>
      <c r="CHI1"/>
      <c r="CHJ1"/>
      <c r="CHK1"/>
      <c r="CHL1"/>
      <c r="CHM1"/>
      <c r="CHN1"/>
      <c r="CHO1"/>
      <c r="CHP1"/>
      <c r="CHQ1"/>
      <c r="CHR1"/>
      <c r="CHS1"/>
      <c r="CHT1"/>
      <c r="CHU1"/>
      <c r="CHV1"/>
      <c r="CHW1"/>
      <c r="CHX1"/>
      <c r="CHY1"/>
      <c r="CHZ1"/>
      <c r="CIA1"/>
      <c r="CIB1"/>
      <c r="CIC1"/>
      <c r="CID1"/>
      <c r="CIE1"/>
      <c r="CIF1"/>
      <c r="CIG1"/>
      <c r="CIH1"/>
      <c r="CII1"/>
      <c r="CIJ1"/>
      <c r="CIK1"/>
      <c r="CIL1"/>
      <c r="CIM1"/>
      <c r="CIN1"/>
      <c r="CIO1"/>
      <c r="CIP1"/>
      <c r="CIQ1"/>
      <c r="CIR1"/>
      <c r="CIS1"/>
      <c r="CIT1"/>
      <c r="CIU1"/>
      <c r="CIV1"/>
      <c r="CIW1"/>
      <c r="CIX1"/>
      <c r="CIY1"/>
      <c r="CIZ1"/>
      <c r="CJA1"/>
      <c r="CJB1"/>
      <c r="CJC1"/>
      <c r="CJD1"/>
      <c r="CJE1"/>
      <c r="CJF1"/>
      <c r="CJG1"/>
      <c r="CJH1"/>
      <c r="CJI1"/>
      <c r="CJJ1"/>
      <c r="CJK1"/>
      <c r="CJL1"/>
      <c r="CJM1"/>
      <c r="CJN1"/>
      <c r="CJO1"/>
      <c r="CJP1"/>
      <c r="CJQ1"/>
      <c r="CJR1"/>
      <c r="CJS1"/>
      <c r="CJT1"/>
      <c r="CJU1"/>
      <c r="CJV1"/>
      <c r="CJW1"/>
      <c r="CJX1"/>
      <c r="CJY1"/>
      <c r="CJZ1"/>
      <c r="CKA1"/>
      <c r="CKB1"/>
      <c r="CKC1"/>
      <c r="CKD1"/>
      <c r="CKE1"/>
      <c r="CKF1"/>
      <c r="CKG1"/>
      <c r="CKH1"/>
      <c r="CKI1"/>
      <c r="CKJ1"/>
      <c r="CKK1"/>
      <c r="CKL1"/>
      <c r="CKM1"/>
      <c r="CKN1"/>
      <c r="CKO1"/>
      <c r="CKP1"/>
      <c r="CKQ1"/>
      <c r="CKR1"/>
      <c r="CKS1"/>
      <c r="CKT1"/>
      <c r="CKU1"/>
      <c r="CKV1"/>
      <c r="CKW1"/>
      <c r="CKX1"/>
      <c r="CKY1"/>
      <c r="CKZ1"/>
      <c r="CLA1"/>
      <c r="CLB1"/>
      <c r="CLC1"/>
      <c r="CLD1"/>
      <c r="CLE1"/>
      <c r="CLF1"/>
      <c r="CLG1"/>
      <c r="CLH1"/>
      <c r="CLI1"/>
      <c r="CLJ1"/>
      <c r="CLK1"/>
      <c r="CLL1"/>
      <c r="CLM1"/>
      <c r="CLN1"/>
      <c r="CLO1"/>
      <c r="CLP1"/>
      <c r="CLQ1"/>
      <c r="CLR1"/>
      <c r="CLS1"/>
      <c r="CLT1"/>
      <c r="CLU1"/>
      <c r="CLV1"/>
      <c r="CLW1"/>
      <c r="CLX1"/>
      <c r="CLY1"/>
      <c r="CLZ1"/>
      <c r="CMA1"/>
      <c r="CMB1"/>
      <c r="CMC1"/>
      <c r="CMD1"/>
      <c r="CME1"/>
      <c r="CMF1"/>
      <c r="CMG1"/>
      <c r="CMH1"/>
      <c r="CMI1"/>
      <c r="CMJ1"/>
      <c r="CMK1"/>
      <c r="CML1"/>
      <c r="CMM1"/>
      <c r="CMN1"/>
      <c r="CMO1"/>
      <c r="CMP1"/>
      <c r="CMQ1"/>
      <c r="CMR1"/>
      <c r="CMS1"/>
      <c r="CMT1"/>
      <c r="CMU1"/>
      <c r="CMV1"/>
      <c r="CMW1"/>
      <c r="CMX1"/>
      <c r="CMY1"/>
      <c r="CMZ1"/>
      <c r="CNA1"/>
      <c r="CNB1"/>
      <c r="CNC1"/>
      <c r="CND1"/>
      <c r="CNE1"/>
      <c r="CNF1"/>
      <c r="CNG1"/>
      <c r="CNH1"/>
      <c r="CNI1"/>
      <c r="CNJ1"/>
      <c r="CNK1"/>
      <c r="CNL1"/>
      <c r="CNM1"/>
      <c r="CNN1"/>
      <c r="CNO1"/>
      <c r="CNP1"/>
      <c r="CNQ1"/>
      <c r="CNR1"/>
      <c r="CNS1"/>
      <c r="CNT1"/>
      <c r="CNU1"/>
      <c r="CNV1"/>
      <c r="CNW1"/>
      <c r="CNX1"/>
      <c r="CNY1"/>
      <c r="CNZ1"/>
      <c r="COA1"/>
      <c r="COB1"/>
      <c r="COC1"/>
      <c r="COD1"/>
      <c r="COE1"/>
      <c r="COF1"/>
      <c r="COG1"/>
      <c r="COH1"/>
      <c r="COI1"/>
      <c r="COJ1"/>
      <c r="COK1"/>
      <c r="COL1"/>
      <c r="COM1"/>
      <c r="CON1"/>
      <c r="COO1"/>
      <c r="COP1"/>
      <c r="COQ1"/>
      <c r="COR1"/>
      <c r="COS1"/>
      <c r="COT1"/>
      <c r="COU1"/>
      <c r="COV1"/>
      <c r="COW1"/>
      <c r="COX1"/>
      <c r="COY1"/>
      <c r="COZ1"/>
      <c r="CPA1"/>
      <c r="CPB1"/>
      <c r="CPC1"/>
      <c r="CPD1"/>
      <c r="CPE1"/>
      <c r="CPF1"/>
      <c r="CPG1"/>
      <c r="CPH1"/>
      <c r="CPI1"/>
      <c r="CPJ1"/>
      <c r="CPK1"/>
      <c r="CPL1"/>
      <c r="CPM1"/>
      <c r="CPN1"/>
      <c r="CPO1"/>
      <c r="CPP1"/>
      <c r="CPQ1"/>
      <c r="CPR1"/>
      <c r="CPS1"/>
      <c r="CPT1"/>
      <c r="CPU1"/>
      <c r="CPV1"/>
      <c r="CPW1"/>
      <c r="CPX1"/>
      <c r="CPY1"/>
      <c r="CPZ1"/>
      <c r="CQA1"/>
      <c r="CQB1"/>
      <c r="CQC1"/>
      <c r="CQD1"/>
      <c r="CQE1"/>
      <c r="CQF1"/>
      <c r="CQG1"/>
      <c r="CQH1"/>
      <c r="CQI1"/>
      <c r="CQJ1"/>
      <c r="CQK1"/>
      <c r="CQL1"/>
      <c r="CQM1"/>
      <c r="CQN1"/>
      <c r="CQO1"/>
      <c r="CQP1"/>
      <c r="CQQ1"/>
      <c r="CQR1"/>
      <c r="CQS1"/>
      <c r="CQT1"/>
      <c r="CQU1"/>
      <c r="CQV1"/>
      <c r="CQW1"/>
      <c r="CQX1"/>
      <c r="CQY1"/>
      <c r="CQZ1"/>
      <c r="CRA1"/>
      <c r="CRB1"/>
      <c r="CRC1"/>
      <c r="CRD1"/>
      <c r="CRE1"/>
      <c r="CRF1"/>
      <c r="CRG1"/>
      <c r="CRH1"/>
      <c r="CRI1"/>
      <c r="CRJ1"/>
      <c r="CRK1"/>
      <c r="CRL1"/>
      <c r="CRM1"/>
      <c r="CRN1"/>
      <c r="CRO1"/>
      <c r="CRP1"/>
      <c r="CRQ1"/>
      <c r="CRR1"/>
      <c r="CRS1"/>
      <c r="CRT1"/>
      <c r="CRU1"/>
      <c r="CRV1"/>
      <c r="CRW1"/>
      <c r="CRX1"/>
      <c r="CRY1"/>
      <c r="CRZ1"/>
      <c r="CSA1"/>
      <c r="CSB1"/>
      <c r="CSC1"/>
      <c r="CSD1"/>
      <c r="CSE1"/>
      <c r="CSF1"/>
      <c r="CSG1"/>
      <c r="CSH1"/>
      <c r="CSI1"/>
      <c r="CSJ1"/>
      <c r="CSK1"/>
      <c r="CSL1"/>
      <c r="CSM1"/>
      <c r="CSN1"/>
      <c r="CSO1"/>
      <c r="CSP1"/>
      <c r="CSQ1"/>
      <c r="CSR1"/>
      <c r="CSS1"/>
      <c r="CST1"/>
      <c r="CSU1"/>
      <c r="CSV1"/>
      <c r="CSW1"/>
      <c r="CSX1"/>
      <c r="CSY1"/>
      <c r="CSZ1"/>
      <c r="CTA1"/>
      <c r="CTB1"/>
      <c r="CTC1"/>
      <c r="CTD1"/>
      <c r="CTE1"/>
      <c r="CTF1"/>
      <c r="CTG1"/>
      <c r="CTH1"/>
      <c r="CTI1"/>
      <c r="CTJ1"/>
      <c r="CTK1"/>
      <c r="CTL1"/>
      <c r="CTM1"/>
      <c r="CTN1"/>
      <c r="CTO1"/>
      <c r="CTP1"/>
      <c r="CTQ1"/>
      <c r="CTR1"/>
      <c r="CTS1"/>
      <c r="CTT1"/>
      <c r="CTU1"/>
      <c r="CTV1"/>
      <c r="CTW1"/>
      <c r="CTX1"/>
      <c r="CTY1"/>
      <c r="CTZ1"/>
      <c r="CUA1"/>
      <c r="CUB1"/>
      <c r="CUC1"/>
      <c r="CUD1"/>
      <c r="CUE1"/>
      <c r="CUF1"/>
      <c r="CUG1"/>
      <c r="CUH1"/>
      <c r="CUI1"/>
      <c r="CUJ1"/>
      <c r="CUK1"/>
      <c r="CUL1"/>
      <c r="CUM1"/>
      <c r="CUN1"/>
      <c r="CUO1"/>
      <c r="CUP1"/>
      <c r="CUQ1"/>
      <c r="CUR1"/>
      <c r="CUS1"/>
      <c r="CUT1"/>
      <c r="CUU1"/>
      <c r="CUV1"/>
      <c r="CUW1"/>
      <c r="CUX1"/>
      <c r="CUY1"/>
      <c r="CUZ1"/>
      <c r="CVA1"/>
      <c r="CVB1"/>
      <c r="CVC1"/>
      <c r="CVD1"/>
      <c r="CVE1"/>
      <c r="CVF1"/>
      <c r="CVG1"/>
      <c r="CVH1"/>
      <c r="CVI1"/>
      <c r="CVJ1"/>
      <c r="CVK1"/>
      <c r="CVL1"/>
      <c r="CVM1"/>
      <c r="CVN1"/>
      <c r="CVO1"/>
      <c r="CVP1"/>
      <c r="CVQ1"/>
      <c r="CVR1"/>
      <c r="CVS1"/>
      <c r="CVT1"/>
      <c r="CVU1"/>
      <c r="CVV1"/>
      <c r="CVW1"/>
      <c r="CVX1"/>
      <c r="CVY1"/>
      <c r="CVZ1"/>
      <c r="CWA1"/>
      <c r="CWB1"/>
      <c r="CWC1"/>
      <c r="CWD1"/>
      <c r="CWE1"/>
      <c r="CWF1"/>
      <c r="CWG1"/>
      <c r="CWH1"/>
      <c r="CWI1"/>
      <c r="CWJ1"/>
      <c r="CWK1"/>
      <c r="CWL1"/>
      <c r="CWM1"/>
      <c r="CWN1"/>
      <c r="CWO1"/>
      <c r="CWP1"/>
      <c r="CWQ1"/>
      <c r="CWR1"/>
      <c r="CWS1"/>
      <c r="CWT1"/>
      <c r="CWU1"/>
      <c r="CWV1"/>
      <c r="CWW1"/>
      <c r="CWX1"/>
      <c r="CWY1"/>
      <c r="CWZ1"/>
      <c r="CXA1"/>
      <c r="CXB1"/>
      <c r="CXC1"/>
      <c r="CXD1"/>
      <c r="CXE1"/>
      <c r="CXF1"/>
      <c r="CXG1"/>
      <c r="CXH1"/>
      <c r="CXI1"/>
      <c r="CXJ1"/>
      <c r="CXK1"/>
      <c r="CXL1"/>
      <c r="CXM1"/>
      <c r="CXN1"/>
      <c r="CXO1"/>
      <c r="CXP1"/>
      <c r="CXQ1"/>
      <c r="CXR1"/>
      <c r="CXS1"/>
      <c r="CXT1"/>
      <c r="CXU1"/>
      <c r="CXV1"/>
      <c r="CXW1"/>
      <c r="CXX1"/>
      <c r="CXY1"/>
      <c r="CXZ1"/>
      <c r="CYA1"/>
      <c r="CYB1"/>
      <c r="CYC1"/>
      <c r="CYD1"/>
      <c r="CYE1"/>
      <c r="CYF1"/>
      <c r="CYG1"/>
      <c r="CYH1"/>
      <c r="CYI1"/>
      <c r="CYJ1"/>
      <c r="CYK1"/>
      <c r="CYL1"/>
      <c r="CYM1"/>
      <c r="CYN1"/>
      <c r="CYO1"/>
      <c r="CYP1"/>
      <c r="CYQ1"/>
      <c r="CYR1"/>
      <c r="CYS1"/>
      <c r="CYT1"/>
      <c r="CYU1"/>
      <c r="CYV1"/>
      <c r="CYW1"/>
      <c r="CYX1"/>
      <c r="CYY1"/>
      <c r="CYZ1"/>
      <c r="CZA1"/>
      <c r="CZB1"/>
      <c r="CZC1"/>
      <c r="CZD1"/>
      <c r="CZE1"/>
      <c r="CZF1"/>
      <c r="CZG1"/>
      <c r="CZH1"/>
      <c r="CZI1"/>
      <c r="CZJ1"/>
      <c r="CZK1"/>
      <c r="CZL1"/>
      <c r="CZM1"/>
      <c r="CZN1"/>
      <c r="CZO1"/>
      <c r="CZP1"/>
      <c r="CZQ1"/>
      <c r="CZR1"/>
      <c r="CZS1"/>
      <c r="CZT1"/>
      <c r="CZU1"/>
      <c r="CZV1"/>
      <c r="CZW1"/>
      <c r="CZX1"/>
      <c r="CZY1"/>
      <c r="CZZ1"/>
      <c r="DAA1"/>
      <c r="DAB1"/>
      <c r="DAC1"/>
      <c r="DAD1"/>
      <c r="DAE1"/>
      <c r="DAF1"/>
      <c r="DAG1"/>
      <c r="DAH1"/>
      <c r="DAI1"/>
      <c r="DAJ1"/>
      <c r="DAK1"/>
      <c r="DAL1"/>
      <c r="DAM1"/>
      <c r="DAN1"/>
      <c r="DAO1"/>
      <c r="DAP1"/>
      <c r="DAQ1"/>
      <c r="DAR1"/>
      <c r="DAS1"/>
      <c r="DAT1"/>
      <c r="DAU1"/>
      <c r="DAV1"/>
      <c r="DAW1"/>
      <c r="DAX1"/>
      <c r="DAY1"/>
      <c r="DAZ1"/>
      <c r="DBA1"/>
      <c r="DBB1"/>
      <c r="DBC1"/>
      <c r="DBD1"/>
      <c r="DBE1"/>
      <c r="DBF1"/>
      <c r="DBG1"/>
      <c r="DBH1"/>
      <c r="DBI1"/>
      <c r="DBJ1"/>
      <c r="DBK1"/>
      <c r="DBL1"/>
      <c r="DBM1"/>
      <c r="DBN1"/>
      <c r="DBO1"/>
      <c r="DBP1"/>
      <c r="DBQ1"/>
      <c r="DBR1"/>
      <c r="DBS1"/>
      <c r="DBT1"/>
      <c r="DBU1"/>
      <c r="DBV1"/>
      <c r="DBW1"/>
      <c r="DBX1"/>
      <c r="DBY1"/>
      <c r="DBZ1"/>
      <c r="DCA1"/>
      <c r="DCB1"/>
      <c r="DCC1"/>
      <c r="DCD1"/>
      <c r="DCE1"/>
      <c r="DCF1"/>
      <c r="DCG1"/>
      <c r="DCH1"/>
      <c r="DCI1"/>
      <c r="DCJ1"/>
      <c r="DCK1"/>
      <c r="DCL1"/>
      <c r="DCM1"/>
      <c r="DCN1"/>
      <c r="DCO1"/>
      <c r="DCP1"/>
      <c r="DCQ1"/>
      <c r="DCR1"/>
      <c r="DCS1"/>
      <c r="DCT1"/>
      <c r="DCU1"/>
      <c r="DCV1"/>
      <c r="DCW1"/>
      <c r="DCX1"/>
      <c r="DCY1"/>
      <c r="DCZ1"/>
      <c r="DDA1"/>
      <c r="DDB1"/>
      <c r="DDC1"/>
      <c r="DDD1"/>
      <c r="DDE1"/>
      <c r="DDF1"/>
      <c r="DDG1"/>
      <c r="DDH1"/>
      <c r="DDI1"/>
      <c r="DDJ1"/>
      <c r="DDK1"/>
      <c r="DDL1"/>
      <c r="DDM1"/>
      <c r="DDN1"/>
      <c r="DDO1"/>
      <c r="DDP1"/>
      <c r="DDQ1"/>
      <c r="DDR1"/>
      <c r="DDS1"/>
      <c r="DDT1"/>
      <c r="DDU1"/>
      <c r="DDV1"/>
      <c r="DDW1"/>
      <c r="DDX1"/>
      <c r="DDY1"/>
      <c r="DDZ1"/>
      <c r="DEA1"/>
      <c r="DEB1"/>
      <c r="DEC1"/>
      <c r="DED1"/>
      <c r="DEE1"/>
      <c r="DEF1"/>
      <c r="DEG1"/>
      <c r="DEH1"/>
      <c r="DEI1"/>
      <c r="DEJ1"/>
      <c r="DEK1"/>
      <c r="DEL1"/>
      <c r="DEM1"/>
      <c r="DEN1"/>
      <c r="DEO1"/>
      <c r="DEP1"/>
      <c r="DEQ1"/>
      <c r="DER1"/>
      <c r="DES1"/>
      <c r="DET1"/>
      <c r="DEU1"/>
      <c r="DEV1"/>
      <c r="DEW1"/>
      <c r="DEX1"/>
      <c r="DEY1"/>
      <c r="DEZ1"/>
      <c r="DFA1"/>
      <c r="DFB1"/>
      <c r="DFC1"/>
      <c r="DFD1"/>
      <c r="DFE1"/>
      <c r="DFF1"/>
      <c r="DFG1"/>
      <c r="DFH1"/>
      <c r="DFI1"/>
      <c r="DFJ1"/>
      <c r="DFK1"/>
      <c r="DFL1"/>
      <c r="DFM1"/>
      <c r="DFN1"/>
      <c r="DFO1"/>
      <c r="DFP1"/>
      <c r="DFQ1"/>
      <c r="DFR1"/>
      <c r="DFS1"/>
      <c r="DFT1"/>
      <c r="DFU1"/>
      <c r="DFV1"/>
      <c r="DFW1"/>
      <c r="DFX1"/>
      <c r="DFY1"/>
      <c r="DFZ1"/>
      <c r="DGA1"/>
      <c r="DGB1"/>
      <c r="DGC1"/>
      <c r="DGD1"/>
      <c r="DGE1"/>
      <c r="DGF1"/>
      <c r="DGG1"/>
      <c r="DGH1"/>
      <c r="DGI1"/>
      <c r="DGJ1"/>
      <c r="DGK1"/>
      <c r="DGL1"/>
      <c r="DGM1"/>
      <c r="DGN1"/>
      <c r="DGO1"/>
      <c r="DGP1"/>
      <c r="DGQ1"/>
      <c r="DGR1"/>
      <c r="DGS1"/>
      <c r="DGT1"/>
      <c r="DGU1"/>
      <c r="DGV1"/>
      <c r="DGW1"/>
      <c r="DGX1"/>
      <c r="DGY1"/>
      <c r="DGZ1"/>
      <c r="DHA1"/>
      <c r="DHB1"/>
      <c r="DHC1"/>
      <c r="DHD1"/>
      <c r="DHE1"/>
      <c r="DHF1"/>
      <c r="DHG1"/>
      <c r="DHH1"/>
      <c r="DHI1"/>
      <c r="DHJ1"/>
      <c r="DHK1"/>
      <c r="DHL1"/>
      <c r="DHM1"/>
      <c r="DHN1"/>
      <c r="DHO1"/>
      <c r="DHP1"/>
      <c r="DHQ1"/>
      <c r="DHR1"/>
      <c r="DHS1"/>
      <c r="DHT1"/>
      <c r="DHU1"/>
      <c r="DHV1"/>
      <c r="DHW1"/>
      <c r="DHX1"/>
      <c r="DHY1"/>
      <c r="DHZ1"/>
      <c r="DIA1"/>
      <c r="DIB1"/>
      <c r="DIC1"/>
      <c r="DID1"/>
      <c r="DIE1"/>
      <c r="DIF1"/>
      <c r="DIG1"/>
      <c r="DIH1"/>
      <c r="DII1"/>
      <c r="DIJ1"/>
      <c r="DIK1"/>
      <c r="DIL1"/>
      <c r="DIM1"/>
      <c r="DIN1"/>
      <c r="DIO1"/>
      <c r="DIP1"/>
      <c r="DIQ1"/>
      <c r="DIR1"/>
      <c r="DIS1"/>
      <c r="DIT1"/>
      <c r="DIU1"/>
      <c r="DIV1"/>
      <c r="DIW1"/>
      <c r="DIX1"/>
      <c r="DIY1"/>
      <c r="DIZ1"/>
      <c r="DJA1"/>
      <c r="DJB1"/>
      <c r="DJC1"/>
      <c r="DJD1"/>
      <c r="DJE1"/>
      <c r="DJF1"/>
      <c r="DJG1"/>
      <c r="DJH1"/>
      <c r="DJI1"/>
      <c r="DJJ1"/>
      <c r="DJK1"/>
      <c r="DJL1"/>
      <c r="DJM1"/>
      <c r="DJN1"/>
      <c r="DJO1"/>
      <c r="DJP1"/>
      <c r="DJQ1"/>
      <c r="DJR1"/>
      <c r="DJS1"/>
      <c r="DJT1"/>
      <c r="DJU1"/>
      <c r="DJV1"/>
      <c r="DJW1"/>
      <c r="DJX1"/>
      <c r="DJY1"/>
      <c r="DJZ1"/>
      <c r="DKA1"/>
      <c r="DKB1"/>
      <c r="DKC1"/>
      <c r="DKD1"/>
      <c r="DKE1"/>
      <c r="DKF1"/>
      <c r="DKG1"/>
      <c r="DKH1"/>
      <c r="DKI1"/>
      <c r="DKJ1"/>
      <c r="DKK1"/>
      <c r="DKL1"/>
      <c r="DKM1"/>
      <c r="DKN1"/>
      <c r="DKO1"/>
      <c r="DKP1"/>
      <c r="DKQ1"/>
      <c r="DKR1"/>
      <c r="DKS1"/>
      <c r="DKT1"/>
      <c r="DKU1"/>
      <c r="DKV1"/>
      <c r="DKW1"/>
      <c r="DKX1"/>
      <c r="DKY1"/>
      <c r="DKZ1"/>
      <c r="DLA1"/>
      <c r="DLB1"/>
      <c r="DLC1"/>
      <c r="DLD1"/>
      <c r="DLE1"/>
      <c r="DLF1"/>
      <c r="DLG1"/>
      <c r="DLH1"/>
      <c r="DLI1"/>
      <c r="DLJ1"/>
      <c r="DLK1"/>
      <c r="DLL1"/>
      <c r="DLM1"/>
      <c r="DLN1"/>
      <c r="DLO1"/>
      <c r="DLP1"/>
      <c r="DLQ1"/>
      <c r="DLR1"/>
      <c r="DLS1"/>
      <c r="DLT1"/>
      <c r="DLU1"/>
      <c r="DLV1"/>
      <c r="DLW1"/>
      <c r="DLX1"/>
      <c r="DLY1"/>
      <c r="DLZ1"/>
      <c r="DMA1"/>
      <c r="DMB1"/>
      <c r="DMC1"/>
      <c r="DMD1"/>
      <c r="DME1"/>
      <c r="DMF1"/>
      <c r="DMG1"/>
      <c r="DMH1"/>
      <c r="DMI1"/>
      <c r="DMJ1"/>
      <c r="DMK1"/>
      <c r="DML1"/>
      <c r="DMM1"/>
      <c r="DMN1"/>
      <c r="DMO1"/>
      <c r="DMP1"/>
      <c r="DMQ1"/>
      <c r="DMR1"/>
      <c r="DMS1"/>
      <c r="DMT1"/>
      <c r="DMU1"/>
      <c r="DMV1"/>
      <c r="DMW1"/>
      <c r="DMX1"/>
      <c r="DMY1"/>
      <c r="DMZ1"/>
      <c r="DNA1"/>
      <c r="DNB1"/>
      <c r="DNC1"/>
      <c r="DND1"/>
      <c r="DNE1"/>
      <c r="DNF1"/>
      <c r="DNG1"/>
      <c r="DNH1"/>
      <c r="DNI1"/>
      <c r="DNJ1"/>
      <c r="DNK1"/>
      <c r="DNL1"/>
      <c r="DNM1"/>
      <c r="DNN1"/>
      <c r="DNO1"/>
      <c r="DNP1"/>
      <c r="DNQ1"/>
      <c r="DNR1"/>
      <c r="DNS1"/>
      <c r="DNT1"/>
      <c r="DNU1"/>
      <c r="DNV1"/>
      <c r="DNW1"/>
      <c r="DNX1"/>
      <c r="DNY1"/>
      <c r="DNZ1"/>
      <c r="DOA1"/>
      <c r="DOB1"/>
      <c r="DOC1"/>
      <c r="DOD1"/>
      <c r="DOE1"/>
      <c r="DOF1"/>
      <c r="DOG1"/>
      <c r="DOH1"/>
      <c r="DOI1"/>
      <c r="DOJ1"/>
      <c r="DOK1"/>
      <c r="DOL1"/>
      <c r="DOM1"/>
      <c r="DON1"/>
      <c r="DOO1"/>
      <c r="DOP1"/>
      <c r="DOQ1"/>
      <c r="DOR1"/>
      <c r="DOS1"/>
      <c r="DOT1"/>
      <c r="DOU1"/>
      <c r="DOV1"/>
      <c r="DOW1"/>
      <c r="DOX1"/>
      <c r="DOY1"/>
      <c r="DOZ1"/>
      <c r="DPA1"/>
      <c r="DPB1"/>
      <c r="DPC1"/>
      <c r="DPD1"/>
      <c r="DPE1"/>
      <c r="DPF1"/>
      <c r="DPG1"/>
      <c r="DPH1"/>
      <c r="DPI1"/>
      <c r="DPJ1"/>
      <c r="DPK1"/>
      <c r="DPL1"/>
      <c r="DPM1"/>
      <c r="DPN1"/>
      <c r="DPO1"/>
      <c r="DPP1"/>
      <c r="DPQ1"/>
      <c r="DPR1"/>
      <c r="DPS1"/>
      <c r="DPT1"/>
      <c r="DPU1"/>
      <c r="DPV1"/>
      <c r="DPW1"/>
      <c r="DPX1"/>
      <c r="DPY1"/>
      <c r="DPZ1"/>
      <c r="DQA1"/>
      <c r="DQB1"/>
      <c r="DQC1"/>
      <c r="DQD1"/>
      <c r="DQE1"/>
      <c r="DQF1"/>
      <c r="DQG1"/>
      <c r="DQH1"/>
      <c r="DQI1"/>
      <c r="DQJ1"/>
      <c r="DQK1"/>
      <c r="DQL1"/>
      <c r="DQM1"/>
      <c r="DQN1"/>
      <c r="DQO1"/>
      <c r="DQP1"/>
      <c r="DQQ1"/>
      <c r="DQR1"/>
      <c r="DQS1"/>
      <c r="DQT1"/>
      <c r="DQU1"/>
      <c r="DQV1"/>
      <c r="DQW1"/>
      <c r="DQX1"/>
      <c r="DQY1"/>
      <c r="DQZ1"/>
      <c r="DRA1"/>
      <c r="DRB1"/>
      <c r="DRC1"/>
      <c r="DRD1"/>
      <c r="DRE1"/>
      <c r="DRF1"/>
      <c r="DRG1"/>
      <c r="DRH1"/>
      <c r="DRI1"/>
      <c r="DRJ1"/>
      <c r="DRK1"/>
      <c r="DRL1"/>
      <c r="DRM1"/>
      <c r="DRN1"/>
      <c r="DRO1"/>
      <c r="DRP1"/>
      <c r="DRQ1"/>
      <c r="DRR1"/>
      <c r="DRS1"/>
      <c r="DRT1"/>
      <c r="DRU1"/>
      <c r="DRV1"/>
      <c r="DRW1"/>
      <c r="DRX1"/>
      <c r="DRY1"/>
      <c r="DRZ1"/>
      <c r="DSA1"/>
      <c r="DSB1"/>
      <c r="DSC1"/>
      <c r="DSD1"/>
      <c r="DSE1"/>
      <c r="DSF1"/>
      <c r="DSG1"/>
      <c r="DSH1"/>
      <c r="DSI1"/>
      <c r="DSJ1"/>
      <c r="DSK1"/>
      <c r="DSL1"/>
      <c r="DSM1"/>
      <c r="DSN1"/>
      <c r="DSO1"/>
      <c r="DSP1"/>
      <c r="DSQ1"/>
      <c r="DSR1"/>
      <c r="DSS1"/>
      <c r="DST1"/>
      <c r="DSU1"/>
      <c r="DSV1"/>
      <c r="DSW1"/>
      <c r="DSX1"/>
      <c r="DSY1"/>
      <c r="DSZ1"/>
      <c r="DTA1"/>
      <c r="DTB1"/>
      <c r="DTC1"/>
      <c r="DTD1"/>
      <c r="DTE1"/>
      <c r="DTF1"/>
      <c r="DTG1"/>
      <c r="DTH1"/>
      <c r="DTI1"/>
      <c r="DTJ1"/>
      <c r="DTK1"/>
      <c r="DTL1"/>
      <c r="DTM1"/>
      <c r="DTN1"/>
      <c r="DTO1"/>
      <c r="DTP1"/>
      <c r="DTQ1"/>
      <c r="DTR1"/>
      <c r="DTS1"/>
      <c r="DTT1"/>
      <c r="DTU1"/>
      <c r="DTV1"/>
      <c r="DTW1"/>
      <c r="DTX1"/>
      <c r="DTY1"/>
      <c r="DTZ1"/>
      <c r="DUA1"/>
      <c r="DUB1"/>
      <c r="DUC1"/>
      <c r="DUD1"/>
      <c r="DUE1"/>
      <c r="DUF1"/>
      <c r="DUG1"/>
      <c r="DUH1"/>
      <c r="DUI1"/>
      <c r="DUJ1"/>
      <c r="DUK1"/>
      <c r="DUL1"/>
      <c r="DUM1"/>
      <c r="DUN1"/>
      <c r="DUO1"/>
      <c r="DUP1"/>
      <c r="DUQ1"/>
      <c r="DUR1"/>
      <c r="DUS1"/>
      <c r="DUT1"/>
      <c r="DUU1"/>
      <c r="DUV1"/>
      <c r="DUW1"/>
      <c r="DUX1"/>
      <c r="DUY1"/>
      <c r="DUZ1"/>
      <c r="DVA1"/>
      <c r="DVB1"/>
      <c r="DVC1"/>
      <c r="DVD1"/>
      <c r="DVE1"/>
      <c r="DVF1"/>
      <c r="DVG1"/>
      <c r="DVH1"/>
      <c r="DVI1"/>
      <c r="DVJ1"/>
      <c r="DVK1"/>
      <c r="DVL1"/>
      <c r="DVM1"/>
      <c r="DVN1"/>
      <c r="DVO1"/>
      <c r="DVP1"/>
      <c r="DVQ1"/>
      <c r="DVR1"/>
      <c r="DVS1"/>
      <c r="DVT1"/>
      <c r="DVU1"/>
      <c r="DVV1"/>
      <c r="DVW1"/>
      <c r="DVX1"/>
      <c r="DVY1"/>
      <c r="DVZ1"/>
      <c r="DWA1"/>
      <c r="DWB1"/>
      <c r="DWC1"/>
      <c r="DWD1"/>
      <c r="DWE1"/>
      <c r="DWF1"/>
      <c r="DWG1"/>
      <c r="DWH1"/>
      <c r="DWI1"/>
      <c r="DWJ1"/>
      <c r="DWK1"/>
      <c r="DWL1"/>
      <c r="DWM1"/>
      <c r="DWN1"/>
      <c r="DWO1"/>
      <c r="DWP1"/>
      <c r="DWQ1"/>
      <c r="DWR1"/>
      <c r="DWS1"/>
      <c r="DWT1"/>
      <c r="DWU1"/>
      <c r="DWV1"/>
      <c r="DWW1"/>
      <c r="DWX1"/>
      <c r="DWY1"/>
      <c r="DWZ1"/>
      <c r="DXA1"/>
      <c r="DXB1"/>
      <c r="DXC1"/>
      <c r="DXD1"/>
      <c r="DXE1"/>
      <c r="DXF1"/>
      <c r="DXG1"/>
      <c r="DXH1"/>
      <c r="DXI1"/>
      <c r="DXJ1"/>
      <c r="DXK1"/>
      <c r="DXL1"/>
      <c r="DXM1"/>
      <c r="DXN1"/>
      <c r="DXO1"/>
      <c r="DXP1"/>
      <c r="DXQ1"/>
      <c r="DXR1"/>
      <c r="DXS1"/>
      <c r="DXT1"/>
      <c r="DXU1"/>
      <c r="DXV1"/>
      <c r="DXW1"/>
      <c r="DXX1"/>
      <c r="DXY1"/>
      <c r="DXZ1"/>
      <c r="DYA1"/>
      <c r="DYB1"/>
      <c r="DYC1"/>
      <c r="DYD1"/>
      <c r="DYE1"/>
      <c r="DYF1"/>
      <c r="DYG1"/>
      <c r="DYH1"/>
      <c r="DYI1"/>
      <c r="DYJ1"/>
      <c r="DYK1"/>
      <c r="DYL1"/>
      <c r="DYM1"/>
      <c r="DYN1"/>
      <c r="DYO1"/>
      <c r="DYP1"/>
      <c r="DYQ1"/>
      <c r="DYR1"/>
      <c r="DYS1"/>
      <c r="DYT1"/>
      <c r="DYU1"/>
      <c r="DYV1"/>
      <c r="DYW1"/>
      <c r="DYX1"/>
      <c r="DYY1"/>
      <c r="DYZ1"/>
      <c r="DZA1"/>
      <c r="DZB1"/>
      <c r="DZC1"/>
      <c r="DZD1"/>
      <c r="DZE1"/>
      <c r="DZF1"/>
      <c r="DZG1"/>
      <c r="DZH1"/>
      <c r="DZI1"/>
      <c r="DZJ1"/>
      <c r="DZK1"/>
      <c r="DZL1"/>
      <c r="DZM1"/>
      <c r="DZN1"/>
      <c r="DZO1"/>
      <c r="DZP1"/>
      <c r="DZQ1"/>
      <c r="DZR1"/>
      <c r="DZS1"/>
      <c r="DZT1"/>
      <c r="DZU1"/>
      <c r="DZV1"/>
      <c r="DZW1"/>
      <c r="DZX1"/>
      <c r="DZY1"/>
      <c r="DZZ1"/>
      <c r="EAA1"/>
      <c r="EAB1"/>
      <c r="EAC1"/>
      <c r="EAD1"/>
      <c r="EAE1"/>
      <c r="EAF1"/>
      <c r="EAG1"/>
      <c r="EAH1"/>
      <c r="EAI1"/>
      <c r="EAJ1"/>
      <c r="EAK1"/>
      <c r="EAL1"/>
      <c r="EAM1"/>
      <c r="EAN1"/>
      <c r="EAO1"/>
      <c r="EAP1"/>
      <c r="EAQ1"/>
      <c r="EAR1"/>
      <c r="EAS1"/>
      <c r="EAT1"/>
      <c r="EAU1"/>
      <c r="EAV1"/>
      <c r="EAW1"/>
      <c r="EAX1"/>
      <c r="EAY1"/>
      <c r="EAZ1"/>
      <c r="EBA1"/>
      <c r="EBB1"/>
      <c r="EBC1"/>
      <c r="EBD1"/>
      <c r="EBE1"/>
      <c r="EBF1"/>
      <c r="EBG1"/>
      <c r="EBH1"/>
      <c r="EBI1"/>
      <c r="EBJ1"/>
      <c r="EBK1"/>
      <c r="EBL1"/>
      <c r="EBM1"/>
      <c r="EBN1"/>
      <c r="EBO1"/>
      <c r="EBP1"/>
      <c r="EBQ1"/>
      <c r="EBR1"/>
      <c r="EBS1"/>
      <c r="EBT1"/>
      <c r="EBU1"/>
      <c r="EBV1"/>
      <c r="EBW1"/>
      <c r="EBX1"/>
      <c r="EBY1"/>
      <c r="EBZ1"/>
      <c r="ECA1"/>
      <c r="ECB1"/>
      <c r="ECC1"/>
      <c r="ECD1"/>
      <c r="ECE1"/>
      <c r="ECF1"/>
      <c r="ECG1"/>
      <c r="ECH1"/>
      <c r="ECI1"/>
      <c r="ECJ1"/>
      <c r="ECK1"/>
      <c r="ECL1"/>
      <c r="ECM1"/>
      <c r="ECN1"/>
      <c r="ECO1"/>
      <c r="ECP1"/>
      <c r="ECQ1"/>
      <c r="ECR1"/>
      <c r="ECS1"/>
      <c r="ECT1"/>
      <c r="ECU1"/>
      <c r="ECV1"/>
      <c r="ECW1"/>
      <c r="ECX1"/>
      <c r="ECY1"/>
      <c r="ECZ1"/>
      <c r="EDA1"/>
      <c r="EDB1"/>
      <c r="EDC1"/>
      <c r="EDD1"/>
      <c r="EDE1"/>
      <c r="EDF1"/>
      <c r="EDG1"/>
      <c r="EDH1"/>
      <c r="EDI1"/>
      <c r="EDJ1"/>
      <c r="EDK1"/>
      <c r="EDL1"/>
      <c r="EDM1"/>
      <c r="EDN1"/>
      <c r="EDO1"/>
      <c r="EDP1"/>
      <c r="EDQ1"/>
      <c r="EDR1"/>
      <c r="EDS1"/>
      <c r="EDT1"/>
      <c r="EDU1"/>
      <c r="EDV1"/>
      <c r="EDW1"/>
      <c r="EDX1"/>
      <c r="EDY1"/>
      <c r="EDZ1"/>
      <c r="EEA1"/>
      <c r="EEB1"/>
      <c r="EEC1"/>
      <c r="EED1"/>
      <c r="EEE1"/>
      <c r="EEF1"/>
      <c r="EEG1"/>
      <c r="EEH1"/>
      <c r="EEI1"/>
      <c r="EEJ1"/>
      <c r="EEK1"/>
      <c r="EEL1"/>
      <c r="EEM1"/>
      <c r="EEN1"/>
      <c r="EEO1"/>
      <c r="EEP1"/>
      <c r="EEQ1"/>
      <c r="EER1"/>
      <c r="EES1"/>
      <c r="EET1"/>
      <c r="EEU1"/>
      <c r="EEV1"/>
      <c r="EEW1"/>
      <c r="EEX1"/>
      <c r="EEY1"/>
      <c r="EEZ1"/>
      <c r="EFA1"/>
      <c r="EFB1"/>
      <c r="EFC1"/>
      <c r="EFD1"/>
      <c r="EFE1"/>
      <c r="EFF1"/>
      <c r="EFG1"/>
      <c r="EFH1"/>
      <c r="EFI1"/>
      <c r="EFJ1"/>
      <c r="EFK1"/>
      <c r="EFL1"/>
      <c r="EFM1"/>
      <c r="EFN1"/>
      <c r="EFO1"/>
      <c r="EFP1"/>
      <c r="EFQ1"/>
      <c r="EFR1"/>
      <c r="EFS1"/>
      <c r="EFT1"/>
      <c r="EFU1"/>
      <c r="EFV1"/>
      <c r="EFW1"/>
      <c r="EFX1"/>
      <c r="EFY1"/>
      <c r="EFZ1"/>
      <c r="EGA1"/>
      <c r="EGB1"/>
      <c r="EGC1"/>
      <c r="EGD1"/>
      <c r="EGE1"/>
      <c r="EGF1"/>
      <c r="EGG1"/>
      <c r="EGH1"/>
      <c r="EGI1"/>
      <c r="EGJ1"/>
      <c r="EGK1"/>
      <c r="EGL1"/>
      <c r="EGM1"/>
      <c r="EGN1"/>
      <c r="EGO1"/>
      <c r="EGP1"/>
      <c r="EGQ1"/>
      <c r="EGR1"/>
      <c r="EGS1"/>
      <c r="EGT1"/>
      <c r="EGU1"/>
      <c r="EGV1"/>
      <c r="EGW1"/>
      <c r="EGX1"/>
      <c r="EGY1"/>
      <c r="EGZ1"/>
      <c r="EHA1"/>
      <c r="EHB1"/>
      <c r="EHC1"/>
      <c r="EHD1"/>
      <c r="EHE1"/>
      <c r="EHF1"/>
      <c r="EHG1"/>
      <c r="EHH1"/>
      <c r="EHI1"/>
      <c r="EHJ1"/>
      <c r="EHK1"/>
      <c r="EHL1"/>
      <c r="EHM1"/>
      <c r="EHN1"/>
      <c r="EHO1"/>
      <c r="EHP1"/>
      <c r="EHQ1"/>
      <c r="EHR1"/>
      <c r="EHS1"/>
      <c r="EHT1"/>
      <c r="EHU1"/>
      <c r="EHV1"/>
      <c r="EHW1"/>
      <c r="EHX1"/>
      <c r="EHY1"/>
      <c r="EHZ1"/>
      <c r="EIA1"/>
      <c r="EIB1"/>
      <c r="EIC1"/>
      <c r="EID1"/>
      <c r="EIE1"/>
      <c r="EIF1"/>
      <c r="EIG1"/>
      <c r="EIH1"/>
      <c r="EII1"/>
      <c r="EIJ1"/>
      <c r="EIK1"/>
      <c r="EIL1"/>
      <c r="EIM1"/>
      <c r="EIN1"/>
      <c r="EIO1"/>
      <c r="EIP1"/>
      <c r="EIQ1"/>
      <c r="EIR1"/>
      <c r="EIS1"/>
      <c r="EIT1"/>
      <c r="EIU1"/>
      <c r="EIV1"/>
      <c r="EIW1"/>
      <c r="EIX1"/>
      <c r="EIY1"/>
      <c r="EIZ1"/>
      <c r="EJA1"/>
      <c r="EJB1"/>
      <c r="EJC1"/>
      <c r="EJD1"/>
      <c r="EJE1"/>
      <c r="EJF1"/>
      <c r="EJG1"/>
      <c r="EJH1"/>
      <c r="EJI1"/>
      <c r="EJJ1"/>
      <c r="EJK1"/>
      <c r="EJL1"/>
      <c r="EJM1"/>
      <c r="EJN1"/>
      <c r="EJO1"/>
      <c r="EJP1"/>
      <c r="EJQ1"/>
      <c r="EJR1"/>
      <c r="EJS1"/>
      <c r="EJT1"/>
      <c r="EJU1"/>
      <c r="EJV1"/>
      <c r="EJW1"/>
      <c r="EJX1"/>
      <c r="EJY1"/>
      <c r="EJZ1"/>
      <c r="EKA1"/>
      <c r="EKB1"/>
      <c r="EKC1"/>
      <c r="EKD1"/>
      <c r="EKE1"/>
      <c r="EKF1"/>
      <c r="EKG1"/>
      <c r="EKH1"/>
      <c r="EKI1"/>
      <c r="EKJ1"/>
      <c r="EKK1"/>
      <c r="EKL1"/>
      <c r="EKM1"/>
      <c r="EKN1"/>
      <c r="EKO1"/>
      <c r="EKP1"/>
      <c r="EKQ1"/>
      <c r="EKR1"/>
      <c r="EKS1"/>
      <c r="EKT1"/>
      <c r="EKU1"/>
      <c r="EKV1"/>
      <c r="EKW1"/>
      <c r="EKX1"/>
      <c r="EKY1"/>
      <c r="EKZ1"/>
      <c r="ELA1"/>
      <c r="ELB1"/>
      <c r="ELC1"/>
      <c r="ELD1"/>
      <c r="ELE1"/>
      <c r="ELF1"/>
      <c r="ELG1"/>
      <c r="ELH1"/>
      <c r="ELI1"/>
      <c r="ELJ1"/>
      <c r="ELK1"/>
      <c r="ELL1"/>
      <c r="ELM1"/>
      <c r="ELN1"/>
      <c r="ELO1"/>
      <c r="ELP1"/>
      <c r="ELQ1"/>
      <c r="ELR1"/>
      <c r="ELS1"/>
      <c r="ELT1"/>
      <c r="ELU1"/>
      <c r="ELV1"/>
      <c r="ELW1"/>
      <c r="ELX1"/>
      <c r="ELY1"/>
      <c r="ELZ1"/>
      <c r="EMA1"/>
      <c r="EMB1"/>
      <c r="EMC1"/>
      <c r="EMD1"/>
      <c r="EME1"/>
      <c r="EMF1"/>
      <c r="EMG1"/>
      <c r="EMH1"/>
      <c r="EMI1"/>
      <c r="EMJ1"/>
      <c r="EMK1"/>
      <c r="EML1"/>
      <c r="EMM1"/>
      <c r="EMN1"/>
      <c r="EMO1"/>
      <c r="EMP1"/>
      <c r="EMQ1"/>
      <c r="EMR1"/>
      <c r="EMS1"/>
      <c r="EMT1"/>
      <c r="EMU1"/>
      <c r="EMV1"/>
      <c r="EMW1"/>
      <c r="EMX1"/>
      <c r="EMY1"/>
      <c r="EMZ1"/>
      <c r="ENA1"/>
      <c r="ENB1"/>
      <c r="ENC1"/>
      <c r="END1"/>
      <c r="ENE1"/>
      <c r="ENF1"/>
      <c r="ENG1"/>
      <c r="ENH1"/>
      <c r="ENI1"/>
      <c r="ENJ1"/>
      <c r="ENK1"/>
      <c r="ENL1"/>
      <c r="ENM1"/>
      <c r="ENN1"/>
      <c r="ENO1"/>
      <c r="ENP1"/>
      <c r="ENQ1"/>
      <c r="ENR1"/>
      <c r="ENS1"/>
      <c r="ENT1"/>
      <c r="ENU1"/>
      <c r="ENV1"/>
      <c r="ENW1"/>
      <c r="ENX1"/>
      <c r="ENY1"/>
      <c r="ENZ1"/>
      <c r="EOA1"/>
      <c r="EOB1"/>
      <c r="EOC1"/>
      <c r="EOD1"/>
      <c r="EOE1"/>
      <c r="EOF1"/>
      <c r="EOG1"/>
      <c r="EOH1"/>
      <c r="EOI1"/>
      <c r="EOJ1"/>
      <c r="EOK1"/>
      <c r="EOL1"/>
      <c r="EOM1"/>
      <c r="EON1"/>
      <c r="EOO1"/>
      <c r="EOP1"/>
      <c r="EOQ1"/>
      <c r="EOR1"/>
      <c r="EOS1"/>
      <c r="EOT1"/>
      <c r="EOU1"/>
      <c r="EOV1"/>
      <c r="EOW1"/>
      <c r="EOX1"/>
      <c r="EOY1"/>
      <c r="EOZ1"/>
      <c r="EPA1"/>
      <c r="EPB1"/>
      <c r="EPC1"/>
      <c r="EPD1"/>
      <c r="EPE1"/>
      <c r="EPF1"/>
      <c r="EPG1"/>
      <c r="EPH1"/>
      <c r="EPI1"/>
      <c r="EPJ1"/>
      <c r="EPK1"/>
      <c r="EPL1"/>
      <c r="EPM1"/>
      <c r="EPN1"/>
      <c r="EPO1"/>
      <c r="EPP1"/>
      <c r="EPQ1"/>
      <c r="EPR1"/>
      <c r="EPS1"/>
      <c r="EPT1"/>
      <c r="EPU1"/>
      <c r="EPV1"/>
      <c r="EPW1"/>
      <c r="EPX1"/>
      <c r="EPY1"/>
      <c r="EPZ1"/>
      <c r="EQA1"/>
      <c r="EQB1"/>
      <c r="EQC1"/>
      <c r="EQD1"/>
      <c r="EQE1"/>
      <c r="EQF1"/>
      <c r="EQG1"/>
      <c r="EQH1"/>
      <c r="EQI1"/>
      <c r="EQJ1"/>
      <c r="EQK1"/>
      <c r="EQL1"/>
      <c r="EQM1"/>
      <c r="EQN1"/>
      <c r="EQO1"/>
      <c r="EQP1"/>
      <c r="EQQ1"/>
      <c r="EQR1"/>
      <c r="EQS1"/>
      <c r="EQT1"/>
      <c r="EQU1"/>
      <c r="EQV1"/>
      <c r="EQW1"/>
      <c r="EQX1"/>
      <c r="EQY1"/>
      <c r="EQZ1"/>
      <c r="ERA1"/>
      <c r="ERB1"/>
      <c r="ERC1"/>
      <c r="ERD1"/>
      <c r="ERE1"/>
      <c r="ERF1"/>
      <c r="ERG1"/>
      <c r="ERH1"/>
      <c r="ERI1"/>
      <c r="ERJ1"/>
      <c r="ERK1"/>
      <c r="ERL1"/>
      <c r="ERM1"/>
      <c r="ERN1"/>
      <c r="ERO1"/>
      <c r="ERP1"/>
      <c r="ERQ1"/>
      <c r="ERR1"/>
      <c r="ERS1"/>
      <c r="ERT1"/>
      <c r="ERU1"/>
      <c r="ERV1"/>
      <c r="ERW1"/>
      <c r="ERX1"/>
      <c r="ERY1"/>
      <c r="ERZ1"/>
      <c r="ESA1"/>
      <c r="ESB1"/>
      <c r="ESC1"/>
      <c r="ESD1"/>
      <c r="ESE1"/>
      <c r="ESF1"/>
      <c r="ESG1"/>
      <c r="ESH1"/>
      <c r="ESI1"/>
      <c r="ESJ1"/>
      <c r="ESK1"/>
      <c r="ESL1"/>
      <c r="ESM1"/>
      <c r="ESN1"/>
      <c r="ESO1"/>
      <c r="ESP1"/>
      <c r="ESQ1"/>
      <c r="ESR1"/>
      <c r="ESS1"/>
      <c r="EST1"/>
      <c r="ESU1"/>
      <c r="ESV1"/>
      <c r="ESW1"/>
      <c r="ESX1"/>
      <c r="ESY1"/>
      <c r="ESZ1"/>
      <c r="ETA1"/>
      <c r="ETB1"/>
      <c r="ETC1"/>
      <c r="ETD1"/>
      <c r="ETE1"/>
      <c r="ETF1"/>
      <c r="ETG1"/>
      <c r="ETH1"/>
      <c r="ETI1"/>
      <c r="ETJ1"/>
      <c r="ETK1"/>
      <c r="ETL1"/>
      <c r="ETM1"/>
      <c r="ETN1"/>
      <c r="ETO1"/>
      <c r="ETP1"/>
      <c r="ETQ1"/>
      <c r="ETR1"/>
      <c r="ETS1"/>
      <c r="ETT1"/>
      <c r="ETU1"/>
      <c r="ETV1"/>
      <c r="ETW1"/>
      <c r="ETX1"/>
      <c r="ETY1"/>
      <c r="ETZ1"/>
      <c r="EUA1"/>
      <c r="EUB1"/>
      <c r="EUC1"/>
      <c r="EUD1"/>
      <c r="EUE1"/>
      <c r="EUF1"/>
      <c r="EUG1"/>
      <c r="EUH1"/>
      <c r="EUI1"/>
      <c r="EUJ1"/>
      <c r="EUK1"/>
      <c r="EUL1"/>
      <c r="EUM1"/>
      <c r="EUN1"/>
      <c r="EUO1"/>
      <c r="EUP1"/>
      <c r="EUQ1"/>
      <c r="EUR1"/>
      <c r="EUS1"/>
      <c r="EUT1"/>
      <c r="EUU1"/>
      <c r="EUV1"/>
      <c r="EUW1"/>
      <c r="EUX1"/>
      <c r="EUY1"/>
      <c r="EUZ1"/>
      <c r="EVA1"/>
      <c r="EVB1"/>
      <c r="EVC1"/>
      <c r="EVD1"/>
      <c r="EVE1"/>
      <c r="EVF1"/>
      <c r="EVG1"/>
      <c r="EVH1"/>
      <c r="EVI1"/>
      <c r="EVJ1"/>
      <c r="EVK1"/>
      <c r="EVL1"/>
      <c r="EVM1"/>
      <c r="EVN1"/>
      <c r="EVO1"/>
      <c r="EVP1"/>
      <c r="EVQ1"/>
      <c r="EVR1"/>
      <c r="EVS1"/>
      <c r="EVT1"/>
      <c r="EVU1"/>
      <c r="EVV1"/>
      <c r="EVW1"/>
      <c r="EVX1"/>
      <c r="EVY1"/>
      <c r="EVZ1"/>
      <c r="EWA1"/>
      <c r="EWB1"/>
      <c r="EWC1"/>
      <c r="EWD1"/>
      <c r="EWE1"/>
      <c r="EWF1"/>
      <c r="EWG1"/>
      <c r="EWH1"/>
      <c r="EWI1"/>
      <c r="EWJ1"/>
      <c r="EWK1"/>
      <c r="EWL1"/>
      <c r="EWM1"/>
      <c r="EWN1"/>
      <c r="EWO1"/>
      <c r="EWP1"/>
      <c r="EWQ1"/>
      <c r="EWR1"/>
      <c r="EWS1"/>
      <c r="EWT1"/>
      <c r="EWU1"/>
      <c r="EWV1"/>
      <c r="EWW1"/>
      <c r="EWX1"/>
      <c r="EWY1"/>
      <c r="EWZ1"/>
      <c r="EXA1"/>
      <c r="EXB1"/>
      <c r="EXC1"/>
      <c r="EXD1"/>
      <c r="EXE1"/>
      <c r="EXF1"/>
      <c r="EXG1"/>
      <c r="EXH1"/>
      <c r="EXI1"/>
      <c r="EXJ1"/>
      <c r="EXK1"/>
      <c r="EXL1"/>
      <c r="EXM1"/>
      <c r="EXN1"/>
      <c r="EXO1"/>
      <c r="EXP1"/>
      <c r="EXQ1"/>
      <c r="EXR1"/>
      <c r="EXS1"/>
      <c r="EXT1"/>
      <c r="EXU1"/>
      <c r="EXV1"/>
      <c r="EXW1"/>
      <c r="EXX1"/>
      <c r="EXY1"/>
      <c r="EXZ1"/>
      <c r="EYA1"/>
      <c r="EYB1"/>
      <c r="EYC1"/>
      <c r="EYD1"/>
      <c r="EYE1"/>
      <c r="EYF1"/>
      <c r="EYG1"/>
      <c r="EYH1"/>
      <c r="EYI1"/>
      <c r="EYJ1"/>
      <c r="EYK1"/>
      <c r="EYL1"/>
      <c r="EYM1"/>
      <c r="EYN1"/>
      <c r="EYO1"/>
      <c r="EYP1"/>
      <c r="EYQ1"/>
      <c r="EYR1"/>
      <c r="EYS1"/>
      <c r="EYT1"/>
      <c r="EYU1"/>
      <c r="EYV1"/>
      <c r="EYW1"/>
      <c r="EYX1"/>
      <c r="EYY1"/>
      <c r="EYZ1"/>
      <c r="EZA1"/>
      <c r="EZB1"/>
      <c r="EZC1"/>
      <c r="EZD1"/>
      <c r="EZE1"/>
      <c r="EZF1"/>
      <c r="EZG1"/>
      <c r="EZH1"/>
      <c r="EZI1"/>
      <c r="EZJ1"/>
      <c r="EZK1"/>
      <c r="EZL1"/>
      <c r="EZM1"/>
      <c r="EZN1"/>
      <c r="EZO1"/>
      <c r="EZP1"/>
      <c r="EZQ1"/>
      <c r="EZR1"/>
      <c r="EZS1"/>
      <c r="EZT1"/>
      <c r="EZU1"/>
      <c r="EZV1"/>
      <c r="EZW1"/>
      <c r="EZX1"/>
      <c r="EZY1"/>
      <c r="EZZ1"/>
      <c r="FAA1"/>
      <c r="FAB1"/>
      <c r="FAC1"/>
      <c r="FAD1"/>
      <c r="FAE1"/>
      <c r="FAF1"/>
      <c r="FAG1"/>
      <c r="FAH1"/>
      <c r="FAI1"/>
      <c r="FAJ1"/>
      <c r="FAK1"/>
      <c r="FAL1"/>
      <c r="FAM1"/>
      <c r="FAN1"/>
      <c r="FAO1"/>
      <c r="FAP1"/>
      <c r="FAQ1"/>
      <c r="FAR1"/>
      <c r="FAS1"/>
      <c r="FAT1"/>
      <c r="FAU1"/>
      <c r="FAV1"/>
      <c r="FAW1"/>
      <c r="FAX1"/>
      <c r="FAY1"/>
      <c r="FAZ1"/>
      <c r="FBA1"/>
      <c r="FBB1"/>
      <c r="FBC1"/>
      <c r="FBD1"/>
      <c r="FBE1"/>
      <c r="FBF1"/>
      <c r="FBG1"/>
      <c r="FBH1"/>
      <c r="FBI1"/>
      <c r="FBJ1"/>
      <c r="FBK1"/>
      <c r="FBL1"/>
      <c r="FBM1"/>
      <c r="FBN1"/>
      <c r="FBO1"/>
      <c r="FBP1"/>
      <c r="FBQ1"/>
      <c r="FBR1"/>
      <c r="FBS1"/>
      <c r="FBT1"/>
      <c r="FBU1"/>
      <c r="FBV1"/>
      <c r="FBW1"/>
      <c r="FBX1"/>
      <c r="FBY1"/>
      <c r="FBZ1"/>
      <c r="FCA1"/>
      <c r="FCB1"/>
      <c r="FCC1"/>
      <c r="FCD1"/>
      <c r="FCE1"/>
      <c r="FCF1"/>
      <c r="FCG1"/>
      <c r="FCH1"/>
      <c r="FCI1"/>
      <c r="FCJ1"/>
      <c r="FCK1"/>
      <c r="FCL1"/>
      <c r="FCM1"/>
      <c r="FCN1"/>
      <c r="FCO1"/>
      <c r="FCP1"/>
      <c r="FCQ1"/>
      <c r="FCR1"/>
      <c r="FCS1"/>
      <c r="FCT1"/>
      <c r="FCU1"/>
      <c r="FCV1"/>
      <c r="FCW1"/>
      <c r="FCX1"/>
      <c r="FCY1"/>
      <c r="FCZ1"/>
      <c r="FDA1"/>
      <c r="FDB1"/>
      <c r="FDC1"/>
      <c r="FDD1"/>
      <c r="FDE1"/>
      <c r="FDF1"/>
      <c r="FDG1"/>
      <c r="FDH1"/>
      <c r="FDI1"/>
      <c r="FDJ1"/>
      <c r="FDK1"/>
      <c r="FDL1"/>
      <c r="FDM1"/>
      <c r="FDN1"/>
      <c r="FDO1"/>
      <c r="FDP1"/>
      <c r="FDQ1"/>
      <c r="FDR1"/>
      <c r="FDS1"/>
      <c r="FDT1"/>
      <c r="FDU1"/>
      <c r="FDV1"/>
      <c r="FDW1"/>
      <c r="FDX1"/>
      <c r="FDY1"/>
      <c r="FDZ1"/>
      <c r="FEA1"/>
      <c r="FEB1"/>
      <c r="FEC1"/>
      <c r="FED1"/>
      <c r="FEE1"/>
      <c r="FEF1"/>
      <c r="FEG1"/>
      <c r="FEH1"/>
      <c r="FEI1"/>
      <c r="FEJ1"/>
      <c r="FEK1"/>
      <c r="FEL1"/>
      <c r="FEM1"/>
      <c r="FEN1"/>
      <c r="FEO1"/>
      <c r="FEP1"/>
      <c r="FEQ1"/>
      <c r="FER1"/>
      <c r="FES1"/>
      <c r="FET1"/>
      <c r="FEU1"/>
      <c r="FEV1"/>
      <c r="FEW1"/>
      <c r="FEX1"/>
      <c r="FEY1"/>
      <c r="FEZ1"/>
      <c r="FFA1"/>
      <c r="FFB1"/>
      <c r="FFC1"/>
      <c r="FFD1"/>
      <c r="FFE1"/>
      <c r="FFF1"/>
      <c r="FFG1"/>
      <c r="FFH1"/>
      <c r="FFI1"/>
      <c r="FFJ1"/>
      <c r="FFK1"/>
      <c r="FFL1"/>
      <c r="FFM1"/>
      <c r="FFN1"/>
      <c r="FFO1"/>
      <c r="FFP1"/>
      <c r="FFQ1"/>
      <c r="FFR1"/>
      <c r="FFS1"/>
      <c r="FFT1"/>
      <c r="FFU1"/>
      <c r="FFV1"/>
      <c r="FFW1"/>
      <c r="FFX1"/>
      <c r="FFY1"/>
      <c r="FFZ1"/>
      <c r="FGA1"/>
      <c r="FGB1"/>
      <c r="FGC1"/>
      <c r="FGD1"/>
      <c r="FGE1"/>
      <c r="FGF1"/>
      <c r="FGG1"/>
      <c r="FGH1"/>
      <c r="FGI1"/>
      <c r="FGJ1"/>
      <c r="FGK1"/>
      <c r="FGL1"/>
      <c r="FGM1"/>
      <c r="FGN1"/>
      <c r="FGO1"/>
      <c r="FGP1"/>
      <c r="FGQ1"/>
      <c r="FGR1"/>
      <c r="FGS1"/>
      <c r="FGT1"/>
      <c r="FGU1"/>
      <c r="FGV1"/>
      <c r="FGW1"/>
      <c r="FGX1"/>
      <c r="FGY1"/>
      <c r="FGZ1"/>
      <c r="FHA1"/>
      <c r="FHB1"/>
      <c r="FHC1"/>
      <c r="FHD1"/>
      <c r="FHE1"/>
      <c r="FHF1"/>
      <c r="FHG1"/>
      <c r="FHH1"/>
      <c r="FHI1"/>
      <c r="FHJ1"/>
      <c r="FHK1"/>
      <c r="FHL1"/>
      <c r="FHM1"/>
      <c r="FHN1"/>
      <c r="FHO1"/>
      <c r="FHP1"/>
      <c r="FHQ1"/>
      <c r="FHR1"/>
      <c r="FHS1"/>
      <c r="FHT1"/>
      <c r="FHU1"/>
      <c r="FHV1"/>
      <c r="FHW1"/>
      <c r="FHX1"/>
      <c r="FHY1"/>
      <c r="FHZ1"/>
      <c r="FIA1"/>
      <c r="FIB1"/>
      <c r="FIC1"/>
      <c r="FID1"/>
      <c r="FIE1"/>
      <c r="FIF1"/>
      <c r="FIG1"/>
      <c r="FIH1"/>
      <c r="FII1"/>
      <c r="FIJ1"/>
      <c r="FIK1"/>
      <c r="FIL1"/>
      <c r="FIM1"/>
      <c r="FIN1"/>
      <c r="FIO1"/>
      <c r="FIP1"/>
      <c r="FIQ1"/>
      <c r="FIR1"/>
      <c r="FIS1"/>
      <c r="FIT1"/>
      <c r="FIU1"/>
      <c r="FIV1"/>
      <c r="FIW1"/>
      <c r="FIX1"/>
      <c r="FIY1"/>
      <c r="FIZ1"/>
      <c r="FJA1"/>
      <c r="FJB1"/>
      <c r="FJC1"/>
      <c r="FJD1"/>
      <c r="FJE1"/>
      <c r="FJF1"/>
      <c r="FJG1"/>
      <c r="FJH1"/>
      <c r="FJI1"/>
      <c r="FJJ1"/>
      <c r="FJK1"/>
      <c r="FJL1"/>
      <c r="FJM1"/>
      <c r="FJN1"/>
      <c r="FJO1"/>
      <c r="FJP1"/>
      <c r="FJQ1"/>
      <c r="FJR1"/>
      <c r="FJS1"/>
      <c r="FJT1"/>
      <c r="FJU1"/>
      <c r="FJV1"/>
      <c r="FJW1"/>
      <c r="FJX1"/>
      <c r="FJY1"/>
      <c r="FJZ1"/>
      <c r="FKA1"/>
      <c r="FKB1"/>
      <c r="FKC1"/>
      <c r="FKD1"/>
      <c r="FKE1"/>
      <c r="FKF1"/>
      <c r="FKG1"/>
      <c r="FKH1"/>
      <c r="FKI1"/>
      <c r="FKJ1"/>
      <c r="FKK1"/>
      <c r="FKL1"/>
      <c r="FKM1"/>
      <c r="FKN1"/>
      <c r="FKO1"/>
      <c r="FKP1"/>
      <c r="FKQ1"/>
      <c r="FKR1"/>
      <c r="FKS1"/>
      <c r="FKT1"/>
      <c r="FKU1"/>
      <c r="FKV1"/>
      <c r="FKW1"/>
      <c r="FKX1"/>
      <c r="FKY1"/>
      <c r="FKZ1"/>
      <c r="FLA1"/>
      <c r="FLB1"/>
      <c r="FLC1"/>
      <c r="FLD1"/>
      <c r="FLE1"/>
      <c r="FLF1"/>
      <c r="FLG1"/>
      <c r="FLH1"/>
      <c r="FLI1"/>
      <c r="FLJ1"/>
      <c r="FLK1"/>
      <c r="FLL1"/>
      <c r="FLM1"/>
      <c r="FLN1"/>
      <c r="FLO1"/>
      <c r="FLP1"/>
      <c r="FLQ1"/>
      <c r="FLR1"/>
      <c r="FLS1"/>
      <c r="FLT1"/>
      <c r="FLU1"/>
      <c r="FLV1"/>
      <c r="FLW1"/>
      <c r="FLX1"/>
      <c r="FLY1"/>
      <c r="FLZ1"/>
      <c r="FMA1"/>
      <c r="FMB1"/>
      <c r="FMC1"/>
      <c r="FMD1"/>
      <c r="FME1"/>
      <c r="FMF1"/>
      <c r="FMG1"/>
      <c r="FMH1"/>
      <c r="FMI1"/>
      <c r="FMJ1"/>
      <c r="FMK1"/>
      <c r="FML1"/>
      <c r="FMM1"/>
      <c r="FMN1"/>
      <c r="FMO1"/>
      <c r="FMP1"/>
      <c r="FMQ1"/>
      <c r="FMR1"/>
      <c r="FMS1"/>
      <c r="FMT1"/>
      <c r="FMU1"/>
      <c r="FMV1"/>
      <c r="FMW1"/>
      <c r="FMX1"/>
      <c r="FMY1"/>
      <c r="FMZ1"/>
      <c r="FNA1"/>
      <c r="FNB1"/>
      <c r="FNC1"/>
      <c r="FND1"/>
      <c r="FNE1"/>
      <c r="FNF1"/>
      <c r="FNG1"/>
      <c r="FNH1"/>
      <c r="FNI1"/>
      <c r="FNJ1"/>
      <c r="FNK1"/>
      <c r="FNL1"/>
      <c r="FNM1"/>
      <c r="FNN1"/>
      <c r="FNO1"/>
      <c r="FNP1"/>
      <c r="FNQ1"/>
      <c r="FNR1"/>
      <c r="FNS1"/>
      <c r="FNT1"/>
      <c r="FNU1"/>
      <c r="FNV1"/>
      <c r="FNW1"/>
      <c r="FNX1"/>
      <c r="FNY1"/>
      <c r="FNZ1"/>
      <c r="FOA1"/>
      <c r="FOB1"/>
      <c r="FOC1"/>
      <c r="FOD1"/>
      <c r="FOE1"/>
      <c r="FOF1"/>
      <c r="FOG1"/>
      <c r="FOH1"/>
      <c r="FOI1"/>
      <c r="FOJ1"/>
      <c r="FOK1"/>
      <c r="FOL1"/>
      <c r="FOM1"/>
      <c r="FON1"/>
      <c r="FOO1"/>
      <c r="FOP1"/>
      <c r="FOQ1"/>
      <c r="FOR1"/>
      <c r="FOS1"/>
      <c r="FOT1"/>
      <c r="FOU1"/>
      <c r="FOV1"/>
      <c r="FOW1"/>
      <c r="FOX1"/>
      <c r="FOY1"/>
      <c r="FOZ1"/>
      <c r="FPA1"/>
      <c r="FPB1"/>
      <c r="FPC1"/>
      <c r="FPD1"/>
      <c r="FPE1"/>
      <c r="FPF1"/>
      <c r="FPG1"/>
      <c r="FPH1"/>
      <c r="FPI1"/>
      <c r="FPJ1"/>
      <c r="FPK1"/>
      <c r="FPL1"/>
      <c r="FPM1"/>
      <c r="FPN1"/>
      <c r="FPO1"/>
      <c r="FPP1"/>
      <c r="FPQ1"/>
      <c r="FPR1"/>
      <c r="FPS1"/>
      <c r="FPT1"/>
      <c r="FPU1"/>
      <c r="FPV1"/>
      <c r="FPW1"/>
      <c r="FPX1"/>
      <c r="FPY1"/>
      <c r="FPZ1"/>
      <c r="FQA1"/>
      <c r="FQB1"/>
      <c r="FQC1"/>
      <c r="FQD1"/>
      <c r="FQE1"/>
      <c r="FQF1"/>
      <c r="FQG1"/>
      <c r="FQH1"/>
      <c r="FQI1"/>
      <c r="FQJ1"/>
      <c r="FQK1"/>
      <c r="FQL1"/>
      <c r="FQM1"/>
      <c r="FQN1"/>
      <c r="FQO1"/>
      <c r="FQP1"/>
      <c r="FQQ1"/>
      <c r="FQR1"/>
      <c r="FQS1"/>
      <c r="FQT1"/>
      <c r="FQU1"/>
      <c r="FQV1"/>
      <c r="FQW1"/>
      <c r="FQX1"/>
      <c r="FQY1"/>
      <c r="FQZ1"/>
      <c r="FRA1"/>
      <c r="FRB1"/>
      <c r="FRC1"/>
      <c r="FRD1"/>
      <c r="FRE1"/>
      <c r="FRF1"/>
      <c r="FRG1"/>
      <c r="FRH1"/>
      <c r="FRI1"/>
      <c r="FRJ1"/>
      <c r="FRK1"/>
      <c r="FRL1"/>
      <c r="FRM1"/>
      <c r="FRN1"/>
      <c r="FRO1"/>
      <c r="FRP1"/>
      <c r="FRQ1"/>
      <c r="FRR1"/>
      <c r="FRS1"/>
      <c r="FRT1"/>
      <c r="FRU1"/>
      <c r="FRV1"/>
      <c r="FRW1"/>
      <c r="FRX1"/>
      <c r="FRY1"/>
      <c r="FRZ1"/>
      <c r="FSA1"/>
      <c r="FSB1"/>
      <c r="FSC1"/>
      <c r="FSD1"/>
      <c r="FSE1"/>
      <c r="FSF1"/>
      <c r="FSG1"/>
      <c r="FSH1"/>
      <c r="FSI1"/>
      <c r="FSJ1"/>
      <c r="FSK1"/>
      <c r="FSL1"/>
      <c r="FSM1"/>
      <c r="FSN1"/>
      <c r="FSO1"/>
      <c r="FSP1"/>
      <c r="FSQ1"/>
      <c r="FSR1"/>
      <c r="FSS1"/>
      <c r="FST1"/>
      <c r="FSU1"/>
      <c r="FSV1"/>
      <c r="FSW1"/>
      <c r="FSX1"/>
      <c r="FSY1"/>
      <c r="FSZ1"/>
      <c r="FTA1"/>
      <c r="FTB1"/>
      <c r="FTC1"/>
      <c r="FTD1"/>
      <c r="FTE1"/>
      <c r="FTF1"/>
      <c r="FTG1"/>
      <c r="FTH1"/>
      <c r="FTI1"/>
      <c r="FTJ1"/>
      <c r="FTK1"/>
      <c r="FTL1"/>
      <c r="FTM1"/>
      <c r="FTN1"/>
      <c r="FTO1"/>
      <c r="FTP1"/>
      <c r="FTQ1"/>
      <c r="FTR1"/>
      <c r="FTS1"/>
      <c r="FTT1"/>
      <c r="FTU1"/>
      <c r="FTV1"/>
      <c r="FTW1"/>
      <c r="FTX1"/>
      <c r="FTY1"/>
      <c r="FTZ1"/>
      <c r="FUA1"/>
      <c r="FUB1"/>
      <c r="FUC1"/>
      <c r="FUD1"/>
      <c r="FUE1"/>
      <c r="FUF1"/>
      <c r="FUG1"/>
      <c r="FUH1"/>
      <c r="FUI1"/>
      <c r="FUJ1"/>
      <c r="FUK1"/>
      <c r="FUL1"/>
      <c r="FUM1"/>
      <c r="FUN1"/>
      <c r="FUO1"/>
      <c r="FUP1"/>
      <c r="FUQ1"/>
      <c r="FUR1"/>
      <c r="FUS1"/>
      <c r="FUT1"/>
      <c r="FUU1"/>
      <c r="FUV1"/>
      <c r="FUW1"/>
      <c r="FUX1"/>
      <c r="FUY1"/>
      <c r="FUZ1"/>
      <c r="FVA1"/>
      <c r="FVB1"/>
      <c r="FVC1"/>
      <c r="FVD1"/>
      <c r="FVE1"/>
      <c r="FVF1"/>
      <c r="FVG1"/>
      <c r="FVH1"/>
      <c r="FVI1"/>
      <c r="FVJ1"/>
      <c r="FVK1"/>
      <c r="FVL1"/>
      <c r="FVM1"/>
      <c r="FVN1"/>
      <c r="FVO1"/>
      <c r="FVP1"/>
      <c r="FVQ1"/>
      <c r="FVR1"/>
      <c r="FVS1"/>
      <c r="FVT1"/>
      <c r="FVU1"/>
      <c r="FVV1"/>
      <c r="FVW1"/>
      <c r="FVX1"/>
      <c r="FVY1"/>
      <c r="FVZ1"/>
      <c r="FWA1"/>
      <c r="FWB1"/>
      <c r="FWC1"/>
      <c r="FWD1"/>
      <c r="FWE1"/>
      <c r="FWF1"/>
      <c r="FWG1"/>
      <c r="FWH1"/>
      <c r="FWI1"/>
      <c r="FWJ1"/>
      <c r="FWK1"/>
      <c r="FWL1"/>
      <c r="FWM1"/>
      <c r="FWN1"/>
      <c r="FWO1"/>
      <c r="FWP1"/>
      <c r="FWQ1"/>
      <c r="FWR1"/>
      <c r="FWS1"/>
      <c r="FWT1"/>
      <c r="FWU1"/>
      <c r="FWV1"/>
      <c r="FWW1"/>
      <c r="FWX1"/>
      <c r="FWY1"/>
      <c r="FWZ1"/>
      <c r="FXA1"/>
      <c r="FXB1"/>
      <c r="FXC1"/>
      <c r="FXD1"/>
      <c r="FXE1"/>
      <c r="FXF1"/>
      <c r="FXG1"/>
      <c r="FXH1"/>
      <c r="FXI1"/>
      <c r="FXJ1"/>
      <c r="FXK1"/>
      <c r="FXL1"/>
      <c r="FXM1"/>
      <c r="FXN1"/>
      <c r="FXO1"/>
      <c r="FXP1"/>
      <c r="FXQ1"/>
      <c r="FXR1"/>
      <c r="FXS1"/>
      <c r="FXT1"/>
      <c r="FXU1"/>
      <c r="FXV1"/>
      <c r="FXW1"/>
      <c r="FXX1"/>
      <c r="FXY1"/>
      <c r="FXZ1"/>
      <c r="FYA1"/>
      <c r="FYB1"/>
      <c r="FYC1"/>
      <c r="FYD1"/>
      <c r="FYE1"/>
      <c r="FYF1"/>
      <c r="FYG1"/>
      <c r="FYH1"/>
      <c r="FYI1"/>
      <c r="FYJ1"/>
      <c r="FYK1"/>
      <c r="FYL1"/>
      <c r="FYM1"/>
      <c r="FYN1"/>
      <c r="FYO1"/>
      <c r="FYP1"/>
      <c r="FYQ1"/>
      <c r="FYR1"/>
      <c r="FYS1"/>
      <c r="FYT1"/>
      <c r="FYU1"/>
      <c r="FYV1"/>
      <c r="FYW1"/>
      <c r="FYX1"/>
      <c r="FYY1"/>
      <c r="FYZ1"/>
      <c r="FZA1"/>
      <c r="FZB1"/>
      <c r="FZC1"/>
      <c r="FZD1"/>
      <c r="FZE1"/>
      <c r="FZF1"/>
      <c r="FZG1"/>
      <c r="FZH1"/>
      <c r="FZI1"/>
      <c r="FZJ1"/>
      <c r="FZK1"/>
      <c r="FZL1"/>
      <c r="FZM1"/>
      <c r="FZN1"/>
      <c r="FZO1"/>
      <c r="FZP1"/>
      <c r="FZQ1"/>
      <c r="FZR1"/>
      <c r="FZS1"/>
      <c r="FZT1"/>
      <c r="FZU1"/>
      <c r="FZV1"/>
      <c r="FZW1"/>
      <c r="FZX1"/>
      <c r="FZY1"/>
      <c r="FZZ1"/>
      <c r="GAA1"/>
      <c r="GAB1"/>
      <c r="GAC1"/>
      <c r="GAD1"/>
      <c r="GAE1"/>
      <c r="GAF1"/>
      <c r="GAG1"/>
      <c r="GAH1"/>
      <c r="GAI1"/>
      <c r="GAJ1"/>
      <c r="GAK1"/>
      <c r="GAL1"/>
      <c r="GAM1"/>
      <c r="GAN1"/>
      <c r="GAO1"/>
      <c r="GAP1"/>
      <c r="GAQ1"/>
      <c r="GAR1"/>
      <c r="GAS1"/>
      <c r="GAT1"/>
      <c r="GAU1"/>
      <c r="GAV1"/>
      <c r="GAW1"/>
      <c r="GAX1"/>
      <c r="GAY1"/>
      <c r="GAZ1"/>
      <c r="GBA1"/>
      <c r="GBB1"/>
      <c r="GBC1"/>
      <c r="GBD1"/>
      <c r="GBE1"/>
      <c r="GBF1"/>
      <c r="GBG1"/>
      <c r="GBH1"/>
      <c r="GBI1"/>
      <c r="GBJ1"/>
      <c r="GBK1"/>
      <c r="GBL1"/>
      <c r="GBM1"/>
      <c r="GBN1"/>
      <c r="GBO1"/>
      <c r="GBP1"/>
      <c r="GBQ1"/>
      <c r="GBR1"/>
      <c r="GBS1"/>
      <c r="GBT1"/>
      <c r="GBU1"/>
      <c r="GBV1"/>
      <c r="GBW1"/>
      <c r="GBX1"/>
      <c r="GBY1"/>
      <c r="GBZ1"/>
      <c r="GCA1"/>
      <c r="GCB1"/>
      <c r="GCC1"/>
      <c r="GCD1"/>
      <c r="GCE1"/>
      <c r="GCF1"/>
      <c r="GCG1"/>
      <c r="GCH1"/>
      <c r="GCI1"/>
      <c r="GCJ1"/>
      <c r="GCK1"/>
      <c r="GCL1"/>
      <c r="GCM1"/>
      <c r="GCN1"/>
      <c r="GCO1"/>
      <c r="GCP1"/>
      <c r="GCQ1"/>
      <c r="GCR1"/>
      <c r="GCS1"/>
      <c r="GCT1"/>
      <c r="GCU1"/>
      <c r="GCV1"/>
      <c r="GCW1"/>
      <c r="GCX1"/>
      <c r="GCY1"/>
      <c r="GCZ1"/>
      <c r="GDA1"/>
      <c r="GDB1"/>
      <c r="GDC1"/>
      <c r="GDD1"/>
      <c r="GDE1"/>
      <c r="GDF1"/>
      <c r="GDG1"/>
      <c r="GDH1"/>
      <c r="GDI1"/>
      <c r="GDJ1"/>
      <c r="GDK1"/>
      <c r="GDL1"/>
      <c r="GDM1"/>
      <c r="GDN1"/>
      <c r="GDO1"/>
      <c r="GDP1"/>
      <c r="GDQ1"/>
      <c r="GDR1"/>
      <c r="GDS1"/>
      <c r="GDT1"/>
      <c r="GDU1"/>
      <c r="GDV1"/>
      <c r="GDW1"/>
      <c r="GDX1"/>
      <c r="GDY1"/>
      <c r="GDZ1"/>
      <c r="GEA1"/>
      <c r="GEB1"/>
      <c r="GEC1"/>
      <c r="GED1"/>
      <c r="GEE1"/>
      <c r="GEF1"/>
      <c r="GEG1"/>
      <c r="GEH1"/>
      <c r="GEI1"/>
      <c r="GEJ1"/>
      <c r="GEK1"/>
      <c r="GEL1"/>
      <c r="GEM1"/>
      <c r="GEN1"/>
      <c r="GEO1"/>
      <c r="GEP1"/>
      <c r="GEQ1"/>
      <c r="GER1"/>
      <c r="GES1"/>
      <c r="GET1"/>
      <c r="GEU1"/>
      <c r="GEV1"/>
      <c r="GEW1"/>
      <c r="GEX1"/>
      <c r="GEY1"/>
      <c r="GEZ1"/>
      <c r="GFA1"/>
      <c r="GFB1"/>
      <c r="GFC1"/>
      <c r="GFD1"/>
      <c r="GFE1"/>
      <c r="GFF1"/>
      <c r="GFG1"/>
      <c r="GFH1"/>
      <c r="GFI1"/>
      <c r="GFJ1"/>
      <c r="GFK1"/>
      <c r="GFL1"/>
      <c r="GFM1"/>
      <c r="GFN1"/>
      <c r="GFO1"/>
      <c r="GFP1"/>
      <c r="GFQ1"/>
      <c r="GFR1"/>
      <c r="GFS1"/>
      <c r="GFT1"/>
      <c r="GFU1"/>
      <c r="GFV1"/>
      <c r="GFW1"/>
      <c r="GFX1"/>
      <c r="GFY1"/>
      <c r="GFZ1"/>
      <c r="GGA1"/>
      <c r="GGB1"/>
      <c r="GGC1"/>
      <c r="GGD1"/>
      <c r="GGE1"/>
      <c r="GGF1"/>
      <c r="GGG1"/>
      <c r="GGH1"/>
      <c r="GGI1"/>
      <c r="GGJ1"/>
      <c r="GGK1"/>
      <c r="GGL1"/>
      <c r="GGM1"/>
      <c r="GGN1"/>
      <c r="GGO1"/>
      <c r="GGP1"/>
      <c r="GGQ1"/>
      <c r="GGR1"/>
      <c r="GGS1"/>
      <c r="GGT1"/>
      <c r="GGU1"/>
      <c r="GGV1"/>
      <c r="GGW1"/>
      <c r="GGX1"/>
      <c r="GGY1"/>
      <c r="GGZ1"/>
      <c r="GHA1"/>
      <c r="GHB1"/>
      <c r="GHC1"/>
      <c r="GHD1"/>
      <c r="GHE1"/>
      <c r="GHF1"/>
      <c r="GHG1"/>
      <c r="GHH1"/>
      <c r="GHI1"/>
      <c r="GHJ1"/>
      <c r="GHK1"/>
      <c r="GHL1"/>
      <c r="GHM1"/>
      <c r="GHN1"/>
      <c r="GHO1"/>
      <c r="GHP1"/>
      <c r="GHQ1"/>
      <c r="GHR1"/>
      <c r="GHS1"/>
      <c r="GHT1"/>
      <c r="GHU1"/>
      <c r="GHV1"/>
      <c r="GHW1"/>
      <c r="GHX1"/>
      <c r="GHY1"/>
      <c r="GHZ1"/>
      <c r="GIA1"/>
      <c r="GIB1"/>
      <c r="GIC1"/>
      <c r="GID1"/>
      <c r="GIE1"/>
      <c r="GIF1"/>
      <c r="GIG1"/>
      <c r="GIH1"/>
      <c r="GII1"/>
      <c r="GIJ1"/>
      <c r="GIK1"/>
      <c r="GIL1"/>
      <c r="GIM1"/>
      <c r="GIN1"/>
      <c r="GIO1"/>
      <c r="GIP1"/>
      <c r="GIQ1"/>
      <c r="GIR1"/>
      <c r="GIS1"/>
      <c r="GIT1"/>
      <c r="GIU1"/>
      <c r="GIV1"/>
      <c r="GIW1"/>
      <c r="GIX1"/>
      <c r="GIY1"/>
      <c r="GIZ1"/>
      <c r="GJA1"/>
      <c r="GJB1"/>
      <c r="GJC1"/>
      <c r="GJD1"/>
      <c r="GJE1"/>
      <c r="GJF1"/>
      <c r="GJG1"/>
      <c r="GJH1"/>
      <c r="GJI1"/>
      <c r="GJJ1"/>
      <c r="GJK1"/>
      <c r="GJL1"/>
      <c r="GJM1"/>
      <c r="GJN1"/>
      <c r="GJO1"/>
      <c r="GJP1"/>
      <c r="GJQ1"/>
      <c r="GJR1"/>
      <c r="GJS1"/>
      <c r="GJT1"/>
      <c r="GJU1"/>
      <c r="GJV1"/>
      <c r="GJW1"/>
      <c r="GJX1"/>
      <c r="GJY1"/>
      <c r="GJZ1"/>
      <c r="GKA1"/>
      <c r="GKB1"/>
      <c r="GKC1"/>
      <c r="GKD1"/>
      <c r="GKE1"/>
      <c r="GKF1"/>
      <c r="GKG1"/>
      <c r="GKH1"/>
      <c r="GKI1"/>
      <c r="GKJ1"/>
      <c r="GKK1"/>
      <c r="GKL1"/>
      <c r="GKM1"/>
      <c r="GKN1"/>
      <c r="GKO1"/>
      <c r="GKP1"/>
      <c r="GKQ1"/>
      <c r="GKR1"/>
      <c r="GKS1"/>
      <c r="GKT1"/>
      <c r="GKU1"/>
      <c r="GKV1"/>
      <c r="GKW1"/>
      <c r="GKX1"/>
      <c r="GKY1"/>
      <c r="GKZ1"/>
      <c r="GLA1"/>
      <c r="GLB1"/>
      <c r="GLC1"/>
      <c r="GLD1"/>
      <c r="GLE1"/>
      <c r="GLF1"/>
      <c r="GLG1"/>
      <c r="GLH1"/>
      <c r="GLI1"/>
      <c r="GLJ1"/>
      <c r="GLK1"/>
      <c r="GLL1"/>
      <c r="GLM1"/>
      <c r="GLN1"/>
      <c r="GLO1"/>
      <c r="GLP1"/>
      <c r="GLQ1"/>
      <c r="GLR1"/>
      <c r="GLS1"/>
      <c r="GLT1"/>
      <c r="GLU1"/>
      <c r="GLV1"/>
      <c r="GLW1"/>
      <c r="GLX1"/>
      <c r="GLY1"/>
      <c r="GLZ1"/>
      <c r="GMA1"/>
      <c r="GMB1"/>
      <c r="GMC1"/>
      <c r="GMD1"/>
      <c r="GME1"/>
      <c r="GMF1"/>
      <c r="GMG1"/>
      <c r="GMH1"/>
      <c r="GMI1"/>
      <c r="GMJ1"/>
      <c r="GMK1"/>
      <c r="GML1"/>
      <c r="GMM1"/>
      <c r="GMN1"/>
      <c r="GMO1"/>
      <c r="GMP1"/>
      <c r="GMQ1"/>
      <c r="GMR1"/>
      <c r="GMS1"/>
      <c r="GMT1"/>
      <c r="GMU1"/>
      <c r="GMV1"/>
      <c r="GMW1"/>
      <c r="GMX1"/>
      <c r="GMY1"/>
      <c r="GMZ1"/>
      <c r="GNA1"/>
      <c r="GNB1"/>
      <c r="GNC1"/>
      <c r="GND1"/>
      <c r="GNE1"/>
      <c r="GNF1"/>
      <c r="GNG1"/>
      <c r="GNH1"/>
      <c r="GNI1"/>
      <c r="GNJ1"/>
      <c r="GNK1"/>
      <c r="GNL1"/>
      <c r="GNM1"/>
      <c r="GNN1"/>
      <c r="GNO1"/>
      <c r="GNP1"/>
      <c r="GNQ1"/>
      <c r="GNR1"/>
      <c r="GNS1"/>
      <c r="GNT1"/>
      <c r="GNU1"/>
      <c r="GNV1"/>
      <c r="GNW1"/>
      <c r="GNX1"/>
      <c r="GNY1"/>
      <c r="GNZ1"/>
      <c r="GOA1"/>
      <c r="GOB1"/>
      <c r="GOC1"/>
      <c r="GOD1"/>
      <c r="GOE1"/>
      <c r="GOF1"/>
      <c r="GOG1"/>
      <c r="GOH1"/>
      <c r="GOI1"/>
      <c r="GOJ1"/>
      <c r="GOK1"/>
      <c r="GOL1"/>
      <c r="GOM1"/>
      <c r="GON1"/>
      <c r="GOO1"/>
      <c r="GOP1"/>
      <c r="GOQ1"/>
      <c r="GOR1"/>
      <c r="GOS1"/>
      <c r="GOT1"/>
      <c r="GOU1"/>
      <c r="GOV1"/>
      <c r="GOW1"/>
      <c r="GOX1"/>
      <c r="GOY1"/>
      <c r="GOZ1"/>
      <c r="GPA1"/>
      <c r="GPB1"/>
      <c r="GPC1"/>
      <c r="GPD1"/>
      <c r="GPE1"/>
      <c r="GPF1"/>
      <c r="GPG1"/>
      <c r="GPH1"/>
      <c r="GPI1"/>
      <c r="GPJ1"/>
      <c r="GPK1"/>
      <c r="GPL1"/>
      <c r="GPM1"/>
      <c r="GPN1"/>
      <c r="GPO1"/>
      <c r="GPP1"/>
      <c r="GPQ1"/>
      <c r="GPR1"/>
      <c r="GPS1"/>
      <c r="GPT1"/>
      <c r="GPU1"/>
      <c r="GPV1"/>
      <c r="GPW1"/>
      <c r="GPX1"/>
      <c r="GPY1"/>
      <c r="GPZ1"/>
      <c r="GQA1"/>
      <c r="GQB1"/>
      <c r="GQC1"/>
      <c r="GQD1"/>
      <c r="GQE1"/>
      <c r="GQF1"/>
      <c r="GQG1"/>
      <c r="GQH1"/>
      <c r="GQI1"/>
      <c r="GQJ1"/>
      <c r="GQK1"/>
      <c r="GQL1"/>
      <c r="GQM1"/>
      <c r="GQN1"/>
      <c r="GQO1"/>
      <c r="GQP1"/>
      <c r="GQQ1"/>
      <c r="GQR1"/>
      <c r="GQS1"/>
      <c r="GQT1"/>
      <c r="GQU1"/>
      <c r="GQV1"/>
      <c r="GQW1"/>
      <c r="GQX1"/>
      <c r="GQY1"/>
      <c r="GQZ1"/>
      <c r="GRA1"/>
      <c r="GRB1"/>
      <c r="GRC1"/>
      <c r="GRD1"/>
      <c r="GRE1"/>
      <c r="GRF1"/>
      <c r="GRG1"/>
      <c r="GRH1"/>
      <c r="GRI1"/>
      <c r="GRJ1"/>
      <c r="GRK1"/>
      <c r="GRL1"/>
      <c r="GRM1"/>
      <c r="GRN1"/>
      <c r="GRO1"/>
      <c r="GRP1"/>
      <c r="GRQ1"/>
      <c r="GRR1"/>
      <c r="GRS1"/>
      <c r="GRT1"/>
      <c r="GRU1"/>
      <c r="GRV1"/>
      <c r="GRW1"/>
      <c r="GRX1"/>
      <c r="GRY1"/>
      <c r="GRZ1"/>
      <c r="GSA1"/>
      <c r="GSB1"/>
      <c r="GSC1"/>
      <c r="GSD1"/>
      <c r="GSE1"/>
      <c r="GSF1"/>
      <c r="GSG1"/>
      <c r="GSH1"/>
      <c r="GSI1"/>
      <c r="GSJ1"/>
      <c r="GSK1"/>
      <c r="GSL1"/>
      <c r="GSM1"/>
      <c r="GSN1"/>
      <c r="GSO1"/>
      <c r="GSP1"/>
      <c r="GSQ1"/>
      <c r="GSR1"/>
      <c r="GSS1"/>
      <c r="GST1"/>
      <c r="GSU1"/>
      <c r="GSV1"/>
      <c r="GSW1"/>
      <c r="GSX1"/>
      <c r="GSY1"/>
      <c r="GSZ1"/>
      <c r="GTA1"/>
      <c r="GTB1"/>
      <c r="GTC1"/>
      <c r="GTD1"/>
      <c r="GTE1"/>
      <c r="GTF1"/>
      <c r="GTG1"/>
      <c r="GTH1"/>
      <c r="GTI1"/>
      <c r="GTJ1"/>
      <c r="GTK1"/>
      <c r="GTL1"/>
      <c r="GTM1"/>
      <c r="GTN1"/>
      <c r="GTO1"/>
      <c r="GTP1"/>
      <c r="GTQ1"/>
      <c r="GTR1"/>
      <c r="GTS1"/>
      <c r="GTT1"/>
      <c r="GTU1"/>
      <c r="GTV1"/>
      <c r="GTW1"/>
      <c r="GTX1"/>
      <c r="GTY1"/>
      <c r="GTZ1"/>
      <c r="GUA1"/>
      <c r="GUB1"/>
      <c r="GUC1"/>
      <c r="GUD1"/>
      <c r="GUE1"/>
      <c r="GUF1"/>
      <c r="GUG1"/>
      <c r="GUH1"/>
      <c r="GUI1"/>
      <c r="GUJ1"/>
      <c r="GUK1"/>
      <c r="GUL1"/>
      <c r="GUM1"/>
      <c r="GUN1"/>
      <c r="GUO1"/>
      <c r="GUP1"/>
      <c r="GUQ1"/>
      <c r="GUR1"/>
      <c r="GUS1"/>
      <c r="GUT1"/>
      <c r="GUU1"/>
      <c r="GUV1"/>
      <c r="GUW1"/>
      <c r="GUX1"/>
      <c r="GUY1"/>
      <c r="GUZ1"/>
      <c r="GVA1"/>
      <c r="GVB1"/>
      <c r="GVC1"/>
      <c r="GVD1"/>
      <c r="GVE1"/>
      <c r="GVF1"/>
      <c r="GVG1"/>
      <c r="GVH1"/>
      <c r="GVI1"/>
      <c r="GVJ1"/>
      <c r="GVK1"/>
      <c r="GVL1"/>
      <c r="GVM1"/>
      <c r="GVN1"/>
      <c r="GVO1"/>
      <c r="GVP1"/>
      <c r="GVQ1"/>
      <c r="GVR1"/>
      <c r="GVS1"/>
      <c r="GVT1"/>
      <c r="GVU1"/>
      <c r="GVV1"/>
      <c r="GVW1"/>
      <c r="GVX1"/>
      <c r="GVY1"/>
      <c r="GVZ1"/>
      <c r="GWA1"/>
      <c r="GWB1"/>
      <c r="GWC1"/>
      <c r="GWD1"/>
      <c r="GWE1"/>
      <c r="GWF1"/>
      <c r="GWG1"/>
      <c r="GWH1"/>
      <c r="GWI1"/>
      <c r="GWJ1"/>
      <c r="GWK1"/>
      <c r="GWL1"/>
      <c r="GWM1"/>
      <c r="GWN1"/>
      <c r="GWO1"/>
      <c r="GWP1"/>
      <c r="GWQ1"/>
      <c r="GWR1"/>
      <c r="GWS1"/>
      <c r="GWT1"/>
      <c r="GWU1"/>
      <c r="GWV1"/>
      <c r="GWW1"/>
      <c r="GWX1"/>
      <c r="GWY1"/>
      <c r="GWZ1"/>
      <c r="GXA1"/>
      <c r="GXB1"/>
      <c r="GXC1"/>
      <c r="GXD1"/>
      <c r="GXE1"/>
      <c r="GXF1"/>
      <c r="GXG1"/>
      <c r="GXH1"/>
      <c r="GXI1"/>
      <c r="GXJ1"/>
      <c r="GXK1"/>
      <c r="GXL1"/>
      <c r="GXM1"/>
      <c r="GXN1"/>
      <c r="GXO1"/>
      <c r="GXP1"/>
      <c r="GXQ1"/>
      <c r="GXR1"/>
      <c r="GXS1"/>
      <c r="GXT1"/>
      <c r="GXU1"/>
      <c r="GXV1"/>
      <c r="GXW1"/>
      <c r="GXX1"/>
      <c r="GXY1"/>
      <c r="GXZ1"/>
      <c r="GYA1"/>
      <c r="GYB1"/>
      <c r="GYC1"/>
      <c r="GYD1"/>
      <c r="GYE1"/>
      <c r="GYF1"/>
      <c r="GYG1"/>
      <c r="GYH1"/>
      <c r="GYI1"/>
      <c r="GYJ1"/>
      <c r="GYK1"/>
      <c r="GYL1"/>
      <c r="GYM1"/>
      <c r="GYN1"/>
      <c r="GYO1"/>
      <c r="GYP1"/>
      <c r="GYQ1"/>
      <c r="GYR1"/>
      <c r="GYS1"/>
      <c r="GYT1"/>
      <c r="GYU1"/>
      <c r="GYV1"/>
      <c r="GYW1"/>
      <c r="GYX1"/>
      <c r="GYY1"/>
      <c r="GYZ1"/>
      <c r="GZA1"/>
      <c r="GZB1"/>
      <c r="GZC1"/>
      <c r="GZD1"/>
      <c r="GZE1"/>
      <c r="GZF1"/>
      <c r="GZG1"/>
      <c r="GZH1"/>
      <c r="GZI1"/>
      <c r="GZJ1"/>
      <c r="GZK1"/>
      <c r="GZL1"/>
      <c r="GZM1"/>
      <c r="GZN1"/>
      <c r="GZO1"/>
      <c r="GZP1"/>
      <c r="GZQ1"/>
      <c r="GZR1"/>
      <c r="GZS1"/>
      <c r="GZT1"/>
      <c r="GZU1"/>
      <c r="GZV1"/>
      <c r="GZW1"/>
      <c r="GZX1"/>
      <c r="GZY1"/>
      <c r="GZZ1"/>
      <c r="HAA1"/>
      <c r="HAB1"/>
      <c r="HAC1"/>
      <c r="HAD1"/>
      <c r="HAE1"/>
      <c r="HAF1"/>
      <c r="HAG1"/>
      <c r="HAH1"/>
      <c r="HAI1"/>
      <c r="HAJ1"/>
      <c r="HAK1"/>
      <c r="HAL1"/>
      <c r="HAM1"/>
      <c r="HAN1"/>
      <c r="HAO1"/>
      <c r="HAP1"/>
      <c r="HAQ1"/>
      <c r="HAR1"/>
      <c r="HAS1"/>
      <c r="HAT1"/>
      <c r="HAU1"/>
      <c r="HAV1"/>
      <c r="HAW1"/>
      <c r="HAX1"/>
      <c r="HAY1"/>
      <c r="HAZ1"/>
      <c r="HBA1"/>
      <c r="HBB1"/>
      <c r="HBC1"/>
      <c r="HBD1"/>
      <c r="HBE1"/>
      <c r="HBF1"/>
      <c r="HBG1"/>
      <c r="HBH1"/>
      <c r="HBI1"/>
      <c r="HBJ1"/>
      <c r="HBK1"/>
      <c r="HBL1"/>
      <c r="HBM1"/>
      <c r="HBN1"/>
      <c r="HBO1"/>
      <c r="HBP1"/>
      <c r="HBQ1"/>
      <c r="HBR1"/>
      <c r="HBS1"/>
      <c r="HBT1"/>
      <c r="HBU1"/>
      <c r="HBV1"/>
      <c r="HBW1"/>
      <c r="HBX1"/>
      <c r="HBY1"/>
      <c r="HBZ1"/>
      <c r="HCA1"/>
      <c r="HCB1"/>
      <c r="HCC1"/>
      <c r="HCD1"/>
      <c r="HCE1"/>
      <c r="HCF1"/>
      <c r="HCG1"/>
      <c r="HCH1"/>
      <c r="HCI1"/>
      <c r="HCJ1"/>
      <c r="HCK1"/>
      <c r="HCL1"/>
      <c r="HCM1"/>
      <c r="HCN1"/>
      <c r="HCO1"/>
      <c r="HCP1"/>
      <c r="HCQ1"/>
      <c r="HCR1"/>
      <c r="HCS1"/>
      <c r="HCT1"/>
      <c r="HCU1"/>
      <c r="HCV1"/>
      <c r="HCW1"/>
      <c r="HCX1"/>
      <c r="HCY1"/>
      <c r="HCZ1"/>
      <c r="HDA1"/>
      <c r="HDB1"/>
      <c r="HDC1"/>
      <c r="HDD1"/>
      <c r="HDE1"/>
      <c r="HDF1"/>
      <c r="HDG1"/>
      <c r="HDH1"/>
      <c r="HDI1"/>
      <c r="HDJ1"/>
      <c r="HDK1"/>
      <c r="HDL1"/>
      <c r="HDM1"/>
      <c r="HDN1"/>
      <c r="HDO1"/>
      <c r="HDP1"/>
      <c r="HDQ1"/>
      <c r="HDR1"/>
      <c r="HDS1"/>
      <c r="HDT1"/>
      <c r="HDU1"/>
      <c r="HDV1"/>
      <c r="HDW1"/>
      <c r="HDX1"/>
      <c r="HDY1"/>
      <c r="HDZ1"/>
      <c r="HEA1"/>
      <c r="HEB1"/>
      <c r="HEC1"/>
      <c r="HED1"/>
      <c r="HEE1"/>
      <c r="HEF1"/>
      <c r="HEG1"/>
      <c r="HEH1"/>
      <c r="HEI1"/>
      <c r="HEJ1"/>
      <c r="HEK1"/>
      <c r="HEL1"/>
      <c r="HEM1"/>
      <c r="HEN1"/>
      <c r="HEO1"/>
      <c r="HEP1"/>
      <c r="HEQ1"/>
      <c r="HER1"/>
      <c r="HES1"/>
      <c r="HET1"/>
      <c r="HEU1"/>
      <c r="HEV1"/>
      <c r="HEW1"/>
      <c r="HEX1"/>
      <c r="HEY1"/>
      <c r="HEZ1"/>
      <c r="HFA1"/>
      <c r="HFB1"/>
      <c r="HFC1"/>
      <c r="HFD1"/>
      <c r="HFE1"/>
      <c r="HFF1"/>
      <c r="HFG1"/>
      <c r="HFH1"/>
      <c r="HFI1"/>
      <c r="HFJ1"/>
      <c r="HFK1"/>
      <c r="HFL1"/>
      <c r="HFM1"/>
      <c r="HFN1"/>
      <c r="HFO1"/>
      <c r="HFP1"/>
      <c r="HFQ1"/>
      <c r="HFR1"/>
      <c r="HFS1"/>
      <c r="HFT1"/>
      <c r="HFU1"/>
      <c r="HFV1"/>
      <c r="HFW1"/>
      <c r="HFX1"/>
      <c r="HFY1"/>
      <c r="HFZ1"/>
      <c r="HGA1"/>
      <c r="HGB1"/>
      <c r="HGC1"/>
      <c r="HGD1"/>
      <c r="HGE1"/>
      <c r="HGF1"/>
      <c r="HGG1"/>
      <c r="HGH1"/>
      <c r="HGI1"/>
      <c r="HGJ1"/>
      <c r="HGK1"/>
      <c r="HGL1"/>
      <c r="HGM1"/>
      <c r="HGN1"/>
      <c r="HGO1"/>
      <c r="HGP1"/>
      <c r="HGQ1"/>
      <c r="HGR1"/>
      <c r="HGS1"/>
      <c r="HGT1"/>
      <c r="HGU1"/>
      <c r="HGV1"/>
      <c r="HGW1"/>
      <c r="HGX1"/>
      <c r="HGY1"/>
      <c r="HGZ1"/>
      <c r="HHA1"/>
      <c r="HHB1"/>
      <c r="HHC1"/>
      <c r="HHD1"/>
      <c r="HHE1"/>
      <c r="HHF1"/>
      <c r="HHG1"/>
      <c r="HHH1"/>
      <c r="HHI1"/>
      <c r="HHJ1"/>
      <c r="HHK1"/>
      <c r="HHL1"/>
      <c r="HHM1"/>
      <c r="HHN1"/>
      <c r="HHO1"/>
      <c r="HHP1"/>
      <c r="HHQ1"/>
      <c r="HHR1"/>
      <c r="HHS1"/>
      <c r="HHT1"/>
      <c r="HHU1"/>
      <c r="HHV1"/>
      <c r="HHW1"/>
      <c r="HHX1"/>
      <c r="HHY1"/>
      <c r="HHZ1"/>
      <c r="HIA1"/>
      <c r="HIB1"/>
      <c r="HIC1"/>
      <c r="HID1"/>
      <c r="HIE1"/>
      <c r="HIF1"/>
      <c r="HIG1"/>
      <c r="HIH1"/>
      <c r="HII1"/>
      <c r="HIJ1"/>
      <c r="HIK1"/>
      <c r="HIL1"/>
      <c r="HIM1"/>
      <c r="HIN1"/>
      <c r="HIO1"/>
      <c r="HIP1"/>
      <c r="HIQ1"/>
      <c r="HIR1"/>
      <c r="HIS1"/>
      <c r="HIT1"/>
      <c r="HIU1"/>
      <c r="HIV1"/>
      <c r="HIW1"/>
      <c r="HIX1"/>
      <c r="HIY1"/>
      <c r="HIZ1"/>
      <c r="HJA1"/>
      <c r="HJB1"/>
      <c r="HJC1"/>
      <c r="HJD1"/>
      <c r="HJE1"/>
      <c r="HJF1"/>
      <c r="HJG1"/>
      <c r="HJH1"/>
      <c r="HJI1"/>
      <c r="HJJ1"/>
      <c r="HJK1"/>
      <c r="HJL1"/>
      <c r="HJM1"/>
      <c r="HJN1"/>
      <c r="HJO1"/>
      <c r="HJP1"/>
      <c r="HJQ1"/>
      <c r="HJR1"/>
      <c r="HJS1"/>
      <c r="HJT1"/>
      <c r="HJU1"/>
      <c r="HJV1"/>
      <c r="HJW1"/>
      <c r="HJX1"/>
      <c r="HJY1"/>
      <c r="HJZ1"/>
      <c r="HKA1"/>
      <c r="HKB1"/>
      <c r="HKC1"/>
      <c r="HKD1"/>
      <c r="HKE1"/>
      <c r="HKF1"/>
      <c r="HKG1"/>
      <c r="HKH1"/>
      <c r="HKI1"/>
      <c r="HKJ1"/>
      <c r="HKK1"/>
      <c r="HKL1"/>
      <c r="HKM1"/>
      <c r="HKN1"/>
      <c r="HKO1"/>
      <c r="HKP1"/>
      <c r="HKQ1"/>
      <c r="HKR1"/>
      <c r="HKS1"/>
      <c r="HKT1"/>
      <c r="HKU1"/>
      <c r="HKV1"/>
      <c r="HKW1"/>
      <c r="HKX1"/>
      <c r="HKY1"/>
      <c r="HKZ1"/>
      <c r="HLA1"/>
      <c r="HLB1"/>
      <c r="HLC1"/>
      <c r="HLD1"/>
      <c r="HLE1"/>
      <c r="HLF1"/>
      <c r="HLG1"/>
      <c r="HLH1"/>
      <c r="HLI1"/>
      <c r="HLJ1"/>
      <c r="HLK1"/>
      <c r="HLL1"/>
      <c r="HLM1"/>
      <c r="HLN1"/>
      <c r="HLO1"/>
      <c r="HLP1"/>
      <c r="HLQ1"/>
      <c r="HLR1"/>
      <c r="HLS1"/>
      <c r="HLT1"/>
      <c r="HLU1"/>
      <c r="HLV1"/>
      <c r="HLW1"/>
      <c r="HLX1"/>
      <c r="HLY1"/>
      <c r="HLZ1"/>
      <c r="HMA1"/>
      <c r="HMB1"/>
      <c r="HMC1"/>
      <c r="HMD1"/>
      <c r="HME1"/>
      <c r="HMF1"/>
      <c r="HMG1"/>
      <c r="HMH1"/>
      <c r="HMI1"/>
      <c r="HMJ1"/>
      <c r="HMK1"/>
      <c r="HML1"/>
      <c r="HMM1"/>
      <c r="HMN1"/>
      <c r="HMO1"/>
      <c r="HMP1"/>
      <c r="HMQ1"/>
      <c r="HMR1"/>
      <c r="HMS1"/>
      <c r="HMT1"/>
      <c r="HMU1"/>
      <c r="HMV1"/>
      <c r="HMW1"/>
      <c r="HMX1"/>
      <c r="HMY1"/>
      <c r="HMZ1"/>
      <c r="HNA1"/>
      <c r="HNB1"/>
      <c r="HNC1"/>
      <c r="HND1"/>
      <c r="HNE1"/>
      <c r="HNF1"/>
      <c r="HNG1"/>
      <c r="HNH1"/>
      <c r="HNI1"/>
      <c r="HNJ1"/>
      <c r="HNK1"/>
      <c r="HNL1"/>
      <c r="HNM1"/>
      <c r="HNN1"/>
      <c r="HNO1"/>
      <c r="HNP1"/>
      <c r="HNQ1"/>
      <c r="HNR1"/>
      <c r="HNS1"/>
      <c r="HNT1"/>
      <c r="HNU1"/>
      <c r="HNV1"/>
      <c r="HNW1"/>
      <c r="HNX1"/>
      <c r="HNY1"/>
      <c r="HNZ1"/>
      <c r="HOA1"/>
      <c r="HOB1"/>
      <c r="HOC1"/>
      <c r="HOD1"/>
      <c r="HOE1"/>
      <c r="HOF1"/>
      <c r="HOG1"/>
      <c r="HOH1"/>
      <c r="HOI1"/>
      <c r="HOJ1"/>
      <c r="HOK1"/>
      <c r="HOL1"/>
      <c r="HOM1"/>
      <c r="HON1"/>
      <c r="HOO1"/>
      <c r="HOP1"/>
      <c r="HOQ1"/>
      <c r="HOR1"/>
      <c r="HOS1"/>
      <c r="HOT1"/>
      <c r="HOU1"/>
      <c r="HOV1"/>
      <c r="HOW1"/>
      <c r="HOX1"/>
      <c r="HOY1"/>
      <c r="HOZ1"/>
      <c r="HPA1"/>
      <c r="HPB1"/>
      <c r="HPC1"/>
      <c r="HPD1"/>
      <c r="HPE1"/>
      <c r="HPF1"/>
      <c r="HPG1"/>
      <c r="HPH1"/>
      <c r="HPI1"/>
      <c r="HPJ1"/>
      <c r="HPK1"/>
      <c r="HPL1"/>
      <c r="HPM1"/>
      <c r="HPN1"/>
      <c r="HPO1"/>
      <c r="HPP1"/>
      <c r="HPQ1"/>
      <c r="HPR1"/>
      <c r="HPS1"/>
      <c r="HPT1"/>
      <c r="HPU1"/>
      <c r="HPV1"/>
      <c r="HPW1"/>
      <c r="HPX1"/>
      <c r="HPY1"/>
      <c r="HPZ1"/>
      <c r="HQA1"/>
      <c r="HQB1"/>
      <c r="HQC1"/>
      <c r="HQD1"/>
      <c r="HQE1"/>
      <c r="HQF1"/>
      <c r="HQG1"/>
      <c r="HQH1"/>
      <c r="HQI1"/>
      <c r="HQJ1"/>
      <c r="HQK1"/>
      <c r="HQL1"/>
      <c r="HQM1"/>
      <c r="HQN1"/>
      <c r="HQO1"/>
      <c r="HQP1"/>
      <c r="HQQ1"/>
      <c r="HQR1"/>
      <c r="HQS1"/>
      <c r="HQT1"/>
      <c r="HQU1"/>
      <c r="HQV1"/>
      <c r="HQW1"/>
      <c r="HQX1"/>
      <c r="HQY1"/>
      <c r="HQZ1"/>
      <c r="HRA1"/>
      <c r="HRB1"/>
      <c r="HRC1"/>
      <c r="HRD1"/>
      <c r="HRE1"/>
      <c r="HRF1"/>
      <c r="HRG1"/>
      <c r="HRH1"/>
      <c r="HRI1"/>
      <c r="HRJ1"/>
      <c r="HRK1"/>
      <c r="HRL1"/>
      <c r="HRM1"/>
      <c r="HRN1"/>
      <c r="HRO1"/>
      <c r="HRP1"/>
      <c r="HRQ1"/>
      <c r="HRR1"/>
      <c r="HRS1"/>
      <c r="HRT1"/>
      <c r="HRU1"/>
      <c r="HRV1"/>
      <c r="HRW1"/>
      <c r="HRX1"/>
      <c r="HRY1"/>
      <c r="HRZ1"/>
      <c r="HSA1"/>
      <c r="HSB1"/>
      <c r="HSC1"/>
      <c r="HSD1"/>
      <c r="HSE1"/>
      <c r="HSF1"/>
      <c r="HSG1"/>
      <c r="HSH1"/>
      <c r="HSI1"/>
      <c r="HSJ1"/>
      <c r="HSK1"/>
      <c r="HSL1"/>
      <c r="HSM1"/>
      <c r="HSN1"/>
      <c r="HSO1"/>
      <c r="HSP1"/>
      <c r="HSQ1"/>
      <c r="HSR1"/>
      <c r="HSS1"/>
      <c r="HST1"/>
      <c r="HSU1"/>
      <c r="HSV1"/>
      <c r="HSW1"/>
      <c r="HSX1"/>
      <c r="HSY1"/>
      <c r="HSZ1"/>
      <c r="HTA1"/>
      <c r="HTB1"/>
      <c r="HTC1"/>
      <c r="HTD1"/>
      <c r="HTE1"/>
      <c r="HTF1"/>
      <c r="HTG1"/>
      <c r="HTH1"/>
      <c r="HTI1"/>
      <c r="HTJ1"/>
      <c r="HTK1"/>
      <c r="HTL1"/>
      <c r="HTM1"/>
      <c r="HTN1"/>
      <c r="HTO1"/>
      <c r="HTP1"/>
      <c r="HTQ1"/>
      <c r="HTR1"/>
      <c r="HTS1"/>
      <c r="HTT1"/>
      <c r="HTU1"/>
      <c r="HTV1"/>
      <c r="HTW1"/>
      <c r="HTX1"/>
      <c r="HTY1"/>
      <c r="HTZ1"/>
      <c r="HUA1"/>
      <c r="HUB1"/>
      <c r="HUC1"/>
      <c r="HUD1"/>
      <c r="HUE1"/>
      <c r="HUF1"/>
      <c r="HUG1"/>
      <c r="HUH1"/>
      <c r="HUI1"/>
      <c r="HUJ1"/>
      <c r="HUK1"/>
      <c r="HUL1"/>
      <c r="HUM1"/>
      <c r="HUN1"/>
      <c r="HUO1"/>
      <c r="HUP1"/>
      <c r="HUQ1"/>
      <c r="HUR1"/>
      <c r="HUS1"/>
      <c r="HUT1"/>
      <c r="HUU1"/>
      <c r="HUV1"/>
      <c r="HUW1"/>
      <c r="HUX1"/>
      <c r="HUY1"/>
      <c r="HUZ1"/>
      <c r="HVA1"/>
      <c r="HVB1"/>
      <c r="HVC1"/>
      <c r="HVD1"/>
      <c r="HVE1"/>
      <c r="HVF1"/>
      <c r="HVG1"/>
      <c r="HVH1"/>
      <c r="HVI1"/>
      <c r="HVJ1"/>
      <c r="HVK1"/>
      <c r="HVL1"/>
      <c r="HVM1"/>
      <c r="HVN1"/>
      <c r="HVO1"/>
      <c r="HVP1"/>
      <c r="HVQ1"/>
      <c r="HVR1"/>
      <c r="HVS1"/>
      <c r="HVT1"/>
      <c r="HVU1"/>
      <c r="HVV1"/>
      <c r="HVW1"/>
      <c r="HVX1"/>
      <c r="HVY1"/>
      <c r="HVZ1"/>
      <c r="HWA1"/>
      <c r="HWB1"/>
      <c r="HWC1"/>
      <c r="HWD1"/>
      <c r="HWE1"/>
      <c r="HWF1"/>
      <c r="HWG1"/>
      <c r="HWH1"/>
      <c r="HWI1"/>
      <c r="HWJ1"/>
      <c r="HWK1"/>
      <c r="HWL1"/>
      <c r="HWM1"/>
      <c r="HWN1"/>
      <c r="HWO1"/>
      <c r="HWP1"/>
      <c r="HWQ1"/>
      <c r="HWR1"/>
      <c r="HWS1"/>
      <c r="HWT1"/>
      <c r="HWU1"/>
      <c r="HWV1"/>
      <c r="HWW1"/>
      <c r="HWX1"/>
      <c r="HWY1"/>
      <c r="HWZ1"/>
      <c r="HXA1"/>
      <c r="HXB1"/>
      <c r="HXC1"/>
      <c r="HXD1"/>
      <c r="HXE1"/>
      <c r="HXF1"/>
      <c r="HXG1"/>
      <c r="HXH1"/>
      <c r="HXI1"/>
      <c r="HXJ1"/>
      <c r="HXK1"/>
      <c r="HXL1"/>
      <c r="HXM1"/>
      <c r="HXN1"/>
      <c r="HXO1"/>
      <c r="HXP1"/>
      <c r="HXQ1"/>
      <c r="HXR1"/>
      <c r="HXS1"/>
      <c r="HXT1"/>
      <c r="HXU1"/>
      <c r="HXV1"/>
      <c r="HXW1"/>
      <c r="HXX1"/>
      <c r="HXY1"/>
      <c r="HXZ1"/>
      <c r="HYA1"/>
      <c r="HYB1"/>
      <c r="HYC1"/>
      <c r="HYD1"/>
      <c r="HYE1"/>
      <c r="HYF1"/>
      <c r="HYG1"/>
      <c r="HYH1"/>
      <c r="HYI1"/>
      <c r="HYJ1"/>
      <c r="HYK1"/>
      <c r="HYL1"/>
      <c r="HYM1"/>
      <c r="HYN1"/>
      <c r="HYO1"/>
      <c r="HYP1"/>
      <c r="HYQ1"/>
      <c r="HYR1"/>
      <c r="HYS1"/>
      <c r="HYT1"/>
      <c r="HYU1"/>
      <c r="HYV1"/>
      <c r="HYW1"/>
      <c r="HYX1"/>
      <c r="HYY1"/>
      <c r="HYZ1"/>
      <c r="HZA1"/>
      <c r="HZB1"/>
      <c r="HZC1"/>
      <c r="HZD1"/>
      <c r="HZE1"/>
      <c r="HZF1"/>
      <c r="HZG1"/>
      <c r="HZH1"/>
      <c r="HZI1"/>
      <c r="HZJ1"/>
      <c r="HZK1"/>
      <c r="HZL1"/>
      <c r="HZM1"/>
      <c r="HZN1"/>
      <c r="HZO1"/>
      <c r="HZP1"/>
      <c r="HZQ1"/>
      <c r="HZR1"/>
      <c r="HZS1"/>
      <c r="HZT1"/>
      <c r="HZU1"/>
      <c r="HZV1"/>
      <c r="HZW1"/>
      <c r="HZX1"/>
      <c r="HZY1"/>
      <c r="HZZ1"/>
      <c r="IAA1"/>
      <c r="IAB1"/>
      <c r="IAC1"/>
      <c r="IAD1"/>
      <c r="IAE1"/>
      <c r="IAF1"/>
      <c r="IAG1"/>
      <c r="IAH1"/>
      <c r="IAI1"/>
      <c r="IAJ1"/>
      <c r="IAK1"/>
      <c r="IAL1"/>
      <c r="IAM1"/>
      <c r="IAN1"/>
      <c r="IAO1"/>
      <c r="IAP1"/>
      <c r="IAQ1"/>
      <c r="IAR1"/>
      <c r="IAS1"/>
      <c r="IAT1"/>
      <c r="IAU1"/>
      <c r="IAV1"/>
      <c r="IAW1"/>
      <c r="IAX1"/>
      <c r="IAY1"/>
      <c r="IAZ1"/>
      <c r="IBA1"/>
      <c r="IBB1"/>
      <c r="IBC1"/>
      <c r="IBD1"/>
      <c r="IBE1"/>
      <c r="IBF1"/>
      <c r="IBG1"/>
      <c r="IBH1"/>
      <c r="IBI1"/>
      <c r="IBJ1"/>
      <c r="IBK1"/>
      <c r="IBL1"/>
      <c r="IBM1"/>
      <c r="IBN1"/>
      <c r="IBO1"/>
      <c r="IBP1"/>
      <c r="IBQ1"/>
      <c r="IBR1"/>
      <c r="IBS1"/>
      <c r="IBT1"/>
      <c r="IBU1"/>
      <c r="IBV1"/>
      <c r="IBW1"/>
      <c r="IBX1"/>
      <c r="IBY1"/>
      <c r="IBZ1"/>
      <c r="ICA1"/>
      <c r="ICB1"/>
      <c r="ICC1"/>
      <c r="ICD1"/>
      <c r="ICE1"/>
      <c r="ICF1"/>
      <c r="ICG1"/>
      <c r="ICH1"/>
      <c r="ICI1"/>
      <c r="ICJ1"/>
      <c r="ICK1"/>
      <c r="ICL1"/>
      <c r="ICM1"/>
      <c r="ICN1"/>
      <c r="ICO1"/>
      <c r="ICP1"/>
      <c r="ICQ1"/>
      <c r="ICR1"/>
      <c r="ICS1"/>
      <c r="ICT1"/>
      <c r="ICU1"/>
      <c r="ICV1"/>
      <c r="ICW1"/>
      <c r="ICX1"/>
      <c r="ICY1"/>
      <c r="ICZ1"/>
      <c r="IDA1"/>
      <c r="IDB1"/>
      <c r="IDC1"/>
      <c r="IDD1"/>
      <c r="IDE1"/>
      <c r="IDF1"/>
      <c r="IDG1"/>
      <c r="IDH1"/>
      <c r="IDI1"/>
      <c r="IDJ1"/>
      <c r="IDK1"/>
      <c r="IDL1"/>
      <c r="IDM1"/>
      <c r="IDN1"/>
      <c r="IDO1"/>
      <c r="IDP1"/>
      <c r="IDQ1"/>
      <c r="IDR1"/>
      <c r="IDS1"/>
      <c r="IDT1"/>
      <c r="IDU1"/>
      <c r="IDV1"/>
      <c r="IDW1"/>
      <c r="IDX1"/>
      <c r="IDY1"/>
      <c r="IDZ1"/>
      <c r="IEA1"/>
      <c r="IEB1"/>
      <c r="IEC1"/>
      <c r="IED1"/>
      <c r="IEE1"/>
      <c r="IEF1"/>
      <c r="IEG1"/>
      <c r="IEH1"/>
      <c r="IEI1"/>
      <c r="IEJ1"/>
      <c r="IEK1"/>
      <c r="IEL1"/>
      <c r="IEM1"/>
      <c r="IEN1"/>
      <c r="IEO1"/>
      <c r="IEP1"/>
      <c r="IEQ1"/>
      <c r="IER1"/>
      <c r="IES1"/>
      <c r="IET1"/>
      <c r="IEU1"/>
      <c r="IEV1"/>
      <c r="IEW1"/>
      <c r="IEX1"/>
      <c r="IEY1"/>
      <c r="IEZ1"/>
      <c r="IFA1"/>
      <c r="IFB1"/>
      <c r="IFC1"/>
      <c r="IFD1"/>
      <c r="IFE1"/>
      <c r="IFF1"/>
      <c r="IFG1"/>
      <c r="IFH1"/>
      <c r="IFI1"/>
      <c r="IFJ1"/>
      <c r="IFK1"/>
      <c r="IFL1"/>
      <c r="IFM1"/>
      <c r="IFN1"/>
      <c r="IFO1"/>
      <c r="IFP1"/>
      <c r="IFQ1"/>
      <c r="IFR1"/>
      <c r="IFS1"/>
      <c r="IFT1"/>
      <c r="IFU1"/>
      <c r="IFV1"/>
      <c r="IFW1"/>
      <c r="IFX1"/>
      <c r="IFY1"/>
      <c r="IFZ1"/>
      <c r="IGA1"/>
      <c r="IGB1"/>
      <c r="IGC1"/>
      <c r="IGD1"/>
      <c r="IGE1"/>
      <c r="IGF1"/>
      <c r="IGG1"/>
      <c r="IGH1"/>
      <c r="IGI1"/>
      <c r="IGJ1"/>
      <c r="IGK1"/>
      <c r="IGL1"/>
      <c r="IGM1"/>
      <c r="IGN1"/>
      <c r="IGO1"/>
      <c r="IGP1"/>
      <c r="IGQ1"/>
      <c r="IGR1"/>
      <c r="IGS1"/>
      <c r="IGT1"/>
      <c r="IGU1"/>
      <c r="IGV1"/>
      <c r="IGW1"/>
      <c r="IGX1"/>
      <c r="IGY1"/>
      <c r="IGZ1"/>
      <c r="IHA1"/>
      <c r="IHB1"/>
      <c r="IHC1"/>
      <c r="IHD1"/>
      <c r="IHE1"/>
      <c r="IHF1"/>
      <c r="IHG1"/>
      <c r="IHH1"/>
      <c r="IHI1"/>
      <c r="IHJ1"/>
      <c r="IHK1"/>
      <c r="IHL1"/>
      <c r="IHM1"/>
      <c r="IHN1"/>
      <c r="IHO1"/>
      <c r="IHP1"/>
      <c r="IHQ1"/>
      <c r="IHR1"/>
      <c r="IHS1"/>
      <c r="IHT1"/>
      <c r="IHU1"/>
      <c r="IHV1"/>
      <c r="IHW1"/>
      <c r="IHX1"/>
      <c r="IHY1"/>
      <c r="IHZ1"/>
      <c r="IIA1"/>
      <c r="IIB1"/>
      <c r="IIC1"/>
      <c r="IID1"/>
      <c r="IIE1"/>
      <c r="IIF1"/>
      <c r="IIG1"/>
      <c r="IIH1"/>
      <c r="III1"/>
      <c r="IIJ1"/>
      <c r="IIK1"/>
      <c r="IIL1"/>
      <c r="IIM1"/>
      <c r="IIN1"/>
      <c r="IIO1"/>
      <c r="IIP1"/>
      <c r="IIQ1"/>
      <c r="IIR1"/>
      <c r="IIS1"/>
      <c r="IIT1"/>
      <c r="IIU1"/>
      <c r="IIV1"/>
      <c r="IIW1"/>
      <c r="IIX1"/>
      <c r="IIY1"/>
      <c r="IIZ1"/>
      <c r="IJA1"/>
      <c r="IJB1"/>
      <c r="IJC1"/>
      <c r="IJD1"/>
      <c r="IJE1"/>
      <c r="IJF1"/>
      <c r="IJG1"/>
      <c r="IJH1"/>
      <c r="IJI1"/>
      <c r="IJJ1"/>
      <c r="IJK1"/>
      <c r="IJL1"/>
      <c r="IJM1"/>
      <c r="IJN1"/>
      <c r="IJO1"/>
      <c r="IJP1"/>
      <c r="IJQ1"/>
      <c r="IJR1"/>
      <c r="IJS1"/>
      <c r="IJT1"/>
      <c r="IJU1"/>
      <c r="IJV1"/>
      <c r="IJW1"/>
      <c r="IJX1"/>
      <c r="IJY1"/>
      <c r="IJZ1"/>
      <c r="IKA1"/>
      <c r="IKB1"/>
      <c r="IKC1"/>
      <c r="IKD1"/>
      <c r="IKE1"/>
      <c r="IKF1"/>
      <c r="IKG1"/>
      <c r="IKH1"/>
      <c r="IKI1"/>
      <c r="IKJ1"/>
      <c r="IKK1"/>
      <c r="IKL1"/>
      <c r="IKM1"/>
      <c r="IKN1"/>
      <c r="IKO1"/>
      <c r="IKP1"/>
      <c r="IKQ1"/>
      <c r="IKR1"/>
      <c r="IKS1"/>
      <c r="IKT1"/>
      <c r="IKU1"/>
      <c r="IKV1"/>
      <c r="IKW1"/>
      <c r="IKX1"/>
      <c r="IKY1"/>
      <c r="IKZ1"/>
      <c r="ILA1"/>
      <c r="ILB1"/>
      <c r="ILC1"/>
      <c r="ILD1"/>
      <c r="ILE1"/>
      <c r="ILF1"/>
      <c r="ILG1"/>
      <c r="ILH1"/>
      <c r="ILI1"/>
      <c r="ILJ1"/>
      <c r="ILK1"/>
      <c r="ILL1"/>
      <c r="ILM1"/>
      <c r="ILN1"/>
      <c r="ILO1"/>
      <c r="ILP1"/>
      <c r="ILQ1"/>
      <c r="ILR1"/>
      <c r="ILS1"/>
      <c r="ILT1"/>
      <c r="ILU1"/>
      <c r="ILV1"/>
      <c r="ILW1"/>
      <c r="ILX1"/>
      <c r="ILY1"/>
      <c r="ILZ1"/>
      <c r="IMA1"/>
      <c r="IMB1"/>
      <c r="IMC1"/>
      <c r="IMD1"/>
      <c r="IME1"/>
      <c r="IMF1"/>
      <c r="IMG1"/>
      <c r="IMH1"/>
      <c r="IMI1"/>
      <c r="IMJ1"/>
      <c r="IMK1"/>
      <c r="IML1"/>
      <c r="IMM1"/>
      <c r="IMN1"/>
      <c r="IMO1"/>
      <c r="IMP1"/>
      <c r="IMQ1"/>
      <c r="IMR1"/>
      <c r="IMS1"/>
      <c r="IMT1"/>
      <c r="IMU1"/>
      <c r="IMV1"/>
      <c r="IMW1"/>
      <c r="IMX1"/>
      <c r="IMY1"/>
      <c r="IMZ1"/>
      <c r="INA1"/>
      <c r="INB1"/>
      <c r="INC1"/>
      <c r="IND1"/>
      <c r="INE1"/>
      <c r="INF1"/>
      <c r="ING1"/>
      <c r="INH1"/>
      <c r="INI1"/>
      <c r="INJ1"/>
      <c r="INK1"/>
      <c r="INL1"/>
      <c r="INM1"/>
      <c r="INN1"/>
      <c r="INO1"/>
      <c r="INP1"/>
      <c r="INQ1"/>
      <c r="INR1"/>
      <c r="INS1"/>
      <c r="INT1"/>
      <c r="INU1"/>
      <c r="INV1"/>
      <c r="INW1"/>
      <c r="INX1"/>
      <c r="INY1"/>
      <c r="INZ1"/>
      <c r="IOA1"/>
      <c r="IOB1"/>
      <c r="IOC1"/>
      <c r="IOD1"/>
      <c r="IOE1"/>
      <c r="IOF1"/>
      <c r="IOG1"/>
      <c r="IOH1"/>
      <c r="IOI1"/>
      <c r="IOJ1"/>
      <c r="IOK1"/>
      <c r="IOL1"/>
      <c r="IOM1"/>
      <c r="ION1"/>
      <c r="IOO1"/>
      <c r="IOP1"/>
      <c r="IOQ1"/>
      <c r="IOR1"/>
      <c r="IOS1"/>
      <c r="IOT1"/>
      <c r="IOU1"/>
      <c r="IOV1"/>
      <c r="IOW1"/>
      <c r="IOX1"/>
      <c r="IOY1"/>
      <c r="IOZ1"/>
      <c r="IPA1"/>
      <c r="IPB1"/>
      <c r="IPC1"/>
      <c r="IPD1"/>
      <c r="IPE1"/>
      <c r="IPF1"/>
      <c r="IPG1"/>
      <c r="IPH1"/>
      <c r="IPI1"/>
      <c r="IPJ1"/>
      <c r="IPK1"/>
      <c r="IPL1"/>
      <c r="IPM1"/>
      <c r="IPN1"/>
      <c r="IPO1"/>
      <c r="IPP1"/>
      <c r="IPQ1"/>
      <c r="IPR1"/>
      <c r="IPS1"/>
      <c r="IPT1"/>
      <c r="IPU1"/>
      <c r="IPV1"/>
      <c r="IPW1"/>
      <c r="IPX1"/>
      <c r="IPY1"/>
      <c r="IPZ1"/>
      <c r="IQA1"/>
      <c r="IQB1"/>
      <c r="IQC1"/>
      <c r="IQD1"/>
      <c r="IQE1"/>
      <c r="IQF1"/>
      <c r="IQG1"/>
      <c r="IQH1"/>
      <c r="IQI1"/>
      <c r="IQJ1"/>
      <c r="IQK1"/>
      <c r="IQL1"/>
      <c r="IQM1"/>
      <c r="IQN1"/>
      <c r="IQO1"/>
      <c r="IQP1"/>
      <c r="IQQ1"/>
      <c r="IQR1"/>
      <c r="IQS1"/>
      <c r="IQT1"/>
      <c r="IQU1"/>
      <c r="IQV1"/>
      <c r="IQW1"/>
      <c r="IQX1"/>
      <c r="IQY1"/>
      <c r="IQZ1"/>
      <c r="IRA1"/>
      <c r="IRB1"/>
      <c r="IRC1"/>
      <c r="IRD1"/>
      <c r="IRE1"/>
      <c r="IRF1"/>
      <c r="IRG1"/>
      <c r="IRH1"/>
      <c r="IRI1"/>
      <c r="IRJ1"/>
      <c r="IRK1"/>
      <c r="IRL1"/>
      <c r="IRM1"/>
      <c r="IRN1"/>
      <c r="IRO1"/>
      <c r="IRP1"/>
      <c r="IRQ1"/>
      <c r="IRR1"/>
      <c r="IRS1"/>
      <c r="IRT1"/>
      <c r="IRU1"/>
      <c r="IRV1"/>
      <c r="IRW1"/>
      <c r="IRX1"/>
      <c r="IRY1"/>
      <c r="IRZ1"/>
      <c r="ISA1"/>
      <c r="ISB1"/>
      <c r="ISC1"/>
      <c r="ISD1"/>
      <c r="ISE1"/>
      <c r="ISF1"/>
      <c r="ISG1"/>
      <c r="ISH1"/>
      <c r="ISI1"/>
      <c r="ISJ1"/>
      <c r="ISK1"/>
      <c r="ISL1"/>
      <c r="ISM1"/>
      <c r="ISN1"/>
      <c r="ISO1"/>
      <c r="ISP1"/>
      <c r="ISQ1"/>
      <c r="ISR1"/>
      <c r="ISS1"/>
      <c r="IST1"/>
      <c r="ISU1"/>
      <c r="ISV1"/>
      <c r="ISW1"/>
      <c r="ISX1"/>
      <c r="ISY1"/>
      <c r="ISZ1"/>
      <c r="ITA1"/>
      <c r="ITB1"/>
      <c r="ITC1"/>
      <c r="ITD1"/>
      <c r="ITE1"/>
      <c r="ITF1"/>
      <c r="ITG1"/>
      <c r="ITH1"/>
      <c r="ITI1"/>
      <c r="ITJ1"/>
      <c r="ITK1"/>
      <c r="ITL1"/>
      <c r="ITM1"/>
      <c r="ITN1"/>
      <c r="ITO1"/>
      <c r="ITP1"/>
      <c r="ITQ1"/>
      <c r="ITR1"/>
      <c r="ITS1"/>
      <c r="ITT1"/>
      <c r="ITU1"/>
      <c r="ITV1"/>
      <c r="ITW1"/>
      <c r="ITX1"/>
      <c r="ITY1"/>
      <c r="ITZ1"/>
      <c r="IUA1"/>
      <c r="IUB1"/>
      <c r="IUC1"/>
      <c r="IUD1"/>
      <c r="IUE1"/>
      <c r="IUF1"/>
      <c r="IUG1"/>
      <c r="IUH1"/>
      <c r="IUI1"/>
      <c r="IUJ1"/>
      <c r="IUK1"/>
      <c r="IUL1"/>
      <c r="IUM1"/>
      <c r="IUN1"/>
      <c r="IUO1"/>
      <c r="IUP1"/>
      <c r="IUQ1"/>
      <c r="IUR1"/>
      <c r="IUS1"/>
      <c r="IUT1"/>
      <c r="IUU1"/>
      <c r="IUV1"/>
      <c r="IUW1"/>
      <c r="IUX1"/>
      <c r="IUY1"/>
      <c r="IUZ1"/>
      <c r="IVA1"/>
      <c r="IVB1"/>
      <c r="IVC1"/>
      <c r="IVD1"/>
      <c r="IVE1"/>
      <c r="IVF1"/>
      <c r="IVG1"/>
      <c r="IVH1"/>
      <c r="IVI1"/>
      <c r="IVJ1"/>
      <c r="IVK1"/>
      <c r="IVL1"/>
      <c r="IVM1"/>
      <c r="IVN1"/>
      <c r="IVO1"/>
      <c r="IVP1"/>
      <c r="IVQ1"/>
      <c r="IVR1"/>
      <c r="IVS1"/>
      <c r="IVT1"/>
      <c r="IVU1"/>
      <c r="IVV1"/>
      <c r="IVW1"/>
      <c r="IVX1"/>
      <c r="IVY1"/>
      <c r="IVZ1"/>
      <c r="IWA1"/>
      <c r="IWB1"/>
      <c r="IWC1"/>
      <c r="IWD1"/>
      <c r="IWE1"/>
      <c r="IWF1"/>
      <c r="IWG1"/>
      <c r="IWH1"/>
      <c r="IWI1"/>
      <c r="IWJ1"/>
      <c r="IWK1"/>
      <c r="IWL1"/>
      <c r="IWM1"/>
      <c r="IWN1"/>
      <c r="IWO1"/>
      <c r="IWP1"/>
      <c r="IWQ1"/>
      <c r="IWR1"/>
      <c r="IWS1"/>
      <c r="IWT1"/>
      <c r="IWU1"/>
      <c r="IWV1"/>
      <c r="IWW1"/>
      <c r="IWX1"/>
      <c r="IWY1"/>
      <c r="IWZ1"/>
      <c r="IXA1"/>
      <c r="IXB1"/>
      <c r="IXC1"/>
      <c r="IXD1"/>
      <c r="IXE1"/>
      <c r="IXF1"/>
      <c r="IXG1"/>
      <c r="IXH1"/>
      <c r="IXI1"/>
      <c r="IXJ1"/>
      <c r="IXK1"/>
      <c r="IXL1"/>
      <c r="IXM1"/>
      <c r="IXN1"/>
      <c r="IXO1"/>
      <c r="IXP1"/>
      <c r="IXQ1"/>
      <c r="IXR1"/>
      <c r="IXS1"/>
      <c r="IXT1"/>
      <c r="IXU1"/>
      <c r="IXV1"/>
      <c r="IXW1"/>
      <c r="IXX1"/>
      <c r="IXY1"/>
      <c r="IXZ1"/>
      <c r="IYA1"/>
      <c r="IYB1"/>
      <c r="IYC1"/>
      <c r="IYD1"/>
      <c r="IYE1"/>
      <c r="IYF1"/>
      <c r="IYG1"/>
      <c r="IYH1"/>
      <c r="IYI1"/>
      <c r="IYJ1"/>
      <c r="IYK1"/>
      <c r="IYL1"/>
      <c r="IYM1"/>
      <c r="IYN1"/>
      <c r="IYO1"/>
      <c r="IYP1"/>
      <c r="IYQ1"/>
      <c r="IYR1"/>
      <c r="IYS1"/>
      <c r="IYT1"/>
      <c r="IYU1"/>
      <c r="IYV1"/>
      <c r="IYW1"/>
      <c r="IYX1"/>
      <c r="IYY1"/>
      <c r="IYZ1"/>
      <c r="IZA1"/>
      <c r="IZB1"/>
      <c r="IZC1"/>
      <c r="IZD1"/>
      <c r="IZE1"/>
      <c r="IZF1"/>
      <c r="IZG1"/>
      <c r="IZH1"/>
      <c r="IZI1"/>
      <c r="IZJ1"/>
      <c r="IZK1"/>
      <c r="IZL1"/>
      <c r="IZM1"/>
      <c r="IZN1"/>
      <c r="IZO1"/>
      <c r="IZP1"/>
      <c r="IZQ1"/>
      <c r="IZR1"/>
      <c r="IZS1"/>
      <c r="IZT1"/>
      <c r="IZU1"/>
      <c r="IZV1"/>
      <c r="IZW1"/>
      <c r="IZX1"/>
      <c r="IZY1"/>
      <c r="IZZ1"/>
      <c r="JAA1"/>
      <c r="JAB1"/>
      <c r="JAC1"/>
      <c r="JAD1"/>
      <c r="JAE1"/>
      <c r="JAF1"/>
      <c r="JAG1"/>
      <c r="JAH1"/>
      <c r="JAI1"/>
      <c r="JAJ1"/>
      <c r="JAK1"/>
      <c r="JAL1"/>
      <c r="JAM1"/>
      <c r="JAN1"/>
      <c r="JAO1"/>
      <c r="JAP1"/>
      <c r="JAQ1"/>
      <c r="JAR1"/>
      <c r="JAS1"/>
      <c r="JAT1"/>
      <c r="JAU1"/>
      <c r="JAV1"/>
      <c r="JAW1"/>
      <c r="JAX1"/>
      <c r="JAY1"/>
      <c r="JAZ1"/>
      <c r="JBA1"/>
      <c r="JBB1"/>
      <c r="JBC1"/>
      <c r="JBD1"/>
      <c r="JBE1"/>
      <c r="JBF1"/>
      <c r="JBG1"/>
      <c r="JBH1"/>
      <c r="JBI1"/>
      <c r="JBJ1"/>
      <c r="JBK1"/>
      <c r="JBL1"/>
      <c r="JBM1"/>
      <c r="JBN1"/>
      <c r="JBO1"/>
      <c r="JBP1"/>
      <c r="JBQ1"/>
      <c r="JBR1"/>
      <c r="JBS1"/>
      <c r="JBT1"/>
      <c r="JBU1"/>
      <c r="JBV1"/>
      <c r="JBW1"/>
      <c r="JBX1"/>
      <c r="JBY1"/>
      <c r="JBZ1"/>
      <c r="JCA1"/>
      <c r="JCB1"/>
      <c r="JCC1"/>
      <c r="JCD1"/>
      <c r="JCE1"/>
      <c r="JCF1"/>
      <c r="JCG1"/>
      <c r="JCH1"/>
      <c r="JCI1"/>
      <c r="JCJ1"/>
      <c r="JCK1"/>
      <c r="JCL1"/>
      <c r="JCM1"/>
      <c r="JCN1"/>
      <c r="JCO1"/>
      <c r="JCP1"/>
      <c r="JCQ1"/>
      <c r="JCR1"/>
      <c r="JCS1"/>
      <c r="JCT1"/>
      <c r="JCU1"/>
      <c r="JCV1"/>
      <c r="JCW1"/>
      <c r="JCX1"/>
      <c r="JCY1"/>
      <c r="JCZ1"/>
      <c r="JDA1"/>
      <c r="JDB1"/>
      <c r="JDC1"/>
      <c r="JDD1"/>
      <c r="JDE1"/>
      <c r="JDF1"/>
      <c r="JDG1"/>
      <c r="JDH1"/>
      <c r="JDI1"/>
      <c r="JDJ1"/>
      <c r="JDK1"/>
      <c r="JDL1"/>
      <c r="JDM1"/>
      <c r="JDN1"/>
      <c r="JDO1"/>
      <c r="JDP1"/>
      <c r="JDQ1"/>
      <c r="JDR1"/>
      <c r="JDS1"/>
      <c r="JDT1"/>
      <c r="JDU1"/>
      <c r="JDV1"/>
      <c r="JDW1"/>
      <c r="JDX1"/>
      <c r="JDY1"/>
      <c r="JDZ1"/>
      <c r="JEA1"/>
      <c r="JEB1"/>
      <c r="JEC1"/>
      <c r="JED1"/>
      <c r="JEE1"/>
      <c r="JEF1"/>
      <c r="JEG1"/>
      <c r="JEH1"/>
      <c r="JEI1"/>
      <c r="JEJ1"/>
      <c r="JEK1"/>
      <c r="JEL1"/>
      <c r="JEM1"/>
      <c r="JEN1"/>
      <c r="JEO1"/>
      <c r="JEP1"/>
      <c r="JEQ1"/>
      <c r="JER1"/>
      <c r="JES1"/>
      <c r="JET1"/>
      <c r="JEU1"/>
      <c r="JEV1"/>
      <c r="JEW1"/>
      <c r="JEX1"/>
      <c r="JEY1"/>
      <c r="JEZ1"/>
      <c r="JFA1"/>
      <c r="JFB1"/>
      <c r="JFC1"/>
      <c r="JFD1"/>
      <c r="JFE1"/>
      <c r="JFF1"/>
      <c r="JFG1"/>
      <c r="JFH1"/>
      <c r="JFI1"/>
      <c r="JFJ1"/>
      <c r="JFK1"/>
      <c r="JFL1"/>
      <c r="JFM1"/>
      <c r="JFN1"/>
      <c r="JFO1"/>
      <c r="JFP1"/>
      <c r="JFQ1"/>
      <c r="JFR1"/>
      <c r="JFS1"/>
      <c r="JFT1"/>
      <c r="JFU1"/>
      <c r="JFV1"/>
      <c r="JFW1"/>
      <c r="JFX1"/>
      <c r="JFY1"/>
      <c r="JFZ1"/>
      <c r="JGA1"/>
      <c r="JGB1"/>
      <c r="JGC1"/>
      <c r="JGD1"/>
      <c r="JGE1"/>
      <c r="JGF1"/>
      <c r="JGG1"/>
      <c r="JGH1"/>
      <c r="JGI1"/>
      <c r="JGJ1"/>
      <c r="JGK1"/>
      <c r="JGL1"/>
      <c r="JGM1"/>
      <c r="JGN1"/>
      <c r="JGO1"/>
      <c r="JGP1"/>
      <c r="JGQ1"/>
      <c r="JGR1"/>
      <c r="JGS1"/>
      <c r="JGT1"/>
      <c r="JGU1"/>
      <c r="JGV1"/>
      <c r="JGW1"/>
      <c r="JGX1"/>
      <c r="JGY1"/>
      <c r="JGZ1"/>
      <c r="JHA1"/>
      <c r="JHB1"/>
      <c r="JHC1"/>
      <c r="JHD1"/>
      <c r="JHE1"/>
      <c r="JHF1"/>
      <c r="JHG1"/>
      <c r="JHH1"/>
      <c r="JHI1"/>
      <c r="JHJ1"/>
      <c r="JHK1"/>
      <c r="JHL1"/>
      <c r="JHM1"/>
      <c r="JHN1"/>
      <c r="JHO1"/>
      <c r="JHP1"/>
      <c r="JHQ1"/>
      <c r="JHR1"/>
      <c r="JHS1"/>
      <c r="JHT1"/>
      <c r="JHU1"/>
      <c r="JHV1"/>
      <c r="JHW1"/>
      <c r="JHX1"/>
      <c r="JHY1"/>
      <c r="JHZ1"/>
      <c r="JIA1"/>
      <c r="JIB1"/>
      <c r="JIC1"/>
      <c r="JID1"/>
      <c r="JIE1"/>
      <c r="JIF1"/>
      <c r="JIG1"/>
      <c r="JIH1"/>
      <c r="JII1"/>
      <c r="JIJ1"/>
      <c r="JIK1"/>
      <c r="JIL1"/>
      <c r="JIM1"/>
      <c r="JIN1"/>
      <c r="JIO1"/>
      <c r="JIP1"/>
      <c r="JIQ1"/>
      <c r="JIR1"/>
      <c r="JIS1"/>
      <c r="JIT1"/>
      <c r="JIU1"/>
      <c r="JIV1"/>
      <c r="JIW1"/>
      <c r="JIX1"/>
      <c r="JIY1"/>
      <c r="JIZ1"/>
      <c r="JJA1"/>
      <c r="JJB1"/>
      <c r="JJC1"/>
      <c r="JJD1"/>
      <c r="JJE1"/>
      <c r="JJF1"/>
      <c r="JJG1"/>
      <c r="JJH1"/>
      <c r="JJI1"/>
      <c r="JJJ1"/>
      <c r="JJK1"/>
      <c r="JJL1"/>
      <c r="JJM1"/>
      <c r="JJN1"/>
      <c r="JJO1"/>
      <c r="JJP1"/>
      <c r="JJQ1"/>
      <c r="JJR1"/>
      <c r="JJS1"/>
      <c r="JJT1"/>
      <c r="JJU1"/>
      <c r="JJV1"/>
      <c r="JJW1"/>
      <c r="JJX1"/>
      <c r="JJY1"/>
      <c r="JJZ1"/>
      <c r="JKA1"/>
      <c r="JKB1"/>
      <c r="JKC1"/>
      <c r="JKD1"/>
      <c r="JKE1"/>
      <c r="JKF1"/>
      <c r="JKG1"/>
      <c r="JKH1"/>
      <c r="JKI1"/>
      <c r="JKJ1"/>
      <c r="JKK1"/>
      <c r="JKL1"/>
      <c r="JKM1"/>
      <c r="JKN1"/>
      <c r="JKO1"/>
      <c r="JKP1"/>
      <c r="JKQ1"/>
      <c r="JKR1"/>
      <c r="JKS1"/>
      <c r="JKT1"/>
      <c r="JKU1"/>
      <c r="JKV1"/>
      <c r="JKW1"/>
      <c r="JKX1"/>
      <c r="JKY1"/>
      <c r="JKZ1"/>
      <c r="JLA1"/>
      <c r="JLB1"/>
      <c r="JLC1"/>
      <c r="JLD1"/>
      <c r="JLE1"/>
      <c r="JLF1"/>
      <c r="JLG1"/>
      <c r="JLH1"/>
      <c r="JLI1"/>
      <c r="JLJ1"/>
      <c r="JLK1"/>
      <c r="JLL1"/>
      <c r="JLM1"/>
      <c r="JLN1"/>
      <c r="JLO1"/>
      <c r="JLP1"/>
      <c r="JLQ1"/>
      <c r="JLR1"/>
      <c r="JLS1"/>
      <c r="JLT1"/>
      <c r="JLU1"/>
      <c r="JLV1"/>
      <c r="JLW1"/>
      <c r="JLX1"/>
      <c r="JLY1"/>
      <c r="JLZ1"/>
      <c r="JMA1"/>
      <c r="JMB1"/>
      <c r="JMC1"/>
      <c r="JMD1"/>
      <c r="JME1"/>
      <c r="JMF1"/>
      <c r="JMG1"/>
      <c r="JMH1"/>
      <c r="JMI1"/>
      <c r="JMJ1"/>
      <c r="JMK1"/>
      <c r="JML1"/>
      <c r="JMM1"/>
      <c r="JMN1"/>
      <c r="JMO1"/>
      <c r="JMP1"/>
      <c r="JMQ1"/>
      <c r="JMR1"/>
      <c r="JMS1"/>
      <c r="JMT1"/>
      <c r="JMU1"/>
      <c r="JMV1"/>
      <c r="JMW1"/>
      <c r="JMX1"/>
      <c r="JMY1"/>
      <c r="JMZ1"/>
      <c r="JNA1"/>
      <c r="JNB1"/>
      <c r="JNC1"/>
      <c r="JND1"/>
      <c r="JNE1"/>
      <c r="JNF1"/>
      <c r="JNG1"/>
      <c r="JNH1"/>
      <c r="JNI1"/>
      <c r="JNJ1"/>
      <c r="JNK1"/>
      <c r="JNL1"/>
      <c r="JNM1"/>
      <c r="JNN1"/>
      <c r="JNO1"/>
      <c r="JNP1"/>
      <c r="JNQ1"/>
      <c r="JNR1"/>
      <c r="JNS1"/>
      <c r="JNT1"/>
      <c r="JNU1"/>
      <c r="JNV1"/>
      <c r="JNW1"/>
      <c r="JNX1"/>
      <c r="JNY1"/>
      <c r="JNZ1"/>
      <c r="JOA1"/>
      <c r="JOB1"/>
      <c r="JOC1"/>
      <c r="JOD1"/>
      <c r="JOE1"/>
      <c r="JOF1"/>
      <c r="JOG1"/>
      <c r="JOH1"/>
      <c r="JOI1"/>
      <c r="JOJ1"/>
      <c r="JOK1"/>
      <c r="JOL1"/>
      <c r="JOM1"/>
      <c r="JON1"/>
      <c r="JOO1"/>
      <c r="JOP1"/>
      <c r="JOQ1"/>
      <c r="JOR1"/>
      <c r="JOS1"/>
      <c r="JOT1"/>
      <c r="JOU1"/>
      <c r="JOV1"/>
      <c r="JOW1"/>
      <c r="JOX1"/>
      <c r="JOY1"/>
      <c r="JOZ1"/>
      <c r="JPA1"/>
      <c r="JPB1"/>
      <c r="JPC1"/>
      <c r="JPD1"/>
      <c r="JPE1"/>
      <c r="JPF1"/>
      <c r="JPG1"/>
      <c r="JPH1"/>
      <c r="JPI1"/>
      <c r="JPJ1"/>
      <c r="JPK1"/>
      <c r="JPL1"/>
      <c r="JPM1"/>
      <c r="JPN1"/>
      <c r="JPO1"/>
      <c r="JPP1"/>
      <c r="JPQ1"/>
      <c r="JPR1"/>
      <c r="JPS1"/>
      <c r="JPT1"/>
      <c r="JPU1"/>
      <c r="JPV1"/>
      <c r="JPW1"/>
      <c r="JPX1"/>
      <c r="JPY1"/>
      <c r="JPZ1"/>
      <c r="JQA1"/>
      <c r="JQB1"/>
      <c r="JQC1"/>
      <c r="JQD1"/>
      <c r="JQE1"/>
      <c r="JQF1"/>
      <c r="JQG1"/>
      <c r="JQH1"/>
      <c r="JQI1"/>
      <c r="JQJ1"/>
      <c r="JQK1"/>
      <c r="JQL1"/>
      <c r="JQM1"/>
      <c r="JQN1"/>
      <c r="JQO1"/>
      <c r="JQP1"/>
      <c r="JQQ1"/>
      <c r="JQR1"/>
      <c r="JQS1"/>
      <c r="JQT1"/>
      <c r="JQU1"/>
      <c r="JQV1"/>
      <c r="JQW1"/>
      <c r="JQX1"/>
      <c r="JQY1"/>
      <c r="JQZ1"/>
      <c r="JRA1"/>
      <c r="JRB1"/>
      <c r="JRC1"/>
      <c r="JRD1"/>
      <c r="JRE1"/>
      <c r="JRF1"/>
      <c r="JRG1"/>
      <c r="JRH1"/>
      <c r="JRI1"/>
      <c r="JRJ1"/>
      <c r="JRK1"/>
      <c r="JRL1"/>
      <c r="JRM1"/>
      <c r="JRN1"/>
      <c r="JRO1"/>
      <c r="JRP1"/>
      <c r="JRQ1"/>
      <c r="JRR1"/>
      <c r="JRS1"/>
      <c r="JRT1"/>
      <c r="JRU1"/>
      <c r="JRV1"/>
      <c r="JRW1"/>
      <c r="JRX1"/>
      <c r="JRY1"/>
      <c r="JRZ1"/>
      <c r="JSA1"/>
      <c r="JSB1"/>
      <c r="JSC1"/>
      <c r="JSD1"/>
      <c r="JSE1"/>
      <c r="JSF1"/>
      <c r="JSG1"/>
      <c r="JSH1"/>
      <c r="JSI1"/>
      <c r="JSJ1"/>
      <c r="JSK1"/>
      <c r="JSL1"/>
      <c r="JSM1"/>
      <c r="JSN1"/>
      <c r="JSO1"/>
      <c r="JSP1"/>
      <c r="JSQ1"/>
      <c r="JSR1"/>
      <c r="JSS1"/>
      <c r="JST1"/>
      <c r="JSU1"/>
      <c r="JSV1"/>
      <c r="JSW1"/>
      <c r="JSX1"/>
      <c r="JSY1"/>
      <c r="JSZ1"/>
      <c r="JTA1"/>
      <c r="JTB1"/>
      <c r="JTC1"/>
      <c r="JTD1"/>
      <c r="JTE1"/>
      <c r="JTF1"/>
      <c r="JTG1"/>
      <c r="JTH1"/>
      <c r="JTI1"/>
      <c r="JTJ1"/>
      <c r="JTK1"/>
      <c r="JTL1"/>
      <c r="JTM1"/>
      <c r="JTN1"/>
      <c r="JTO1"/>
      <c r="JTP1"/>
      <c r="JTQ1"/>
      <c r="JTR1"/>
      <c r="JTS1"/>
      <c r="JTT1"/>
      <c r="JTU1"/>
      <c r="JTV1"/>
      <c r="JTW1"/>
      <c r="JTX1"/>
      <c r="JTY1"/>
      <c r="JTZ1"/>
      <c r="JUA1"/>
      <c r="JUB1"/>
      <c r="JUC1"/>
      <c r="JUD1"/>
      <c r="JUE1"/>
      <c r="JUF1"/>
      <c r="JUG1"/>
      <c r="JUH1"/>
      <c r="JUI1"/>
      <c r="JUJ1"/>
      <c r="JUK1"/>
      <c r="JUL1"/>
      <c r="JUM1"/>
      <c r="JUN1"/>
      <c r="JUO1"/>
      <c r="JUP1"/>
      <c r="JUQ1"/>
      <c r="JUR1"/>
      <c r="JUS1"/>
      <c r="JUT1"/>
      <c r="JUU1"/>
      <c r="JUV1"/>
      <c r="JUW1"/>
      <c r="JUX1"/>
      <c r="JUY1"/>
      <c r="JUZ1"/>
      <c r="JVA1"/>
      <c r="JVB1"/>
      <c r="JVC1"/>
      <c r="JVD1"/>
      <c r="JVE1"/>
      <c r="JVF1"/>
      <c r="JVG1"/>
      <c r="JVH1"/>
      <c r="JVI1"/>
      <c r="JVJ1"/>
      <c r="JVK1"/>
      <c r="JVL1"/>
      <c r="JVM1"/>
      <c r="JVN1"/>
      <c r="JVO1"/>
      <c r="JVP1"/>
      <c r="JVQ1"/>
      <c r="JVR1"/>
      <c r="JVS1"/>
      <c r="JVT1"/>
      <c r="JVU1"/>
      <c r="JVV1"/>
      <c r="JVW1"/>
      <c r="JVX1"/>
      <c r="JVY1"/>
      <c r="JVZ1"/>
      <c r="JWA1"/>
      <c r="JWB1"/>
      <c r="JWC1"/>
      <c r="JWD1"/>
      <c r="JWE1"/>
      <c r="JWF1"/>
      <c r="JWG1"/>
      <c r="JWH1"/>
      <c r="JWI1"/>
      <c r="JWJ1"/>
      <c r="JWK1"/>
      <c r="JWL1"/>
      <c r="JWM1"/>
      <c r="JWN1"/>
      <c r="JWO1"/>
      <c r="JWP1"/>
      <c r="JWQ1"/>
      <c r="JWR1"/>
      <c r="JWS1"/>
      <c r="JWT1"/>
      <c r="JWU1"/>
      <c r="JWV1"/>
      <c r="JWW1"/>
      <c r="JWX1"/>
      <c r="JWY1"/>
      <c r="JWZ1"/>
      <c r="JXA1"/>
      <c r="JXB1"/>
      <c r="JXC1"/>
      <c r="JXD1"/>
      <c r="JXE1"/>
      <c r="JXF1"/>
      <c r="JXG1"/>
      <c r="JXH1"/>
      <c r="JXI1"/>
      <c r="JXJ1"/>
      <c r="JXK1"/>
      <c r="JXL1"/>
      <c r="JXM1"/>
      <c r="JXN1"/>
      <c r="JXO1"/>
      <c r="JXP1"/>
      <c r="JXQ1"/>
      <c r="JXR1"/>
      <c r="JXS1"/>
      <c r="JXT1"/>
      <c r="JXU1"/>
      <c r="JXV1"/>
      <c r="JXW1"/>
      <c r="JXX1"/>
      <c r="JXY1"/>
      <c r="JXZ1"/>
      <c r="JYA1"/>
      <c r="JYB1"/>
      <c r="JYC1"/>
      <c r="JYD1"/>
      <c r="JYE1"/>
      <c r="JYF1"/>
      <c r="JYG1"/>
      <c r="JYH1"/>
      <c r="JYI1"/>
      <c r="JYJ1"/>
      <c r="JYK1"/>
      <c r="JYL1"/>
      <c r="JYM1"/>
      <c r="JYN1"/>
      <c r="JYO1"/>
      <c r="JYP1"/>
      <c r="JYQ1"/>
      <c r="JYR1"/>
      <c r="JYS1"/>
      <c r="JYT1"/>
      <c r="JYU1"/>
      <c r="JYV1"/>
      <c r="JYW1"/>
      <c r="JYX1"/>
      <c r="JYY1"/>
      <c r="JYZ1"/>
      <c r="JZA1"/>
      <c r="JZB1"/>
      <c r="JZC1"/>
      <c r="JZD1"/>
      <c r="JZE1"/>
      <c r="JZF1"/>
      <c r="JZG1"/>
      <c r="JZH1"/>
      <c r="JZI1"/>
      <c r="JZJ1"/>
      <c r="JZK1"/>
      <c r="JZL1"/>
      <c r="JZM1"/>
      <c r="JZN1"/>
      <c r="JZO1"/>
      <c r="JZP1"/>
      <c r="JZQ1"/>
      <c r="JZR1"/>
      <c r="JZS1"/>
      <c r="JZT1"/>
      <c r="JZU1"/>
      <c r="JZV1"/>
      <c r="JZW1"/>
      <c r="JZX1"/>
      <c r="JZY1"/>
      <c r="JZZ1"/>
      <c r="KAA1"/>
      <c r="KAB1"/>
      <c r="KAC1"/>
      <c r="KAD1"/>
      <c r="KAE1"/>
      <c r="KAF1"/>
      <c r="KAG1"/>
      <c r="KAH1"/>
      <c r="KAI1"/>
      <c r="KAJ1"/>
      <c r="KAK1"/>
      <c r="KAL1"/>
      <c r="KAM1"/>
      <c r="KAN1"/>
      <c r="KAO1"/>
      <c r="KAP1"/>
      <c r="KAQ1"/>
      <c r="KAR1"/>
      <c r="KAS1"/>
      <c r="KAT1"/>
      <c r="KAU1"/>
      <c r="KAV1"/>
      <c r="KAW1"/>
      <c r="KAX1"/>
      <c r="KAY1"/>
      <c r="KAZ1"/>
      <c r="KBA1"/>
      <c r="KBB1"/>
      <c r="KBC1"/>
      <c r="KBD1"/>
      <c r="KBE1"/>
      <c r="KBF1"/>
      <c r="KBG1"/>
      <c r="KBH1"/>
      <c r="KBI1"/>
      <c r="KBJ1"/>
      <c r="KBK1"/>
      <c r="KBL1"/>
      <c r="KBM1"/>
      <c r="KBN1"/>
      <c r="KBO1"/>
      <c r="KBP1"/>
      <c r="KBQ1"/>
      <c r="KBR1"/>
      <c r="KBS1"/>
      <c r="KBT1"/>
      <c r="KBU1"/>
      <c r="KBV1"/>
      <c r="KBW1"/>
      <c r="KBX1"/>
      <c r="KBY1"/>
      <c r="KBZ1"/>
      <c r="KCA1"/>
      <c r="KCB1"/>
      <c r="KCC1"/>
      <c r="KCD1"/>
      <c r="KCE1"/>
      <c r="KCF1"/>
      <c r="KCG1"/>
      <c r="KCH1"/>
      <c r="KCI1"/>
      <c r="KCJ1"/>
      <c r="KCK1"/>
      <c r="KCL1"/>
      <c r="KCM1"/>
      <c r="KCN1"/>
      <c r="KCO1"/>
      <c r="KCP1"/>
      <c r="KCQ1"/>
      <c r="KCR1"/>
      <c r="KCS1"/>
      <c r="KCT1"/>
      <c r="KCU1"/>
      <c r="KCV1"/>
      <c r="KCW1"/>
      <c r="KCX1"/>
      <c r="KCY1"/>
      <c r="KCZ1"/>
      <c r="KDA1"/>
      <c r="KDB1"/>
      <c r="KDC1"/>
      <c r="KDD1"/>
      <c r="KDE1"/>
      <c r="KDF1"/>
      <c r="KDG1"/>
      <c r="KDH1"/>
      <c r="KDI1"/>
      <c r="KDJ1"/>
      <c r="KDK1"/>
      <c r="KDL1"/>
      <c r="KDM1"/>
      <c r="KDN1"/>
      <c r="KDO1"/>
      <c r="KDP1"/>
      <c r="KDQ1"/>
      <c r="KDR1"/>
      <c r="KDS1"/>
      <c r="KDT1"/>
      <c r="KDU1"/>
      <c r="KDV1"/>
      <c r="KDW1"/>
      <c r="KDX1"/>
      <c r="KDY1"/>
      <c r="KDZ1"/>
      <c r="KEA1"/>
      <c r="KEB1"/>
      <c r="KEC1"/>
      <c r="KED1"/>
      <c r="KEE1"/>
      <c r="KEF1"/>
      <c r="KEG1"/>
      <c r="KEH1"/>
      <c r="KEI1"/>
      <c r="KEJ1"/>
      <c r="KEK1"/>
      <c r="KEL1"/>
      <c r="KEM1"/>
      <c r="KEN1"/>
      <c r="KEO1"/>
      <c r="KEP1"/>
      <c r="KEQ1"/>
      <c r="KER1"/>
      <c r="KES1"/>
      <c r="KET1"/>
      <c r="KEU1"/>
      <c r="KEV1"/>
      <c r="KEW1"/>
      <c r="KEX1"/>
      <c r="KEY1"/>
      <c r="KEZ1"/>
      <c r="KFA1"/>
      <c r="KFB1"/>
      <c r="KFC1"/>
      <c r="KFD1"/>
      <c r="KFE1"/>
      <c r="KFF1"/>
      <c r="KFG1"/>
      <c r="KFH1"/>
      <c r="KFI1"/>
      <c r="KFJ1"/>
      <c r="KFK1"/>
      <c r="KFL1"/>
      <c r="KFM1"/>
      <c r="KFN1"/>
      <c r="KFO1"/>
      <c r="KFP1"/>
      <c r="KFQ1"/>
      <c r="KFR1"/>
      <c r="KFS1"/>
      <c r="KFT1"/>
      <c r="KFU1"/>
      <c r="KFV1"/>
      <c r="KFW1"/>
      <c r="KFX1"/>
      <c r="KFY1"/>
      <c r="KFZ1"/>
      <c r="KGA1"/>
      <c r="KGB1"/>
      <c r="KGC1"/>
      <c r="KGD1"/>
      <c r="KGE1"/>
      <c r="KGF1"/>
      <c r="KGG1"/>
      <c r="KGH1"/>
      <c r="KGI1"/>
      <c r="KGJ1"/>
      <c r="KGK1"/>
      <c r="KGL1"/>
      <c r="KGM1"/>
      <c r="KGN1"/>
      <c r="KGO1"/>
      <c r="KGP1"/>
      <c r="KGQ1"/>
      <c r="KGR1"/>
      <c r="KGS1"/>
      <c r="KGT1"/>
      <c r="KGU1"/>
      <c r="KGV1"/>
      <c r="KGW1"/>
      <c r="KGX1"/>
      <c r="KGY1"/>
      <c r="KGZ1"/>
      <c r="KHA1"/>
      <c r="KHB1"/>
      <c r="KHC1"/>
      <c r="KHD1"/>
      <c r="KHE1"/>
      <c r="KHF1"/>
      <c r="KHG1"/>
      <c r="KHH1"/>
      <c r="KHI1"/>
      <c r="KHJ1"/>
      <c r="KHK1"/>
      <c r="KHL1"/>
      <c r="KHM1"/>
      <c r="KHN1"/>
      <c r="KHO1"/>
      <c r="KHP1"/>
      <c r="KHQ1"/>
      <c r="KHR1"/>
      <c r="KHS1"/>
      <c r="KHT1"/>
      <c r="KHU1"/>
      <c r="KHV1"/>
      <c r="KHW1"/>
      <c r="KHX1"/>
      <c r="KHY1"/>
      <c r="KHZ1"/>
      <c r="KIA1"/>
      <c r="KIB1"/>
      <c r="KIC1"/>
      <c r="KID1"/>
      <c r="KIE1"/>
      <c r="KIF1"/>
      <c r="KIG1"/>
      <c r="KIH1"/>
      <c r="KII1"/>
      <c r="KIJ1"/>
      <c r="KIK1"/>
      <c r="KIL1"/>
      <c r="KIM1"/>
      <c r="KIN1"/>
      <c r="KIO1"/>
      <c r="KIP1"/>
      <c r="KIQ1"/>
      <c r="KIR1"/>
      <c r="KIS1"/>
      <c r="KIT1"/>
      <c r="KIU1"/>
      <c r="KIV1"/>
      <c r="KIW1"/>
      <c r="KIX1"/>
      <c r="KIY1"/>
      <c r="KIZ1"/>
      <c r="KJA1"/>
      <c r="KJB1"/>
      <c r="KJC1"/>
      <c r="KJD1"/>
      <c r="KJE1"/>
      <c r="KJF1"/>
      <c r="KJG1"/>
      <c r="KJH1"/>
      <c r="KJI1"/>
      <c r="KJJ1"/>
      <c r="KJK1"/>
      <c r="KJL1"/>
      <c r="KJM1"/>
      <c r="KJN1"/>
      <c r="KJO1"/>
      <c r="KJP1"/>
      <c r="KJQ1"/>
      <c r="KJR1"/>
      <c r="KJS1"/>
      <c r="KJT1"/>
      <c r="KJU1"/>
      <c r="KJV1"/>
      <c r="KJW1"/>
      <c r="KJX1"/>
      <c r="KJY1"/>
      <c r="KJZ1"/>
      <c r="KKA1"/>
      <c r="KKB1"/>
      <c r="KKC1"/>
      <c r="KKD1"/>
      <c r="KKE1"/>
      <c r="KKF1"/>
      <c r="KKG1"/>
      <c r="KKH1"/>
      <c r="KKI1"/>
      <c r="KKJ1"/>
      <c r="KKK1"/>
      <c r="KKL1"/>
      <c r="KKM1"/>
      <c r="KKN1"/>
      <c r="KKO1"/>
      <c r="KKP1"/>
      <c r="KKQ1"/>
      <c r="KKR1"/>
      <c r="KKS1"/>
      <c r="KKT1"/>
      <c r="KKU1"/>
      <c r="KKV1"/>
      <c r="KKW1"/>
      <c r="KKX1"/>
      <c r="KKY1"/>
      <c r="KKZ1"/>
      <c r="KLA1"/>
      <c r="KLB1"/>
      <c r="KLC1"/>
      <c r="KLD1"/>
      <c r="KLE1"/>
      <c r="KLF1"/>
      <c r="KLG1"/>
      <c r="KLH1"/>
      <c r="KLI1"/>
      <c r="KLJ1"/>
      <c r="KLK1"/>
      <c r="KLL1"/>
      <c r="KLM1"/>
      <c r="KLN1"/>
      <c r="KLO1"/>
      <c r="KLP1"/>
      <c r="KLQ1"/>
      <c r="KLR1"/>
      <c r="KLS1"/>
      <c r="KLT1"/>
      <c r="KLU1"/>
      <c r="KLV1"/>
      <c r="KLW1"/>
      <c r="KLX1"/>
      <c r="KLY1"/>
      <c r="KLZ1"/>
      <c r="KMA1"/>
      <c r="KMB1"/>
      <c r="KMC1"/>
      <c r="KMD1"/>
      <c r="KME1"/>
      <c r="KMF1"/>
      <c r="KMG1"/>
      <c r="KMH1"/>
      <c r="KMI1"/>
      <c r="KMJ1"/>
      <c r="KMK1"/>
      <c r="KML1"/>
      <c r="KMM1"/>
      <c r="KMN1"/>
      <c r="KMO1"/>
      <c r="KMP1"/>
      <c r="KMQ1"/>
      <c r="KMR1"/>
      <c r="KMS1"/>
      <c r="KMT1"/>
      <c r="KMU1"/>
      <c r="KMV1"/>
      <c r="KMW1"/>
      <c r="KMX1"/>
      <c r="KMY1"/>
      <c r="KMZ1"/>
      <c r="KNA1"/>
      <c r="KNB1"/>
      <c r="KNC1"/>
      <c r="KND1"/>
      <c r="KNE1"/>
      <c r="KNF1"/>
      <c r="KNG1"/>
      <c r="KNH1"/>
      <c r="KNI1"/>
      <c r="KNJ1"/>
      <c r="KNK1"/>
      <c r="KNL1"/>
      <c r="KNM1"/>
      <c r="KNN1"/>
      <c r="KNO1"/>
      <c r="KNP1"/>
      <c r="KNQ1"/>
      <c r="KNR1"/>
      <c r="KNS1"/>
      <c r="KNT1"/>
      <c r="KNU1"/>
      <c r="KNV1"/>
      <c r="KNW1"/>
      <c r="KNX1"/>
      <c r="KNY1"/>
      <c r="KNZ1"/>
      <c r="KOA1"/>
      <c r="KOB1"/>
      <c r="KOC1"/>
      <c r="KOD1"/>
      <c r="KOE1"/>
      <c r="KOF1"/>
      <c r="KOG1"/>
      <c r="KOH1"/>
      <c r="KOI1"/>
      <c r="KOJ1"/>
      <c r="KOK1"/>
      <c r="KOL1"/>
      <c r="KOM1"/>
      <c r="KON1"/>
      <c r="KOO1"/>
      <c r="KOP1"/>
      <c r="KOQ1"/>
      <c r="KOR1"/>
      <c r="KOS1"/>
      <c r="KOT1"/>
      <c r="KOU1"/>
      <c r="KOV1"/>
      <c r="KOW1"/>
      <c r="KOX1"/>
      <c r="KOY1"/>
      <c r="KOZ1"/>
      <c r="KPA1"/>
      <c r="KPB1"/>
      <c r="KPC1"/>
      <c r="KPD1"/>
      <c r="KPE1"/>
      <c r="KPF1"/>
      <c r="KPG1"/>
      <c r="KPH1"/>
      <c r="KPI1"/>
      <c r="KPJ1"/>
      <c r="KPK1"/>
      <c r="KPL1"/>
      <c r="KPM1"/>
      <c r="KPN1"/>
      <c r="KPO1"/>
      <c r="KPP1"/>
      <c r="KPQ1"/>
      <c r="KPR1"/>
      <c r="KPS1"/>
      <c r="KPT1"/>
      <c r="KPU1"/>
      <c r="KPV1"/>
      <c r="KPW1"/>
      <c r="KPX1"/>
      <c r="KPY1"/>
      <c r="KPZ1"/>
      <c r="KQA1"/>
      <c r="KQB1"/>
      <c r="KQC1"/>
      <c r="KQD1"/>
      <c r="KQE1"/>
      <c r="KQF1"/>
      <c r="KQG1"/>
      <c r="KQH1"/>
      <c r="KQI1"/>
      <c r="KQJ1"/>
      <c r="KQK1"/>
      <c r="KQL1"/>
      <c r="KQM1"/>
      <c r="KQN1"/>
      <c r="KQO1"/>
      <c r="KQP1"/>
      <c r="KQQ1"/>
      <c r="KQR1"/>
      <c r="KQS1"/>
      <c r="KQT1"/>
      <c r="KQU1"/>
      <c r="KQV1"/>
      <c r="KQW1"/>
      <c r="KQX1"/>
      <c r="KQY1"/>
      <c r="KQZ1"/>
      <c r="KRA1"/>
      <c r="KRB1"/>
      <c r="KRC1"/>
      <c r="KRD1"/>
      <c r="KRE1"/>
      <c r="KRF1"/>
      <c r="KRG1"/>
      <c r="KRH1"/>
      <c r="KRI1"/>
      <c r="KRJ1"/>
      <c r="KRK1"/>
      <c r="KRL1"/>
      <c r="KRM1"/>
      <c r="KRN1"/>
      <c r="KRO1"/>
      <c r="KRP1"/>
      <c r="KRQ1"/>
      <c r="KRR1"/>
      <c r="KRS1"/>
      <c r="KRT1"/>
      <c r="KRU1"/>
      <c r="KRV1"/>
      <c r="KRW1"/>
      <c r="KRX1"/>
      <c r="KRY1"/>
      <c r="KRZ1"/>
      <c r="KSA1"/>
      <c r="KSB1"/>
      <c r="KSC1"/>
      <c r="KSD1"/>
      <c r="KSE1"/>
      <c r="KSF1"/>
      <c r="KSG1"/>
      <c r="KSH1"/>
      <c r="KSI1"/>
      <c r="KSJ1"/>
      <c r="KSK1"/>
      <c r="KSL1"/>
      <c r="KSM1"/>
      <c r="KSN1"/>
      <c r="KSO1"/>
      <c r="KSP1"/>
      <c r="KSQ1"/>
      <c r="KSR1"/>
      <c r="KSS1"/>
      <c r="KST1"/>
      <c r="KSU1"/>
      <c r="KSV1"/>
      <c r="KSW1"/>
      <c r="KSX1"/>
      <c r="KSY1"/>
      <c r="KSZ1"/>
      <c r="KTA1"/>
      <c r="KTB1"/>
      <c r="KTC1"/>
      <c r="KTD1"/>
      <c r="KTE1"/>
      <c r="KTF1"/>
      <c r="KTG1"/>
      <c r="KTH1"/>
      <c r="KTI1"/>
      <c r="KTJ1"/>
      <c r="KTK1"/>
      <c r="KTL1"/>
      <c r="KTM1"/>
      <c r="KTN1"/>
      <c r="KTO1"/>
      <c r="KTP1"/>
      <c r="KTQ1"/>
      <c r="KTR1"/>
      <c r="KTS1"/>
      <c r="KTT1"/>
      <c r="KTU1"/>
      <c r="KTV1"/>
      <c r="KTW1"/>
      <c r="KTX1"/>
      <c r="KTY1"/>
      <c r="KTZ1"/>
      <c r="KUA1"/>
      <c r="KUB1"/>
      <c r="KUC1"/>
      <c r="KUD1"/>
      <c r="KUE1"/>
      <c r="KUF1"/>
      <c r="KUG1"/>
      <c r="KUH1"/>
      <c r="KUI1"/>
      <c r="KUJ1"/>
      <c r="KUK1"/>
      <c r="KUL1"/>
      <c r="KUM1"/>
      <c r="KUN1"/>
      <c r="KUO1"/>
      <c r="KUP1"/>
      <c r="KUQ1"/>
      <c r="KUR1"/>
      <c r="KUS1"/>
      <c r="KUT1"/>
      <c r="KUU1"/>
      <c r="KUV1"/>
      <c r="KUW1"/>
      <c r="KUX1"/>
      <c r="KUY1"/>
      <c r="KUZ1"/>
      <c r="KVA1"/>
      <c r="KVB1"/>
      <c r="KVC1"/>
      <c r="KVD1"/>
      <c r="KVE1"/>
      <c r="KVF1"/>
      <c r="KVG1"/>
      <c r="KVH1"/>
      <c r="KVI1"/>
      <c r="KVJ1"/>
      <c r="KVK1"/>
      <c r="KVL1"/>
      <c r="KVM1"/>
      <c r="KVN1"/>
      <c r="KVO1"/>
      <c r="KVP1"/>
      <c r="KVQ1"/>
      <c r="KVR1"/>
      <c r="KVS1"/>
      <c r="KVT1"/>
      <c r="KVU1"/>
      <c r="KVV1"/>
      <c r="KVW1"/>
      <c r="KVX1"/>
      <c r="KVY1"/>
      <c r="KVZ1"/>
      <c r="KWA1"/>
      <c r="KWB1"/>
      <c r="KWC1"/>
      <c r="KWD1"/>
      <c r="KWE1"/>
      <c r="KWF1"/>
      <c r="KWG1"/>
      <c r="KWH1"/>
      <c r="KWI1"/>
      <c r="KWJ1"/>
      <c r="KWK1"/>
      <c r="KWL1"/>
      <c r="KWM1"/>
      <c r="KWN1"/>
      <c r="KWO1"/>
      <c r="KWP1"/>
      <c r="KWQ1"/>
      <c r="KWR1"/>
      <c r="KWS1"/>
      <c r="KWT1"/>
      <c r="KWU1"/>
      <c r="KWV1"/>
      <c r="KWW1"/>
      <c r="KWX1"/>
      <c r="KWY1"/>
      <c r="KWZ1"/>
      <c r="KXA1"/>
      <c r="KXB1"/>
      <c r="KXC1"/>
      <c r="KXD1"/>
      <c r="KXE1"/>
      <c r="KXF1"/>
      <c r="KXG1"/>
      <c r="KXH1"/>
      <c r="KXI1"/>
      <c r="KXJ1"/>
      <c r="KXK1"/>
      <c r="KXL1"/>
      <c r="KXM1"/>
      <c r="KXN1"/>
      <c r="KXO1"/>
      <c r="KXP1"/>
      <c r="KXQ1"/>
      <c r="KXR1"/>
      <c r="KXS1"/>
      <c r="KXT1"/>
      <c r="KXU1"/>
      <c r="KXV1"/>
      <c r="KXW1"/>
      <c r="KXX1"/>
      <c r="KXY1"/>
      <c r="KXZ1"/>
      <c r="KYA1"/>
      <c r="KYB1"/>
      <c r="KYC1"/>
      <c r="KYD1"/>
      <c r="KYE1"/>
      <c r="KYF1"/>
      <c r="KYG1"/>
      <c r="KYH1"/>
      <c r="KYI1"/>
      <c r="KYJ1"/>
      <c r="KYK1"/>
      <c r="KYL1"/>
      <c r="KYM1"/>
      <c r="KYN1"/>
      <c r="KYO1"/>
      <c r="KYP1"/>
      <c r="KYQ1"/>
      <c r="KYR1"/>
      <c r="KYS1"/>
      <c r="KYT1"/>
      <c r="KYU1"/>
      <c r="KYV1"/>
      <c r="KYW1"/>
      <c r="KYX1"/>
      <c r="KYY1"/>
      <c r="KYZ1"/>
      <c r="KZA1"/>
      <c r="KZB1"/>
      <c r="KZC1"/>
      <c r="KZD1"/>
      <c r="KZE1"/>
      <c r="KZF1"/>
      <c r="KZG1"/>
      <c r="KZH1"/>
      <c r="KZI1"/>
      <c r="KZJ1"/>
      <c r="KZK1"/>
      <c r="KZL1"/>
      <c r="KZM1"/>
      <c r="KZN1"/>
      <c r="KZO1"/>
      <c r="KZP1"/>
      <c r="KZQ1"/>
      <c r="KZR1"/>
      <c r="KZS1"/>
      <c r="KZT1"/>
      <c r="KZU1"/>
      <c r="KZV1"/>
      <c r="KZW1"/>
      <c r="KZX1"/>
      <c r="KZY1"/>
      <c r="KZZ1"/>
      <c r="LAA1"/>
      <c r="LAB1"/>
      <c r="LAC1"/>
      <c r="LAD1"/>
      <c r="LAE1"/>
      <c r="LAF1"/>
      <c r="LAG1"/>
      <c r="LAH1"/>
      <c r="LAI1"/>
      <c r="LAJ1"/>
      <c r="LAK1"/>
      <c r="LAL1"/>
      <c r="LAM1"/>
      <c r="LAN1"/>
      <c r="LAO1"/>
      <c r="LAP1"/>
      <c r="LAQ1"/>
      <c r="LAR1"/>
      <c r="LAS1"/>
      <c r="LAT1"/>
      <c r="LAU1"/>
      <c r="LAV1"/>
      <c r="LAW1"/>
      <c r="LAX1"/>
      <c r="LAY1"/>
      <c r="LAZ1"/>
      <c r="LBA1"/>
      <c r="LBB1"/>
      <c r="LBC1"/>
      <c r="LBD1"/>
      <c r="LBE1"/>
      <c r="LBF1"/>
      <c r="LBG1"/>
      <c r="LBH1"/>
      <c r="LBI1"/>
      <c r="LBJ1"/>
      <c r="LBK1"/>
      <c r="LBL1"/>
      <c r="LBM1"/>
      <c r="LBN1"/>
      <c r="LBO1"/>
      <c r="LBP1"/>
      <c r="LBQ1"/>
      <c r="LBR1"/>
      <c r="LBS1"/>
      <c r="LBT1"/>
      <c r="LBU1"/>
      <c r="LBV1"/>
      <c r="LBW1"/>
      <c r="LBX1"/>
      <c r="LBY1"/>
      <c r="LBZ1"/>
      <c r="LCA1"/>
      <c r="LCB1"/>
      <c r="LCC1"/>
      <c r="LCD1"/>
      <c r="LCE1"/>
      <c r="LCF1"/>
      <c r="LCG1"/>
      <c r="LCH1"/>
      <c r="LCI1"/>
      <c r="LCJ1"/>
      <c r="LCK1"/>
      <c r="LCL1"/>
      <c r="LCM1"/>
      <c r="LCN1"/>
      <c r="LCO1"/>
      <c r="LCP1"/>
      <c r="LCQ1"/>
      <c r="LCR1"/>
      <c r="LCS1"/>
      <c r="LCT1"/>
      <c r="LCU1"/>
      <c r="LCV1"/>
      <c r="LCW1"/>
      <c r="LCX1"/>
      <c r="LCY1"/>
      <c r="LCZ1"/>
      <c r="LDA1"/>
      <c r="LDB1"/>
      <c r="LDC1"/>
      <c r="LDD1"/>
      <c r="LDE1"/>
      <c r="LDF1"/>
      <c r="LDG1"/>
      <c r="LDH1"/>
      <c r="LDI1"/>
      <c r="LDJ1"/>
      <c r="LDK1"/>
      <c r="LDL1"/>
      <c r="LDM1"/>
      <c r="LDN1"/>
      <c r="LDO1"/>
      <c r="LDP1"/>
      <c r="LDQ1"/>
      <c r="LDR1"/>
      <c r="LDS1"/>
      <c r="LDT1"/>
      <c r="LDU1"/>
      <c r="LDV1"/>
      <c r="LDW1"/>
      <c r="LDX1"/>
      <c r="LDY1"/>
      <c r="LDZ1"/>
      <c r="LEA1"/>
      <c r="LEB1"/>
      <c r="LEC1"/>
      <c r="LED1"/>
      <c r="LEE1"/>
      <c r="LEF1"/>
      <c r="LEG1"/>
      <c r="LEH1"/>
      <c r="LEI1"/>
      <c r="LEJ1"/>
      <c r="LEK1"/>
      <c r="LEL1"/>
      <c r="LEM1"/>
      <c r="LEN1"/>
      <c r="LEO1"/>
      <c r="LEP1"/>
      <c r="LEQ1"/>
      <c r="LER1"/>
      <c r="LES1"/>
      <c r="LET1"/>
      <c r="LEU1"/>
      <c r="LEV1"/>
      <c r="LEW1"/>
      <c r="LEX1"/>
      <c r="LEY1"/>
      <c r="LEZ1"/>
      <c r="LFA1"/>
      <c r="LFB1"/>
      <c r="LFC1"/>
      <c r="LFD1"/>
      <c r="LFE1"/>
      <c r="LFF1"/>
      <c r="LFG1"/>
      <c r="LFH1"/>
      <c r="LFI1"/>
      <c r="LFJ1"/>
      <c r="LFK1"/>
      <c r="LFL1"/>
      <c r="LFM1"/>
      <c r="LFN1"/>
      <c r="LFO1"/>
      <c r="LFP1"/>
      <c r="LFQ1"/>
      <c r="LFR1"/>
      <c r="LFS1"/>
      <c r="LFT1"/>
      <c r="LFU1"/>
      <c r="LFV1"/>
      <c r="LFW1"/>
      <c r="LFX1"/>
      <c r="LFY1"/>
      <c r="LFZ1"/>
      <c r="LGA1"/>
      <c r="LGB1"/>
      <c r="LGC1"/>
      <c r="LGD1"/>
      <c r="LGE1"/>
      <c r="LGF1"/>
      <c r="LGG1"/>
      <c r="LGH1"/>
      <c r="LGI1"/>
      <c r="LGJ1"/>
      <c r="LGK1"/>
      <c r="LGL1"/>
      <c r="LGM1"/>
      <c r="LGN1"/>
      <c r="LGO1"/>
      <c r="LGP1"/>
      <c r="LGQ1"/>
      <c r="LGR1"/>
      <c r="LGS1"/>
      <c r="LGT1"/>
      <c r="LGU1"/>
      <c r="LGV1"/>
      <c r="LGW1"/>
      <c r="LGX1"/>
      <c r="LGY1"/>
      <c r="LGZ1"/>
      <c r="LHA1"/>
      <c r="LHB1"/>
      <c r="LHC1"/>
      <c r="LHD1"/>
      <c r="LHE1"/>
      <c r="LHF1"/>
      <c r="LHG1"/>
      <c r="LHH1"/>
      <c r="LHI1"/>
      <c r="LHJ1"/>
      <c r="LHK1"/>
      <c r="LHL1"/>
      <c r="LHM1"/>
      <c r="LHN1"/>
      <c r="LHO1"/>
      <c r="LHP1"/>
      <c r="LHQ1"/>
      <c r="LHR1"/>
      <c r="LHS1"/>
      <c r="LHT1"/>
      <c r="LHU1"/>
      <c r="LHV1"/>
      <c r="LHW1"/>
      <c r="LHX1"/>
      <c r="LHY1"/>
      <c r="LHZ1"/>
      <c r="LIA1"/>
      <c r="LIB1"/>
      <c r="LIC1"/>
      <c r="LID1"/>
      <c r="LIE1"/>
      <c r="LIF1"/>
      <c r="LIG1"/>
      <c r="LIH1"/>
      <c r="LII1"/>
      <c r="LIJ1"/>
      <c r="LIK1"/>
      <c r="LIL1"/>
      <c r="LIM1"/>
      <c r="LIN1"/>
      <c r="LIO1"/>
      <c r="LIP1"/>
      <c r="LIQ1"/>
      <c r="LIR1"/>
      <c r="LIS1"/>
      <c r="LIT1"/>
      <c r="LIU1"/>
      <c r="LIV1"/>
      <c r="LIW1"/>
      <c r="LIX1"/>
      <c r="LIY1"/>
      <c r="LIZ1"/>
      <c r="LJA1"/>
      <c r="LJB1"/>
      <c r="LJC1"/>
      <c r="LJD1"/>
      <c r="LJE1"/>
      <c r="LJF1"/>
      <c r="LJG1"/>
      <c r="LJH1"/>
      <c r="LJI1"/>
      <c r="LJJ1"/>
      <c r="LJK1"/>
      <c r="LJL1"/>
      <c r="LJM1"/>
      <c r="LJN1"/>
      <c r="LJO1"/>
      <c r="LJP1"/>
      <c r="LJQ1"/>
      <c r="LJR1"/>
      <c r="LJS1"/>
      <c r="LJT1"/>
      <c r="LJU1"/>
      <c r="LJV1"/>
      <c r="LJW1"/>
      <c r="LJX1"/>
      <c r="LJY1"/>
      <c r="LJZ1"/>
      <c r="LKA1"/>
      <c r="LKB1"/>
      <c r="LKC1"/>
      <c r="LKD1"/>
      <c r="LKE1"/>
      <c r="LKF1"/>
      <c r="LKG1"/>
      <c r="LKH1"/>
      <c r="LKI1"/>
      <c r="LKJ1"/>
      <c r="LKK1"/>
      <c r="LKL1"/>
      <c r="LKM1"/>
      <c r="LKN1"/>
      <c r="LKO1"/>
      <c r="LKP1"/>
      <c r="LKQ1"/>
      <c r="LKR1"/>
      <c r="LKS1"/>
      <c r="LKT1"/>
      <c r="LKU1"/>
      <c r="LKV1"/>
      <c r="LKW1"/>
      <c r="LKX1"/>
      <c r="LKY1"/>
      <c r="LKZ1"/>
      <c r="LLA1"/>
      <c r="LLB1"/>
      <c r="LLC1"/>
      <c r="LLD1"/>
      <c r="LLE1"/>
      <c r="LLF1"/>
      <c r="LLG1"/>
      <c r="LLH1"/>
      <c r="LLI1"/>
      <c r="LLJ1"/>
      <c r="LLK1"/>
      <c r="LLL1"/>
      <c r="LLM1"/>
      <c r="LLN1"/>
      <c r="LLO1"/>
      <c r="LLP1"/>
      <c r="LLQ1"/>
      <c r="LLR1"/>
      <c r="LLS1"/>
      <c r="LLT1"/>
      <c r="LLU1"/>
      <c r="LLV1"/>
      <c r="LLW1"/>
      <c r="LLX1"/>
      <c r="LLY1"/>
      <c r="LLZ1"/>
      <c r="LMA1"/>
      <c r="LMB1"/>
      <c r="LMC1"/>
      <c r="LMD1"/>
      <c r="LME1"/>
      <c r="LMF1"/>
      <c r="LMG1"/>
      <c r="LMH1"/>
      <c r="LMI1"/>
      <c r="LMJ1"/>
      <c r="LMK1"/>
      <c r="LML1"/>
      <c r="LMM1"/>
      <c r="LMN1"/>
      <c r="LMO1"/>
      <c r="LMP1"/>
      <c r="LMQ1"/>
      <c r="LMR1"/>
      <c r="LMS1"/>
      <c r="LMT1"/>
      <c r="LMU1"/>
      <c r="LMV1"/>
      <c r="LMW1"/>
      <c r="LMX1"/>
      <c r="LMY1"/>
      <c r="LMZ1"/>
      <c r="LNA1"/>
      <c r="LNB1"/>
      <c r="LNC1"/>
      <c r="LND1"/>
      <c r="LNE1"/>
      <c r="LNF1"/>
      <c r="LNG1"/>
      <c r="LNH1"/>
      <c r="LNI1"/>
      <c r="LNJ1"/>
      <c r="LNK1"/>
      <c r="LNL1"/>
      <c r="LNM1"/>
      <c r="LNN1"/>
      <c r="LNO1"/>
      <c r="LNP1"/>
      <c r="LNQ1"/>
      <c r="LNR1"/>
      <c r="LNS1"/>
      <c r="LNT1"/>
      <c r="LNU1"/>
      <c r="LNV1"/>
      <c r="LNW1"/>
      <c r="LNX1"/>
      <c r="LNY1"/>
      <c r="LNZ1"/>
      <c r="LOA1"/>
      <c r="LOB1"/>
      <c r="LOC1"/>
      <c r="LOD1"/>
      <c r="LOE1"/>
      <c r="LOF1"/>
      <c r="LOG1"/>
      <c r="LOH1"/>
      <c r="LOI1"/>
      <c r="LOJ1"/>
      <c r="LOK1"/>
      <c r="LOL1"/>
      <c r="LOM1"/>
      <c r="LON1"/>
      <c r="LOO1"/>
      <c r="LOP1"/>
      <c r="LOQ1"/>
      <c r="LOR1"/>
      <c r="LOS1"/>
      <c r="LOT1"/>
      <c r="LOU1"/>
      <c r="LOV1"/>
      <c r="LOW1"/>
      <c r="LOX1"/>
      <c r="LOY1"/>
      <c r="LOZ1"/>
      <c r="LPA1"/>
      <c r="LPB1"/>
      <c r="LPC1"/>
      <c r="LPD1"/>
      <c r="LPE1"/>
      <c r="LPF1"/>
      <c r="LPG1"/>
      <c r="LPH1"/>
      <c r="LPI1"/>
      <c r="LPJ1"/>
      <c r="LPK1"/>
      <c r="LPL1"/>
      <c r="LPM1"/>
      <c r="LPN1"/>
      <c r="LPO1"/>
      <c r="LPP1"/>
      <c r="LPQ1"/>
      <c r="LPR1"/>
      <c r="LPS1"/>
      <c r="LPT1"/>
      <c r="LPU1"/>
      <c r="LPV1"/>
      <c r="LPW1"/>
      <c r="LPX1"/>
      <c r="LPY1"/>
      <c r="LPZ1"/>
      <c r="LQA1"/>
      <c r="LQB1"/>
      <c r="LQC1"/>
      <c r="LQD1"/>
      <c r="LQE1"/>
      <c r="LQF1"/>
      <c r="LQG1"/>
      <c r="LQH1"/>
      <c r="LQI1"/>
      <c r="LQJ1"/>
      <c r="LQK1"/>
      <c r="LQL1"/>
      <c r="LQM1"/>
      <c r="LQN1"/>
      <c r="LQO1"/>
      <c r="LQP1"/>
      <c r="LQQ1"/>
      <c r="LQR1"/>
      <c r="LQS1"/>
      <c r="LQT1"/>
      <c r="LQU1"/>
      <c r="LQV1"/>
      <c r="LQW1"/>
      <c r="LQX1"/>
      <c r="LQY1"/>
      <c r="LQZ1"/>
      <c r="LRA1"/>
      <c r="LRB1"/>
      <c r="LRC1"/>
      <c r="LRD1"/>
      <c r="LRE1"/>
      <c r="LRF1"/>
      <c r="LRG1"/>
      <c r="LRH1"/>
      <c r="LRI1"/>
      <c r="LRJ1"/>
      <c r="LRK1"/>
      <c r="LRL1"/>
      <c r="LRM1"/>
      <c r="LRN1"/>
      <c r="LRO1"/>
      <c r="LRP1"/>
      <c r="LRQ1"/>
      <c r="LRR1"/>
      <c r="LRS1"/>
      <c r="LRT1"/>
      <c r="LRU1"/>
      <c r="LRV1"/>
      <c r="LRW1"/>
      <c r="LRX1"/>
      <c r="LRY1"/>
      <c r="LRZ1"/>
      <c r="LSA1"/>
      <c r="LSB1"/>
      <c r="LSC1"/>
      <c r="LSD1"/>
      <c r="LSE1"/>
      <c r="LSF1"/>
      <c r="LSG1"/>
      <c r="LSH1"/>
      <c r="LSI1"/>
      <c r="LSJ1"/>
      <c r="LSK1"/>
      <c r="LSL1"/>
      <c r="LSM1"/>
      <c r="LSN1"/>
      <c r="LSO1"/>
      <c r="LSP1"/>
      <c r="LSQ1"/>
      <c r="LSR1"/>
      <c r="LSS1"/>
      <c r="LST1"/>
      <c r="LSU1"/>
      <c r="LSV1"/>
      <c r="LSW1"/>
      <c r="LSX1"/>
      <c r="LSY1"/>
      <c r="LSZ1"/>
      <c r="LTA1"/>
      <c r="LTB1"/>
      <c r="LTC1"/>
      <c r="LTD1"/>
      <c r="LTE1"/>
      <c r="LTF1"/>
      <c r="LTG1"/>
      <c r="LTH1"/>
      <c r="LTI1"/>
      <c r="LTJ1"/>
      <c r="LTK1"/>
      <c r="LTL1"/>
      <c r="LTM1"/>
      <c r="LTN1"/>
      <c r="LTO1"/>
      <c r="LTP1"/>
      <c r="LTQ1"/>
      <c r="LTR1"/>
      <c r="LTS1"/>
      <c r="LTT1"/>
      <c r="LTU1"/>
      <c r="LTV1"/>
      <c r="LTW1"/>
      <c r="LTX1"/>
      <c r="LTY1"/>
      <c r="LTZ1"/>
      <c r="LUA1"/>
      <c r="LUB1"/>
      <c r="LUC1"/>
      <c r="LUD1"/>
      <c r="LUE1"/>
      <c r="LUF1"/>
      <c r="LUG1"/>
      <c r="LUH1"/>
      <c r="LUI1"/>
      <c r="LUJ1"/>
      <c r="LUK1"/>
      <c r="LUL1"/>
      <c r="LUM1"/>
      <c r="LUN1"/>
      <c r="LUO1"/>
      <c r="LUP1"/>
      <c r="LUQ1"/>
      <c r="LUR1"/>
      <c r="LUS1"/>
      <c r="LUT1"/>
      <c r="LUU1"/>
      <c r="LUV1"/>
      <c r="LUW1"/>
      <c r="LUX1"/>
      <c r="LUY1"/>
      <c r="LUZ1"/>
      <c r="LVA1"/>
      <c r="LVB1"/>
      <c r="LVC1"/>
      <c r="LVD1"/>
      <c r="LVE1"/>
      <c r="LVF1"/>
      <c r="LVG1"/>
      <c r="LVH1"/>
      <c r="LVI1"/>
      <c r="LVJ1"/>
      <c r="LVK1"/>
      <c r="LVL1"/>
      <c r="LVM1"/>
      <c r="LVN1"/>
      <c r="LVO1"/>
      <c r="LVP1"/>
      <c r="LVQ1"/>
      <c r="LVR1"/>
      <c r="LVS1"/>
      <c r="LVT1"/>
      <c r="LVU1"/>
      <c r="LVV1"/>
      <c r="LVW1"/>
      <c r="LVX1"/>
      <c r="LVY1"/>
      <c r="LVZ1"/>
      <c r="LWA1"/>
      <c r="LWB1"/>
      <c r="LWC1"/>
      <c r="LWD1"/>
      <c r="LWE1"/>
      <c r="LWF1"/>
      <c r="LWG1"/>
      <c r="LWH1"/>
      <c r="LWI1"/>
      <c r="LWJ1"/>
      <c r="LWK1"/>
      <c r="LWL1"/>
      <c r="LWM1"/>
      <c r="LWN1"/>
      <c r="LWO1"/>
      <c r="LWP1"/>
      <c r="LWQ1"/>
      <c r="LWR1"/>
      <c r="LWS1"/>
      <c r="LWT1"/>
      <c r="LWU1"/>
      <c r="LWV1"/>
      <c r="LWW1"/>
      <c r="LWX1"/>
      <c r="LWY1"/>
      <c r="LWZ1"/>
      <c r="LXA1"/>
      <c r="LXB1"/>
      <c r="LXC1"/>
      <c r="LXD1"/>
      <c r="LXE1"/>
      <c r="LXF1"/>
      <c r="LXG1"/>
      <c r="LXH1"/>
      <c r="LXI1"/>
      <c r="LXJ1"/>
      <c r="LXK1"/>
      <c r="LXL1"/>
      <c r="LXM1"/>
      <c r="LXN1"/>
      <c r="LXO1"/>
      <c r="LXP1"/>
      <c r="LXQ1"/>
      <c r="LXR1"/>
      <c r="LXS1"/>
      <c r="LXT1"/>
      <c r="LXU1"/>
      <c r="LXV1"/>
      <c r="LXW1"/>
      <c r="LXX1"/>
      <c r="LXY1"/>
      <c r="LXZ1"/>
      <c r="LYA1"/>
      <c r="LYB1"/>
      <c r="LYC1"/>
      <c r="LYD1"/>
      <c r="LYE1"/>
      <c r="LYF1"/>
      <c r="LYG1"/>
      <c r="LYH1"/>
      <c r="LYI1"/>
      <c r="LYJ1"/>
      <c r="LYK1"/>
      <c r="LYL1"/>
      <c r="LYM1"/>
      <c r="LYN1"/>
      <c r="LYO1"/>
      <c r="LYP1"/>
      <c r="LYQ1"/>
      <c r="LYR1"/>
      <c r="LYS1"/>
      <c r="LYT1"/>
      <c r="LYU1"/>
      <c r="LYV1"/>
      <c r="LYW1"/>
      <c r="LYX1"/>
      <c r="LYY1"/>
      <c r="LYZ1"/>
      <c r="LZA1"/>
      <c r="LZB1"/>
      <c r="LZC1"/>
      <c r="LZD1"/>
      <c r="LZE1"/>
      <c r="LZF1"/>
      <c r="LZG1"/>
      <c r="LZH1"/>
      <c r="LZI1"/>
      <c r="LZJ1"/>
      <c r="LZK1"/>
      <c r="LZL1"/>
      <c r="LZM1"/>
      <c r="LZN1"/>
      <c r="LZO1"/>
      <c r="LZP1"/>
      <c r="LZQ1"/>
      <c r="LZR1"/>
      <c r="LZS1"/>
      <c r="LZT1"/>
      <c r="LZU1"/>
      <c r="LZV1"/>
      <c r="LZW1"/>
      <c r="LZX1"/>
      <c r="LZY1"/>
      <c r="LZZ1"/>
      <c r="MAA1"/>
      <c r="MAB1"/>
      <c r="MAC1"/>
      <c r="MAD1"/>
      <c r="MAE1"/>
      <c r="MAF1"/>
      <c r="MAG1"/>
      <c r="MAH1"/>
      <c r="MAI1"/>
      <c r="MAJ1"/>
      <c r="MAK1"/>
      <c r="MAL1"/>
      <c r="MAM1"/>
      <c r="MAN1"/>
      <c r="MAO1"/>
      <c r="MAP1"/>
      <c r="MAQ1"/>
      <c r="MAR1"/>
      <c r="MAS1"/>
      <c r="MAT1"/>
      <c r="MAU1"/>
      <c r="MAV1"/>
      <c r="MAW1"/>
      <c r="MAX1"/>
      <c r="MAY1"/>
      <c r="MAZ1"/>
      <c r="MBA1"/>
      <c r="MBB1"/>
      <c r="MBC1"/>
      <c r="MBD1"/>
      <c r="MBE1"/>
      <c r="MBF1"/>
      <c r="MBG1"/>
      <c r="MBH1"/>
      <c r="MBI1"/>
      <c r="MBJ1"/>
      <c r="MBK1"/>
      <c r="MBL1"/>
      <c r="MBM1"/>
      <c r="MBN1"/>
      <c r="MBO1"/>
      <c r="MBP1"/>
      <c r="MBQ1"/>
      <c r="MBR1"/>
      <c r="MBS1"/>
      <c r="MBT1"/>
      <c r="MBU1"/>
      <c r="MBV1"/>
      <c r="MBW1"/>
      <c r="MBX1"/>
      <c r="MBY1"/>
      <c r="MBZ1"/>
      <c r="MCA1"/>
      <c r="MCB1"/>
      <c r="MCC1"/>
      <c r="MCD1"/>
      <c r="MCE1"/>
      <c r="MCF1"/>
      <c r="MCG1"/>
      <c r="MCH1"/>
      <c r="MCI1"/>
      <c r="MCJ1"/>
      <c r="MCK1"/>
      <c r="MCL1"/>
      <c r="MCM1"/>
      <c r="MCN1"/>
      <c r="MCO1"/>
      <c r="MCP1"/>
      <c r="MCQ1"/>
      <c r="MCR1"/>
      <c r="MCS1"/>
      <c r="MCT1"/>
      <c r="MCU1"/>
      <c r="MCV1"/>
      <c r="MCW1"/>
      <c r="MCX1"/>
      <c r="MCY1"/>
      <c r="MCZ1"/>
      <c r="MDA1"/>
      <c r="MDB1"/>
      <c r="MDC1"/>
      <c r="MDD1"/>
      <c r="MDE1"/>
      <c r="MDF1"/>
      <c r="MDG1"/>
      <c r="MDH1"/>
      <c r="MDI1"/>
      <c r="MDJ1"/>
      <c r="MDK1"/>
      <c r="MDL1"/>
      <c r="MDM1"/>
      <c r="MDN1"/>
      <c r="MDO1"/>
      <c r="MDP1"/>
      <c r="MDQ1"/>
      <c r="MDR1"/>
      <c r="MDS1"/>
      <c r="MDT1"/>
      <c r="MDU1"/>
      <c r="MDV1"/>
      <c r="MDW1"/>
      <c r="MDX1"/>
      <c r="MDY1"/>
      <c r="MDZ1"/>
      <c r="MEA1"/>
      <c r="MEB1"/>
      <c r="MEC1"/>
      <c r="MED1"/>
      <c r="MEE1"/>
      <c r="MEF1"/>
      <c r="MEG1"/>
      <c r="MEH1"/>
      <c r="MEI1"/>
      <c r="MEJ1"/>
      <c r="MEK1"/>
      <c r="MEL1"/>
      <c r="MEM1"/>
      <c r="MEN1"/>
      <c r="MEO1"/>
      <c r="MEP1"/>
      <c r="MEQ1"/>
      <c r="MER1"/>
      <c r="MES1"/>
      <c r="MET1"/>
      <c r="MEU1"/>
      <c r="MEV1"/>
      <c r="MEW1"/>
      <c r="MEX1"/>
      <c r="MEY1"/>
      <c r="MEZ1"/>
      <c r="MFA1"/>
      <c r="MFB1"/>
      <c r="MFC1"/>
      <c r="MFD1"/>
      <c r="MFE1"/>
      <c r="MFF1"/>
      <c r="MFG1"/>
      <c r="MFH1"/>
      <c r="MFI1"/>
      <c r="MFJ1"/>
      <c r="MFK1"/>
      <c r="MFL1"/>
      <c r="MFM1"/>
      <c r="MFN1"/>
      <c r="MFO1"/>
      <c r="MFP1"/>
      <c r="MFQ1"/>
      <c r="MFR1"/>
      <c r="MFS1"/>
      <c r="MFT1"/>
      <c r="MFU1"/>
      <c r="MFV1"/>
      <c r="MFW1"/>
      <c r="MFX1"/>
      <c r="MFY1"/>
      <c r="MFZ1"/>
      <c r="MGA1"/>
      <c r="MGB1"/>
      <c r="MGC1"/>
      <c r="MGD1"/>
      <c r="MGE1"/>
      <c r="MGF1"/>
      <c r="MGG1"/>
      <c r="MGH1"/>
      <c r="MGI1"/>
      <c r="MGJ1"/>
      <c r="MGK1"/>
      <c r="MGL1"/>
      <c r="MGM1"/>
      <c r="MGN1"/>
      <c r="MGO1"/>
      <c r="MGP1"/>
      <c r="MGQ1"/>
      <c r="MGR1"/>
      <c r="MGS1"/>
      <c r="MGT1"/>
      <c r="MGU1"/>
      <c r="MGV1"/>
      <c r="MGW1"/>
      <c r="MGX1"/>
      <c r="MGY1"/>
      <c r="MGZ1"/>
      <c r="MHA1"/>
      <c r="MHB1"/>
      <c r="MHC1"/>
      <c r="MHD1"/>
      <c r="MHE1"/>
      <c r="MHF1"/>
      <c r="MHG1"/>
      <c r="MHH1"/>
      <c r="MHI1"/>
      <c r="MHJ1"/>
      <c r="MHK1"/>
      <c r="MHL1"/>
      <c r="MHM1"/>
      <c r="MHN1"/>
      <c r="MHO1"/>
      <c r="MHP1"/>
      <c r="MHQ1"/>
      <c r="MHR1"/>
      <c r="MHS1"/>
      <c r="MHT1"/>
      <c r="MHU1"/>
      <c r="MHV1"/>
      <c r="MHW1"/>
      <c r="MHX1"/>
      <c r="MHY1"/>
      <c r="MHZ1"/>
      <c r="MIA1"/>
      <c r="MIB1"/>
      <c r="MIC1"/>
      <c r="MID1"/>
      <c r="MIE1"/>
      <c r="MIF1"/>
      <c r="MIG1"/>
      <c r="MIH1"/>
      <c r="MII1"/>
      <c r="MIJ1"/>
      <c r="MIK1"/>
      <c r="MIL1"/>
      <c r="MIM1"/>
      <c r="MIN1"/>
      <c r="MIO1"/>
      <c r="MIP1"/>
      <c r="MIQ1"/>
      <c r="MIR1"/>
      <c r="MIS1"/>
      <c r="MIT1"/>
      <c r="MIU1"/>
      <c r="MIV1"/>
      <c r="MIW1"/>
      <c r="MIX1"/>
      <c r="MIY1"/>
      <c r="MIZ1"/>
      <c r="MJA1"/>
      <c r="MJB1"/>
      <c r="MJC1"/>
      <c r="MJD1"/>
      <c r="MJE1"/>
      <c r="MJF1"/>
      <c r="MJG1"/>
      <c r="MJH1"/>
      <c r="MJI1"/>
      <c r="MJJ1"/>
      <c r="MJK1"/>
      <c r="MJL1"/>
      <c r="MJM1"/>
      <c r="MJN1"/>
      <c r="MJO1"/>
      <c r="MJP1"/>
      <c r="MJQ1"/>
      <c r="MJR1"/>
      <c r="MJS1"/>
      <c r="MJT1"/>
      <c r="MJU1"/>
      <c r="MJV1"/>
      <c r="MJW1"/>
      <c r="MJX1"/>
      <c r="MJY1"/>
      <c r="MJZ1"/>
      <c r="MKA1"/>
      <c r="MKB1"/>
      <c r="MKC1"/>
      <c r="MKD1"/>
      <c r="MKE1"/>
      <c r="MKF1"/>
      <c r="MKG1"/>
      <c r="MKH1"/>
      <c r="MKI1"/>
      <c r="MKJ1"/>
      <c r="MKK1"/>
      <c r="MKL1"/>
      <c r="MKM1"/>
      <c r="MKN1"/>
      <c r="MKO1"/>
      <c r="MKP1"/>
      <c r="MKQ1"/>
      <c r="MKR1"/>
      <c r="MKS1"/>
      <c r="MKT1"/>
      <c r="MKU1"/>
      <c r="MKV1"/>
      <c r="MKW1"/>
      <c r="MKX1"/>
      <c r="MKY1"/>
      <c r="MKZ1"/>
      <c r="MLA1"/>
      <c r="MLB1"/>
      <c r="MLC1"/>
      <c r="MLD1"/>
      <c r="MLE1"/>
      <c r="MLF1"/>
      <c r="MLG1"/>
      <c r="MLH1"/>
      <c r="MLI1"/>
      <c r="MLJ1"/>
      <c r="MLK1"/>
      <c r="MLL1"/>
      <c r="MLM1"/>
      <c r="MLN1"/>
      <c r="MLO1"/>
      <c r="MLP1"/>
      <c r="MLQ1"/>
      <c r="MLR1"/>
      <c r="MLS1"/>
      <c r="MLT1"/>
      <c r="MLU1"/>
      <c r="MLV1"/>
      <c r="MLW1"/>
      <c r="MLX1"/>
      <c r="MLY1"/>
      <c r="MLZ1"/>
      <c r="MMA1"/>
      <c r="MMB1"/>
      <c r="MMC1"/>
      <c r="MMD1"/>
      <c r="MME1"/>
      <c r="MMF1"/>
      <c r="MMG1"/>
      <c r="MMH1"/>
      <c r="MMI1"/>
      <c r="MMJ1"/>
      <c r="MMK1"/>
      <c r="MML1"/>
      <c r="MMM1"/>
      <c r="MMN1"/>
      <c r="MMO1"/>
      <c r="MMP1"/>
      <c r="MMQ1"/>
      <c r="MMR1"/>
      <c r="MMS1"/>
      <c r="MMT1"/>
      <c r="MMU1"/>
      <c r="MMV1"/>
      <c r="MMW1"/>
      <c r="MMX1"/>
      <c r="MMY1"/>
      <c r="MMZ1"/>
      <c r="MNA1"/>
      <c r="MNB1"/>
      <c r="MNC1"/>
      <c r="MND1"/>
      <c r="MNE1"/>
      <c r="MNF1"/>
      <c r="MNG1"/>
      <c r="MNH1"/>
      <c r="MNI1"/>
      <c r="MNJ1"/>
      <c r="MNK1"/>
      <c r="MNL1"/>
      <c r="MNM1"/>
      <c r="MNN1"/>
      <c r="MNO1"/>
      <c r="MNP1"/>
      <c r="MNQ1"/>
      <c r="MNR1"/>
      <c r="MNS1"/>
      <c r="MNT1"/>
      <c r="MNU1"/>
      <c r="MNV1"/>
      <c r="MNW1"/>
      <c r="MNX1"/>
      <c r="MNY1"/>
      <c r="MNZ1"/>
      <c r="MOA1"/>
      <c r="MOB1"/>
      <c r="MOC1"/>
      <c r="MOD1"/>
      <c r="MOE1"/>
      <c r="MOF1"/>
      <c r="MOG1"/>
      <c r="MOH1"/>
      <c r="MOI1"/>
      <c r="MOJ1"/>
      <c r="MOK1"/>
      <c r="MOL1"/>
      <c r="MOM1"/>
      <c r="MON1"/>
      <c r="MOO1"/>
      <c r="MOP1"/>
      <c r="MOQ1"/>
      <c r="MOR1"/>
      <c r="MOS1"/>
      <c r="MOT1"/>
      <c r="MOU1"/>
      <c r="MOV1"/>
      <c r="MOW1"/>
      <c r="MOX1"/>
      <c r="MOY1"/>
      <c r="MOZ1"/>
      <c r="MPA1"/>
      <c r="MPB1"/>
      <c r="MPC1"/>
      <c r="MPD1"/>
      <c r="MPE1"/>
      <c r="MPF1"/>
      <c r="MPG1"/>
      <c r="MPH1"/>
      <c r="MPI1"/>
      <c r="MPJ1"/>
      <c r="MPK1"/>
      <c r="MPL1"/>
      <c r="MPM1"/>
      <c r="MPN1"/>
      <c r="MPO1"/>
      <c r="MPP1"/>
      <c r="MPQ1"/>
      <c r="MPR1"/>
      <c r="MPS1"/>
      <c r="MPT1"/>
      <c r="MPU1"/>
      <c r="MPV1"/>
      <c r="MPW1"/>
      <c r="MPX1"/>
      <c r="MPY1"/>
      <c r="MPZ1"/>
      <c r="MQA1"/>
      <c r="MQB1"/>
      <c r="MQC1"/>
      <c r="MQD1"/>
      <c r="MQE1"/>
      <c r="MQF1"/>
      <c r="MQG1"/>
      <c r="MQH1"/>
      <c r="MQI1"/>
      <c r="MQJ1"/>
      <c r="MQK1"/>
      <c r="MQL1"/>
      <c r="MQM1"/>
      <c r="MQN1"/>
      <c r="MQO1"/>
      <c r="MQP1"/>
      <c r="MQQ1"/>
      <c r="MQR1"/>
      <c r="MQS1"/>
      <c r="MQT1"/>
      <c r="MQU1"/>
      <c r="MQV1"/>
      <c r="MQW1"/>
      <c r="MQX1"/>
      <c r="MQY1"/>
      <c r="MQZ1"/>
      <c r="MRA1"/>
      <c r="MRB1"/>
      <c r="MRC1"/>
      <c r="MRD1"/>
      <c r="MRE1"/>
      <c r="MRF1"/>
      <c r="MRG1"/>
      <c r="MRH1"/>
      <c r="MRI1"/>
      <c r="MRJ1"/>
      <c r="MRK1"/>
      <c r="MRL1"/>
      <c r="MRM1"/>
      <c r="MRN1"/>
      <c r="MRO1"/>
      <c r="MRP1"/>
      <c r="MRQ1"/>
      <c r="MRR1"/>
      <c r="MRS1"/>
      <c r="MRT1"/>
      <c r="MRU1"/>
      <c r="MRV1"/>
      <c r="MRW1"/>
      <c r="MRX1"/>
      <c r="MRY1"/>
      <c r="MRZ1"/>
      <c r="MSA1"/>
      <c r="MSB1"/>
      <c r="MSC1"/>
      <c r="MSD1"/>
      <c r="MSE1"/>
      <c r="MSF1"/>
      <c r="MSG1"/>
      <c r="MSH1"/>
      <c r="MSI1"/>
      <c r="MSJ1"/>
      <c r="MSK1"/>
      <c r="MSL1"/>
      <c r="MSM1"/>
      <c r="MSN1"/>
      <c r="MSO1"/>
      <c r="MSP1"/>
      <c r="MSQ1"/>
      <c r="MSR1"/>
      <c r="MSS1"/>
      <c r="MST1"/>
      <c r="MSU1"/>
      <c r="MSV1"/>
      <c r="MSW1"/>
      <c r="MSX1"/>
      <c r="MSY1"/>
      <c r="MSZ1"/>
      <c r="MTA1"/>
      <c r="MTB1"/>
      <c r="MTC1"/>
      <c r="MTD1"/>
      <c r="MTE1"/>
      <c r="MTF1"/>
      <c r="MTG1"/>
      <c r="MTH1"/>
      <c r="MTI1"/>
      <c r="MTJ1"/>
      <c r="MTK1"/>
      <c r="MTL1"/>
      <c r="MTM1"/>
      <c r="MTN1"/>
      <c r="MTO1"/>
      <c r="MTP1"/>
      <c r="MTQ1"/>
      <c r="MTR1"/>
      <c r="MTS1"/>
      <c r="MTT1"/>
      <c r="MTU1"/>
      <c r="MTV1"/>
      <c r="MTW1"/>
      <c r="MTX1"/>
      <c r="MTY1"/>
      <c r="MTZ1"/>
      <c r="MUA1"/>
      <c r="MUB1"/>
      <c r="MUC1"/>
      <c r="MUD1"/>
      <c r="MUE1"/>
      <c r="MUF1"/>
      <c r="MUG1"/>
      <c r="MUH1"/>
      <c r="MUI1"/>
      <c r="MUJ1"/>
      <c r="MUK1"/>
      <c r="MUL1"/>
      <c r="MUM1"/>
      <c r="MUN1"/>
      <c r="MUO1"/>
      <c r="MUP1"/>
      <c r="MUQ1"/>
      <c r="MUR1"/>
      <c r="MUS1"/>
      <c r="MUT1"/>
      <c r="MUU1"/>
      <c r="MUV1"/>
      <c r="MUW1"/>
      <c r="MUX1"/>
      <c r="MUY1"/>
      <c r="MUZ1"/>
      <c r="MVA1"/>
      <c r="MVB1"/>
      <c r="MVC1"/>
      <c r="MVD1"/>
      <c r="MVE1"/>
      <c r="MVF1"/>
      <c r="MVG1"/>
      <c r="MVH1"/>
      <c r="MVI1"/>
      <c r="MVJ1"/>
      <c r="MVK1"/>
      <c r="MVL1"/>
      <c r="MVM1"/>
      <c r="MVN1"/>
      <c r="MVO1"/>
      <c r="MVP1"/>
      <c r="MVQ1"/>
      <c r="MVR1"/>
      <c r="MVS1"/>
      <c r="MVT1"/>
      <c r="MVU1"/>
      <c r="MVV1"/>
      <c r="MVW1"/>
      <c r="MVX1"/>
      <c r="MVY1"/>
      <c r="MVZ1"/>
      <c r="MWA1"/>
      <c r="MWB1"/>
      <c r="MWC1"/>
      <c r="MWD1"/>
      <c r="MWE1"/>
      <c r="MWF1"/>
      <c r="MWG1"/>
      <c r="MWH1"/>
      <c r="MWI1"/>
      <c r="MWJ1"/>
      <c r="MWK1"/>
      <c r="MWL1"/>
      <c r="MWM1"/>
      <c r="MWN1"/>
      <c r="MWO1"/>
      <c r="MWP1"/>
      <c r="MWQ1"/>
      <c r="MWR1"/>
      <c r="MWS1"/>
      <c r="MWT1"/>
      <c r="MWU1"/>
      <c r="MWV1"/>
      <c r="MWW1"/>
      <c r="MWX1"/>
      <c r="MWY1"/>
      <c r="MWZ1"/>
      <c r="MXA1"/>
      <c r="MXB1"/>
      <c r="MXC1"/>
      <c r="MXD1"/>
      <c r="MXE1"/>
      <c r="MXF1"/>
      <c r="MXG1"/>
      <c r="MXH1"/>
      <c r="MXI1"/>
      <c r="MXJ1"/>
      <c r="MXK1"/>
      <c r="MXL1"/>
      <c r="MXM1"/>
      <c r="MXN1"/>
      <c r="MXO1"/>
      <c r="MXP1"/>
      <c r="MXQ1"/>
      <c r="MXR1"/>
      <c r="MXS1"/>
      <c r="MXT1"/>
      <c r="MXU1"/>
      <c r="MXV1"/>
      <c r="MXW1"/>
      <c r="MXX1"/>
      <c r="MXY1"/>
      <c r="MXZ1"/>
      <c r="MYA1"/>
      <c r="MYB1"/>
      <c r="MYC1"/>
      <c r="MYD1"/>
      <c r="MYE1"/>
      <c r="MYF1"/>
      <c r="MYG1"/>
      <c r="MYH1"/>
      <c r="MYI1"/>
      <c r="MYJ1"/>
      <c r="MYK1"/>
      <c r="MYL1"/>
      <c r="MYM1"/>
      <c r="MYN1"/>
      <c r="MYO1"/>
      <c r="MYP1"/>
      <c r="MYQ1"/>
      <c r="MYR1"/>
      <c r="MYS1"/>
      <c r="MYT1"/>
      <c r="MYU1"/>
      <c r="MYV1"/>
      <c r="MYW1"/>
      <c r="MYX1"/>
      <c r="MYY1"/>
      <c r="MYZ1"/>
      <c r="MZA1"/>
      <c r="MZB1"/>
      <c r="MZC1"/>
      <c r="MZD1"/>
      <c r="MZE1"/>
      <c r="MZF1"/>
      <c r="MZG1"/>
      <c r="MZH1"/>
      <c r="MZI1"/>
      <c r="MZJ1"/>
      <c r="MZK1"/>
      <c r="MZL1"/>
      <c r="MZM1"/>
      <c r="MZN1"/>
      <c r="MZO1"/>
      <c r="MZP1"/>
      <c r="MZQ1"/>
      <c r="MZR1"/>
      <c r="MZS1"/>
      <c r="MZT1"/>
      <c r="MZU1"/>
      <c r="MZV1"/>
      <c r="MZW1"/>
      <c r="MZX1"/>
      <c r="MZY1"/>
      <c r="MZZ1"/>
      <c r="NAA1"/>
      <c r="NAB1"/>
      <c r="NAC1"/>
      <c r="NAD1"/>
      <c r="NAE1"/>
      <c r="NAF1"/>
      <c r="NAG1"/>
      <c r="NAH1"/>
      <c r="NAI1"/>
      <c r="NAJ1"/>
      <c r="NAK1"/>
      <c r="NAL1"/>
      <c r="NAM1"/>
      <c r="NAN1"/>
      <c r="NAO1"/>
      <c r="NAP1"/>
      <c r="NAQ1"/>
      <c r="NAR1"/>
      <c r="NAS1"/>
      <c r="NAT1"/>
      <c r="NAU1"/>
      <c r="NAV1"/>
      <c r="NAW1"/>
      <c r="NAX1"/>
      <c r="NAY1"/>
      <c r="NAZ1"/>
      <c r="NBA1"/>
      <c r="NBB1"/>
      <c r="NBC1"/>
      <c r="NBD1"/>
      <c r="NBE1"/>
      <c r="NBF1"/>
      <c r="NBG1"/>
      <c r="NBH1"/>
      <c r="NBI1"/>
      <c r="NBJ1"/>
      <c r="NBK1"/>
      <c r="NBL1"/>
      <c r="NBM1"/>
      <c r="NBN1"/>
      <c r="NBO1"/>
      <c r="NBP1"/>
      <c r="NBQ1"/>
      <c r="NBR1"/>
      <c r="NBS1"/>
      <c r="NBT1"/>
      <c r="NBU1"/>
      <c r="NBV1"/>
      <c r="NBW1"/>
      <c r="NBX1"/>
      <c r="NBY1"/>
      <c r="NBZ1"/>
      <c r="NCA1"/>
      <c r="NCB1"/>
      <c r="NCC1"/>
      <c r="NCD1"/>
      <c r="NCE1"/>
      <c r="NCF1"/>
      <c r="NCG1"/>
      <c r="NCH1"/>
      <c r="NCI1"/>
      <c r="NCJ1"/>
      <c r="NCK1"/>
      <c r="NCL1"/>
      <c r="NCM1"/>
      <c r="NCN1"/>
      <c r="NCO1"/>
      <c r="NCP1"/>
      <c r="NCQ1"/>
      <c r="NCR1"/>
      <c r="NCS1"/>
      <c r="NCT1"/>
      <c r="NCU1"/>
      <c r="NCV1"/>
      <c r="NCW1"/>
      <c r="NCX1"/>
      <c r="NCY1"/>
      <c r="NCZ1"/>
      <c r="NDA1"/>
      <c r="NDB1"/>
      <c r="NDC1"/>
      <c r="NDD1"/>
      <c r="NDE1"/>
      <c r="NDF1"/>
      <c r="NDG1"/>
      <c r="NDH1"/>
      <c r="NDI1"/>
      <c r="NDJ1"/>
      <c r="NDK1"/>
      <c r="NDL1"/>
      <c r="NDM1"/>
      <c r="NDN1"/>
      <c r="NDO1"/>
      <c r="NDP1"/>
      <c r="NDQ1"/>
      <c r="NDR1"/>
      <c r="NDS1"/>
      <c r="NDT1"/>
      <c r="NDU1"/>
      <c r="NDV1"/>
      <c r="NDW1"/>
      <c r="NDX1"/>
      <c r="NDY1"/>
      <c r="NDZ1"/>
      <c r="NEA1"/>
      <c r="NEB1"/>
      <c r="NEC1"/>
      <c r="NED1"/>
      <c r="NEE1"/>
      <c r="NEF1"/>
      <c r="NEG1"/>
      <c r="NEH1"/>
      <c r="NEI1"/>
      <c r="NEJ1"/>
      <c r="NEK1"/>
      <c r="NEL1"/>
      <c r="NEM1"/>
      <c r="NEN1"/>
      <c r="NEO1"/>
      <c r="NEP1"/>
      <c r="NEQ1"/>
      <c r="NER1"/>
      <c r="NES1"/>
      <c r="NET1"/>
      <c r="NEU1"/>
      <c r="NEV1"/>
      <c r="NEW1"/>
      <c r="NEX1"/>
      <c r="NEY1"/>
      <c r="NEZ1"/>
      <c r="NFA1"/>
      <c r="NFB1"/>
      <c r="NFC1"/>
      <c r="NFD1"/>
      <c r="NFE1"/>
      <c r="NFF1"/>
      <c r="NFG1"/>
      <c r="NFH1"/>
      <c r="NFI1"/>
      <c r="NFJ1"/>
      <c r="NFK1"/>
      <c r="NFL1"/>
      <c r="NFM1"/>
      <c r="NFN1"/>
      <c r="NFO1"/>
      <c r="NFP1"/>
      <c r="NFQ1"/>
      <c r="NFR1"/>
      <c r="NFS1"/>
      <c r="NFT1"/>
      <c r="NFU1"/>
      <c r="NFV1"/>
      <c r="NFW1"/>
      <c r="NFX1"/>
      <c r="NFY1"/>
      <c r="NFZ1"/>
      <c r="NGA1"/>
      <c r="NGB1"/>
      <c r="NGC1"/>
      <c r="NGD1"/>
      <c r="NGE1"/>
      <c r="NGF1"/>
      <c r="NGG1"/>
      <c r="NGH1"/>
      <c r="NGI1"/>
      <c r="NGJ1"/>
      <c r="NGK1"/>
      <c r="NGL1"/>
      <c r="NGM1"/>
      <c r="NGN1"/>
      <c r="NGO1"/>
      <c r="NGP1"/>
      <c r="NGQ1"/>
      <c r="NGR1"/>
      <c r="NGS1"/>
      <c r="NGT1"/>
      <c r="NGU1"/>
      <c r="NGV1"/>
      <c r="NGW1"/>
      <c r="NGX1"/>
      <c r="NGY1"/>
      <c r="NGZ1"/>
      <c r="NHA1"/>
      <c r="NHB1"/>
      <c r="NHC1"/>
      <c r="NHD1"/>
      <c r="NHE1"/>
      <c r="NHF1"/>
      <c r="NHG1"/>
      <c r="NHH1"/>
      <c r="NHI1"/>
      <c r="NHJ1"/>
      <c r="NHK1"/>
      <c r="NHL1"/>
      <c r="NHM1"/>
      <c r="NHN1"/>
      <c r="NHO1"/>
      <c r="NHP1"/>
      <c r="NHQ1"/>
      <c r="NHR1"/>
      <c r="NHS1"/>
      <c r="NHT1"/>
      <c r="NHU1"/>
      <c r="NHV1"/>
      <c r="NHW1"/>
      <c r="NHX1"/>
      <c r="NHY1"/>
      <c r="NHZ1"/>
      <c r="NIA1"/>
      <c r="NIB1"/>
      <c r="NIC1"/>
      <c r="NID1"/>
      <c r="NIE1"/>
      <c r="NIF1"/>
      <c r="NIG1"/>
      <c r="NIH1"/>
      <c r="NII1"/>
      <c r="NIJ1"/>
      <c r="NIK1"/>
      <c r="NIL1"/>
      <c r="NIM1"/>
      <c r="NIN1"/>
      <c r="NIO1"/>
      <c r="NIP1"/>
      <c r="NIQ1"/>
      <c r="NIR1"/>
      <c r="NIS1"/>
      <c r="NIT1"/>
      <c r="NIU1"/>
      <c r="NIV1"/>
      <c r="NIW1"/>
      <c r="NIX1"/>
      <c r="NIY1"/>
      <c r="NIZ1"/>
      <c r="NJA1"/>
      <c r="NJB1"/>
      <c r="NJC1"/>
      <c r="NJD1"/>
      <c r="NJE1"/>
      <c r="NJF1"/>
      <c r="NJG1"/>
      <c r="NJH1"/>
      <c r="NJI1"/>
      <c r="NJJ1"/>
      <c r="NJK1"/>
      <c r="NJL1"/>
      <c r="NJM1"/>
      <c r="NJN1"/>
      <c r="NJO1"/>
      <c r="NJP1"/>
      <c r="NJQ1"/>
      <c r="NJR1"/>
      <c r="NJS1"/>
      <c r="NJT1"/>
      <c r="NJU1"/>
      <c r="NJV1"/>
      <c r="NJW1"/>
      <c r="NJX1"/>
      <c r="NJY1"/>
      <c r="NJZ1"/>
      <c r="NKA1"/>
      <c r="NKB1"/>
      <c r="NKC1"/>
      <c r="NKD1"/>
      <c r="NKE1"/>
      <c r="NKF1"/>
      <c r="NKG1"/>
      <c r="NKH1"/>
      <c r="NKI1"/>
      <c r="NKJ1"/>
      <c r="NKK1"/>
      <c r="NKL1"/>
      <c r="NKM1"/>
      <c r="NKN1"/>
      <c r="NKO1"/>
      <c r="NKP1"/>
      <c r="NKQ1"/>
      <c r="NKR1"/>
      <c r="NKS1"/>
      <c r="NKT1"/>
      <c r="NKU1"/>
      <c r="NKV1"/>
      <c r="NKW1"/>
      <c r="NKX1"/>
      <c r="NKY1"/>
      <c r="NKZ1"/>
      <c r="NLA1"/>
      <c r="NLB1"/>
      <c r="NLC1"/>
      <c r="NLD1"/>
      <c r="NLE1"/>
      <c r="NLF1"/>
      <c r="NLG1"/>
      <c r="NLH1"/>
      <c r="NLI1"/>
      <c r="NLJ1"/>
      <c r="NLK1"/>
      <c r="NLL1"/>
      <c r="NLM1"/>
      <c r="NLN1"/>
      <c r="NLO1"/>
      <c r="NLP1"/>
      <c r="NLQ1"/>
      <c r="NLR1"/>
      <c r="NLS1"/>
      <c r="NLT1"/>
      <c r="NLU1"/>
      <c r="NLV1"/>
      <c r="NLW1"/>
      <c r="NLX1"/>
      <c r="NLY1"/>
      <c r="NLZ1"/>
      <c r="NMA1"/>
      <c r="NMB1"/>
      <c r="NMC1"/>
      <c r="NMD1"/>
      <c r="NME1"/>
      <c r="NMF1"/>
      <c r="NMG1"/>
      <c r="NMH1"/>
      <c r="NMI1"/>
      <c r="NMJ1"/>
      <c r="NMK1"/>
      <c r="NML1"/>
      <c r="NMM1"/>
      <c r="NMN1"/>
      <c r="NMO1"/>
      <c r="NMP1"/>
      <c r="NMQ1"/>
      <c r="NMR1"/>
      <c r="NMS1"/>
      <c r="NMT1"/>
      <c r="NMU1"/>
      <c r="NMV1"/>
      <c r="NMW1"/>
      <c r="NMX1"/>
      <c r="NMY1"/>
      <c r="NMZ1"/>
      <c r="NNA1"/>
      <c r="NNB1"/>
      <c r="NNC1"/>
      <c r="NND1"/>
      <c r="NNE1"/>
      <c r="NNF1"/>
      <c r="NNG1"/>
      <c r="NNH1"/>
      <c r="NNI1"/>
      <c r="NNJ1"/>
      <c r="NNK1"/>
      <c r="NNL1"/>
      <c r="NNM1"/>
      <c r="NNN1"/>
      <c r="NNO1"/>
      <c r="NNP1"/>
      <c r="NNQ1"/>
      <c r="NNR1"/>
      <c r="NNS1"/>
      <c r="NNT1"/>
      <c r="NNU1"/>
      <c r="NNV1"/>
      <c r="NNW1"/>
      <c r="NNX1"/>
      <c r="NNY1"/>
      <c r="NNZ1"/>
      <c r="NOA1"/>
      <c r="NOB1"/>
      <c r="NOC1"/>
      <c r="NOD1"/>
      <c r="NOE1"/>
      <c r="NOF1"/>
      <c r="NOG1"/>
      <c r="NOH1"/>
      <c r="NOI1"/>
      <c r="NOJ1"/>
      <c r="NOK1"/>
      <c r="NOL1"/>
      <c r="NOM1"/>
      <c r="NON1"/>
      <c r="NOO1"/>
      <c r="NOP1"/>
      <c r="NOQ1"/>
      <c r="NOR1"/>
      <c r="NOS1"/>
      <c r="NOT1"/>
      <c r="NOU1"/>
      <c r="NOV1"/>
      <c r="NOW1"/>
      <c r="NOX1"/>
      <c r="NOY1"/>
      <c r="NOZ1"/>
      <c r="NPA1"/>
      <c r="NPB1"/>
      <c r="NPC1"/>
      <c r="NPD1"/>
      <c r="NPE1"/>
      <c r="NPF1"/>
      <c r="NPG1"/>
      <c r="NPH1"/>
      <c r="NPI1"/>
      <c r="NPJ1"/>
      <c r="NPK1"/>
      <c r="NPL1"/>
      <c r="NPM1"/>
      <c r="NPN1"/>
      <c r="NPO1"/>
      <c r="NPP1"/>
      <c r="NPQ1"/>
      <c r="NPR1"/>
      <c r="NPS1"/>
      <c r="NPT1"/>
      <c r="NPU1"/>
      <c r="NPV1"/>
      <c r="NPW1"/>
      <c r="NPX1"/>
      <c r="NPY1"/>
      <c r="NPZ1"/>
      <c r="NQA1"/>
      <c r="NQB1"/>
      <c r="NQC1"/>
      <c r="NQD1"/>
      <c r="NQE1"/>
      <c r="NQF1"/>
      <c r="NQG1"/>
      <c r="NQH1"/>
      <c r="NQI1"/>
      <c r="NQJ1"/>
      <c r="NQK1"/>
      <c r="NQL1"/>
      <c r="NQM1"/>
      <c r="NQN1"/>
      <c r="NQO1"/>
      <c r="NQP1"/>
      <c r="NQQ1"/>
      <c r="NQR1"/>
      <c r="NQS1"/>
      <c r="NQT1"/>
      <c r="NQU1"/>
      <c r="NQV1"/>
      <c r="NQW1"/>
      <c r="NQX1"/>
      <c r="NQY1"/>
      <c r="NQZ1"/>
      <c r="NRA1"/>
      <c r="NRB1"/>
      <c r="NRC1"/>
      <c r="NRD1"/>
      <c r="NRE1"/>
      <c r="NRF1"/>
      <c r="NRG1"/>
      <c r="NRH1"/>
      <c r="NRI1"/>
      <c r="NRJ1"/>
      <c r="NRK1"/>
      <c r="NRL1"/>
      <c r="NRM1"/>
      <c r="NRN1"/>
      <c r="NRO1"/>
      <c r="NRP1"/>
      <c r="NRQ1"/>
      <c r="NRR1"/>
      <c r="NRS1"/>
      <c r="NRT1"/>
      <c r="NRU1"/>
      <c r="NRV1"/>
      <c r="NRW1"/>
      <c r="NRX1"/>
      <c r="NRY1"/>
      <c r="NRZ1"/>
      <c r="NSA1"/>
      <c r="NSB1"/>
      <c r="NSC1"/>
      <c r="NSD1"/>
      <c r="NSE1"/>
      <c r="NSF1"/>
      <c r="NSG1"/>
      <c r="NSH1"/>
      <c r="NSI1"/>
      <c r="NSJ1"/>
      <c r="NSK1"/>
      <c r="NSL1"/>
      <c r="NSM1"/>
      <c r="NSN1"/>
      <c r="NSO1"/>
      <c r="NSP1"/>
      <c r="NSQ1"/>
      <c r="NSR1"/>
      <c r="NSS1"/>
      <c r="NST1"/>
      <c r="NSU1"/>
      <c r="NSV1"/>
      <c r="NSW1"/>
      <c r="NSX1"/>
      <c r="NSY1"/>
      <c r="NSZ1"/>
      <c r="NTA1"/>
      <c r="NTB1"/>
      <c r="NTC1"/>
      <c r="NTD1"/>
      <c r="NTE1"/>
      <c r="NTF1"/>
      <c r="NTG1"/>
      <c r="NTH1"/>
      <c r="NTI1"/>
      <c r="NTJ1"/>
      <c r="NTK1"/>
      <c r="NTL1"/>
      <c r="NTM1"/>
      <c r="NTN1"/>
      <c r="NTO1"/>
      <c r="NTP1"/>
      <c r="NTQ1"/>
      <c r="NTR1"/>
      <c r="NTS1"/>
      <c r="NTT1"/>
      <c r="NTU1"/>
      <c r="NTV1"/>
      <c r="NTW1"/>
      <c r="NTX1"/>
      <c r="NTY1"/>
      <c r="NTZ1"/>
      <c r="NUA1"/>
      <c r="NUB1"/>
      <c r="NUC1"/>
      <c r="NUD1"/>
      <c r="NUE1"/>
      <c r="NUF1"/>
      <c r="NUG1"/>
      <c r="NUH1"/>
      <c r="NUI1"/>
      <c r="NUJ1"/>
      <c r="NUK1"/>
      <c r="NUL1"/>
      <c r="NUM1"/>
      <c r="NUN1"/>
      <c r="NUO1"/>
      <c r="NUP1"/>
      <c r="NUQ1"/>
      <c r="NUR1"/>
      <c r="NUS1"/>
      <c r="NUT1"/>
      <c r="NUU1"/>
      <c r="NUV1"/>
      <c r="NUW1"/>
      <c r="NUX1"/>
      <c r="NUY1"/>
      <c r="NUZ1"/>
      <c r="NVA1"/>
      <c r="NVB1"/>
      <c r="NVC1"/>
      <c r="NVD1"/>
      <c r="NVE1"/>
      <c r="NVF1"/>
      <c r="NVG1"/>
      <c r="NVH1"/>
      <c r="NVI1"/>
      <c r="NVJ1"/>
      <c r="NVK1"/>
      <c r="NVL1"/>
      <c r="NVM1"/>
      <c r="NVN1"/>
      <c r="NVO1"/>
      <c r="NVP1"/>
      <c r="NVQ1"/>
      <c r="NVR1"/>
      <c r="NVS1"/>
      <c r="NVT1"/>
      <c r="NVU1"/>
      <c r="NVV1"/>
      <c r="NVW1"/>
      <c r="NVX1"/>
      <c r="NVY1"/>
      <c r="NVZ1"/>
      <c r="NWA1"/>
      <c r="NWB1"/>
      <c r="NWC1"/>
      <c r="NWD1"/>
      <c r="NWE1"/>
      <c r="NWF1"/>
      <c r="NWG1"/>
      <c r="NWH1"/>
      <c r="NWI1"/>
      <c r="NWJ1"/>
      <c r="NWK1"/>
      <c r="NWL1"/>
      <c r="NWM1"/>
      <c r="NWN1"/>
      <c r="NWO1"/>
      <c r="NWP1"/>
      <c r="NWQ1"/>
      <c r="NWR1"/>
      <c r="NWS1"/>
      <c r="NWT1"/>
      <c r="NWU1"/>
      <c r="NWV1"/>
      <c r="NWW1"/>
      <c r="NWX1"/>
      <c r="NWY1"/>
      <c r="NWZ1"/>
      <c r="NXA1"/>
      <c r="NXB1"/>
      <c r="NXC1"/>
      <c r="NXD1"/>
      <c r="NXE1"/>
      <c r="NXF1"/>
      <c r="NXG1"/>
      <c r="NXH1"/>
      <c r="NXI1"/>
      <c r="NXJ1"/>
      <c r="NXK1"/>
      <c r="NXL1"/>
      <c r="NXM1"/>
      <c r="NXN1"/>
      <c r="NXO1"/>
      <c r="NXP1"/>
      <c r="NXQ1"/>
      <c r="NXR1"/>
      <c r="NXS1"/>
      <c r="NXT1"/>
      <c r="NXU1"/>
      <c r="NXV1"/>
      <c r="NXW1"/>
      <c r="NXX1"/>
      <c r="NXY1"/>
      <c r="NXZ1"/>
      <c r="NYA1"/>
      <c r="NYB1"/>
      <c r="NYC1"/>
      <c r="NYD1"/>
      <c r="NYE1"/>
      <c r="NYF1"/>
      <c r="NYG1"/>
      <c r="NYH1"/>
      <c r="NYI1"/>
      <c r="NYJ1"/>
      <c r="NYK1"/>
      <c r="NYL1"/>
      <c r="NYM1"/>
      <c r="NYN1"/>
      <c r="NYO1"/>
      <c r="NYP1"/>
      <c r="NYQ1"/>
      <c r="NYR1"/>
      <c r="NYS1"/>
      <c r="NYT1"/>
      <c r="NYU1"/>
      <c r="NYV1"/>
      <c r="NYW1"/>
      <c r="NYX1"/>
      <c r="NYY1"/>
      <c r="NYZ1"/>
      <c r="NZA1"/>
      <c r="NZB1"/>
      <c r="NZC1"/>
      <c r="NZD1"/>
      <c r="NZE1"/>
      <c r="NZF1"/>
      <c r="NZG1"/>
      <c r="NZH1"/>
      <c r="NZI1"/>
      <c r="NZJ1"/>
      <c r="NZK1"/>
      <c r="NZL1"/>
      <c r="NZM1"/>
      <c r="NZN1"/>
      <c r="NZO1"/>
      <c r="NZP1"/>
      <c r="NZQ1"/>
      <c r="NZR1"/>
      <c r="NZS1"/>
      <c r="NZT1"/>
      <c r="NZU1"/>
      <c r="NZV1"/>
      <c r="NZW1"/>
      <c r="NZX1"/>
      <c r="NZY1"/>
      <c r="NZZ1"/>
      <c r="OAA1"/>
      <c r="OAB1"/>
      <c r="OAC1"/>
      <c r="OAD1"/>
      <c r="OAE1"/>
      <c r="OAF1"/>
      <c r="OAG1"/>
      <c r="OAH1"/>
      <c r="OAI1"/>
      <c r="OAJ1"/>
      <c r="OAK1"/>
      <c r="OAL1"/>
      <c r="OAM1"/>
      <c r="OAN1"/>
      <c r="OAO1"/>
      <c r="OAP1"/>
      <c r="OAQ1"/>
      <c r="OAR1"/>
      <c r="OAS1"/>
      <c r="OAT1"/>
      <c r="OAU1"/>
      <c r="OAV1"/>
      <c r="OAW1"/>
      <c r="OAX1"/>
      <c r="OAY1"/>
      <c r="OAZ1"/>
      <c r="OBA1"/>
      <c r="OBB1"/>
      <c r="OBC1"/>
      <c r="OBD1"/>
      <c r="OBE1"/>
      <c r="OBF1"/>
      <c r="OBG1"/>
      <c r="OBH1"/>
      <c r="OBI1"/>
      <c r="OBJ1"/>
      <c r="OBK1"/>
      <c r="OBL1"/>
      <c r="OBM1"/>
      <c r="OBN1"/>
      <c r="OBO1"/>
      <c r="OBP1"/>
      <c r="OBQ1"/>
      <c r="OBR1"/>
      <c r="OBS1"/>
      <c r="OBT1"/>
      <c r="OBU1"/>
      <c r="OBV1"/>
      <c r="OBW1"/>
      <c r="OBX1"/>
      <c r="OBY1"/>
      <c r="OBZ1"/>
      <c r="OCA1"/>
      <c r="OCB1"/>
      <c r="OCC1"/>
      <c r="OCD1"/>
      <c r="OCE1"/>
      <c r="OCF1"/>
      <c r="OCG1"/>
      <c r="OCH1"/>
      <c r="OCI1"/>
      <c r="OCJ1"/>
      <c r="OCK1"/>
      <c r="OCL1"/>
      <c r="OCM1"/>
      <c r="OCN1"/>
      <c r="OCO1"/>
      <c r="OCP1"/>
      <c r="OCQ1"/>
      <c r="OCR1"/>
      <c r="OCS1"/>
      <c r="OCT1"/>
      <c r="OCU1"/>
      <c r="OCV1"/>
      <c r="OCW1"/>
      <c r="OCX1"/>
      <c r="OCY1"/>
      <c r="OCZ1"/>
      <c r="ODA1"/>
      <c r="ODB1"/>
      <c r="ODC1"/>
      <c r="ODD1"/>
      <c r="ODE1"/>
      <c r="ODF1"/>
      <c r="ODG1"/>
      <c r="ODH1"/>
      <c r="ODI1"/>
      <c r="ODJ1"/>
      <c r="ODK1"/>
      <c r="ODL1"/>
      <c r="ODM1"/>
      <c r="ODN1"/>
      <c r="ODO1"/>
      <c r="ODP1"/>
      <c r="ODQ1"/>
      <c r="ODR1"/>
      <c r="ODS1"/>
      <c r="ODT1"/>
      <c r="ODU1"/>
      <c r="ODV1"/>
      <c r="ODW1"/>
      <c r="ODX1"/>
      <c r="ODY1"/>
      <c r="ODZ1"/>
      <c r="OEA1"/>
      <c r="OEB1"/>
      <c r="OEC1"/>
      <c r="OED1"/>
      <c r="OEE1"/>
      <c r="OEF1"/>
      <c r="OEG1"/>
      <c r="OEH1"/>
      <c r="OEI1"/>
      <c r="OEJ1"/>
      <c r="OEK1"/>
      <c r="OEL1"/>
      <c r="OEM1"/>
      <c r="OEN1"/>
      <c r="OEO1"/>
      <c r="OEP1"/>
      <c r="OEQ1"/>
      <c r="OER1"/>
      <c r="OES1"/>
      <c r="OET1"/>
      <c r="OEU1"/>
      <c r="OEV1"/>
      <c r="OEW1"/>
      <c r="OEX1"/>
      <c r="OEY1"/>
      <c r="OEZ1"/>
      <c r="OFA1"/>
      <c r="OFB1"/>
      <c r="OFC1"/>
      <c r="OFD1"/>
      <c r="OFE1"/>
      <c r="OFF1"/>
      <c r="OFG1"/>
      <c r="OFH1"/>
      <c r="OFI1"/>
      <c r="OFJ1"/>
      <c r="OFK1"/>
      <c r="OFL1"/>
      <c r="OFM1"/>
      <c r="OFN1"/>
      <c r="OFO1"/>
      <c r="OFP1"/>
      <c r="OFQ1"/>
      <c r="OFR1"/>
      <c r="OFS1"/>
      <c r="OFT1"/>
      <c r="OFU1"/>
      <c r="OFV1"/>
      <c r="OFW1"/>
      <c r="OFX1"/>
      <c r="OFY1"/>
      <c r="OFZ1"/>
      <c r="OGA1"/>
      <c r="OGB1"/>
      <c r="OGC1"/>
      <c r="OGD1"/>
      <c r="OGE1"/>
      <c r="OGF1"/>
      <c r="OGG1"/>
      <c r="OGH1"/>
      <c r="OGI1"/>
      <c r="OGJ1"/>
      <c r="OGK1"/>
      <c r="OGL1"/>
      <c r="OGM1"/>
      <c r="OGN1"/>
      <c r="OGO1"/>
      <c r="OGP1"/>
      <c r="OGQ1"/>
      <c r="OGR1"/>
      <c r="OGS1"/>
      <c r="OGT1"/>
      <c r="OGU1"/>
      <c r="OGV1"/>
      <c r="OGW1"/>
      <c r="OGX1"/>
      <c r="OGY1"/>
      <c r="OGZ1"/>
      <c r="OHA1"/>
      <c r="OHB1"/>
      <c r="OHC1"/>
      <c r="OHD1"/>
      <c r="OHE1"/>
      <c r="OHF1"/>
      <c r="OHG1"/>
      <c r="OHH1"/>
      <c r="OHI1"/>
      <c r="OHJ1"/>
      <c r="OHK1"/>
      <c r="OHL1"/>
      <c r="OHM1"/>
      <c r="OHN1"/>
      <c r="OHO1"/>
      <c r="OHP1"/>
      <c r="OHQ1"/>
      <c r="OHR1"/>
      <c r="OHS1"/>
      <c r="OHT1"/>
      <c r="OHU1"/>
      <c r="OHV1"/>
      <c r="OHW1"/>
      <c r="OHX1"/>
      <c r="OHY1"/>
      <c r="OHZ1"/>
      <c r="OIA1"/>
      <c r="OIB1"/>
      <c r="OIC1"/>
      <c r="OID1"/>
      <c r="OIE1"/>
      <c r="OIF1"/>
      <c r="OIG1"/>
      <c r="OIH1"/>
      <c r="OII1"/>
      <c r="OIJ1"/>
      <c r="OIK1"/>
      <c r="OIL1"/>
      <c r="OIM1"/>
      <c r="OIN1"/>
      <c r="OIO1"/>
      <c r="OIP1"/>
      <c r="OIQ1"/>
      <c r="OIR1"/>
      <c r="OIS1"/>
      <c r="OIT1"/>
      <c r="OIU1"/>
      <c r="OIV1"/>
      <c r="OIW1"/>
      <c r="OIX1"/>
      <c r="OIY1"/>
      <c r="OIZ1"/>
      <c r="OJA1"/>
      <c r="OJB1"/>
      <c r="OJC1"/>
      <c r="OJD1"/>
      <c r="OJE1"/>
      <c r="OJF1"/>
      <c r="OJG1"/>
      <c r="OJH1"/>
      <c r="OJI1"/>
      <c r="OJJ1"/>
      <c r="OJK1"/>
      <c r="OJL1"/>
      <c r="OJM1"/>
      <c r="OJN1"/>
      <c r="OJO1"/>
      <c r="OJP1"/>
      <c r="OJQ1"/>
      <c r="OJR1"/>
      <c r="OJS1"/>
      <c r="OJT1"/>
      <c r="OJU1"/>
      <c r="OJV1"/>
      <c r="OJW1"/>
      <c r="OJX1"/>
      <c r="OJY1"/>
      <c r="OJZ1"/>
      <c r="OKA1"/>
      <c r="OKB1"/>
      <c r="OKC1"/>
      <c r="OKD1"/>
      <c r="OKE1"/>
      <c r="OKF1"/>
      <c r="OKG1"/>
      <c r="OKH1"/>
      <c r="OKI1"/>
      <c r="OKJ1"/>
      <c r="OKK1"/>
      <c r="OKL1"/>
      <c r="OKM1"/>
      <c r="OKN1"/>
      <c r="OKO1"/>
      <c r="OKP1"/>
      <c r="OKQ1"/>
      <c r="OKR1"/>
      <c r="OKS1"/>
      <c r="OKT1"/>
      <c r="OKU1"/>
      <c r="OKV1"/>
      <c r="OKW1"/>
      <c r="OKX1"/>
      <c r="OKY1"/>
      <c r="OKZ1"/>
      <c r="OLA1"/>
      <c r="OLB1"/>
      <c r="OLC1"/>
      <c r="OLD1"/>
      <c r="OLE1"/>
      <c r="OLF1"/>
      <c r="OLG1"/>
      <c r="OLH1"/>
      <c r="OLI1"/>
      <c r="OLJ1"/>
      <c r="OLK1"/>
      <c r="OLL1"/>
      <c r="OLM1"/>
      <c r="OLN1"/>
      <c r="OLO1"/>
      <c r="OLP1"/>
      <c r="OLQ1"/>
      <c r="OLR1"/>
      <c r="OLS1"/>
      <c r="OLT1"/>
      <c r="OLU1"/>
      <c r="OLV1"/>
      <c r="OLW1"/>
      <c r="OLX1"/>
      <c r="OLY1"/>
      <c r="OLZ1"/>
      <c r="OMA1"/>
      <c r="OMB1"/>
      <c r="OMC1"/>
      <c r="OMD1"/>
      <c r="OME1"/>
      <c r="OMF1"/>
      <c r="OMG1"/>
      <c r="OMH1"/>
      <c r="OMI1"/>
      <c r="OMJ1"/>
      <c r="OMK1"/>
      <c r="OML1"/>
      <c r="OMM1"/>
      <c r="OMN1"/>
      <c r="OMO1"/>
      <c r="OMP1"/>
      <c r="OMQ1"/>
      <c r="OMR1"/>
      <c r="OMS1"/>
      <c r="OMT1"/>
      <c r="OMU1"/>
      <c r="OMV1"/>
      <c r="OMW1"/>
      <c r="OMX1"/>
      <c r="OMY1"/>
      <c r="OMZ1"/>
      <c r="ONA1"/>
      <c r="ONB1"/>
      <c r="ONC1"/>
      <c r="OND1"/>
      <c r="ONE1"/>
      <c r="ONF1"/>
      <c r="ONG1"/>
      <c r="ONH1"/>
      <c r="ONI1"/>
      <c r="ONJ1"/>
      <c r="ONK1"/>
      <c r="ONL1"/>
      <c r="ONM1"/>
      <c r="ONN1"/>
      <c r="ONO1"/>
      <c r="ONP1"/>
      <c r="ONQ1"/>
      <c r="ONR1"/>
      <c r="ONS1"/>
      <c r="ONT1"/>
      <c r="ONU1"/>
      <c r="ONV1"/>
      <c r="ONW1"/>
      <c r="ONX1"/>
      <c r="ONY1"/>
      <c r="ONZ1"/>
      <c r="OOA1"/>
      <c r="OOB1"/>
      <c r="OOC1"/>
      <c r="OOD1"/>
      <c r="OOE1"/>
      <c r="OOF1"/>
      <c r="OOG1"/>
      <c r="OOH1"/>
      <c r="OOI1"/>
      <c r="OOJ1"/>
      <c r="OOK1"/>
      <c r="OOL1"/>
      <c r="OOM1"/>
      <c r="OON1"/>
      <c r="OOO1"/>
      <c r="OOP1"/>
      <c r="OOQ1"/>
      <c r="OOR1"/>
      <c r="OOS1"/>
      <c r="OOT1"/>
      <c r="OOU1"/>
      <c r="OOV1"/>
      <c r="OOW1"/>
      <c r="OOX1"/>
      <c r="OOY1"/>
      <c r="OOZ1"/>
      <c r="OPA1"/>
      <c r="OPB1"/>
      <c r="OPC1"/>
      <c r="OPD1"/>
      <c r="OPE1"/>
      <c r="OPF1"/>
      <c r="OPG1"/>
      <c r="OPH1"/>
      <c r="OPI1"/>
      <c r="OPJ1"/>
      <c r="OPK1"/>
      <c r="OPL1"/>
      <c r="OPM1"/>
      <c r="OPN1"/>
      <c r="OPO1"/>
      <c r="OPP1"/>
      <c r="OPQ1"/>
      <c r="OPR1"/>
      <c r="OPS1"/>
      <c r="OPT1"/>
      <c r="OPU1"/>
      <c r="OPV1"/>
      <c r="OPW1"/>
      <c r="OPX1"/>
      <c r="OPY1"/>
      <c r="OPZ1"/>
      <c r="OQA1"/>
      <c r="OQB1"/>
      <c r="OQC1"/>
      <c r="OQD1"/>
      <c r="OQE1"/>
      <c r="OQF1"/>
      <c r="OQG1"/>
      <c r="OQH1"/>
      <c r="OQI1"/>
      <c r="OQJ1"/>
      <c r="OQK1"/>
      <c r="OQL1"/>
      <c r="OQM1"/>
      <c r="OQN1"/>
      <c r="OQO1"/>
      <c r="OQP1"/>
      <c r="OQQ1"/>
      <c r="OQR1"/>
      <c r="OQS1"/>
      <c r="OQT1"/>
      <c r="OQU1"/>
      <c r="OQV1"/>
      <c r="OQW1"/>
      <c r="OQX1"/>
      <c r="OQY1"/>
      <c r="OQZ1"/>
      <c r="ORA1"/>
      <c r="ORB1"/>
      <c r="ORC1"/>
      <c r="ORD1"/>
      <c r="ORE1"/>
      <c r="ORF1"/>
      <c r="ORG1"/>
      <c r="ORH1"/>
      <c r="ORI1"/>
      <c r="ORJ1"/>
      <c r="ORK1"/>
      <c r="ORL1"/>
      <c r="ORM1"/>
      <c r="ORN1"/>
      <c r="ORO1"/>
      <c r="ORP1"/>
      <c r="ORQ1"/>
      <c r="ORR1"/>
      <c r="ORS1"/>
      <c r="ORT1"/>
      <c r="ORU1"/>
      <c r="ORV1"/>
      <c r="ORW1"/>
      <c r="ORX1"/>
      <c r="ORY1"/>
      <c r="ORZ1"/>
      <c r="OSA1"/>
      <c r="OSB1"/>
      <c r="OSC1"/>
      <c r="OSD1"/>
      <c r="OSE1"/>
      <c r="OSF1"/>
      <c r="OSG1"/>
      <c r="OSH1"/>
      <c r="OSI1"/>
      <c r="OSJ1"/>
      <c r="OSK1"/>
      <c r="OSL1"/>
      <c r="OSM1"/>
      <c r="OSN1"/>
      <c r="OSO1"/>
      <c r="OSP1"/>
      <c r="OSQ1"/>
      <c r="OSR1"/>
      <c r="OSS1"/>
      <c r="OST1"/>
      <c r="OSU1"/>
      <c r="OSV1"/>
      <c r="OSW1"/>
      <c r="OSX1"/>
      <c r="OSY1"/>
      <c r="OSZ1"/>
      <c r="OTA1"/>
      <c r="OTB1"/>
      <c r="OTC1"/>
      <c r="OTD1"/>
      <c r="OTE1"/>
      <c r="OTF1"/>
      <c r="OTG1"/>
      <c r="OTH1"/>
      <c r="OTI1"/>
      <c r="OTJ1"/>
      <c r="OTK1"/>
      <c r="OTL1"/>
      <c r="OTM1"/>
      <c r="OTN1"/>
      <c r="OTO1"/>
      <c r="OTP1"/>
      <c r="OTQ1"/>
      <c r="OTR1"/>
      <c r="OTS1"/>
      <c r="OTT1"/>
      <c r="OTU1"/>
      <c r="OTV1"/>
      <c r="OTW1"/>
      <c r="OTX1"/>
      <c r="OTY1"/>
      <c r="OTZ1"/>
      <c r="OUA1"/>
      <c r="OUB1"/>
      <c r="OUC1"/>
      <c r="OUD1"/>
      <c r="OUE1"/>
      <c r="OUF1"/>
      <c r="OUG1"/>
      <c r="OUH1"/>
      <c r="OUI1"/>
      <c r="OUJ1"/>
      <c r="OUK1"/>
      <c r="OUL1"/>
      <c r="OUM1"/>
      <c r="OUN1"/>
      <c r="OUO1"/>
      <c r="OUP1"/>
      <c r="OUQ1"/>
      <c r="OUR1"/>
      <c r="OUS1"/>
      <c r="OUT1"/>
      <c r="OUU1"/>
      <c r="OUV1"/>
      <c r="OUW1"/>
      <c r="OUX1"/>
      <c r="OUY1"/>
      <c r="OUZ1"/>
      <c r="OVA1"/>
      <c r="OVB1"/>
      <c r="OVC1"/>
      <c r="OVD1"/>
      <c r="OVE1"/>
      <c r="OVF1"/>
      <c r="OVG1"/>
      <c r="OVH1"/>
      <c r="OVI1"/>
      <c r="OVJ1"/>
      <c r="OVK1"/>
      <c r="OVL1"/>
      <c r="OVM1"/>
      <c r="OVN1"/>
      <c r="OVO1"/>
      <c r="OVP1"/>
      <c r="OVQ1"/>
      <c r="OVR1"/>
      <c r="OVS1"/>
      <c r="OVT1"/>
      <c r="OVU1"/>
      <c r="OVV1"/>
      <c r="OVW1"/>
      <c r="OVX1"/>
      <c r="OVY1"/>
      <c r="OVZ1"/>
      <c r="OWA1"/>
      <c r="OWB1"/>
      <c r="OWC1"/>
      <c r="OWD1"/>
      <c r="OWE1"/>
      <c r="OWF1"/>
      <c r="OWG1"/>
      <c r="OWH1"/>
      <c r="OWI1"/>
      <c r="OWJ1"/>
      <c r="OWK1"/>
      <c r="OWL1"/>
      <c r="OWM1"/>
      <c r="OWN1"/>
      <c r="OWO1"/>
      <c r="OWP1"/>
      <c r="OWQ1"/>
      <c r="OWR1"/>
      <c r="OWS1"/>
      <c r="OWT1"/>
      <c r="OWU1"/>
      <c r="OWV1"/>
      <c r="OWW1"/>
      <c r="OWX1"/>
      <c r="OWY1"/>
      <c r="OWZ1"/>
      <c r="OXA1"/>
      <c r="OXB1"/>
      <c r="OXC1"/>
      <c r="OXD1"/>
      <c r="OXE1"/>
      <c r="OXF1"/>
      <c r="OXG1"/>
      <c r="OXH1"/>
      <c r="OXI1"/>
      <c r="OXJ1"/>
      <c r="OXK1"/>
      <c r="OXL1"/>
      <c r="OXM1"/>
      <c r="OXN1"/>
      <c r="OXO1"/>
      <c r="OXP1"/>
      <c r="OXQ1"/>
      <c r="OXR1"/>
      <c r="OXS1"/>
      <c r="OXT1"/>
      <c r="OXU1"/>
      <c r="OXV1"/>
      <c r="OXW1"/>
      <c r="OXX1"/>
      <c r="OXY1"/>
      <c r="OXZ1"/>
      <c r="OYA1"/>
      <c r="OYB1"/>
      <c r="OYC1"/>
      <c r="OYD1"/>
      <c r="OYE1"/>
      <c r="OYF1"/>
      <c r="OYG1"/>
      <c r="OYH1"/>
      <c r="OYI1"/>
      <c r="OYJ1"/>
      <c r="OYK1"/>
      <c r="OYL1"/>
      <c r="OYM1"/>
      <c r="OYN1"/>
      <c r="OYO1"/>
      <c r="OYP1"/>
      <c r="OYQ1"/>
      <c r="OYR1"/>
      <c r="OYS1"/>
      <c r="OYT1"/>
      <c r="OYU1"/>
      <c r="OYV1"/>
      <c r="OYW1"/>
      <c r="OYX1"/>
      <c r="OYY1"/>
      <c r="OYZ1"/>
      <c r="OZA1"/>
      <c r="OZB1"/>
      <c r="OZC1"/>
      <c r="OZD1"/>
      <c r="OZE1"/>
      <c r="OZF1"/>
      <c r="OZG1"/>
      <c r="OZH1"/>
      <c r="OZI1"/>
      <c r="OZJ1"/>
      <c r="OZK1"/>
      <c r="OZL1"/>
      <c r="OZM1"/>
      <c r="OZN1"/>
      <c r="OZO1"/>
      <c r="OZP1"/>
      <c r="OZQ1"/>
      <c r="OZR1"/>
      <c r="OZS1"/>
      <c r="OZT1"/>
      <c r="OZU1"/>
      <c r="OZV1"/>
      <c r="OZW1"/>
      <c r="OZX1"/>
      <c r="OZY1"/>
      <c r="OZZ1"/>
      <c r="PAA1"/>
      <c r="PAB1"/>
      <c r="PAC1"/>
      <c r="PAD1"/>
      <c r="PAE1"/>
      <c r="PAF1"/>
      <c r="PAG1"/>
      <c r="PAH1"/>
      <c r="PAI1"/>
      <c r="PAJ1"/>
      <c r="PAK1"/>
      <c r="PAL1"/>
      <c r="PAM1"/>
      <c r="PAN1"/>
      <c r="PAO1"/>
      <c r="PAP1"/>
      <c r="PAQ1"/>
      <c r="PAR1"/>
      <c r="PAS1"/>
      <c r="PAT1"/>
      <c r="PAU1"/>
      <c r="PAV1"/>
      <c r="PAW1"/>
      <c r="PAX1"/>
      <c r="PAY1"/>
      <c r="PAZ1"/>
      <c r="PBA1"/>
      <c r="PBB1"/>
      <c r="PBC1"/>
      <c r="PBD1"/>
      <c r="PBE1"/>
      <c r="PBF1"/>
      <c r="PBG1"/>
      <c r="PBH1"/>
      <c r="PBI1"/>
      <c r="PBJ1"/>
      <c r="PBK1"/>
      <c r="PBL1"/>
      <c r="PBM1"/>
      <c r="PBN1"/>
      <c r="PBO1"/>
      <c r="PBP1"/>
      <c r="PBQ1"/>
      <c r="PBR1"/>
      <c r="PBS1"/>
      <c r="PBT1"/>
      <c r="PBU1"/>
      <c r="PBV1"/>
      <c r="PBW1"/>
      <c r="PBX1"/>
      <c r="PBY1"/>
      <c r="PBZ1"/>
      <c r="PCA1"/>
      <c r="PCB1"/>
      <c r="PCC1"/>
      <c r="PCD1"/>
      <c r="PCE1"/>
      <c r="PCF1"/>
      <c r="PCG1"/>
      <c r="PCH1"/>
      <c r="PCI1"/>
      <c r="PCJ1"/>
      <c r="PCK1"/>
      <c r="PCL1"/>
      <c r="PCM1"/>
      <c r="PCN1"/>
      <c r="PCO1"/>
      <c r="PCP1"/>
      <c r="PCQ1"/>
      <c r="PCR1"/>
      <c r="PCS1"/>
      <c r="PCT1"/>
      <c r="PCU1"/>
      <c r="PCV1"/>
      <c r="PCW1"/>
      <c r="PCX1"/>
      <c r="PCY1"/>
      <c r="PCZ1"/>
      <c r="PDA1"/>
      <c r="PDB1"/>
      <c r="PDC1"/>
      <c r="PDD1"/>
      <c r="PDE1"/>
      <c r="PDF1"/>
      <c r="PDG1"/>
      <c r="PDH1"/>
      <c r="PDI1"/>
      <c r="PDJ1"/>
      <c r="PDK1"/>
      <c r="PDL1"/>
      <c r="PDM1"/>
      <c r="PDN1"/>
      <c r="PDO1"/>
      <c r="PDP1"/>
      <c r="PDQ1"/>
      <c r="PDR1"/>
      <c r="PDS1"/>
      <c r="PDT1"/>
      <c r="PDU1"/>
      <c r="PDV1"/>
      <c r="PDW1"/>
      <c r="PDX1"/>
      <c r="PDY1"/>
      <c r="PDZ1"/>
      <c r="PEA1"/>
      <c r="PEB1"/>
      <c r="PEC1"/>
      <c r="PED1"/>
      <c r="PEE1"/>
      <c r="PEF1"/>
      <c r="PEG1"/>
      <c r="PEH1"/>
      <c r="PEI1"/>
      <c r="PEJ1"/>
      <c r="PEK1"/>
      <c r="PEL1"/>
      <c r="PEM1"/>
      <c r="PEN1"/>
      <c r="PEO1"/>
      <c r="PEP1"/>
      <c r="PEQ1"/>
      <c r="PER1"/>
      <c r="PES1"/>
      <c r="PET1"/>
      <c r="PEU1"/>
      <c r="PEV1"/>
      <c r="PEW1"/>
      <c r="PEX1"/>
      <c r="PEY1"/>
      <c r="PEZ1"/>
      <c r="PFA1"/>
      <c r="PFB1"/>
      <c r="PFC1"/>
      <c r="PFD1"/>
      <c r="PFE1"/>
      <c r="PFF1"/>
      <c r="PFG1"/>
      <c r="PFH1"/>
      <c r="PFI1"/>
      <c r="PFJ1"/>
      <c r="PFK1"/>
      <c r="PFL1"/>
      <c r="PFM1"/>
      <c r="PFN1"/>
      <c r="PFO1"/>
      <c r="PFP1"/>
      <c r="PFQ1"/>
      <c r="PFR1"/>
      <c r="PFS1"/>
      <c r="PFT1"/>
      <c r="PFU1"/>
      <c r="PFV1"/>
      <c r="PFW1"/>
      <c r="PFX1"/>
      <c r="PFY1"/>
      <c r="PFZ1"/>
      <c r="PGA1"/>
      <c r="PGB1"/>
      <c r="PGC1"/>
      <c r="PGD1"/>
      <c r="PGE1"/>
      <c r="PGF1"/>
      <c r="PGG1"/>
      <c r="PGH1"/>
      <c r="PGI1"/>
      <c r="PGJ1"/>
      <c r="PGK1"/>
      <c r="PGL1"/>
      <c r="PGM1"/>
      <c r="PGN1"/>
      <c r="PGO1"/>
      <c r="PGP1"/>
      <c r="PGQ1"/>
      <c r="PGR1"/>
      <c r="PGS1"/>
      <c r="PGT1"/>
      <c r="PGU1"/>
      <c r="PGV1"/>
      <c r="PGW1"/>
      <c r="PGX1"/>
      <c r="PGY1"/>
      <c r="PGZ1"/>
      <c r="PHA1"/>
      <c r="PHB1"/>
      <c r="PHC1"/>
      <c r="PHD1"/>
      <c r="PHE1"/>
      <c r="PHF1"/>
      <c r="PHG1"/>
      <c r="PHH1"/>
      <c r="PHI1"/>
      <c r="PHJ1"/>
      <c r="PHK1"/>
      <c r="PHL1"/>
      <c r="PHM1"/>
      <c r="PHN1"/>
      <c r="PHO1"/>
      <c r="PHP1"/>
      <c r="PHQ1"/>
      <c r="PHR1"/>
      <c r="PHS1"/>
      <c r="PHT1"/>
      <c r="PHU1"/>
      <c r="PHV1"/>
      <c r="PHW1"/>
      <c r="PHX1"/>
      <c r="PHY1"/>
      <c r="PHZ1"/>
      <c r="PIA1"/>
      <c r="PIB1"/>
      <c r="PIC1"/>
      <c r="PID1"/>
      <c r="PIE1"/>
      <c r="PIF1"/>
      <c r="PIG1"/>
      <c r="PIH1"/>
      <c r="PII1"/>
      <c r="PIJ1"/>
      <c r="PIK1"/>
      <c r="PIL1"/>
      <c r="PIM1"/>
      <c r="PIN1"/>
      <c r="PIO1"/>
      <c r="PIP1"/>
      <c r="PIQ1"/>
      <c r="PIR1"/>
      <c r="PIS1"/>
      <c r="PIT1"/>
      <c r="PIU1"/>
      <c r="PIV1"/>
      <c r="PIW1"/>
      <c r="PIX1"/>
      <c r="PIY1"/>
      <c r="PIZ1"/>
      <c r="PJA1"/>
      <c r="PJB1"/>
      <c r="PJC1"/>
      <c r="PJD1"/>
      <c r="PJE1"/>
      <c r="PJF1"/>
      <c r="PJG1"/>
      <c r="PJH1"/>
      <c r="PJI1"/>
      <c r="PJJ1"/>
      <c r="PJK1"/>
      <c r="PJL1"/>
      <c r="PJM1"/>
      <c r="PJN1"/>
      <c r="PJO1"/>
      <c r="PJP1"/>
      <c r="PJQ1"/>
      <c r="PJR1"/>
      <c r="PJS1"/>
      <c r="PJT1"/>
      <c r="PJU1"/>
      <c r="PJV1"/>
      <c r="PJW1"/>
      <c r="PJX1"/>
      <c r="PJY1"/>
      <c r="PJZ1"/>
      <c r="PKA1"/>
      <c r="PKB1"/>
      <c r="PKC1"/>
      <c r="PKD1"/>
      <c r="PKE1"/>
      <c r="PKF1"/>
      <c r="PKG1"/>
      <c r="PKH1"/>
      <c r="PKI1"/>
      <c r="PKJ1"/>
      <c r="PKK1"/>
      <c r="PKL1"/>
      <c r="PKM1"/>
      <c r="PKN1"/>
      <c r="PKO1"/>
      <c r="PKP1"/>
      <c r="PKQ1"/>
      <c r="PKR1"/>
      <c r="PKS1"/>
      <c r="PKT1"/>
      <c r="PKU1"/>
      <c r="PKV1"/>
      <c r="PKW1"/>
      <c r="PKX1"/>
      <c r="PKY1"/>
      <c r="PKZ1"/>
      <c r="PLA1"/>
      <c r="PLB1"/>
      <c r="PLC1"/>
      <c r="PLD1"/>
      <c r="PLE1"/>
      <c r="PLF1"/>
      <c r="PLG1"/>
      <c r="PLH1"/>
      <c r="PLI1"/>
      <c r="PLJ1"/>
      <c r="PLK1"/>
      <c r="PLL1"/>
      <c r="PLM1"/>
      <c r="PLN1"/>
      <c r="PLO1"/>
      <c r="PLP1"/>
      <c r="PLQ1"/>
      <c r="PLR1"/>
      <c r="PLS1"/>
      <c r="PLT1"/>
      <c r="PLU1"/>
      <c r="PLV1"/>
      <c r="PLW1"/>
      <c r="PLX1"/>
      <c r="PLY1"/>
      <c r="PLZ1"/>
      <c r="PMA1"/>
      <c r="PMB1"/>
      <c r="PMC1"/>
      <c r="PMD1"/>
      <c r="PME1"/>
      <c r="PMF1"/>
      <c r="PMG1"/>
      <c r="PMH1"/>
      <c r="PMI1"/>
      <c r="PMJ1"/>
      <c r="PMK1"/>
      <c r="PML1"/>
      <c r="PMM1"/>
      <c r="PMN1"/>
      <c r="PMO1"/>
      <c r="PMP1"/>
      <c r="PMQ1"/>
      <c r="PMR1"/>
      <c r="PMS1"/>
      <c r="PMT1"/>
      <c r="PMU1"/>
      <c r="PMV1"/>
      <c r="PMW1"/>
      <c r="PMX1"/>
      <c r="PMY1"/>
      <c r="PMZ1"/>
      <c r="PNA1"/>
      <c r="PNB1"/>
      <c r="PNC1"/>
      <c r="PND1"/>
      <c r="PNE1"/>
      <c r="PNF1"/>
      <c r="PNG1"/>
      <c r="PNH1"/>
      <c r="PNI1"/>
      <c r="PNJ1"/>
      <c r="PNK1"/>
      <c r="PNL1"/>
      <c r="PNM1"/>
      <c r="PNN1"/>
      <c r="PNO1"/>
      <c r="PNP1"/>
      <c r="PNQ1"/>
      <c r="PNR1"/>
      <c r="PNS1"/>
      <c r="PNT1"/>
      <c r="PNU1"/>
      <c r="PNV1"/>
      <c r="PNW1"/>
      <c r="PNX1"/>
      <c r="PNY1"/>
      <c r="PNZ1"/>
      <c r="POA1"/>
      <c r="POB1"/>
      <c r="POC1"/>
      <c r="POD1"/>
      <c r="POE1"/>
      <c r="POF1"/>
      <c r="POG1"/>
      <c r="POH1"/>
      <c r="POI1"/>
      <c r="POJ1"/>
      <c r="POK1"/>
      <c r="POL1"/>
      <c r="POM1"/>
      <c r="PON1"/>
      <c r="POO1"/>
      <c r="POP1"/>
      <c r="POQ1"/>
      <c r="POR1"/>
      <c r="POS1"/>
      <c r="POT1"/>
      <c r="POU1"/>
      <c r="POV1"/>
      <c r="POW1"/>
      <c r="POX1"/>
      <c r="POY1"/>
      <c r="POZ1"/>
      <c r="PPA1"/>
      <c r="PPB1"/>
      <c r="PPC1"/>
      <c r="PPD1"/>
      <c r="PPE1"/>
      <c r="PPF1"/>
      <c r="PPG1"/>
      <c r="PPH1"/>
      <c r="PPI1"/>
      <c r="PPJ1"/>
      <c r="PPK1"/>
      <c r="PPL1"/>
      <c r="PPM1"/>
      <c r="PPN1"/>
      <c r="PPO1"/>
      <c r="PPP1"/>
      <c r="PPQ1"/>
      <c r="PPR1"/>
      <c r="PPS1"/>
      <c r="PPT1"/>
      <c r="PPU1"/>
      <c r="PPV1"/>
      <c r="PPW1"/>
      <c r="PPX1"/>
      <c r="PPY1"/>
      <c r="PPZ1"/>
      <c r="PQA1"/>
      <c r="PQB1"/>
      <c r="PQC1"/>
      <c r="PQD1"/>
      <c r="PQE1"/>
      <c r="PQF1"/>
      <c r="PQG1"/>
      <c r="PQH1"/>
      <c r="PQI1"/>
      <c r="PQJ1"/>
      <c r="PQK1"/>
      <c r="PQL1"/>
      <c r="PQM1"/>
      <c r="PQN1"/>
      <c r="PQO1"/>
      <c r="PQP1"/>
      <c r="PQQ1"/>
      <c r="PQR1"/>
      <c r="PQS1"/>
      <c r="PQT1"/>
      <c r="PQU1"/>
      <c r="PQV1"/>
      <c r="PQW1"/>
      <c r="PQX1"/>
      <c r="PQY1"/>
      <c r="PQZ1"/>
      <c r="PRA1"/>
      <c r="PRB1"/>
      <c r="PRC1"/>
      <c r="PRD1"/>
      <c r="PRE1"/>
      <c r="PRF1"/>
      <c r="PRG1"/>
      <c r="PRH1"/>
      <c r="PRI1"/>
      <c r="PRJ1"/>
      <c r="PRK1"/>
      <c r="PRL1"/>
      <c r="PRM1"/>
      <c r="PRN1"/>
      <c r="PRO1"/>
      <c r="PRP1"/>
      <c r="PRQ1"/>
      <c r="PRR1"/>
      <c r="PRS1"/>
      <c r="PRT1"/>
      <c r="PRU1"/>
      <c r="PRV1"/>
      <c r="PRW1"/>
      <c r="PRX1"/>
      <c r="PRY1"/>
      <c r="PRZ1"/>
      <c r="PSA1"/>
      <c r="PSB1"/>
      <c r="PSC1"/>
      <c r="PSD1"/>
      <c r="PSE1"/>
      <c r="PSF1"/>
      <c r="PSG1"/>
      <c r="PSH1"/>
      <c r="PSI1"/>
      <c r="PSJ1"/>
      <c r="PSK1"/>
      <c r="PSL1"/>
      <c r="PSM1"/>
      <c r="PSN1"/>
      <c r="PSO1"/>
      <c r="PSP1"/>
      <c r="PSQ1"/>
      <c r="PSR1"/>
      <c r="PSS1"/>
      <c r="PST1"/>
      <c r="PSU1"/>
      <c r="PSV1"/>
      <c r="PSW1"/>
      <c r="PSX1"/>
      <c r="PSY1"/>
      <c r="PSZ1"/>
      <c r="PTA1"/>
      <c r="PTB1"/>
      <c r="PTC1"/>
      <c r="PTD1"/>
      <c r="PTE1"/>
      <c r="PTF1"/>
      <c r="PTG1"/>
      <c r="PTH1"/>
      <c r="PTI1"/>
      <c r="PTJ1"/>
      <c r="PTK1"/>
      <c r="PTL1"/>
      <c r="PTM1"/>
      <c r="PTN1"/>
      <c r="PTO1"/>
      <c r="PTP1"/>
      <c r="PTQ1"/>
      <c r="PTR1"/>
      <c r="PTS1"/>
      <c r="PTT1"/>
      <c r="PTU1"/>
      <c r="PTV1"/>
      <c r="PTW1"/>
      <c r="PTX1"/>
      <c r="PTY1"/>
      <c r="PTZ1"/>
      <c r="PUA1"/>
      <c r="PUB1"/>
      <c r="PUC1"/>
      <c r="PUD1"/>
      <c r="PUE1"/>
      <c r="PUF1"/>
      <c r="PUG1"/>
      <c r="PUH1"/>
      <c r="PUI1"/>
      <c r="PUJ1"/>
      <c r="PUK1"/>
      <c r="PUL1"/>
      <c r="PUM1"/>
      <c r="PUN1"/>
      <c r="PUO1"/>
      <c r="PUP1"/>
      <c r="PUQ1"/>
      <c r="PUR1"/>
      <c r="PUS1"/>
      <c r="PUT1"/>
      <c r="PUU1"/>
      <c r="PUV1"/>
      <c r="PUW1"/>
      <c r="PUX1"/>
      <c r="PUY1"/>
      <c r="PUZ1"/>
      <c r="PVA1"/>
      <c r="PVB1"/>
      <c r="PVC1"/>
      <c r="PVD1"/>
      <c r="PVE1"/>
      <c r="PVF1"/>
      <c r="PVG1"/>
      <c r="PVH1"/>
      <c r="PVI1"/>
      <c r="PVJ1"/>
      <c r="PVK1"/>
      <c r="PVL1"/>
      <c r="PVM1"/>
      <c r="PVN1"/>
      <c r="PVO1"/>
      <c r="PVP1"/>
      <c r="PVQ1"/>
      <c r="PVR1"/>
      <c r="PVS1"/>
      <c r="PVT1"/>
      <c r="PVU1"/>
      <c r="PVV1"/>
      <c r="PVW1"/>
      <c r="PVX1"/>
      <c r="PVY1"/>
      <c r="PVZ1"/>
      <c r="PWA1"/>
      <c r="PWB1"/>
      <c r="PWC1"/>
      <c r="PWD1"/>
      <c r="PWE1"/>
      <c r="PWF1"/>
      <c r="PWG1"/>
      <c r="PWH1"/>
      <c r="PWI1"/>
      <c r="PWJ1"/>
      <c r="PWK1"/>
      <c r="PWL1"/>
      <c r="PWM1"/>
      <c r="PWN1"/>
      <c r="PWO1"/>
      <c r="PWP1"/>
      <c r="PWQ1"/>
      <c r="PWR1"/>
      <c r="PWS1"/>
      <c r="PWT1"/>
      <c r="PWU1"/>
      <c r="PWV1"/>
      <c r="PWW1"/>
      <c r="PWX1"/>
      <c r="PWY1"/>
      <c r="PWZ1"/>
      <c r="PXA1"/>
      <c r="PXB1"/>
      <c r="PXC1"/>
      <c r="PXD1"/>
      <c r="PXE1"/>
      <c r="PXF1"/>
      <c r="PXG1"/>
      <c r="PXH1"/>
      <c r="PXI1"/>
      <c r="PXJ1"/>
      <c r="PXK1"/>
      <c r="PXL1"/>
      <c r="PXM1"/>
      <c r="PXN1"/>
      <c r="PXO1"/>
      <c r="PXP1"/>
      <c r="PXQ1"/>
      <c r="PXR1"/>
      <c r="PXS1"/>
      <c r="PXT1"/>
      <c r="PXU1"/>
      <c r="PXV1"/>
      <c r="PXW1"/>
      <c r="PXX1"/>
      <c r="PXY1"/>
      <c r="PXZ1"/>
      <c r="PYA1"/>
      <c r="PYB1"/>
      <c r="PYC1"/>
      <c r="PYD1"/>
      <c r="PYE1"/>
      <c r="PYF1"/>
      <c r="PYG1"/>
      <c r="PYH1"/>
      <c r="PYI1"/>
      <c r="PYJ1"/>
      <c r="PYK1"/>
      <c r="PYL1"/>
      <c r="PYM1"/>
      <c r="PYN1"/>
      <c r="PYO1"/>
      <c r="PYP1"/>
      <c r="PYQ1"/>
      <c r="PYR1"/>
      <c r="PYS1"/>
      <c r="PYT1"/>
      <c r="PYU1"/>
      <c r="PYV1"/>
      <c r="PYW1"/>
      <c r="PYX1"/>
      <c r="PYY1"/>
      <c r="PYZ1"/>
      <c r="PZA1"/>
      <c r="PZB1"/>
      <c r="PZC1"/>
      <c r="PZD1"/>
      <c r="PZE1"/>
      <c r="PZF1"/>
      <c r="PZG1"/>
      <c r="PZH1"/>
      <c r="PZI1"/>
      <c r="PZJ1"/>
      <c r="PZK1"/>
      <c r="PZL1"/>
      <c r="PZM1"/>
      <c r="PZN1"/>
      <c r="PZO1"/>
      <c r="PZP1"/>
      <c r="PZQ1"/>
      <c r="PZR1"/>
      <c r="PZS1"/>
      <c r="PZT1"/>
      <c r="PZU1"/>
      <c r="PZV1"/>
      <c r="PZW1"/>
      <c r="PZX1"/>
      <c r="PZY1"/>
      <c r="PZZ1"/>
      <c r="QAA1"/>
      <c r="QAB1"/>
      <c r="QAC1"/>
      <c r="QAD1"/>
      <c r="QAE1"/>
      <c r="QAF1"/>
      <c r="QAG1"/>
      <c r="QAH1"/>
      <c r="QAI1"/>
      <c r="QAJ1"/>
      <c r="QAK1"/>
      <c r="QAL1"/>
      <c r="QAM1"/>
      <c r="QAN1"/>
      <c r="QAO1"/>
      <c r="QAP1"/>
      <c r="QAQ1"/>
      <c r="QAR1"/>
      <c r="QAS1"/>
      <c r="QAT1"/>
      <c r="QAU1"/>
      <c r="QAV1"/>
      <c r="QAW1"/>
      <c r="QAX1"/>
      <c r="QAY1"/>
      <c r="QAZ1"/>
      <c r="QBA1"/>
      <c r="QBB1"/>
      <c r="QBC1"/>
      <c r="QBD1"/>
      <c r="QBE1"/>
      <c r="QBF1"/>
      <c r="QBG1"/>
      <c r="QBH1"/>
      <c r="QBI1"/>
      <c r="QBJ1"/>
      <c r="QBK1"/>
      <c r="QBL1"/>
      <c r="QBM1"/>
      <c r="QBN1"/>
      <c r="QBO1"/>
      <c r="QBP1"/>
      <c r="QBQ1"/>
      <c r="QBR1"/>
      <c r="QBS1"/>
      <c r="QBT1"/>
      <c r="QBU1"/>
      <c r="QBV1"/>
      <c r="QBW1"/>
      <c r="QBX1"/>
      <c r="QBY1"/>
      <c r="QBZ1"/>
      <c r="QCA1"/>
      <c r="QCB1"/>
      <c r="QCC1"/>
      <c r="QCD1"/>
      <c r="QCE1"/>
      <c r="QCF1"/>
      <c r="QCG1"/>
      <c r="QCH1"/>
      <c r="QCI1"/>
      <c r="QCJ1"/>
      <c r="QCK1"/>
      <c r="QCL1"/>
      <c r="QCM1"/>
      <c r="QCN1"/>
      <c r="QCO1"/>
      <c r="QCP1"/>
      <c r="QCQ1"/>
      <c r="QCR1"/>
      <c r="QCS1"/>
      <c r="QCT1"/>
      <c r="QCU1"/>
      <c r="QCV1"/>
      <c r="QCW1"/>
      <c r="QCX1"/>
      <c r="QCY1"/>
      <c r="QCZ1"/>
      <c r="QDA1"/>
      <c r="QDB1"/>
      <c r="QDC1"/>
      <c r="QDD1"/>
      <c r="QDE1"/>
      <c r="QDF1"/>
      <c r="QDG1"/>
      <c r="QDH1"/>
      <c r="QDI1"/>
      <c r="QDJ1"/>
      <c r="QDK1"/>
      <c r="QDL1"/>
      <c r="QDM1"/>
      <c r="QDN1"/>
      <c r="QDO1"/>
      <c r="QDP1"/>
      <c r="QDQ1"/>
      <c r="QDR1"/>
      <c r="QDS1"/>
      <c r="QDT1"/>
      <c r="QDU1"/>
      <c r="QDV1"/>
      <c r="QDW1"/>
      <c r="QDX1"/>
      <c r="QDY1"/>
      <c r="QDZ1"/>
      <c r="QEA1"/>
      <c r="QEB1"/>
      <c r="QEC1"/>
      <c r="QED1"/>
      <c r="QEE1"/>
      <c r="QEF1"/>
      <c r="QEG1"/>
      <c r="QEH1"/>
      <c r="QEI1"/>
      <c r="QEJ1"/>
      <c r="QEK1"/>
      <c r="QEL1"/>
      <c r="QEM1"/>
      <c r="QEN1"/>
      <c r="QEO1"/>
      <c r="QEP1"/>
      <c r="QEQ1"/>
      <c r="QER1"/>
      <c r="QES1"/>
      <c r="QET1"/>
      <c r="QEU1"/>
      <c r="QEV1"/>
      <c r="QEW1"/>
      <c r="QEX1"/>
      <c r="QEY1"/>
      <c r="QEZ1"/>
      <c r="QFA1"/>
      <c r="QFB1"/>
      <c r="QFC1"/>
      <c r="QFD1"/>
      <c r="QFE1"/>
      <c r="QFF1"/>
      <c r="QFG1"/>
      <c r="QFH1"/>
      <c r="QFI1"/>
      <c r="QFJ1"/>
      <c r="QFK1"/>
      <c r="QFL1"/>
      <c r="QFM1"/>
      <c r="QFN1"/>
      <c r="QFO1"/>
      <c r="QFP1"/>
      <c r="QFQ1"/>
      <c r="QFR1"/>
      <c r="QFS1"/>
      <c r="QFT1"/>
      <c r="QFU1"/>
      <c r="QFV1"/>
      <c r="QFW1"/>
      <c r="QFX1"/>
      <c r="QFY1"/>
      <c r="QFZ1"/>
      <c r="QGA1"/>
      <c r="QGB1"/>
      <c r="QGC1"/>
      <c r="QGD1"/>
      <c r="QGE1"/>
      <c r="QGF1"/>
      <c r="QGG1"/>
      <c r="QGH1"/>
      <c r="QGI1"/>
      <c r="QGJ1"/>
      <c r="QGK1"/>
      <c r="QGL1"/>
      <c r="QGM1"/>
      <c r="QGN1"/>
      <c r="QGO1"/>
      <c r="QGP1"/>
      <c r="QGQ1"/>
      <c r="QGR1"/>
      <c r="QGS1"/>
      <c r="QGT1"/>
      <c r="QGU1"/>
      <c r="QGV1"/>
      <c r="QGW1"/>
      <c r="QGX1"/>
      <c r="QGY1"/>
      <c r="QGZ1"/>
      <c r="QHA1"/>
      <c r="QHB1"/>
      <c r="QHC1"/>
      <c r="QHD1"/>
      <c r="QHE1"/>
      <c r="QHF1"/>
      <c r="QHG1"/>
      <c r="QHH1"/>
      <c r="QHI1"/>
      <c r="QHJ1"/>
      <c r="QHK1"/>
      <c r="QHL1"/>
      <c r="QHM1"/>
      <c r="QHN1"/>
      <c r="QHO1"/>
      <c r="QHP1"/>
      <c r="QHQ1"/>
      <c r="QHR1"/>
      <c r="QHS1"/>
      <c r="QHT1"/>
      <c r="QHU1"/>
      <c r="QHV1"/>
      <c r="QHW1"/>
      <c r="QHX1"/>
      <c r="QHY1"/>
      <c r="QHZ1"/>
      <c r="QIA1"/>
      <c r="QIB1"/>
      <c r="QIC1"/>
      <c r="QID1"/>
      <c r="QIE1"/>
      <c r="QIF1"/>
      <c r="QIG1"/>
      <c r="QIH1"/>
      <c r="QII1"/>
      <c r="QIJ1"/>
      <c r="QIK1"/>
      <c r="QIL1"/>
      <c r="QIM1"/>
      <c r="QIN1"/>
      <c r="QIO1"/>
      <c r="QIP1"/>
      <c r="QIQ1"/>
      <c r="QIR1"/>
      <c r="QIS1"/>
      <c r="QIT1"/>
      <c r="QIU1"/>
      <c r="QIV1"/>
      <c r="QIW1"/>
      <c r="QIX1"/>
      <c r="QIY1"/>
      <c r="QIZ1"/>
      <c r="QJA1"/>
      <c r="QJB1"/>
      <c r="QJC1"/>
      <c r="QJD1"/>
      <c r="QJE1"/>
      <c r="QJF1"/>
      <c r="QJG1"/>
      <c r="QJH1"/>
      <c r="QJI1"/>
      <c r="QJJ1"/>
      <c r="QJK1"/>
      <c r="QJL1"/>
      <c r="QJM1"/>
      <c r="QJN1"/>
      <c r="QJO1"/>
      <c r="QJP1"/>
      <c r="QJQ1"/>
      <c r="QJR1"/>
      <c r="QJS1"/>
      <c r="QJT1"/>
      <c r="QJU1"/>
      <c r="QJV1"/>
      <c r="QJW1"/>
      <c r="QJX1"/>
      <c r="QJY1"/>
      <c r="QJZ1"/>
      <c r="QKA1"/>
      <c r="QKB1"/>
      <c r="QKC1"/>
      <c r="QKD1"/>
      <c r="QKE1"/>
      <c r="QKF1"/>
      <c r="QKG1"/>
      <c r="QKH1"/>
      <c r="QKI1"/>
      <c r="QKJ1"/>
      <c r="QKK1"/>
      <c r="QKL1"/>
      <c r="QKM1"/>
      <c r="QKN1"/>
      <c r="QKO1"/>
      <c r="QKP1"/>
      <c r="QKQ1"/>
      <c r="QKR1"/>
      <c r="QKS1"/>
      <c r="QKT1"/>
      <c r="QKU1"/>
      <c r="QKV1"/>
      <c r="QKW1"/>
      <c r="QKX1"/>
      <c r="QKY1"/>
      <c r="QKZ1"/>
      <c r="QLA1"/>
      <c r="QLB1"/>
      <c r="QLC1"/>
      <c r="QLD1"/>
      <c r="QLE1"/>
      <c r="QLF1"/>
      <c r="QLG1"/>
      <c r="QLH1"/>
      <c r="QLI1"/>
      <c r="QLJ1"/>
      <c r="QLK1"/>
      <c r="QLL1"/>
      <c r="QLM1"/>
      <c r="QLN1"/>
      <c r="QLO1"/>
      <c r="QLP1"/>
      <c r="QLQ1"/>
      <c r="QLR1"/>
      <c r="QLS1"/>
      <c r="QLT1"/>
      <c r="QLU1"/>
      <c r="QLV1"/>
      <c r="QLW1"/>
      <c r="QLX1"/>
      <c r="QLY1"/>
      <c r="QLZ1"/>
      <c r="QMA1"/>
      <c r="QMB1"/>
      <c r="QMC1"/>
      <c r="QMD1"/>
      <c r="QME1"/>
      <c r="QMF1"/>
      <c r="QMG1"/>
      <c r="QMH1"/>
      <c r="QMI1"/>
      <c r="QMJ1"/>
      <c r="QMK1"/>
      <c r="QML1"/>
      <c r="QMM1"/>
      <c r="QMN1"/>
      <c r="QMO1"/>
      <c r="QMP1"/>
      <c r="QMQ1"/>
      <c r="QMR1"/>
      <c r="QMS1"/>
      <c r="QMT1"/>
      <c r="QMU1"/>
      <c r="QMV1"/>
      <c r="QMW1"/>
      <c r="QMX1"/>
      <c r="QMY1"/>
      <c r="QMZ1"/>
      <c r="QNA1"/>
      <c r="QNB1"/>
      <c r="QNC1"/>
      <c r="QND1"/>
      <c r="QNE1"/>
      <c r="QNF1"/>
      <c r="QNG1"/>
      <c r="QNH1"/>
      <c r="QNI1"/>
      <c r="QNJ1"/>
      <c r="QNK1"/>
      <c r="QNL1"/>
      <c r="QNM1"/>
      <c r="QNN1"/>
      <c r="QNO1"/>
      <c r="QNP1"/>
      <c r="QNQ1"/>
      <c r="QNR1"/>
      <c r="QNS1"/>
      <c r="QNT1"/>
      <c r="QNU1"/>
      <c r="QNV1"/>
      <c r="QNW1"/>
      <c r="QNX1"/>
      <c r="QNY1"/>
      <c r="QNZ1"/>
      <c r="QOA1"/>
      <c r="QOB1"/>
      <c r="QOC1"/>
      <c r="QOD1"/>
      <c r="QOE1"/>
      <c r="QOF1"/>
      <c r="QOG1"/>
      <c r="QOH1"/>
      <c r="QOI1"/>
      <c r="QOJ1"/>
      <c r="QOK1"/>
      <c r="QOL1"/>
      <c r="QOM1"/>
      <c r="QON1"/>
      <c r="QOO1"/>
      <c r="QOP1"/>
      <c r="QOQ1"/>
      <c r="QOR1"/>
      <c r="QOS1"/>
      <c r="QOT1"/>
      <c r="QOU1"/>
      <c r="QOV1"/>
      <c r="QOW1"/>
      <c r="QOX1"/>
      <c r="QOY1"/>
      <c r="QOZ1"/>
      <c r="QPA1"/>
      <c r="QPB1"/>
      <c r="QPC1"/>
      <c r="QPD1"/>
      <c r="QPE1"/>
      <c r="QPF1"/>
      <c r="QPG1"/>
      <c r="QPH1"/>
      <c r="QPI1"/>
      <c r="QPJ1"/>
      <c r="QPK1"/>
      <c r="QPL1"/>
      <c r="QPM1"/>
      <c r="QPN1"/>
      <c r="QPO1"/>
      <c r="QPP1"/>
      <c r="QPQ1"/>
      <c r="QPR1"/>
      <c r="QPS1"/>
      <c r="QPT1"/>
      <c r="QPU1"/>
      <c r="QPV1"/>
      <c r="QPW1"/>
      <c r="QPX1"/>
      <c r="QPY1"/>
      <c r="QPZ1"/>
      <c r="QQA1"/>
      <c r="QQB1"/>
      <c r="QQC1"/>
      <c r="QQD1"/>
      <c r="QQE1"/>
      <c r="QQF1"/>
      <c r="QQG1"/>
      <c r="QQH1"/>
      <c r="QQI1"/>
      <c r="QQJ1"/>
      <c r="QQK1"/>
      <c r="QQL1"/>
      <c r="QQM1"/>
      <c r="QQN1"/>
      <c r="QQO1"/>
      <c r="QQP1"/>
      <c r="QQQ1"/>
      <c r="QQR1"/>
      <c r="QQS1"/>
      <c r="QQT1"/>
      <c r="QQU1"/>
      <c r="QQV1"/>
      <c r="QQW1"/>
      <c r="QQX1"/>
      <c r="QQY1"/>
      <c r="QQZ1"/>
      <c r="QRA1"/>
      <c r="QRB1"/>
      <c r="QRC1"/>
      <c r="QRD1"/>
      <c r="QRE1"/>
      <c r="QRF1"/>
      <c r="QRG1"/>
      <c r="QRH1"/>
      <c r="QRI1"/>
      <c r="QRJ1"/>
      <c r="QRK1"/>
      <c r="QRL1"/>
      <c r="QRM1"/>
      <c r="QRN1"/>
      <c r="QRO1"/>
      <c r="QRP1"/>
      <c r="QRQ1"/>
      <c r="QRR1"/>
      <c r="QRS1"/>
      <c r="QRT1"/>
      <c r="QRU1"/>
      <c r="QRV1"/>
      <c r="QRW1"/>
      <c r="QRX1"/>
      <c r="QRY1"/>
      <c r="QRZ1"/>
      <c r="QSA1"/>
      <c r="QSB1"/>
      <c r="QSC1"/>
      <c r="QSD1"/>
      <c r="QSE1"/>
      <c r="QSF1"/>
      <c r="QSG1"/>
      <c r="QSH1"/>
      <c r="QSI1"/>
      <c r="QSJ1"/>
      <c r="QSK1"/>
      <c r="QSL1"/>
      <c r="QSM1"/>
      <c r="QSN1"/>
      <c r="QSO1"/>
      <c r="QSP1"/>
      <c r="QSQ1"/>
      <c r="QSR1"/>
      <c r="QSS1"/>
      <c r="QST1"/>
      <c r="QSU1"/>
      <c r="QSV1"/>
      <c r="QSW1"/>
      <c r="QSX1"/>
      <c r="QSY1"/>
      <c r="QSZ1"/>
      <c r="QTA1"/>
      <c r="QTB1"/>
      <c r="QTC1"/>
      <c r="QTD1"/>
      <c r="QTE1"/>
      <c r="QTF1"/>
      <c r="QTG1"/>
      <c r="QTH1"/>
      <c r="QTI1"/>
      <c r="QTJ1"/>
      <c r="QTK1"/>
      <c r="QTL1"/>
      <c r="QTM1"/>
      <c r="QTN1"/>
      <c r="QTO1"/>
      <c r="QTP1"/>
      <c r="QTQ1"/>
      <c r="QTR1"/>
      <c r="QTS1"/>
      <c r="QTT1"/>
      <c r="QTU1"/>
      <c r="QTV1"/>
      <c r="QTW1"/>
      <c r="QTX1"/>
      <c r="QTY1"/>
      <c r="QTZ1"/>
      <c r="QUA1"/>
      <c r="QUB1"/>
      <c r="QUC1"/>
      <c r="QUD1"/>
      <c r="QUE1"/>
      <c r="QUF1"/>
      <c r="QUG1"/>
      <c r="QUH1"/>
      <c r="QUI1"/>
      <c r="QUJ1"/>
      <c r="QUK1"/>
      <c r="QUL1"/>
      <c r="QUM1"/>
      <c r="QUN1"/>
      <c r="QUO1"/>
      <c r="QUP1"/>
      <c r="QUQ1"/>
      <c r="QUR1"/>
      <c r="QUS1"/>
      <c r="QUT1"/>
      <c r="QUU1"/>
      <c r="QUV1"/>
      <c r="QUW1"/>
      <c r="QUX1"/>
      <c r="QUY1"/>
      <c r="QUZ1"/>
      <c r="QVA1"/>
      <c r="QVB1"/>
      <c r="QVC1"/>
      <c r="QVD1"/>
      <c r="QVE1"/>
      <c r="QVF1"/>
      <c r="QVG1"/>
      <c r="QVH1"/>
      <c r="QVI1"/>
      <c r="QVJ1"/>
      <c r="QVK1"/>
      <c r="QVL1"/>
      <c r="QVM1"/>
      <c r="QVN1"/>
      <c r="QVO1"/>
      <c r="QVP1"/>
      <c r="QVQ1"/>
      <c r="QVR1"/>
      <c r="QVS1"/>
      <c r="QVT1"/>
      <c r="QVU1"/>
      <c r="QVV1"/>
      <c r="QVW1"/>
      <c r="QVX1"/>
      <c r="QVY1"/>
      <c r="QVZ1"/>
      <c r="QWA1"/>
      <c r="QWB1"/>
      <c r="QWC1"/>
      <c r="QWD1"/>
      <c r="QWE1"/>
      <c r="QWF1"/>
      <c r="QWG1"/>
      <c r="QWH1"/>
      <c r="QWI1"/>
      <c r="QWJ1"/>
      <c r="QWK1"/>
      <c r="QWL1"/>
      <c r="QWM1"/>
      <c r="QWN1"/>
      <c r="QWO1"/>
      <c r="QWP1"/>
      <c r="QWQ1"/>
      <c r="QWR1"/>
      <c r="QWS1"/>
      <c r="QWT1"/>
      <c r="QWU1"/>
      <c r="QWV1"/>
      <c r="QWW1"/>
      <c r="QWX1"/>
      <c r="QWY1"/>
      <c r="QWZ1"/>
      <c r="QXA1"/>
      <c r="QXB1"/>
      <c r="QXC1"/>
      <c r="QXD1"/>
      <c r="QXE1"/>
      <c r="QXF1"/>
      <c r="QXG1"/>
      <c r="QXH1"/>
      <c r="QXI1"/>
      <c r="QXJ1"/>
      <c r="QXK1"/>
      <c r="QXL1"/>
      <c r="QXM1"/>
      <c r="QXN1"/>
      <c r="QXO1"/>
      <c r="QXP1"/>
      <c r="QXQ1"/>
      <c r="QXR1"/>
      <c r="QXS1"/>
      <c r="QXT1"/>
      <c r="QXU1"/>
      <c r="QXV1"/>
      <c r="QXW1"/>
      <c r="QXX1"/>
      <c r="QXY1"/>
      <c r="QXZ1"/>
      <c r="QYA1"/>
      <c r="QYB1"/>
      <c r="QYC1"/>
      <c r="QYD1"/>
      <c r="QYE1"/>
      <c r="QYF1"/>
      <c r="QYG1"/>
      <c r="QYH1"/>
      <c r="QYI1"/>
      <c r="QYJ1"/>
      <c r="QYK1"/>
      <c r="QYL1"/>
      <c r="QYM1"/>
      <c r="QYN1"/>
      <c r="QYO1"/>
      <c r="QYP1"/>
      <c r="QYQ1"/>
      <c r="QYR1"/>
      <c r="QYS1"/>
      <c r="QYT1"/>
      <c r="QYU1"/>
      <c r="QYV1"/>
      <c r="QYW1"/>
      <c r="QYX1"/>
      <c r="QYY1"/>
      <c r="QYZ1"/>
      <c r="QZA1"/>
      <c r="QZB1"/>
      <c r="QZC1"/>
      <c r="QZD1"/>
      <c r="QZE1"/>
      <c r="QZF1"/>
      <c r="QZG1"/>
      <c r="QZH1"/>
      <c r="QZI1"/>
      <c r="QZJ1"/>
      <c r="QZK1"/>
      <c r="QZL1"/>
      <c r="QZM1"/>
      <c r="QZN1"/>
      <c r="QZO1"/>
      <c r="QZP1"/>
      <c r="QZQ1"/>
      <c r="QZR1"/>
      <c r="QZS1"/>
      <c r="QZT1"/>
      <c r="QZU1"/>
      <c r="QZV1"/>
      <c r="QZW1"/>
      <c r="QZX1"/>
      <c r="QZY1"/>
      <c r="QZZ1"/>
      <c r="RAA1"/>
      <c r="RAB1"/>
      <c r="RAC1"/>
      <c r="RAD1"/>
      <c r="RAE1"/>
      <c r="RAF1"/>
      <c r="RAG1"/>
      <c r="RAH1"/>
      <c r="RAI1"/>
      <c r="RAJ1"/>
      <c r="RAK1"/>
      <c r="RAL1"/>
      <c r="RAM1"/>
      <c r="RAN1"/>
      <c r="RAO1"/>
      <c r="RAP1"/>
      <c r="RAQ1"/>
      <c r="RAR1"/>
      <c r="RAS1"/>
      <c r="RAT1"/>
      <c r="RAU1"/>
      <c r="RAV1"/>
      <c r="RAW1"/>
      <c r="RAX1"/>
      <c r="RAY1"/>
      <c r="RAZ1"/>
      <c r="RBA1"/>
      <c r="RBB1"/>
      <c r="RBC1"/>
      <c r="RBD1"/>
      <c r="RBE1"/>
      <c r="RBF1"/>
      <c r="RBG1"/>
      <c r="RBH1"/>
      <c r="RBI1"/>
      <c r="RBJ1"/>
      <c r="RBK1"/>
      <c r="RBL1"/>
      <c r="RBM1"/>
      <c r="RBN1"/>
      <c r="RBO1"/>
      <c r="RBP1"/>
      <c r="RBQ1"/>
      <c r="RBR1"/>
      <c r="RBS1"/>
      <c r="RBT1"/>
      <c r="RBU1"/>
      <c r="RBV1"/>
      <c r="RBW1"/>
      <c r="RBX1"/>
      <c r="RBY1"/>
      <c r="RBZ1"/>
      <c r="RCA1"/>
      <c r="RCB1"/>
      <c r="RCC1"/>
      <c r="RCD1"/>
      <c r="RCE1"/>
      <c r="RCF1"/>
      <c r="RCG1"/>
      <c r="RCH1"/>
      <c r="RCI1"/>
      <c r="RCJ1"/>
      <c r="RCK1"/>
      <c r="RCL1"/>
      <c r="RCM1"/>
      <c r="RCN1"/>
      <c r="RCO1"/>
      <c r="RCP1"/>
      <c r="RCQ1"/>
      <c r="RCR1"/>
      <c r="RCS1"/>
      <c r="RCT1"/>
      <c r="RCU1"/>
      <c r="RCV1"/>
      <c r="RCW1"/>
      <c r="RCX1"/>
      <c r="RCY1"/>
      <c r="RCZ1"/>
      <c r="RDA1"/>
      <c r="RDB1"/>
      <c r="RDC1"/>
      <c r="RDD1"/>
      <c r="RDE1"/>
      <c r="RDF1"/>
      <c r="RDG1"/>
      <c r="RDH1"/>
      <c r="RDI1"/>
      <c r="RDJ1"/>
      <c r="RDK1"/>
      <c r="RDL1"/>
      <c r="RDM1"/>
      <c r="RDN1"/>
      <c r="RDO1"/>
      <c r="RDP1"/>
      <c r="RDQ1"/>
      <c r="RDR1"/>
      <c r="RDS1"/>
      <c r="RDT1"/>
      <c r="RDU1"/>
      <c r="RDV1"/>
      <c r="RDW1"/>
      <c r="RDX1"/>
      <c r="RDY1"/>
      <c r="RDZ1"/>
      <c r="REA1"/>
      <c r="REB1"/>
      <c r="REC1"/>
      <c r="RED1"/>
      <c r="REE1"/>
      <c r="REF1"/>
      <c r="REG1"/>
      <c r="REH1"/>
      <c r="REI1"/>
      <c r="REJ1"/>
      <c r="REK1"/>
      <c r="REL1"/>
      <c r="REM1"/>
      <c r="REN1"/>
      <c r="REO1"/>
      <c r="REP1"/>
      <c r="REQ1"/>
      <c r="RER1"/>
      <c r="RES1"/>
      <c r="RET1"/>
      <c r="REU1"/>
      <c r="REV1"/>
      <c r="REW1"/>
      <c r="REX1"/>
      <c r="REY1"/>
      <c r="REZ1"/>
      <c r="RFA1"/>
      <c r="RFB1"/>
      <c r="RFC1"/>
      <c r="RFD1"/>
      <c r="RFE1"/>
      <c r="RFF1"/>
      <c r="RFG1"/>
      <c r="RFH1"/>
      <c r="RFI1"/>
      <c r="RFJ1"/>
      <c r="RFK1"/>
      <c r="RFL1"/>
      <c r="RFM1"/>
      <c r="RFN1"/>
      <c r="RFO1"/>
      <c r="RFP1"/>
      <c r="RFQ1"/>
      <c r="RFR1"/>
      <c r="RFS1"/>
      <c r="RFT1"/>
      <c r="RFU1"/>
      <c r="RFV1"/>
      <c r="RFW1"/>
      <c r="RFX1"/>
      <c r="RFY1"/>
      <c r="RFZ1"/>
      <c r="RGA1"/>
      <c r="RGB1"/>
      <c r="RGC1"/>
      <c r="RGD1"/>
      <c r="RGE1"/>
      <c r="RGF1"/>
      <c r="RGG1"/>
      <c r="RGH1"/>
      <c r="RGI1"/>
      <c r="RGJ1"/>
      <c r="RGK1"/>
      <c r="RGL1"/>
      <c r="RGM1"/>
      <c r="RGN1"/>
      <c r="RGO1"/>
      <c r="RGP1"/>
      <c r="RGQ1"/>
      <c r="RGR1"/>
      <c r="RGS1"/>
      <c r="RGT1"/>
      <c r="RGU1"/>
      <c r="RGV1"/>
      <c r="RGW1"/>
      <c r="RGX1"/>
      <c r="RGY1"/>
      <c r="RGZ1"/>
      <c r="RHA1"/>
      <c r="RHB1"/>
      <c r="RHC1"/>
      <c r="RHD1"/>
      <c r="RHE1"/>
      <c r="RHF1"/>
      <c r="RHG1"/>
      <c r="RHH1"/>
      <c r="RHI1"/>
      <c r="RHJ1"/>
      <c r="RHK1"/>
      <c r="RHL1"/>
      <c r="RHM1"/>
      <c r="RHN1"/>
      <c r="RHO1"/>
      <c r="RHP1"/>
      <c r="RHQ1"/>
      <c r="RHR1"/>
      <c r="RHS1"/>
      <c r="RHT1"/>
      <c r="RHU1"/>
      <c r="RHV1"/>
      <c r="RHW1"/>
      <c r="RHX1"/>
      <c r="RHY1"/>
      <c r="RHZ1"/>
      <c r="RIA1"/>
      <c r="RIB1"/>
      <c r="RIC1"/>
      <c r="RID1"/>
      <c r="RIE1"/>
      <c r="RIF1"/>
      <c r="RIG1"/>
      <c r="RIH1"/>
      <c r="RII1"/>
      <c r="RIJ1"/>
      <c r="RIK1"/>
      <c r="RIL1"/>
      <c r="RIM1"/>
      <c r="RIN1"/>
      <c r="RIO1"/>
      <c r="RIP1"/>
      <c r="RIQ1"/>
      <c r="RIR1"/>
      <c r="RIS1"/>
      <c r="RIT1"/>
      <c r="RIU1"/>
      <c r="RIV1"/>
      <c r="RIW1"/>
      <c r="RIX1"/>
      <c r="RIY1"/>
      <c r="RIZ1"/>
      <c r="RJA1"/>
      <c r="RJB1"/>
      <c r="RJC1"/>
      <c r="RJD1"/>
      <c r="RJE1"/>
      <c r="RJF1"/>
      <c r="RJG1"/>
      <c r="RJH1"/>
      <c r="RJI1"/>
      <c r="RJJ1"/>
      <c r="RJK1"/>
      <c r="RJL1"/>
      <c r="RJM1"/>
      <c r="RJN1"/>
      <c r="RJO1"/>
      <c r="RJP1"/>
      <c r="RJQ1"/>
      <c r="RJR1"/>
      <c r="RJS1"/>
      <c r="RJT1"/>
      <c r="RJU1"/>
      <c r="RJV1"/>
      <c r="RJW1"/>
      <c r="RJX1"/>
      <c r="RJY1"/>
      <c r="RJZ1"/>
      <c r="RKA1"/>
      <c r="RKB1"/>
      <c r="RKC1"/>
      <c r="RKD1"/>
      <c r="RKE1"/>
      <c r="RKF1"/>
      <c r="RKG1"/>
      <c r="RKH1"/>
      <c r="RKI1"/>
      <c r="RKJ1"/>
      <c r="RKK1"/>
      <c r="RKL1"/>
      <c r="RKM1"/>
      <c r="RKN1"/>
      <c r="RKO1"/>
      <c r="RKP1"/>
      <c r="RKQ1"/>
      <c r="RKR1"/>
      <c r="RKS1"/>
      <c r="RKT1"/>
      <c r="RKU1"/>
      <c r="RKV1"/>
      <c r="RKW1"/>
      <c r="RKX1"/>
      <c r="RKY1"/>
      <c r="RKZ1"/>
      <c r="RLA1"/>
      <c r="RLB1"/>
      <c r="RLC1"/>
      <c r="RLD1"/>
      <c r="RLE1"/>
      <c r="RLF1"/>
      <c r="RLG1"/>
      <c r="RLH1"/>
      <c r="RLI1"/>
      <c r="RLJ1"/>
      <c r="RLK1"/>
      <c r="RLL1"/>
      <c r="RLM1"/>
      <c r="RLN1"/>
      <c r="RLO1"/>
      <c r="RLP1"/>
      <c r="RLQ1"/>
      <c r="RLR1"/>
      <c r="RLS1"/>
      <c r="RLT1"/>
      <c r="RLU1"/>
      <c r="RLV1"/>
      <c r="RLW1"/>
      <c r="RLX1"/>
      <c r="RLY1"/>
      <c r="RLZ1"/>
      <c r="RMA1"/>
      <c r="RMB1"/>
      <c r="RMC1"/>
      <c r="RMD1"/>
      <c r="RME1"/>
      <c r="RMF1"/>
      <c r="RMG1"/>
      <c r="RMH1"/>
      <c r="RMI1"/>
      <c r="RMJ1"/>
      <c r="RMK1"/>
      <c r="RML1"/>
      <c r="RMM1"/>
      <c r="RMN1"/>
      <c r="RMO1"/>
      <c r="RMP1"/>
      <c r="RMQ1"/>
      <c r="RMR1"/>
      <c r="RMS1"/>
      <c r="RMT1"/>
      <c r="RMU1"/>
      <c r="RMV1"/>
      <c r="RMW1"/>
      <c r="RMX1"/>
      <c r="RMY1"/>
      <c r="RMZ1"/>
      <c r="RNA1"/>
      <c r="RNB1"/>
      <c r="RNC1"/>
      <c r="RND1"/>
      <c r="RNE1"/>
      <c r="RNF1"/>
      <c r="RNG1"/>
      <c r="RNH1"/>
      <c r="RNI1"/>
      <c r="RNJ1"/>
      <c r="RNK1"/>
      <c r="RNL1"/>
      <c r="RNM1"/>
      <c r="RNN1"/>
      <c r="RNO1"/>
      <c r="RNP1"/>
      <c r="RNQ1"/>
      <c r="RNR1"/>
      <c r="RNS1"/>
      <c r="RNT1"/>
      <c r="RNU1"/>
      <c r="RNV1"/>
      <c r="RNW1"/>
      <c r="RNX1"/>
      <c r="RNY1"/>
      <c r="RNZ1"/>
      <c r="ROA1"/>
      <c r="ROB1"/>
      <c r="ROC1"/>
      <c r="ROD1"/>
      <c r="ROE1"/>
      <c r="ROF1"/>
      <c r="ROG1"/>
      <c r="ROH1"/>
      <c r="ROI1"/>
      <c r="ROJ1"/>
      <c r="ROK1"/>
      <c r="ROL1"/>
      <c r="ROM1"/>
      <c r="RON1"/>
      <c r="ROO1"/>
      <c r="ROP1"/>
      <c r="ROQ1"/>
      <c r="ROR1"/>
      <c r="ROS1"/>
      <c r="ROT1"/>
      <c r="ROU1"/>
      <c r="ROV1"/>
      <c r="ROW1"/>
      <c r="ROX1"/>
      <c r="ROY1"/>
      <c r="ROZ1"/>
      <c r="RPA1"/>
      <c r="RPB1"/>
      <c r="RPC1"/>
      <c r="RPD1"/>
      <c r="RPE1"/>
      <c r="RPF1"/>
      <c r="RPG1"/>
      <c r="RPH1"/>
      <c r="RPI1"/>
      <c r="RPJ1"/>
      <c r="RPK1"/>
      <c r="RPL1"/>
      <c r="RPM1"/>
      <c r="RPN1"/>
      <c r="RPO1"/>
      <c r="RPP1"/>
      <c r="RPQ1"/>
      <c r="RPR1"/>
      <c r="RPS1"/>
      <c r="RPT1"/>
      <c r="RPU1"/>
      <c r="RPV1"/>
      <c r="RPW1"/>
      <c r="RPX1"/>
      <c r="RPY1"/>
      <c r="RPZ1"/>
      <c r="RQA1"/>
      <c r="RQB1"/>
      <c r="RQC1"/>
      <c r="RQD1"/>
      <c r="RQE1"/>
      <c r="RQF1"/>
      <c r="RQG1"/>
      <c r="RQH1"/>
      <c r="RQI1"/>
      <c r="RQJ1"/>
      <c r="RQK1"/>
      <c r="RQL1"/>
      <c r="RQM1"/>
      <c r="RQN1"/>
      <c r="RQO1"/>
      <c r="RQP1"/>
      <c r="RQQ1"/>
      <c r="RQR1"/>
      <c r="RQS1"/>
      <c r="RQT1"/>
      <c r="RQU1"/>
      <c r="RQV1"/>
      <c r="RQW1"/>
      <c r="RQX1"/>
      <c r="RQY1"/>
      <c r="RQZ1"/>
      <c r="RRA1"/>
      <c r="RRB1"/>
      <c r="RRC1"/>
      <c r="RRD1"/>
      <c r="RRE1"/>
      <c r="RRF1"/>
      <c r="RRG1"/>
      <c r="RRH1"/>
      <c r="RRI1"/>
      <c r="RRJ1"/>
      <c r="RRK1"/>
      <c r="RRL1"/>
      <c r="RRM1"/>
      <c r="RRN1"/>
      <c r="RRO1"/>
      <c r="RRP1"/>
      <c r="RRQ1"/>
      <c r="RRR1"/>
      <c r="RRS1"/>
      <c r="RRT1"/>
      <c r="RRU1"/>
      <c r="RRV1"/>
      <c r="RRW1"/>
      <c r="RRX1"/>
      <c r="RRY1"/>
      <c r="RRZ1"/>
      <c r="RSA1"/>
      <c r="RSB1"/>
      <c r="RSC1"/>
      <c r="RSD1"/>
      <c r="RSE1"/>
      <c r="RSF1"/>
      <c r="RSG1"/>
      <c r="RSH1"/>
      <c r="RSI1"/>
      <c r="RSJ1"/>
      <c r="RSK1"/>
      <c r="RSL1"/>
      <c r="RSM1"/>
      <c r="RSN1"/>
      <c r="RSO1"/>
      <c r="RSP1"/>
      <c r="RSQ1"/>
      <c r="RSR1"/>
      <c r="RSS1"/>
      <c r="RST1"/>
      <c r="RSU1"/>
      <c r="RSV1"/>
      <c r="RSW1"/>
      <c r="RSX1"/>
      <c r="RSY1"/>
      <c r="RSZ1"/>
      <c r="RTA1"/>
      <c r="RTB1"/>
      <c r="RTC1"/>
      <c r="RTD1"/>
      <c r="RTE1"/>
      <c r="RTF1"/>
      <c r="RTG1"/>
      <c r="RTH1"/>
      <c r="RTI1"/>
      <c r="RTJ1"/>
      <c r="RTK1"/>
      <c r="RTL1"/>
      <c r="RTM1"/>
      <c r="RTN1"/>
      <c r="RTO1"/>
      <c r="RTP1"/>
      <c r="RTQ1"/>
      <c r="RTR1"/>
      <c r="RTS1"/>
      <c r="RTT1"/>
      <c r="RTU1"/>
      <c r="RTV1"/>
      <c r="RTW1"/>
      <c r="RTX1"/>
      <c r="RTY1"/>
      <c r="RTZ1"/>
      <c r="RUA1"/>
      <c r="RUB1"/>
      <c r="RUC1"/>
      <c r="RUD1"/>
      <c r="RUE1"/>
      <c r="RUF1"/>
      <c r="RUG1"/>
      <c r="RUH1"/>
      <c r="RUI1"/>
      <c r="RUJ1"/>
      <c r="RUK1"/>
      <c r="RUL1"/>
      <c r="RUM1"/>
      <c r="RUN1"/>
      <c r="RUO1"/>
      <c r="RUP1"/>
      <c r="RUQ1"/>
      <c r="RUR1"/>
      <c r="RUS1"/>
      <c r="RUT1"/>
      <c r="RUU1"/>
      <c r="RUV1"/>
      <c r="RUW1"/>
      <c r="RUX1"/>
      <c r="RUY1"/>
      <c r="RUZ1"/>
      <c r="RVA1"/>
      <c r="RVB1"/>
      <c r="RVC1"/>
      <c r="RVD1"/>
      <c r="RVE1"/>
      <c r="RVF1"/>
      <c r="RVG1"/>
      <c r="RVH1"/>
      <c r="RVI1"/>
      <c r="RVJ1"/>
      <c r="RVK1"/>
      <c r="RVL1"/>
      <c r="RVM1"/>
      <c r="RVN1"/>
      <c r="RVO1"/>
      <c r="RVP1"/>
      <c r="RVQ1"/>
      <c r="RVR1"/>
      <c r="RVS1"/>
      <c r="RVT1"/>
      <c r="RVU1"/>
      <c r="RVV1"/>
      <c r="RVW1"/>
      <c r="RVX1"/>
      <c r="RVY1"/>
      <c r="RVZ1"/>
      <c r="RWA1"/>
      <c r="RWB1"/>
      <c r="RWC1"/>
      <c r="RWD1"/>
      <c r="RWE1"/>
      <c r="RWF1"/>
      <c r="RWG1"/>
      <c r="RWH1"/>
      <c r="RWI1"/>
      <c r="RWJ1"/>
      <c r="RWK1"/>
      <c r="RWL1"/>
      <c r="RWM1"/>
      <c r="RWN1"/>
      <c r="RWO1"/>
      <c r="RWP1"/>
      <c r="RWQ1"/>
      <c r="RWR1"/>
      <c r="RWS1"/>
      <c r="RWT1"/>
      <c r="RWU1"/>
      <c r="RWV1"/>
      <c r="RWW1"/>
      <c r="RWX1"/>
      <c r="RWY1"/>
      <c r="RWZ1"/>
      <c r="RXA1"/>
      <c r="RXB1"/>
      <c r="RXC1"/>
      <c r="RXD1"/>
      <c r="RXE1"/>
      <c r="RXF1"/>
      <c r="RXG1"/>
      <c r="RXH1"/>
      <c r="RXI1"/>
      <c r="RXJ1"/>
      <c r="RXK1"/>
      <c r="RXL1"/>
      <c r="RXM1"/>
      <c r="RXN1"/>
      <c r="RXO1"/>
      <c r="RXP1"/>
      <c r="RXQ1"/>
      <c r="RXR1"/>
      <c r="RXS1"/>
      <c r="RXT1"/>
      <c r="RXU1"/>
      <c r="RXV1"/>
      <c r="RXW1"/>
      <c r="RXX1"/>
      <c r="RXY1"/>
      <c r="RXZ1"/>
      <c r="RYA1"/>
      <c r="RYB1"/>
      <c r="RYC1"/>
      <c r="RYD1"/>
      <c r="RYE1"/>
      <c r="RYF1"/>
      <c r="RYG1"/>
      <c r="RYH1"/>
      <c r="RYI1"/>
      <c r="RYJ1"/>
      <c r="RYK1"/>
      <c r="RYL1"/>
      <c r="RYM1"/>
      <c r="RYN1"/>
      <c r="RYO1"/>
      <c r="RYP1"/>
      <c r="RYQ1"/>
      <c r="RYR1"/>
      <c r="RYS1"/>
      <c r="RYT1"/>
      <c r="RYU1"/>
      <c r="RYV1"/>
      <c r="RYW1"/>
      <c r="RYX1"/>
      <c r="RYY1"/>
      <c r="RYZ1"/>
      <c r="RZA1"/>
      <c r="RZB1"/>
      <c r="RZC1"/>
      <c r="RZD1"/>
      <c r="RZE1"/>
      <c r="RZF1"/>
      <c r="RZG1"/>
      <c r="RZH1"/>
      <c r="RZI1"/>
      <c r="RZJ1"/>
      <c r="RZK1"/>
      <c r="RZL1"/>
      <c r="RZM1"/>
      <c r="RZN1"/>
      <c r="RZO1"/>
      <c r="RZP1"/>
      <c r="RZQ1"/>
      <c r="RZR1"/>
      <c r="RZS1"/>
      <c r="RZT1"/>
      <c r="RZU1"/>
      <c r="RZV1"/>
      <c r="RZW1"/>
      <c r="RZX1"/>
      <c r="RZY1"/>
      <c r="RZZ1"/>
      <c r="SAA1"/>
      <c r="SAB1"/>
      <c r="SAC1"/>
      <c r="SAD1"/>
      <c r="SAE1"/>
      <c r="SAF1"/>
      <c r="SAG1"/>
      <c r="SAH1"/>
      <c r="SAI1"/>
      <c r="SAJ1"/>
      <c r="SAK1"/>
      <c r="SAL1"/>
      <c r="SAM1"/>
      <c r="SAN1"/>
      <c r="SAO1"/>
      <c r="SAP1"/>
      <c r="SAQ1"/>
      <c r="SAR1"/>
      <c r="SAS1"/>
      <c r="SAT1"/>
      <c r="SAU1"/>
      <c r="SAV1"/>
      <c r="SAW1"/>
      <c r="SAX1"/>
      <c r="SAY1"/>
      <c r="SAZ1"/>
      <c r="SBA1"/>
      <c r="SBB1"/>
      <c r="SBC1"/>
      <c r="SBD1"/>
      <c r="SBE1"/>
      <c r="SBF1"/>
      <c r="SBG1"/>
      <c r="SBH1"/>
      <c r="SBI1"/>
      <c r="SBJ1"/>
      <c r="SBK1"/>
      <c r="SBL1"/>
      <c r="SBM1"/>
      <c r="SBN1"/>
      <c r="SBO1"/>
      <c r="SBP1"/>
      <c r="SBQ1"/>
      <c r="SBR1"/>
      <c r="SBS1"/>
      <c r="SBT1"/>
      <c r="SBU1"/>
      <c r="SBV1"/>
      <c r="SBW1"/>
      <c r="SBX1"/>
      <c r="SBY1"/>
      <c r="SBZ1"/>
      <c r="SCA1"/>
      <c r="SCB1"/>
      <c r="SCC1"/>
      <c r="SCD1"/>
      <c r="SCE1"/>
      <c r="SCF1"/>
      <c r="SCG1"/>
      <c r="SCH1"/>
      <c r="SCI1"/>
      <c r="SCJ1"/>
      <c r="SCK1"/>
      <c r="SCL1"/>
      <c r="SCM1"/>
      <c r="SCN1"/>
      <c r="SCO1"/>
      <c r="SCP1"/>
      <c r="SCQ1"/>
      <c r="SCR1"/>
      <c r="SCS1"/>
      <c r="SCT1"/>
      <c r="SCU1"/>
      <c r="SCV1"/>
      <c r="SCW1"/>
      <c r="SCX1"/>
      <c r="SCY1"/>
      <c r="SCZ1"/>
      <c r="SDA1"/>
      <c r="SDB1"/>
      <c r="SDC1"/>
      <c r="SDD1"/>
      <c r="SDE1"/>
      <c r="SDF1"/>
      <c r="SDG1"/>
      <c r="SDH1"/>
      <c r="SDI1"/>
      <c r="SDJ1"/>
      <c r="SDK1"/>
      <c r="SDL1"/>
      <c r="SDM1"/>
      <c r="SDN1"/>
      <c r="SDO1"/>
      <c r="SDP1"/>
      <c r="SDQ1"/>
      <c r="SDR1"/>
      <c r="SDS1"/>
      <c r="SDT1"/>
      <c r="SDU1"/>
      <c r="SDV1"/>
      <c r="SDW1"/>
      <c r="SDX1"/>
      <c r="SDY1"/>
      <c r="SDZ1"/>
      <c r="SEA1"/>
      <c r="SEB1"/>
      <c r="SEC1"/>
      <c r="SED1"/>
      <c r="SEE1"/>
      <c r="SEF1"/>
      <c r="SEG1"/>
      <c r="SEH1"/>
      <c r="SEI1"/>
      <c r="SEJ1"/>
      <c r="SEK1"/>
      <c r="SEL1"/>
      <c r="SEM1"/>
      <c r="SEN1"/>
      <c r="SEO1"/>
      <c r="SEP1"/>
      <c r="SEQ1"/>
      <c r="SER1"/>
      <c r="SES1"/>
      <c r="SET1"/>
      <c r="SEU1"/>
      <c r="SEV1"/>
      <c r="SEW1"/>
      <c r="SEX1"/>
      <c r="SEY1"/>
      <c r="SEZ1"/>
      <c r="SFA1"/>
      <c r="SFB1"/>
      <c r="SFC1"/>
      <c r="SFD1"/>
      <c r="SFE1"/>
      <c r="SFF1"/>
      <c r="SFG1"/>
      <c r="SFH1"/>
      <c r="SFI1"/>
      <c r="SFJ1"/>
      <c r="SFK1"/>
      <c r="SFL1"/>
      <c r="SFM1"/>
      <c r="SFN1"/>
      <c r="SFO1"/>
      <c r="SFP1"/>
      <c r="SFQ1"/>
      <c r="SFR1"/>
      <c r="SFS1"/>
      <c r="SFT1"/>
      <c r="SFU1"/>
      <c r="SFV1"/>
      <c r="SFW1"/>
      <c r="SFX1"/>
      <c r="SFY1"/>
      <c r="SFZ1"/>
      <c r="SGA1"/>
      <c r="SGB1"/>
      <c r="SGC1"/>
      <c r="SGD1"/>
      <c r="SGE1"/>
      <c r="SGF1"/>
      <c r="SGG1"/>
      <c r="SGH1"/>
      <c r="SGI1"/>
      <c r="SGJ1"/>
      <c r="SGK1"/>
      <c r="SGL1"/>
      <c r="SGM1"/>
      <c r="SGN1"/>
      <c r="SGO1"/>
      <c r="SGP1"/>
      <c r="SGQ1"/>
      <c r="SGR1"/>
      <c r="SGS1"/>
      <c r="SGT1"/>
      <c r="SGU1"/>
      <c r="SGV1"/>
      <c r="SGW1"/>
      <c r="SGX1"/>
      <c r="SGY1"/>
      <c r="SGZ1"/>
      <c r="SHA1"/>
      <c r="SHB1"/>
      <c r="SHC1"/>
      <c r="SHD1"/>
      <c r="SHE1"/>
      <c r="SHF1"/>
      <c r="SHG1"/>
      <c r="SHH1"/>
      <c r="SHI1"/>
      <c r="SHJ1"/>
      <c r="SHK1"/>
      <c r="SHL1"/>
      <c r="SHM1"/>
      <c r="SHN1"/>
      <c r="SHO1"/>
      <c r="SHP1"/>
      <c r="SHQ1"/>
      <c r="SHR1"/>
      <c r="SHS1"/>
      <c r="SHT1"/>
      <c r="SHU1"/>
      <c r="SHV1"/>
      <c r="SHW1"/>
      <c r="SHX1"/>
      <c r="SHY1"/>
      <c r="SHZ1"/>
      <c r="SIA1"/>
      <c r="SIB1"/>
      <c r="SIC1"/>
      <c r="SID1"/>
      <c r="SIE1"/>
      <c r="SIF1"/>
      <c r="SIG1"/>
      <c r="SIH1"/>
      <c r="SII1"/>
      <c r="SIJ1"/>
      <c r="SIK1"/>
      <c r="SIL1"/>
      <c r="SIM1"/>
      <c r="SIN1"/>
      <c r="SIO1"/>
      <c r="SIP1"/>
      <c r="SIQ1"/>
      <c r="SIR1"/>
      <c r="SIS1"/>
      <c r="SIT1"/>
      <c r="SIU1"/>
      <c r="SIV1"/>
      <c r="SIW1"/>
      <c r="SIX1"/>
      <c r="SIY1"/>
      <c r="SIZ1"/>
      <c r="SJA1"/>
      <c r="SJB1"/>
      <c r="SJC1"/>
      <c r="SJD1"/>
      <c r="SJE1"/>
      <c r="SJF1"/>
      <c r="SJG1"/>
      <c r="SJH1"/>
      <c r="SJI1"/>
      <c r="SJJ1"/>
      <c r="SJK1"/>
      <c r="SJL1"/>
      <c r="SJM1"/>
      <c r="SJN1"/>
      <c r="SJO1"/>
      <c r="SJP1"/>
      <c r="SJQ1"/>
      <c r="SJR1"/>
      <c r="SJS1"/>
      <c r="SJT1"/>
      <c r="SJU1"/>
      <c r="SJV1"/>
      <c r="SJW1"/>
      <c r="SJX1"/>
      <c r="SJY1"/>
      <c r="SJZ1"/>
      <c r="SKA1"/>
      <c r="SKB1"/>
      <c r="SKC1"/>
      <c r="SKD1"/>
      <c r="SKE1"/>
      <c r="SKF1"/>
      <c r="SKG1"/>
      <c r="SKH1"/>
      <c r="SKI1"/>
      <c r="SKJ1"/>
      <c r="SKK1"/>
      <c r="SKL1"/>
      <c r="SKM1"/>
      <c r="SKN1"/>
      <c r="SKO1"/>
      <c r="SKP1"/>
      <c r="SKQ1"/>
      <c r="SKR1"/>
      <c r="SKS1"/>
      <c r="SKT1"/>
      <c r="SKU1"/>
      <c r="SKV1"/>
      <c r="SKW1"/>
      <c r="SKX1"/>
      <c r="SKY1"/>
      <c r="SKZ1"/>
      <c r="SLA1"/>
      <c r="SLB1"/>
      <c r="SLC1"/>
      <c r="SLD1"/>
      <c r="SLE1"/>
      <c r="SLF1"/>
      <c r="SLG1"/>
      <c r="SLH1"/>
      <c r="SLI1"/>
      <c r="SLJ1"/>
      <c r="SLK1"/>
      <c r="SLL1"/>
      <c r="SLM1"/>
      <c r="SLN1"/>
      <c r="SLO1"/>
      <c r="SLP1"/>
      <c r="SLQ1"/>
      <c r="SLR1"/>
      <c r="SLS1"/>
      <c r="SLT1"/>
      <c r="SLU1"/>
      <c r="SLV1"/>
      <c r="SLW1"/>
      <c r="SLX1"/>
      <c r="SLY1"/>
      <c r="SLZ1"/>
      <c r="SMA1"/>
      <c r="SMB1"/>
      <c r="SMC1"/>
      <c r="SMD1"/>
      <c r="SME1"/>
      <c r="SMF1"/>
      <c r="SMG1"/>
      <c r="SMH1"/>
      <c r="SMI1"/>
      <c r="SMJ1"/>
      <c r="SMK1"/>
      <c r="SML1"/>
      <c r="SMM1"/>
      <c r="SMN1"/>
      <c r="SMO1"/>
      <c r="SMP1"/>
      <c r="SMQ1"/>
      <c r="SMR1"/>
      <c r="SMS1"/>
      <c r="SMT1"/>
      <c r="SMU1"/>
      <c r="SMV1"/>
      <c r="SMW1"/>
      <c r="SMX1"/>
      <c r="SMY1"/>
      <c r="SMZ1"/>
      <c r="SNA1"/>
      <c r="SNB1"/>
      <c r="SNC1"/>
      <c r="SND1"/>
      <c r="SNE1"/>
      <c r="SNF1"/>
      <c r="SNG1"/>
      <c r="SNH1"/>
      <c r="SNI1"/>
      <c r="SNJ1"/>
      <c r="SNK1"/>
      <c r="SNL1"/>
      <c r="SNM1"/>
      <c r="SNN1"/>
      <c r="SNO1"/>
      <c r="SNP1"/>
      <c r="SNQ1"/>
      <c r="SNR1"/>
      <c r="SNS1"/>
      <c r="SNT1"/>
      <c r="SNU1"/>
      <c r="SNV1"/>
      <c r="SNW1"/>
      <c r="SNX1"/>
      <c r="SNY1"/>
      <c r="SNZ1"/>
      <c r="SOA1"/>
      <c r="SOB1"/>
      <c r="SOC1"/>
      <c r="SOD1"/>
      <c r="SOE1"/>
      <c r="SOF1"/>
      <c r="SOG1"/>
      <c r="SOH1"/>
      <c r="SOI1"/>
      <c r="SOJ1"/>
      <c r="SOK1"/>
      <c r="SOL1"/>
      <c r="SOM1"/>
      <c r="SON1"/>
      <c r="SOO1"/>
      <c r="SOP1"/>
      <c r="SOQ1"/>
      <c r="SOR1"/>
      <c r="SOS1"/>
      <c r="SOT1"/>
      <c r="SOU1"/>
      <c r="SOV1"/>
      <c r="SOW1"/>
      <c r="SOX1"/>
      <c r="SOY1"/>
      <c r="SOZ1"/>
      <c r="SPA1"/>
      <c r="SPB1"/>
      <c r="SPC1"/>
      <c r="SPD1"/>
      <c r="SPE1"/>
      <c r="SPF1"/>
      <c r="SPG1"/>
      <c r="SPH1"/>
      <c r="SPI1"/>
      <c r="SPJ1"/>
      <c r="SPK1"/>
      <c r="SPL1"/>
      <c r="SPM1"/>
      <c r="SPN1"/>
      <c r="SPO1"/>
      <c r="SPP1"/>
      <c r="SPQ1"/>
      <c r="SPR1"/>
      <c r="SPS1"/>
      <c r="SPT1"/>
      <c r="SPU1"/>
      <c r="SPV1"/>
      <c r="SPW1"/>
      <c r="SPX1"/>
      <c r="SPY1"/>
      <c r="SPZ1"/>
      <c r="SQA1"/>
      <c r="SQB1"/>
      <c r="SQC1"/>
      <c r="SQD1"/>
      <c r="SQE1"/>
      <c r="SQF1"/>
      <c r="SQG1"/>
      <c r="SQH1"/>
      <c r="SQI1"/>
      <c r="SQJ1"/>
      <c r="SQK1"/>
      <c r="SQL1"/>
      <c r="SQM1"/>
      <c r="SQN1"/>
      <c r="SQO1"/>
      <c r="SQP1"/>
      <c r="SQQ1"/>
      <c r="SQR1"/>
      <c r="SQS1"/>
      <c r="SQT1"/>
      <c r="SQU1"/>
      <c r="SQV1"/>
      <c r="SQW1"/>
      <c r="SQX1"/>
      <c r="SQY1"/>
      <c r="SQZ1"/>
      <c r="SRA1"/>
      <c r="SRB1"/>
      <c r="SRC1"/>
      <c r="SRD1"/>
      <c r="SRE1"/>
      <c r="SRF1"/>
      <c r="SRG1"/>
      <c r="SRH1"/>
      <c r="SRI1"/>
      <c r="SRJ1"/>
      <c r="SRK1"/>
      <c r="SRL1"/>
      <c r="SRM1"/>
      <c r="SRN1"/>
      <c r="SRO1"/>
      <c r="SRP1"/>
      <c r="SRQ1"/>
      <c r="SRR1"/>
      <c r="SRS1"/>
      <c r="SRT1"/>
      <c r="SRU1"/>
      <c r="SRV1"/>
      <c r="SRW1"/>
      <c r="SRX1"/>
      <c r="SRY1"/>
      <c r="SRZ1"/>
      <c r="SSA1"/>
      <c r="SSB1"/>
      <c r="SSC1"/>
      <c r="SSD1"/>
      <c r="SSE1"/>
      <c r="SSF1"/>
      <c r="SSG1"/>
      <c r="SSH1"/>
      <c r="SSI1"/>
      <c r="SSJ1"/>
      <c r="SSK1"/>
      <c r="SSL1"/>
      <c r="SSM1"/>
      <c r="SSN1"/>
      <c r="SSO1"/>
      <c r="SSP1"/>
      <c r="SSQ1"/>
      <c r="SSR1"/>
      <c r="SSS1"/>
      <c r="SST1"/>
      <c r="SSU1"/>
      <c r="SSV1"/>
      <c r="SSW1"/>
      <c r="SSX1"/>
      <c r="SSY1"/>
      <c r="SSZ1"/>
      <c r="STA1"/>
      <c r="STB1"/>
      <c r="STC1"/>
      <c r="STD1"/>
      <c r="STE1"/>
      <c r="STF1"/>
      <c r="STG1"/>
      <c r="STH1"/>
      <c r="STI1"/>
      <c r="STJ1"/>
      <c r="STK1"/>
      <c r="STL1"/>
      <c r="STM1"/>
      <c r="STN1"/>
      <c r="STO1"/>
      <c r="STP1"/>
      <c r="STQ1"/>
      <c r="STR1"/>
      <c r="STS1"/>
      <c r="STT1"/>
      <c r="STU1"/>
      <c r="STV1"/>
      <c r="STW1"/>
      <c r="STX1"/>
      <c r="STY1"/>
      <c r="STZ1"/>
      <c r="SUA1"/>
      <c r="SUB1"/>
      <c r="SUC1"/>
      <c r="SUD1"/>
      <c r="SUE1"/>
      <c r="SUF1"/>
      <c r="SUG1"/>
      <c r="SUH1"/>
      <c r="SUI1"/>
      <c r="SUJ1"/>
      <c r="SUK1"/>
      <c r="SUL1"/>
      <c r="SUM1"/>
      <c r="SUN1"/>
      <c r="SUO1"/>
      <c r="SUP1"/>
      <c r="SUQ1"/>
      <c r="SUR1"/>
      <c r="SUS1"/>
      <c r="SUT1"/>
      <c r="SUU1"/>
      <c r="SUV1"/>
      <c r="SUW1"/>
      <c r="SUX1"/>
      <c r="SUY1"/>
      <c r="SUZ1"/>
      <c r="SVA1"/>
      <c r="SVB1"/>
      <c r="SVC1"/>
      <c r="SVD1"/>
      <c r="SVE1"/>
      <c r="SVF1"/>
      <c r="SVG1"/>
      <c r="SVH1"/>
      <c r="SVI1"/>
      <c r="SVJ1"/>
      <c r="SVK1"/>
      <c r="SVL1"/>
      <c r="SVM1"/>
      <c r="SVN1"/>
      <c r="SVO1"/>
      <c r="SVP1"/>
      <c r="SVQ1"/>
      <c r="SVR1"/>
      <c r="SVS1"/>
      <c r="SVT1"/>
      <c r="SVU1"/>
      <c r="SVV1"/>
      <c r="SVW1"/>
      <c r="SVX1"/>
      <c r="SVY1"/>
      <c r="SVZ1"/>
      <c r="SWA1"/>
      <c r="SWB1"/>
      <c r="SWC1"/>
      <c r="SWD1"/>
      <c r="SWE1"/>
      <c r="SWF1"/>
      <c r="SWG1"/>
      <c r="SWH1"/>
      <c r="SWI1"/>
      <c r="SWJ1"/>
      <c r="SWK1"/>
      <c r="SWL1"/>
      <c r="SWM1"/>
      <c r="SWN1"/>
      <c r="SWO1"/>
      <c r="SWP1"/>
      <c r="SWQ1"/>
      <c r="SWR1"/>
      <c r="SWS1"/>
      <c r="SWT1"/>
      <c r="SWU1"/>
      <c r="SWV1"/>
      <c r="SWW1"/>
      <c r="SWX1"/>
      <c r="SWY1"/>
      <c r="SWZ1"/>
      <c r="SXA1"/>
      <c r="SXB1"/>
      <c r="SXC1"/>
      <c r="SXD1"/>
      <c r="SXE1"/>
      <c r="SXF1"/>
      <c r="SXG1"/>
      <c r="SXH1"/>
      <c r="SXI1"/>
      <c r="SXJ1"/>
      <c r="SXK1"/>
      <c r="SXL1"/>
      <c r="SXM1"/>
      <c r="SXN1"/>
      <c r="SXO1"/>
      <c r="SXP1"/>
      <c r="SXQ1"/>
      <c r="SXR1"/>
      <c r="SXS1"/>
      <c r="SXT1"/>
      <c r="SXU1"/>
      <c r="SXV1"/>
      <c r="SXW1"/>
      <c r="SXX1"/>
      <c r="SXY1"/>
      <c r="SXZ1"/>
      <c r="SYA1"/>
      <c r="SYB1"/>
      <c r="SYC1"/>
      <c r="SYD1"/>
      <c r="SYE1"/>
      <c r="SYF1"/>
      <c r="SYG1"/>
      <c r="SYH1"/>
      <c r="SYI1"/>
      <c r="SYJ1"/>
      <c r="SYK1"/>
      <c r="SYL1"/>
      <c r="SYM1"/>
      <c r="SYN1"/>
      <c r="SYO1"/>
      <c r="SYP1"/>
      <c r="SYQ1"/>
      <c r="SYR1"/>
      <c r="SYS1"/>
      <c r="SYT1"/>
      <c r="SYU1"/>
      <c r="SYV1"/>
      <c r="SYW1"/>
      <c r="SYX1"/>
      <c r="SYY1"/>
      <c r="SYZ1"/>
      <c r="SZA1"/>
      <c r="SZB1"/>
      <c r="SZC1"/>
      <c r="SZD1"/>
      <c r="SZE1"/>
      <c r="SZF1"/>
      <c r="SZG1"/>
      <c r="SZH1"/>
      <c r="SZI1"/>
      <c r="SZJ1"/>
      <c r="SZK1"/>
      <c r="SZL1"/>
      <c r="SZM1"/>
      <c r="SZN1"/>
      <c r="SZO1"/>
      <c r="SZP1"/>
      <c r="SZQ1"/>
      <c r="SZR1"/>
      <c r="SZS1"/>
      <c r="SZT1"/>
      <c r="SZU1"/>
      <c r="SZV1"/>
      <c r="SZW1"/>
      <c r="SZX1"/>
      <c r="SZY1"/>
      <c r="SZZ1"/>
      <c r="TAA1"/>
      <c r="TAB1"/>
      <c r="TAC1"/>
      <c r="TAD1"/>
      <c r="TAE1"/>
      <c r="TAF1"/>
      <c r="TAG1"/>
      <c r="TAH1"/>
      <c r="TAI1"/>
      <c r="TAJ1"/>
      <c r="TAK1"/>
      <c r="TAL1"/>
      <c r="TAM1"/>
      <c r="TAN1"/>
      <c r="TAO1"/>
      <c r="TAP1"/>
      <c r="TAQ1"/>
      <c r="TAR1"/>
      <c r="TAS1"/>
      <c r="TAT1"/>
      <c r="TAU1"/>
      <c r="TAV1"/>
      <c r="TAW1"/>
      <c r="TAX1"/>
      <c r="TAY1"/>
      <c r="TAZ1"/>
      <c r="TBA1"/>
      <c r="TBB1"/>
      <c r="TBC1"/>
      <c r="TBD1"/>
      <c r="TBE1"/>
      <c r="TBF1"/>
      <c r="TBG1"/>
      <c r="TBH1"/>
      <c r="TBI1"/>
      <c r="TBJ1"/>
      <c r="TBK1"/>
      <c r="TBL1"/>
      <c r="TBM1"/>
      <c r="TBN1"/>
      <c r="TBO1"/>
      <c r="TBP1"/>
      <c r="TBQ1"/>
      <c r="TBR1"/>
      <c r="TBS1"/>
      <c r="TBT1"/>
      <c r="TBU1"/>
      <c r="TBV1"/>
      <c r="TBW1"/>
      <c r="TBX1"/>
      <c r="TBY1"/>
      <c r="TBZ1"/>
      <c r="TCA1"/>
      <c r="TCB1"/>
      <c r="TCC1"/>
      <c r="TCD1"/>
      <c r="TCE1"/>
      <c r="TCF1"/>
      <c r="TCG1"/>
      <c r="TCH1"/>
      <c r="TCI1"/>
      <c r="TCJ1"/>
      <c r="TCK1"/>
      <c r="TCL1"/>
      <c r="TCM1"/>
      <c r="TCN1"/>
      <c r="TCO1"/>
      <c r="TCP1"/>
      <c r="TCQ1"/>
      <c r="TCR1"/>
      <c r="TCS1"/>
      <c r="TCT1"/>
      <c r="TCU1"/>
      <c r="TCV1"/>
      <c r="TCW1"/>
      <c r="TCX1"/>
      <c r="TCY1"/>
      <c r="TCZ1"/>
      <c r="TDA1"/>
      <c r="TDB1"/>
      <c r="TDC1"/>
      <c r="TDD1"/>
      <c r="TDE1"/>
      <c r="TDF1"/>
      <c r="TDG1"/>
      <c r="TDH1"/>
      <c r="TDI1"/>
      <c r="TDJ1"/>
      <c r="TDK1"/>
      <c r="TDL1"/>
      <c r="TDM1"/>
      <c r="TDN1"/>
      <c r="TDO1"/>
      <c r="TDP1"/>
      <c r="TDQ1"/>
      <c r="TDR1"/>
      <c r="TDS1"/>
      <c r="TDT1"/>
      <c r="TDU1"/>
      <c r="TDV1"/>
      <c r="TDW1"/>
      <c r="TDX1"/>
      <c r="TDY1"/>
      <c r="TDZ1"/>
      <c r="TEA1"/>
      <c r="TEB1"/>
      <c r="TEC1"/>
      <c r="TED1"/>
      <c r="TEE1"/>
      <c r="TEF1"/>
      <c r="TEG1"/>
      <c r="TEH1"/>
      <c r="TEI1"/>
      <c r="TEJ1"/>
      <c r="TEK1"/>
      <c r="TEL1"/>
      <c r="TEM1"/>
      <c r="TEN1"/>
      <c r="TEO1"/>
      <c r="TEP1"/>
      <c r="TEQ1"/>
      <c r="TER1"/>
      <c r="TES1"/>
      <c r="TET1"/>
      <c r="TEU1"/>
      <c r="TEV1"/>
      <c r="TEW1"/>
      <c r="TEX1"/>
      <c r="TEY1"/>
      <c r="TEZ1"/>
      <c r="TFA1"/>
      <c r="TFB1"/>
      <c r="TFC1"/>
      <c r="TFD1"/>
      <c r="TFE1"/>
      <c r="TFF1"/>
      <c r="TFG1"/>
      <c r="TFH1"/>
      <c r="TFI1"/>
      <c r="TFJ1"/>
      <c r="TFK1"/>
      <c r="TFL1"/>
      <c r="TFM1"/>
      <c r="TFN1"/>
      <c r="TFO1"/>
      <c r="TFP1"/>
      <c r="TFQ1"/>
      <c r="TFR1"/>
      <c r="TFS1"/>
      <c r="TFT1"/>
      <c r="TFU1"/>
      <c r="TFV1"/>
      <c r="TFW1"/>
      <c r="TFX1"/>
      <c r="TFY1"/>
      <c r="TFZ1"/>
      <c r="TGA1"/>
      <c r="TGB1"/>
      <c r="TGC1"/>
      <c r="TGD1"/>
      <c r="TGE1"/>
      <c r="TGF1"/>
      <c r="TGG1"/>
      <c r="TGH1"/>
      <c r="TGI1"/>
      <c r="TGJ1"/>
      <c r="TGK1"/>
      <c r="TGL1"/>
      <c r="TGM1"/>
      <c r="TGN1"/>
      <c r="TGO1"/>
      <c r="TGP1"/>
      <c r="TGQ1"/>
      <c r="TGR1"/>
      <c r="TGS1"/>
      <c r="TGT1"/>
      <c r="TGU1"/>
      <c r="TGV1"/>
      <c r="TGW1"/>
      <c r="TGX1"/>
      <c r="TGY1"/>
      <c r="TGZ1"/>
      <c r="THA1"/>
      <c r="THB1"/>
      <c r="THC1"/>
      <c r="THD1"/>
      <c r="THE1"/>
      <c r="THF1"/>
      <c r="THG1"/>
      <c r="THH1"/>
      <c r="THI1"/>
      <c r="THJ1"/>
      <c r="THK1"/>
      <c r="THL1"/>
      <c r="THM1"/>
      <c r="THN1"/>
      <c r="THO1"/>
      <c r="THP1"/>
      <c r="THQ1"/>
      <c r="THR1"/>
      <c r="THS1"/>
      <c r="THT1"/>
      <c r="THU1"/>
      <c r="THV1"/>
      <c r="THW1"/>
      <c r="THX1"/>
      <c r="THY1"/>
      <c r="THZ1"/>
      <c r="TIA1"/>
      <c r="TIB1"/>
      <c r="TIC1"/>
      <c r="TID1"/>
      <c r="TIE1"/>
      <c r="TIF1"/>
      <c r="TIG1"/>
      <c r="TIH1"/>
      <c r="TII1"/>
      <c r="TIJ1"/>
      <c r="TIK1"/>
      <c r="TIL1"/>
      <c r="TIM1"/>
      <c r="TIN1"/>
      <c r="TIO1"/>
      <c r="TIP1"/>
      <c r="TIQ1"/>
      <c r="TIR1"/>
      <c r="TIS1"/>
      <c r="TIT1"/>
      <c r="TIU1"/>
      <c r="TIV1"/>
      <c r="TIW1"/>
      <c r="TIX1"/>
      <c r="TIY1"/>
      <c r="TIZ1"/>
      <c r="TJA1"/>
      <c r="TJB1"/>
      <c r="TJC1"/>
      <c r="TJD1"/>
      <c r="TJE1"/>
      <c r="TJF1"/>
      <c r="TJG1"/>
      <c r="TJH1"/>
      <c r="TJI1"/>
      <c r="TJJ1"/>
      <c r="TJK1"/>
      <c r="TJL1"/>
      <c r="TJM1"/>
      <c r="TJN1"/>
      <c r="TJO1"/>
      <c r="TJP1"/>
      <c r="TJQ1"/>
      <c r="TJR1"/>
      <c r="TJS1"/>
      <c r="TJT1"/>
      <c r="TJU1"/>
      <c r="TJV1"/>
      <c r="TJW1"/>
      <c r="TJX1"/>
      <c r="TJY1"/>
      <c r="TJZ1"/>
      <c r="TKA1"/>
      <c r="TKB1"/>
      <c r="TKC1"/>
      <c r="TKD1"/>
      <c r="TKE1"/>
      <c r="TKF1"/>
      <c r="TKG1"/>
      <c r="TKH1"/>
      <c r="TKI1"/>
      <c r="TKJ1"/>
      <c r="TKK1"/>
      <c r="TKL1"/>
      <c r="TKM1"/>
      <c r="TKN1"/>
      <c r="TKO1"/>
      <c r="TKP1"/>
      <c r="TKQ1"/>
      <c r="TKR1"/>
      <c r="TKS1"/>
      <c r="TKT1"/>
      <c r="TKU1"/>
      <c r="TKV1"/>
      <c r="TKW1"/>
      <c r="TKX1"/>
      <c r="TKY1"/>
      <c r="TKZ1"/>
      <c r="TLA1"/>
      <c r="TLB1"/>
      <c r="TLC1"/>
      <c r="TLD1"/>
      <c r="TLE1"/>
      <c r="TLF1"/>
      <c r="TLG1"/>
      <c r="TLH1"/>
      <c r="TLI1"/>
      <c r="TLJ1"/>
      <c r="TLK1"/>
      <c r="TLL1"/>
      <c r="TLM1"/>
      <c r="TLN1"/>
      <c r="TLO1"/>
      <c r="TLP1"/>
      <c r="TLQ1"/>
      <c r="TLR1"/>
      <c r="TLS1"/>
      <c r="TLT1"/>
      <c r="TLU1"/>
      <c r="TLV1"/>
      <c r="TLW1"/>
      <c r="TLX1"/>
      <c r="TLY1"/>
      <c r="TLZ1"/>
      <c r="TMA1"/>
      <c r="TMB1"/>
      <c r="TMC1"/>
      <c r="TMD1"/>
      <c r="TME1"/>
      <c r="TMF1"/>
      <c r="TMG1"/>
      <c r="TMH1"/>
      <c r="TMI1"/>
      <c r="TMJ1"/>
      <c r="TMK1"/>
      <c r="TML1"/>
      <c r="TMM1"/>
      <c r="TMN1"/>
      <c r="TMO1"/>
      <c r="TMP1"/>
      <c r="TMQ1"/>
      <c r="TMR1"/>
      <c r="TMS1"/>
      <c r="TMT1"/>
      <c r="TMU1"/>
      <c r="TMV1"/>
      <c r="TMW1"/>
      <c r="TMX1"/>
      <c r="TMY1"/>
      <c r="TMZ1"/>
      <c r="TNA1"/>
      <c r="TNB1"/>
      <c r="TNC1"/>
      <c r="TND1"/>
      <c r="TNE1"/>
      <c r="TNF1"/>
      <c r="TNG1"/>
      <c r="TNH1"/>
      <c r="TNI1"/>
      <c r="TNJ1"/>
      <c r="TNK1"/>
      <c r="TNL1"/>
      <c r="TNM1"/>
      <c r="TNN1"/>
      <c r="TNO1"/>
      <c r="TNP1"/>
      <c r="TNQ1"/>
      <c r="TNR1"/>
      <c r="TNS1"/>
      <c r="TNT1"/>
      <c r="TNU1"/>
      <c r="TNV1"/>
      <c r="TNW1"/>
      <c r="TNX1"/>
      <c r="TNY1"/>
      <c r="TNZ1"/>
      <c r="TOA1"/>
      <c r="TOB1"/>
      <c r="TOC1"/>
      <c r="TOD1"/>
      <c r="TOE1"/>
      <c r="TOF1"/>
      <c r="TOG1"/>
      <c r="TOH1"/>
      <c r="TOI1"/>
      <c r="TOJ1"/>
      <c r="TOK1"/>
      <c r="TOL1"/>
      <c r="TOM1"/>
      <c r="TON1"/>
      <c r="TOO1"/>
      <c r="TOP1"/>
      <c r="TOQ1"/>
      <c r="TOR1"/>
      <c r="TOS1"/>
      <c r="TOT1"/>
      <c r="TOU1"/>
      <c r="TOV1"/>
      <c r="TOW1"/>
      <c r="TOX1"/>
      <c r="TOY1"/>
      <c r="TOZ1"/>
      <c r="TPA1"/>
      <c r="TPB1"/>
      <c r="TPC1"/>
      <c r="TPD1"/>
      <c r="TPE1"/>
      <c r="TPF1"/>
      <c r="TPG1"/>
      <c r="TPH1"/>
      <c r="TPI1"/>
      <c r="TPJ1"/>
      <c r="TPK1"/>
      <c r="TPL1"/>
      <c r="TPM1"/>
      <c r="TPN1"/>
      <c r="TPO1"/>
      <c r="TPP1"/>
      <c r="TPQ1"/>
      <c r="TPR1"/>
      <c r="TPS1"/>
      <c r="TPT1"/>
      <c r="TPU1"/>
      <c r="TPV1"/>
      <c r="TPW1"/>
      <c r="TPX1"/>
      <c r="TPY1"/>
      <c r="TPZ1"/>
      <c r="TQA1"/>
      <c r="TQB1"/>
      <c r="TQC1"/>
      <c r="TQD1"/>
      <c r="TQE1"/>
      <c r="TQF1"/>
      <c r="TQG1"/>
      <c r="TQH1"/>
      <c r="TQI1"/>
      <c r="TQJ1"/>
      <c r="TQK1"/>
      <c r="TQL1"/>
      <c r="TQM1"/>
      <c r="TQN1"/>
      <c r="TQO1"/>
      <c r="TQP1"/>
      <c r="TQQ1"/>
      <c r="TQR1"/>
      <c r="TQS1"/>
      <c r="TQT1"/>
      <c r="TQU1"/>
      <c r="TQV1"/>
      <c r="TQW1"/>
      <c r="TQX1"/>
      <c r="TQY1"/>
      <c r="TQZ1"/>
      <c r="TRA1"/>
      <c r="TRB1"/>
      <c r="TRC1"/>
      <c r="TRD1"/>
      <c r="TRE1"/>
      <c r="TRF1"/>
      <c r="TRG1"/>
      <c r="TRH1"/>
      <c r="TRI1"/>
      <c r="TRJ1"/>
      <c r="TRK1"/>
      <c r="TRL1"/>
      <c r="TRM1"/>
      <c r="TRN1"/>
      <c r="TRO1"/>
      <c r="TRP1"/>
      <c r="TRQ1"/>
      <c r="TRR1"/>
      <c r="TRS1"/>
      <c r="TRT1"/>
      <c r="TRU1"/>
      <c r="TRV1"/>
      <c r="TRW1"/>
      <c r="TRX1"/>
      <c r="TRY1"/>
      <c r="TRZ1"/>
      <c r="TSA1"/>
      <c r="TSB1"/>
      <c r="TSC1"/>
      <c r="TSD1"/>
      <c r="TSE1"/>
      <c r="TSF1"/>
      <c r="TSG1"/>
      <c r="TSH1"/>
      <c r="TSI1"/>
      <c r="TSJ1"/>
      <c r="TSK1"/>
      <c r="TSL1"/>
      <c r="TSM1"/>
      <c r="TSN1"/>
      <c r="TSO1"/>
      <c r="TSP1"/>
      <c r="TSQ1"/>
      <c r="TSR1"/>
      <c r="TSS1"/>
      <c r="TST1"/>
      <c r="TSU1"/>
      <c r="TSV1"/>
      <c r="TSW1"/>
      <c r="TSX1"/>
      <c r="TSY1"/>
      <c r="TSZ1"/>
      <c r="TTA1"/>
      <c r="TTB1"/>
      <c r="TTC1"/>
      <c r="TTD1"/>
      <c r="TTE1"/>
      <c r="TTF1"/>
      <c r="TTG1"/>
      <c r="TTH1"/>
      <c r="TTI1"/>
      <c r="TTJ1"/>
      <c r="TTK1"/>
      <c r="TTL1"/>
      <c r="TTM1"/>
      <c r="TTN1"/>
      <c r="TTO1"/>
      <c r="TTP1"/>
      <c r="TTQ1"/>
      <c r="TTR1"/>
      <c r="TTS1"/>
      <c r="TTT1"/>
      <c r="TTU1"/>
      <c r="TTV1"/>
      <c r="TTW1"/>
      <c r="TTX1"/>
      <c r="TTY1"/>
      <c r="TTZ1"/>
      <c r="TUA1"/>
      <c r="TUB1"/>
      <c r="TUC1"/>
      <c r="TUD1"/>
      <c r="TUE1"/>
      <c r="TUF1"/>
      <c r="TUG1"/>
      <c r="TUH1"/>
      <c r="TUI1"/>
      <c r="TUJ1"/>
      <c r="TUK1"/>
      <c r="TUL1"/>
      <c r="TUM1"/>
      <c r="TUN1"/>
      <c r="TUO1"/>
      <c r="TUP1"/>
      <c r="TUQ1"/>
      <c r="TUR1"/>
      <c r="TUS1"/>
      <c r="TUT1"/>
      <c r="TUU1"/>
      <c r="TUV1"/>
      <c r="TUW1"/>
      <c r="TUX1"/>
      <c r="TUY1"/>
      <c r="TUZ1"/>
      <c r="TVA1"/>
      <c r="TVB1"/>
      <c r="TVC1"/>
      <c r="TVD1"/>
      <c r="TVE1"/>
      <c r="TVF1"/>
      <c r="TVG1"/>
      <c r="TVH1"/>
      <c r="TVI1"/>
      <c r="TVJ1"/>
      <c r="TVK1"/>
      <c r="TVL1"/>
      <c r="TVM1"/>
      <c r="TVN1"/>
      <c r="TVO1"/>
      <c r="TVP1"/>
      <c r="TVQ1"/>
      <c r="TVR1"/>
      <c r="TVS1"/>
      <c r="TVT1"/>
      <c r="TVU1"/>
      <c r="TVV1"/>
      <c r="TVW1"/>
      <c r="TVX1"/>
      <c r="TVY1"/>
      <c r="TVZ1"/>
      <c r="TWA1"/>
      <c r="TWB1"/>
      <c r="TWC1"/>
      <c r="TWD1"/>
      <c r="TWE1"/>
      <c r="TWF1"/>
      <c r="TWG1"/>
      <c r="TWH1"/>
      <c r="TWI1"/>
      <c r="TWJ1"/>
      <c r="TWK1"/>
      <c r="TWL1"/>
      <c r="TWM1"/>
      <c r="TWN1"/>
      <c r="TWO1"/>
      <c r="TWP1"/>
      <c r="TWQ1"/>
      <c r="TWR1"/>
      <c r="TWS1"/>
      <c r="TWT1"/>
      <c r="TWU1"/>
      <c r="TWV1"/>
      <c r="TWW1"/>
      <c r="TWX1"/>
      <c r="TWY1"/>
      <c r="TWZ1"/>
      <c r="TXA1"/>
      <c r="TXB1"/>
      <c r="TXC1"/>
      <c r="TXD1"/>
      <c r="TXE1"/>
      <c r="TXF1"/>
      <c r="TXG1"/>
      <c r="TXH1"/>
      <c r="TXI1"/>
      <c r="TXJ1"/>
      <c r="TXK1"/>
      <c r="TXL1"/>
      <c r="TXM1"/>
      <c r="TXN1"/>
      <c r="TXO1"/>
      <c r="TXP1"/>
      <c r="TXQ1"/>
      <c r="TXR1"/>
      <c r="TXS1"/>
      <c r="TXT1"/>
      <c r="TXU1"/>
      <c r="TXV1"/>
      <c r="TXW1"/>
      <c r="TXX1"/>
      <c r="TXY1"/>
      <c r="TXZ1"/>
      <c r="TYA1"/>
      <c r="TYB1"/>
      <c r="TYC1"/>
      <c r="TYD1"/>
      <c r="TYE1"/>
      <c r="TYF1"/>
      <c r="TYG1"/>
      <c r="TYH1"/>
      <c r="TYI1"/>
      <c r="TYJ1"/>
      <c r="TYK1"/>
      <c r="TYL1"/>
      <c r="TYM1"/>
      <c r="TYN1"/>
      <c r="TYO1"/>
      <c r="TYP1"/>
      <c r="TYQ1"/>
      <c r="TYR1"/>
      <c r="TYS1"/>
      <c r="TYT1"/>
      <c r="TYU1"/>
      <c r="TYV1"/>
      <c r="TYW1"/>
      <c r="TYX1"/>
      <c r="TYY1"/>
      <c r="TYZ1"/>
      <c r="TZA1"/>
      <c r="TZB1"/>
      <c r="TZC1"/>
      <c r="TZD1"/>
      <c r="TZE1"/>
      <c r="TZF1"/>
      <c r="TZG1"/>
      <c r="TZH1"/>
      <c r="TZI1"/>
      <c r="TZJ1"/>
      <c r="TZK1"/>
      <c r="TZL1"/>
      <c r="TZM1"/>
      <c r="TZN1"/>
      <c r="TZO1"/>
      <c r="TZP1"/>
      <c r="TZQ1"/>
      <c r="TZR1"/>
      <c r="TZS1"/>
      <c r="TZT1"/>
      <c r="TZU1"/>
      <c r="TZV1"/>
      <c r="TZW1"/>
      <c r="TZX1"/>
      <c r="TZY1"/>
      <c r="TZZ1"/>
      <c r="UAA1"/>
      <c r="UAB1"/>
      <c r="UAC1"/>
      <c r="UAD1"/>
      <c r="UAE1"/>
      <c r="UAF1"/>
      <c r="UAG1"/>
      <c r="UAH1"/>
      <c r="UAI1"/>
      <c r="UAJ1"/>
      <c r="UAK1"/>
      <c r="UAL1"/>
      <c r="UAM1"/>
      <c r="UAN1"/>
      <c r="UAO1"/>
      <c r="UAP1"/>
      <c r="UAQ1"/>
      <c r="UAR1"/>
      <c r="UAS1"/>
      <c r="UAT1"/>
      <c r="UAU1"/>
      <c r="UAV1"/>
      <c r="UAW1"/>
      <c r="UAX1"/>
      <c r="UAY1"/>
      <c r="UAZ1"/>
      <c r="UBA1"/>
      <c r="UBB1"/>
      <c r="UBC1"/>
      <c r="UBD1"/>
      <c r="UBE1"/>
      <c r="UBF1"/>
      <c r="UBG1"/>
      <c r="UBH1"/>
      <c r="UBI1"/>
      <c r="UBJ1"/>
      <c r="UBK1"/>
      <c r="UBL1"/>
      <c r="UBM1"/>
      <c r="UBN1"/>
      <c r="UBO1"/>
      <c r="UBP1"/>
      <c r="UBQ1"/>
      <c r="UBR1"/>
      <c r="UBS1"/>
      <c r="UBT1"/>
      <c r="UBU1"/>
      <c r="UBV1"/>
      <c r="UBW1"/>
      <c r="UBX1"/>
      <c r="UBY1"/>
      <c r="UBZ1"/>
      <c r="UCA1"/>
      <c r="UCB1"/>
      <c r="UCC1"/>
      <c r="UCD1"/>
      <c r="UCE1"/>
      <c r="UCF1"/>
      <c r="UCG1"/>
      <c r="UCH1"/>
      <c r="UCI1"/>
      <c r="UCJ1"/>
      <c r="UCK1"/>
      <c r="UCL1"/>
      <c r="UCM1"/>
      <c r="UCN1"/>
      <c r="UCO1"/>
      <c r="UCP1"/>
      <c r="UCQ1"/>
      <c r="UCR1"/>
      <c r="UCS1"/>
      <c r="UCT1"/>
      <c r="UCU1"/>
      <c r="UCV1"/>
      <c r="UCW1"/>
      <c r="UCX1"/>
      <c r="UCY1"/>
      <c r="UCZ1"/>
      <c r="UDA1"/>
      <c r="UDB1"/>
      <c r="UDC1"/>
      <c r="UDD1"/>
      <c r="UDE1"/>
      <c r="UDF1"/>
      <c r="UDG1"/>
      <c r="UDH1"/>
      <c r="UDI1"/>
      <c r="UDJ1"/>
      <c r="UDK1"/>
      <c r="UDL1"/>
      <c r="UDM1"/>
      <c r="UDN1"/>
      <c r="UDO1"/>
      <c r="UDP1"/>
      <c r="UDQ1"/>
      <c r="UDR1"/>
      <c r="UDS1"/>
      <c r="UDT1"/>
      <c r="UDU1"/>
      <c r="UDV1"/>
      <c r="UDW1"/>
      <c r="UDX1"/>
      <c r="UDY1"/>
      <c r="UDZ1"/>
      <c r="UEA1"/>
      <c r="UEB1"/>
      <c r="UEC1"/>
      <c r="UED1"/>
      <c r="UEE1"/>
      <c r="UEF1"/>
      <c r="UEG1"/>
      <c r="UEH1"/>
      <c r="UEI1"/>
      <c r="UEJ1"/>
      <c r="UEK1"/>
      <c r="UEL1"/>
      <c r="UEM1"/>
      <c r="UEN1"/>
      <c r="UEO1"/>
      <c r="UEP1"/>
      <c r="UEQ1"/>
      <c r="UER1"/>
      <c r="UES1"/>
      <c r="UET1"/>
      <c r="UEU1"/>
      <c r="UEV1"/>
      <c r="UEW1"/>
      <c r="UEX1"/>
      <c r="UEY1"/>
      <c r="UEZ1"/>
      <c r="UFA1"/>
      <c r="UFB1"/>
      <c r="UFC1"/>
      <c r="UFD1"/>
      <c r="UFE1"/>
      <c r="UFF1"/>
      <c r="UFG1"/>
      <c r="UFH1"/>
      <c r="UFI1"/>
      <c r="UFJ1"/>
      <c r="UFK1"/>
      <c r="UFL1"/>
      <c r="UFM1"/>
      <c r="UFN1"/>
      <c r="UFO1"/>
      <c r="UFP1"/>
      <c r="UFQ1"/>
      <c r="UFR1"/>
      <c r="UFS1"/>
      <c r="UFT1"/>
      <c r="UFU1"/>
      <c r="UFV1"/>
      <c r="UFW1"/>
      <c r="UFX1"/>
      <c r="UFY1"/>
      <c r="UFZ1"/>
      <c r="UGA1"/>
      <c r="UGB1"/>
      <c r="UGC1"/>
      <c r="UGD1"/>
      <c r="UGE1"/>
      <c r="UGF1"/>
      <c r="UGG1"/>
      <c r="UGH1"/>
      <c r="UGI1"/>
      <c r="UGJ1"/>
      <c r="UGK1"/>
      <c r="UGL1"/>
      <c r="UGM1"/>
      <c r="UGN1"/>
      <c r="UGO1"/>
      <c r="UGP1"/>
      <c r="UGQ1"/>
      <c r="UGR1"/>
      <c r="UGS1"/>
      <c r="UGT1"/>
      <c r="UGU1"/>
      <c r="UGV1"/>
      <c r="UGW1"/>
      <c r="UGX1"/>
      <c r="UGY1"/>
      <c r="UGZ1"/>
      <c r="UHA1"/>
      <c r="UHB1"/>
      <c r="UHC1"/>
      <c r="UHD1"/>
      <c r="UHE1"/>
      <c r="UHF1"/>
      <c r="UHG1"/>
      <c r="UHH1"/>
      <c r="UHI1"/>
      <c r="UHJ1"/>
      <c r="UHK1"/>
      <c r="UHL1"/>
      <c r="UHM1"/>
      <c r="UHN1"/>
      <c r="UHO1"/>
      <c r="UHP1"/>
      <c r="UHQ1"/>
      <c r="UHR1"/>
      <c r="UHS1"/>
      <c r="UHT1"/>
      <c r="UHU1"/>
      <c r="UHV1"/>
      <c r="UHW1"/>
      <c r="UHX1"/>
      <c r="UHY1"/>
      <c r="UHZ1"/>
      <c r="UIA1"/>
      <c r="UIB1"/>
      <c r="UIC1"/>
      <c r="UID1"/>
      <c r="UIE1"/>
      <c r="UIF1"/>
      <c r="UIG1"/>
      <c r="UIH1"/>
      <c r="UII1"/>
      <c r="UIJ1"/>
      <c r="UIK1"/>
      <c r="UIL1"/>
      <c r="UIM1"/>
      <c r="UIN1"/>
      <c r="UIO1"/>
      <c r="UIP1"/>
      <c r="UIQ1"/>
      <c r="UIR1"/>
      <c r="UIS1"/>
      <c r="UIT1"/>
      <c r="UIU1"/>
      <c r="UIV1"/>
      <c r="UIW1"/>
      <c r="UIX1"/>
      <c r="UIY1"/>
      <c r="UIZ1"/>
      <c r="UJA1"/>
      <c r="UJB1"/>
      <c r="UJC1"/>
      <c r="UJD1"/>
      <c r="UJE1"/>
      <c r="UJF1"/>
      <c r="UJG1"/>
      <c r="UJH1"/>
      <c r="UJI1"/>
      <c r="UJJ1"/>
      <c r="UJK1"/>
      <c r="UJL1"/>
      <c r="UJM1"/>
      <c r="UJN1"/>
      <c r="UJO1"/>
      <c r="UJP1"/>
      <c r="UJQ1"/>
      <c r="UJR1"/>
      <c r="UJS1"/>
      <c r="UJT1"/>
      <c r="UJU1"/>
      <c r="UJV1"/>
      <c r="UJW1"/>
      <c r="UJX1"/>
      <c r="UJY1"/>
      <c r="UJZ1"/>
      <c r="UKA1"/>
      <c r="UKB1"/>
      <c r="UKC1"/>
      <c r="UKD1"/>
      <c r="UKE1"/>
      <c r="UKF1"/>
      <c r="UKG1"/>
      <c r="UKH1"/>
      <c r="UKI1"/>
      <c r="UKJ1"/>
      <c r="UKK1"/>
      <c r="UKL1"/>
      <c r="UKM1"/>
      <c r="UKN1"/>
      <c r="UKO1"/>
      <c r="UKP1"/>
      <c r="UKQ1"/>
      <c r="UKR1"/>
      <c r="UKS1"/>
      <c r="UKT1"/>
      <c r="UKU1"/>
      <c r="UKV1"/>
      <c r="UKW1"/>
      <c r="UKX1"/>
      <c r="UKY1"/>
      <c r="UKZ1"/>
      <c r="ULA1"/>
      <c r="ULB1"/>
      <c r="ULC1"/>
      <c r="ULD1"/>
      <c r="ULE1"/>
      <c r="ULF1"/>
      <c r="ULG1"/>
      <c r="ULH1"/>
      <c r="ULI1"/>
      <c r="ULJ1"/>
      <c r="ULK1"/>
      <c r="ULL1"/>
      <c r="ULM1"/>
      <c r="ULN1"/>
      <c r="ULO1"/>
      <c r="ULP1"/>
      <c r="ULQ1"/>
      <c r="ULR1"/>
      <c r="ULS1"/>
      <c r="ULT1"/>
      <c r="ULU1"/>
      <c r="ULV1"/>
      <c r="ULW1"/>
      <c r="ULX1"/>
      <c r="ULY1"/>
      <c r="ULZ1"/>
      <c r="UMA1"/>
      <c r="UMB1"/>
      <c r="UMC1"/>
      <c r="UMD1"/>
      <c r="UME1"/>
      <c r="UMF1"/>
      <c r="UMG1"/>
      <c r="UMH1"/>
      <c r="UMI1"/>
      <c r="UMJ1"/>
      <c r="UMK1"/>
      <c r="UML1"/>
      <c r="UMM1"/>
      <c r="UMN1"/>
      <c r="UMO1"/>
      <c r="UMP1"/>
      <c r="UMQ1"/>
      <c r="UMR1"/>
      <c r="UMS1"/>
      <c r="UMT1"/>
      <c r="UMU1"/>
      <c r="UMV1"/>
      <c r="UMW1"/>
      <c r="UMX1"/>
      <c r="UMY1"/>
      <c r="UMZ1"/>
      <c r="UNA1"/>
      <c r="UNB1"/>
      <c r="UNC1"/>
      <c r="UND1"/>
      <c r="UNE1"/>
      <c r="UNF1"/>
      <c r="UNG1"/>
      <c r="UNH1"/>
      <c r="UNI1"/>
      <c r="UNJ1"/>
      <c r="UNK1"/>
      <c r="UNL1"/>
      <c r="UNM1"/>
      <c r="UNN1"/>
      <c r="UNO1"/>
      <c r="UNP1"/>
      <c r="UNQ1"/>
      <c r="UNR1"/>
      <c r="UNS1"/>
      <c r="UNT1"/>
      <c r="UNU1"/>
      <c r="UNV1"/>
      <c r="UNW1"/>
      <c r="UNX1"/>
      <c r="UNY1"/>
      <c r="UNZ1"/>
      <c r="UOA1"/>
      <c r="UOB1"/>
      <c r="UOC1"/>
      <c r="UOD1"/>
      <c r="UOE1"/>
      <c r="UOF1"/>
      <c r="UOG1"/>
      <c r="UOH1"/>
      <c r="UOI1"/>
      <c r="UOJ1"/>
      <c r="UOK1"/>
      <c r="UOL1"/>
      <c r="UOM1"/>
      <c r="UON1"/>
      <c r="UOO1"/>
      <c r="UOP1"/>
      <c r="UOQ1"/>
      <c r="UOR1"/>
      <c r="UOS1"/>
      <c r="UOT1"/>
      <c r="UOU1"/>
      <c r="UOV1"/>
      <c r="UOW1"/>
      <c r="UOX1"/>
      <c r="UOY1"/>
      <c r="UOZ1"/>
      <c r="UPA1"/>
      <c r="UPB1"/>
      <c r="UPC1"/>
      <c r="UPD1"/>
      <c r="UPE1"/>
      <c r="UPF1"/>
      <c r="UPG1"/>
      <c r="UPH1"/>
      <c r="UPI1"/>
      <c r="UPJ1"/>
      <c r="UPK1"/>
      <c r="UPL1"/>
      <c r="UPM1"/>
      <c r="UPN1"/>
      <c r="UPO1"/>
      <c r="UPP1"/>
      <c r="UPQ1"/>
      <c r="UPR1"/>
      <c r="UPS1"/>
      <c r="UPT1"/>
      <c r="UPU1"/>
      <c r="UPV1"/>
      <c r="UPW1"/>
      <c r="UPX1"/>
      <c r="UPY1"/>
      <c r="UPZ1"/>
      <c r="UQA1"/>
      <c r="UQB1"/>
      <c r="UQC1"/>
      <c r="UQD1"/>
      <c r="UQE1"/>
      <c r="UQF1"/>
      <c r="UQG1"/>
      <c r="UQH1"/>
      <c r="UQI1"/>
      <c r="UQJ1"/>
      <c r="UQK1"/>
      <c r="UQL1"/>
      <c r="UQM1"/>
      <c r="UQN1"/>
      <c r="UQO1"/>
      <c r="UQP1"/>
      <c r="UQQ1"/>
      <c r="UQR1"/>
      <c r="UQS1"/>
      <c r="UQT1"/>
      <c r="UQU1"/>
      <c r="UQV1"/>
      <c r="UQW1"/>
      <c r="UQX1"/>
      <c r="UQY1"/>
      <c r="UQZ1"/>
      <c r="URA1"/>
      <c r="URB1"/>
      <c r="URC1"/>
      <c r="URD1"/>
      <c r="URE1"/>
      <c r="URF1"/>
      <c r="URG1"/>
      <c r="URH1"/>
      <c r="URI1"/>
      <c r="URJ1"/>
      <c r="URK1"/>
      <c r="URL1"/>
      <c r="URM1"/>
      <c r="URN1"/>
      <c r="URO1"/>
      <c r="URP1"/>
      <c r="URQ1"/>
      <c r="URR1"/>
      <c r="URS1"/>
      <c r="URT1"/>
      <c r="URU1"/>
      <c r="URV1"/>
      <c r="URW1"/>
      <c r="URX1"/>
      <c r="URY1"/>
      <c r="URZ1"/>
      <c r="USA1"/>
      <c r="USB1"/>
      <c r="USC1"/>
      <c r="USD1"/>
      <c r="USE1"/>
      <c r="USF1"/>
      <c r="USG1"/>
      <c r="USH1"/>
      <c r="USI1"/>
      <c r="USJ1"/>
      <c r="USK1"/>
      <c r="USL1"/>
      <c r="USM1"/>
      <c r="USN1"/>
      <c r="USO1"/>
      <c r="USP1"/>
      <c r="USQ1"/>
      <c r="USR1"/>
      <c r="USS1"/>
      <c r="UST1"/>
      <c r="USU1"/>
      <c r="USV1"/>
      <c r="USW1"/>
      <c r="USX1"/>
      <c r="USY1"/>
      <c r="USZ1"/>
      <c r="UTA1"/>
      <c r="UTB1"/>
      <c r="UTC1"/>
      <c r="UTD1"/>
      <c r="UTE1"/>
      <c r="UTF1"/>
      <c r="UTG1"/>
      <c r="UTH1"/>
      <c r="UTI1"/>
      <c r="UTJ1"/>
      <c r="UTK1"/>
      <c r="UTL1"/>
      <c r="UTM1"/>
      <c r="UTN1"/>
      <c r="UTO1"/>
      <c r="UTP1"/>
      <c r="UTQ1"/>
      <c r="UTR1"/>
      <c r="UTS1"/>
      <c r="UTT1"/>
      <c r="UTU1"/>
      <c r="UTV1"/>
      <c r="UTW1"/>
      <c r="UTX1"/>
      <c r="UTY1"/>
      <c r="UTZ1"/>
      <c r="UUA1"/>
      <c r="UUB1"/>
      <c r="UUC1"/>
      <c r="UUD1"/>
      <c r="UUE1"/>
      <c r="UUF1"/>
      <c r="UUG1"/>
      <c r="UUH1"/>
      <c r="UUI1"/>
      <c r="UUJ1"/>
      <c r="UUK1"/>
      <c r="UUL1"/>
      <c r="UUM1"/>
      <c r="UUN1"/>
      <c r="UUO1"/>
      <c r="UUP1"/>
      <c r="UUQ1"/>
      <c r="UUR1"/>
      <c r="UUS1"/>
      <c r="UUT1"/>
      <c r="UUU1"/>
      <c r="UUV1"/>
      <c r="UUW1"/>
      <c r="UUX1"/>
      <c r="UUY1"/>
      <c r="UUZ1"/>
      <c r="UVA1"/>
      <c r="UVB1"/>
      <c r="UVC1"/>
      <c r="UVD1"/>
      <c r="UVE1"/>
      <c r="UVF1"/>
      <c r="UVG1"/>
      <c r="UVH1"/>
      <c r="UVI1"/>
      <c r="UVJ1"/>
      <c r="UVK1"/>
      <c r="UVL1"/>
      <c r="UVM1"/>
      <c r="UVN1"/>
      <c r="UVO1"/>
      <c r="UVP1"/>
      <c r="UVQ1"/>
      <c r="UVR1"/>
      <c r="UVS1"/>
      <c r="UVT1"/>
      <c r="UVU1"/>
      <c r="UVV1"/>
      <c r="UVW1"/>
      <c r="UVX1"/>
      <c r="UVY1"/>
      <c r="UVZ1"/>
      <c r="UWA1"/>
      <c r="UWB1"/>
      <c r="UWC1"/>
      <c r="UWD1"/>
      <c r="UWE1"/>
      <c r="UWF1"/>
      <c r="UWG1"/>
      <c r="UWH1"/>
      <c r="UWI1"/>
      <c r="UWJ1"/>
      <c r="UWK1"/>
      <c r="UWL1"/>
      <c r="UWM1"/>
      <c r="UWN1"/>
      <c r="UWO1"/>
      <c r="UWP1"/>
      <c r="UWQ1"/>
      <c r="UWR1"/>
      <c r="UWS1"/>
      <c r="UWT1"/>
      <c r="UWU1"/>
      <c r="UWV1"/>
      <c r="UWW1"/>
      <c r="UWX1"/>
      <c r="UWY1"/>
      <c r="UWZ1"/>
      <c r="UXA1"/>
      <c r="UXB1"/>
      <c r="UXC1"/>
      <c r="UXD1"/>
      <c r="UXE1"/>
      <c r="UXF1"/>
      <c r="UXG1"/>
      <c r="UXH1"/>
      <c r="UXI1"/>
      <c r="UXJ1"/>
      <c r="UXK1"/>
      <c r="UXL1"/>
      <c r="UXM1"/>
      <c r="UXN1"/>
      <c r="UXO1"/>
      <c r="UXP1"/>
      <c r="UXQ1"/>
      <c r="UXR1"/>
      <c r="UXS1"/>
      <c r="UXT1"/>
      <c r="UXU1"/>
      <c r="UXV1"/>
      <c r="UXW1"/>
      <c r="UXX1"/>
      <c r="UXY1"/>
      <c r="UXZ1"/>
      <c r="UYA1"/>
      <c r="UYB1"/>
      <c r="UYC1"/>
      <c r="UYD1"/>
      <c r="UYE1"/>
      <c r="UYF1"/>
      <c r="UYG1"/>
      <c r="UYH1"/>
      <c r="UYI1"/>
      <c r="UYJ1"/>
      <c r="UYK1"/>
      <c r="UYL1"/>
      <c r="UYM1"/>
      <c r="UYN1"/>
      <c r="UYO1"/>
      <c r="UYP1"/>
      <c r="UYQ1"/>
      <c r="UYR1"/>
      <c r="UYS1"/>
      <c r="UYT1"/>
      <c r="UYU1"/>
      <c r="UYV1"/>
      <c r="UYW1"/>
      <c r="UYX1"/>
      <c r="UYY1"/>
      <c r="UYZ1"/>
      <c r="UZA1"/>
      <c r="UZB1"/>
      <c r="UZC1"/>
      <c r="UZD1"/>
      <c r="UZE1"/>
      <c r="UZF1"/>
      <c r="UZG1"/>
      <c r="UZH1"/>
      <c r="UZI1"/>
      <c r="UZJ1"/>
      <c r="UZK1"/>
      <c r="UZL1"/>
      <c r="UZM1"/>
      <c r="UZN1"/>
      <c r="UZO1"/>
      <c r="UZP1"/>
      <c r="UZQ1"/>
      <c r="UZR1"/>
      <c r="UZS1"/>
      <c r="UZT1"/>
      <c r="UZU1"/>
      <c r="UZV1"/>
      <c r="UZW1"/>
      <c r="UZX1"/>
      <c r="UZY1"/>
      <c r="UZZ1"/>
      <c r="VAA1"/>
      <c r="VAB1"/>
      <c r="VAC1"/>
      <c r="VAD1"/>
      <c r="VAE1"/>
      <c r="VAF1"/>
      <c r="VAG1"/>
      <c r="VAH1"/>
      <c r="VAI1"/>
      <c r="VAJ1"/>
      <c r="VAK1"/>
      <c r="VAL1"/>
      <c r="VAM1"/>
      <c r="VAN1"/>
      <c r="VAO1"/>
      <c r="VAP1"/>
      <c r="VAQ1"/>
      <c r="VAR1"/>
      <c r="VAS1"/>
      <c r="VAT1"/>
      <c r="VAU1"/>
      <c r="VAV1"/>
      <c r="VAW1"/>
      <c r="VAX1"/>
      <c r="VAY1"/>
      <c r="VAZ1"/>
      <c r="VBA1"/>
      <c r="VBB1"/>
      <c r="VBC1"/>
      <c r="VBD1"/>
      <c r="VBE1"/>
      <c r="VBF1"/>
      <c r="VBG1"/>
      <c r="VBH1"/>
      <c r="VBI1"/>
      <c r="VBJ1"/>
      <c r="VBK1"/>
      <c r="VBL1"/>
      <c r="VBM1"/>
      <c r="VBN1"/>
      <c r="VBO1"/>
      <c r="VBP1"/>
      <c r="VBQ1"/>
      <c r="VBR1"/>
      <c r="VBS1"/>
      <c r="VBT1"/>
      <c r="VBU1"/>
      <c r="VBV1"/>
      <c r="VBW1"/>
      <c r="VBX1"/>
      <c r="VBY1"/>
      <c r="VBZ1"/>
      <c r="VCA1"/>
      <c r="VCB1"/>
      <c r="VCC1"/>
      <c r="VCD1"/>
      <c r="VCE1"/>
      <c r="VCF1"/>
      <c r="VCG1"/>
      <c r="VCH1"/>
      <c r="VCI1"/>
      <c r="VCJ1"/>
      <c r="VCK1"/>
      <c r="VCL1"/>
      <c r="VCM1"/>
      <c r="VCN1"/>
      <c r="VCO1"/>
      <c r="VCP1"/>
      <c r="VCQ1"/>
      <c r="VCR1"/>
      <c r="VCS1"/>
      <c r="VCT1"/>
      <c r="VCU1"/>
      <c r="VCV1"/>
      <c r="VCW1"/>
      <c r="VCX1"/>
      <c r="VCY1"/>
      <c r="VCZ1"/>
      <c r="VDA1"/>
      <c r="VDB1"/>
      <c r="VDC1"/>
      <c r="VDD1"/>
      <c r="VDE1"/>
      <c r="VDF1"/>
      <c r="VDG1"/>
      <c r="VDH1"/>
      <c r="VDI1"/>
      <c r="VDJ1"/>
      <c r="VDK1"/>
      <c r="VDL1"/>
      <c r="VDM1"/>
      <c r="VDN1"/>
      <c r="VDO1"/>
      <c r="VDP1"/>
      <c r="VDQ1"/>
      <c r="VDR1"/>
      <c r="VDS1"/>
      <c r="VDT1"/>
      <c r="VDU1"/>
      <c r="VDV1"/>
      <c r="VDW1"/>
      <c r="VDX1"/>
      <c r="VDY1"/>
      <c r="VDZ1"/>
      <c r="VEA1"/>
      <c r="VEB1"/>
      <c r="VEC1"/>
      <c r="VED1"/>
      <c r="VEE1"/>
      <c r="VEF1"/>
      <c r="VEG1"/>
      <c r="VEH1"/>
      <c r="VEI1"/>
      <c r="VEJ1"/>
      <c r="VEK1"/>
      <c r="VEL1"/>
      <c r="VEM1"/>
      <c r="VEN1"/>
      <c r="VEO1"/>
      <c r="VEP1"/>
      <c r="VEQ1"/>
      <c r="VER1"/>
      <c r="VES1"/>
      <c r="VET1"/>
      <c r="VEU1"/>
      <c r="VEV1"/>
      <c r="VEW1"/>
      <c r="VEX1"/>
      <c r="VEY1"/>
      <c r="VEZ1"/>
      <c r="VFA1"/>
      <c r="VFB1"/>
      <c r="VFC1"/>
      <c r="VFD1"/>
      <c r="VFE1"/>
      <c r="VFF1"/>
      <c r="VFG1"/>
      <c r="VFH1"/>
      <c r="VFI1"/>
      <c r="VFJ1"/>
      <c r="VFK1"/>
      <c r="VFL1"/>
      <c r="VFM1"/>
      <c r="VFN1"/>
      <c r="VFO1"/>
      <c r="VFP1"/>
      <c r="VFQ1"/>
      <c r="VFR1"/>
      <c r="VFS1"/>
      <c r="VFT1"/>
      <c r="VFU1"/>
      <c r="VFV1"/>
      <c r="VFW1"/>
      <c r="VFX1"/>
      <c r="VFY1"/>
      <c r="VFZ1"/>
      <c r="VGA1"/>
      <c r="VGB1"/>
      <c r="VGC1"/>
      <c r="VGD1"/>
      <c r="VGE1"/>
      <c r="VGF1"/>
      <c r="VGG1"/>
      <c r="VGH1"/>
      <c r="VGI1"/>
      <c r="VGJ1"/>
      <c r="VGK1"/>
      <c r="VGL1"/>
      <c r="VGM1"/>
      <c r="VGN1"/>
      <c r="VGO1"/>
      <c r="VGP1"/>
      <c r="VGQ1"/>
      <c r="VGR1"/>
      <c r="VGS1"/>
      <c r="VGT1"/>
      <c r="VGU1"/>
      <c r="VGV1"/>
      <c r="VGW1"/>
      <c r="VGX1"/>
      <c r="VGY1"/>
      <c r="VGZ1"/>
      <c r="VHA1"/>
      <c r="VHB1"/>
      <c r="VHC1"/>
      <c r="VHD1"/>
      <c r="VHE1"/>
      <c r="VHF1"/>
      <c r="VHG1"/>
      <c r="VHH1"/>
      <c r="VHI1"/>
      <c r="VHJ1"/>
      <c r="VHK1"/>
      <c r="VHL1"/>
      <c r="VHM1"/>
      <c r="VHN1"/>
      <c r="VHO1"/>
      <c r="VHP1"/>
      <c r="VHQ1"/>
      <c r="VHR1"/>
      <c r="VHS1"/>
      <c r="VHT1"/>
      <c r="VHU1"/>
      <c r="VHV1"/>
      <c r="VHW1"/>
      <c r="VHX1"/>
      <c r="VHY1"/>
      <c r="VHZ1"/>
      <c r="VIA1"/>
      <c r="VIB1"/>
      <c r="VIC1"/>
      <c r="VID1"/>
      <c r="VIE1"/>
      <c r="VIF1"/>
      <c r="VIG1"/>
      <c r="VIH1"/>
      <c r="VII1"/>
      <c r="VIJ1"/>
      <c r="VIK1"/>
      <c r="VIL1"/>
      <c r="VIM1"/>
      <c r="VIN1"/>
      <c r="VIO1"/>
      <c r="VIP1"/>
      <c r="VIQ1"/>
      <c r="VIR1"/>
      <c r="VIS1"/>
      <c r="VIT1"/>
      <c r="VIU1"/>
      <c r="VIV1"/>
      <c r="VIW1"/>
      <c r="VIX1"/>
      <c r="VIY1"/>
      <c r="VIZ1"/>
      <c r="VJA1"/>
      <c r="VJB1"/>
      <c r="VJC1"/>
      <c r="VJD1"/>
      <c r="VJE1"/>
      <c r="VJF1"/>
      <c r="VJG1"/>
      <c r="VJH1"/>
      <c r="VJI1"/>
      <c r="VJJ1"/>
      <c r="VJK1"/>
      <c r="VJL1"/>
      <c r="VJM1"/>
      <c r="VJN1"/>
      <c r="VJO1"/>
      <c r="VJP1"/>
      <c r="VJQ1"/>
      <c r="VJR1"/>
      <c r="VJS1"/>
      <c r="VJT1"/>
      <c r="VJU1"/>
      <c r="VJV1"/>
      <c r="VJW1"/>
      <c r="VJX1"/>
      <c r="VJY1"/>
      <c r="VJZ1"/>
      <c r="VKA1"/>
      <c r="VKB1"/>
      <c r="VKC1"/>
      <c r="VKD1"/>
      <c r="VKE1"/>
      <c r="VKF1"/>
      <c r="VKG1"/>
      <c r="VKH1"/>
      <c r="VKI1"/>
      <c r="VKJ1"/>
      <c r="VKK1"/>
      <c r="VKL1"/>
      <c r="VKM1"/>
      <c r="VKN1"/>
      <c r="VKO1"/>
      <c r="VKP1"/>
      <c r="VKQ1"/>
      <c r="VKR1"/>
      <c r="VKS1"/>
      <c r="VKT1"/>
      <c r="VKU1"/>
      <c r="VKV1"/>
      <c r="VKW1"/>
      <c r="VKX1"/>
      <c r="VKY1"/>
      <c r="VKZ1"/>
      <c r="VLA1"/>
      <c r="VLB1"/>
      <c r="VLC1"/>
      <c r="VLD1"/>
      <c r="VLE1"/>
      <c r="VLF1"/>
      <c r="VLG1"/>
      <c r="VLH1"/>
      <c r="VLI1"/>
      <c r="VLJ1"/>
      <c r="VLK1"/>
      <c r="VLL1"/>
      <c r="VLM1"/>
      <c r="VLN1"/>
      <c r="VLO1"/>
      <c r="VLP1"/>
      <c r="VLQ1"/>
      <c r="VLR1"/>
      <c r="VLS1"/>
      <c r="VLT1"/>
      <c r="VLU1"/>
      <c r="VLV1"/>
      <c r="VLW1"/>
      <c r="VLX1"/>
      <c r="VLY1"/>
      <c r="VLZ1"/>
      <c r="VMA1"/>
      <c r="VMB1"/>
      <c r="VMC1"/>
      <c r="VMD1"/>
      <c r="VME1"/>
      <c r="VMF1"/>
      <c r="VMG1"/>
      <c r="VMH1"/>
      <c r="VMI1"/>
      <c r="VMJ1"/>
      <c r="VMK1"/>
      <c r="VML1"/>
      <c r="VMM1"/>
      <c r="VMN1"/>
      <c r="VMO1"/>
      <c r="VMP1"/>
      <c r="VMQ1"/>
      <c r="VMR1"/>
      <c r="VMS1"/>
      <c r="VMT1"/>
      <c r="VMU1"/>
      <c r="VMV1"/>
      <c r="VMW1"/>
      <c r="VMX1"/>
      <c r="VMY1"/>
      <c r="VMZ1"/>
      <c r="VNA1"/>
      <c r="VNB1"/>
      <c r="VNC1"/>
      <c r="VND1"/>
      <c r="VNE1"/>
      <c r="VNF1"/>
      <c r="VNG1"/>
      <c r="VNH1"/>
      <c r="VNI1"/>
      <c r="VNJ1"/>
      <c r="VNK1"/>
      <c r="VNL1"/>
      <c r="VNM1"/>
      <c r="VNN1"/>
      <c r="VNO1"/>
      <c r="VNP1"/>
      <c r="VNQ1"/>
      <c r="VNR1"/>
      <c r="VNS1"/>
      <c r="VNT1"/>
      <c r="VNU1"/>
      <c r="VNV1"/>
      <c r="VNW1"/>
      <c r="VNX1"/>
      <c r="VNY1"/>
      <c r="VNZ1"/>
      <c r="VOA1"/>
      <c r="VOB1"/>
      <c r="VOC1"/>
      <c r="VOD1"/>
      <c r="VOE1"/>
      <c r="VOF1"/>
      <c r="VOG1"/>
      <c r="VOH1"/>
      <c r="VOI1"/>
      <c r="VOJ1"/>
      <c r="VOK1"/>
      <c r="VOL1"/>
      <c r="VOM1"/>
      <c r="VON1"/>
      <c r="VOO1"/>
      <c r="VOP1"/>
      <c r="VOQ1"/>
      <c r="VOR1"/>
      <c r="VOS1"/>
      <c r="VOT1"/>
      <c r="VOU1"/>
      <c r="VOV1"/>
      <c r="VOW1"/>
      <c r="VOX1"/>
      <c r="VOY1"/>
      <c r="VOZ1"/>
      <c r="VPA1"/>
      <c r="VPB1"/>
      <c r="VPC1"/>
      <c r="VPD1"/>
      <c r="VPE1"/>
      <c r="VPF1"/>
      <c r="VPG1"/>
      <c r="VPH1"/>
      <c r="VPI1"/>
      <c r="VPJ1"/>
      <c r="VPK1"/>
      <c r="VPL1"/>
      <c r="VPM1"/>
      <c r="VPN1"/>
      <c r="VPO1"/>
      <c r="VPP1"/>
      <c r="VPQ1"/>
      <c r="VPR1"/>
      <c r="VPS1"/>
      <c r="VPT1"/>
      <c r="VPU1"/>
      <c r="VPV1"/>
      <c r="VPW1"/>
      <c r="VPX1"/>
      <c r="VPY1"/>
      <c r="VPZ1"/>
      <c r="VQA1"/>
      <c r="VQB1"/>
      <c r="VQC1"/>
      <c r="VQD1"/>
      <c r="VQE1"/>
      <c r="VQF1"/>
      <c r="VQG1"/>
      <c r="VQH1"/>
      <c r="VQI1"/>
      <c r="VQJ1"/>
      <c r="VQK1"/>
      <c r="VQL1"/>
      <c r="VQM1"/>
      <c r="VQN1"/>
      <c r="VQO1"/>
      <c r="VQP1"/>
      <c r="VQQ1"/>
      <c r="VQR1"/>
      <c r="VQS1"/>
      <c r="VQT1"/>
      <c r="VQU1"/>
      <c r="VQV1"/>
      <c r="VQW1"/>
      <c r="VQX1"/>
      <c r="VQY1"/>
      <c r="VQZ1"/>
      <c r="VRA1"/>
      <c r="VRB1"/>
      <c r="VRC1"/>
      <c r="VRD1"/>
      <c r="VRE1"/>
      <c r="VRF1"/>
      <c r="VRG1"/>
      <c r="VRH1"/>
      <c r="VRI1"/>
      <c r="VRJ1"/>
      <c r="VRK1"/>
      <c r="VRL1"/>
      <c r="VRM1"/>
      <c r="VRN1"/>
      <c r="VRO1"/>
      <c r="VRP1"/>
      <c r="VRQ1"/>
      <c r="VRR1"/>
      <c r="VRS1"/>
      <c r="VRT1"/>
      <c r="VRU1"/>
      <c r="VRV1"/>
      <c r="VRW1"/>
      <c r="VRX1"/>
      <c r="VRY1"/>
      <c r="VRZ1"/>
      <c r="VSA1"/>
      <c r="VSB1"/>
      <c r="VSC1"/>
      <c r="VSD1"/>
      <c r="VSE1"/>
      <c r="VSF1"/>
      <c r="VSG1"/>
      <c r="VSH1"/>
      <c r="VSI1"/>
      <c r="VSJ1"/>
      <c r="VSK1"/>
      <c r="VSL1"/>
      <c r="VSM1"/>
      <c r="VSN1"/>
      <c r="VSO1"/>
      <c r="VSP1"/>
      <c r="VSQ1"/>
      <c r="VSR1"/>
      <c r="VSS1"/>
      <c r="VST1"/>
      <c r="VSU1"/>
      <c r="VSV1"/>
      <c r="VSW1"/>
      <c r="VSX1"/>
      <c r="VSY1"/>
      <c r="VSZ1"/>
      <c r="VTA1"/>
      <c r="VTB1"/>
      <c r="VTC1"/>
      <c r="VTD1"/>
      <c r="VTE1"/>
      <c r="VTF1"/>
      <c r="VTG1"/>
      <c r="VTH1"/>
      <c r="VTI1"/>
      <c r="VTJ1"/>
      <c r="VTK1"/>
      <c r="VTL1"/>
      <c r="VTM1"/>
      <c r="VTN1"/>
      <c r="VTO1"/>
      <c r="VTP1"/>
      <c r="VTQ1"/>
      <c r="VTR1"/>
      <c r="VTS1"/>
      <c r="VTT1"/>
      <c r="VTU1"/>
      <c r="VTV1"/>
      <c r="VTW1"/>
      <c r="VTX1"/>
      <c r="VTY1"/>
      <c r="VTZ1"/>
      <c r="VUA1"/>
      <c r="VUB1"/>
      <c r="VUC1"/>
      <c r="VUD1"/>
      <c r="VUE1"/>
      <c r="VUF1"/>
      <c r="VUG1"/>
      <c r="VUH1"/>
      <c r="VUI1"/>
      <c r="VUJ1"/>
      <c r="VUK1"/>
      <c r="VUL1"/>
      <c r="VUM1"/>
      <c r="VUN1"/>
      <c r="VUO1"/>
      <c r="VUP1"/>
      <c r="VUQ1"/>
      <c r="VUR1"/>
      <c r="VUS1"/>
      <c r="VUT1"/>
      <c r="VUU1"/>
      <c r="VUV1"/>
      <c r="VUW1"/>
      <c r="VUX1"/>
      <c r="VUY1"/>
      <c r="VUZ1"/>
      <c r="VVA1"/>
      <c r="VVB1"/>
      <c r="VVC1"/>
      <c r="VVD1"/>
      <c r="VVE1"/>
      <c r="VVF1"/>
      <c r="VVG1"/>
      <c r="VVH1"/>
      <c r="VVI1"/>
      <c r="VVJ1"/>
      <c r="VVK1"/>
      <c r="VVL1"/>
      <c r="VVM1"/>
      <c r="VVN1"/>
      <c r="VVO1"/>
      <c r="VVP1"/>
      <c r="VVQ1"/>
      <c r="VVR1"/>
      <c r="VVS1"/>
      <c r="VVT1"/>
      <c r="VVU1"/>
      <c r="VVV1"/>
      <c r="VVW1"/>
      <c r="VVX1"/>
      <c r="VVY1"/>
      <c r="VVZ1"/>
      <c r="VWA1"/>
      <c r="VWB1"/>
      <c r="VWC1"/>
      <c r="VWD1"/>
      <c r="VWE1"/>
      <c r="VWF1"/>
      <c r="VWG1"/>
      <c r="VWH1"/>
      <c r="VWI1"/>
      <c r="VWJ1"/>
      <c r="VWK1"/>
      <c r="VWL1"/>
      <c r="VWM1"/>
      <c r="VWN1"/>
      <c r="VWO1"/>
      <c r="VWP1"/>
      <c r="VWQ1"/>
      <c r="VWR1"/>
      <c r="VWS1"/>
      <c r="VWT1"/>
      <c r="VWU1"/>
      <c r="VWV1"/>
      <c r="VWW1"/>
      <c r="VWX1"/>
      <c r="VWY1"/>
      <c r="VWZ1"/>
      <c r="VXA1"/>
      <c r="VXB1"/>
      <c r="VXC1"/>
      <c r="VXD1"/>
      <c r="VXE1"/>
      <c r="VXF1"/>
      <c r="VXG1"/>
      <c r="VXH1"/>
      <c r="VXI1"/>
      <c r="VXJ1"/>
      <c r="VXK1"/>
      <c r="VXL1"/>
      <c r="VXM1"/>
      <c r="VXN1"/>
      <c r="VXO1"/>
      <c r="VXP1"/>
      <c r="VXQ1"/>
      <c r="VXR1"/>
      <c r="VXS1"/>
      <c r="VXT1"/>
      <c r="VXU1"/>
      <c r="VXV1"/>
      <c r="VXW1"/>
      <c r="VXX1"/>
      <c r="VXY1"/>
      <c r="VXZ1"/>
      <c r="VYA1"/>
      <c r="VYB1"/>
      <c r="VYC1"/>
      <c r="VYD1"/>
      <c r="VYE1"/>
      <c r="VYF1"/>
      <c r="VYG1"/>
      <c r="VYH1"/>
      <c r="VYI1"/>
      <c r="VYJ1"/>
      <c r="VYK1"/>
      <c r="VYL1"/>
      <c r="VYM1"/>
      <c r="VYN1"/>
      <c r="VYO1"/>
      <c r="VYP1"/>
      <c r="VYQ1"/>
      <c r="VYR1"/>
      <c r="VYS1"/>
      <c r="VYT1"/>
      <c r="VYU1"/>
      <c r="VYV1"/>
      <c r="VYW1"/>
      <c r="VYX1"/>
      <c r="VYY1"/>
      <c r="VYZ1"/>
      <c r="VZA1"/>
      <c r="VZB1"/>
      <c r="VZC1"/>
      <c r="VZD1"/>
      <c r="VZE1"/>
      <c r="VZF1"/>
      <c r="VZG1"/>
      <c r="VZH1"/>
      <c r="VZI1"/>
      <c r="VZJ1"/>
      <c r="VZK1"/>
      <c r="VZL1"/>
      <c r="VZM1"/>
      <c r="VZN1"/>
      <c r="VZO1"/>
      <c r="VZP1"/>
      <c r="VZQ1"/>
      <c r="VZR1"/>
      <c r="VZS1"/>
      <c r="VZT1"/>
      <c r="VZU1"/>
      <c r="VZV1"/>
      <c r="VZW1"/>
      <c r="VZX1"/>
      <c r="VZY1"/>
      <c r="VZZ1"/>
      <c r="WAA1"/>
      <c r="WAB1"/>
      <c r="WAC1"/>
      <c r="WAD1"/>
      <c r="WAE1"/>
      <c r="WAF1"/>
      <c r="WAG1"/>
      <c r="WAH1"/>
      <c r="WAI1"/>
      <c r="WAJ1"/>
      <c r="WAK1"/>
      <c r="WAL1"/>
      <c r="WAM1"/>
      <c r="WAN1"/>
      <c r="WAO1"/>
      <c r="WAP1"/>
      <c r="WAQ1"/>
      <c r="WAR1"/>
      <c r="WAS1"/>
      <c r="WAT1"/>
      <c r="WAU1"/>
      <c r="WAV1"/>
      <c r="WAW1"/>
      <c r="WAX1"/>
      <c r="WAY1"/>
      <c r="WAZ1"/>
      <c r="WBA1"/>
      <c r="WBB1"/>
      <c r="WBC1"/>
      <c r="WBD1"/>
      <c r="WBE1"/>
      <c r="WBF1"/>
      <c r="WBG1"/>
      <c r="WBH1"/>
      <c r="WBI1"/>
      <c r="WBJ1"/>
      <c r="WBK1"/>
      <c r="WBL1"/>
      <c r="WBM1"/>
      <c r="WBN1"/>
      <c r="WBO1"/>
      <c r="WBP1"/>
      <c r="WBQ1"/>
      <c r="WBR1"/>
      <c r="WBS1"/>
      <c r="WBT1"/>
      <c r="WBU1"/>
      <c r="WBV1"/>
      <c r="WBW1"/>
      <c r="WBX1"/>
      <c r="WBY1"/>
      <c r="WBZ1"/>
      <c r="WCA1"/>
      <c r="WCB1"/>
      <c r="WCC1"/>
      <c r="WCD1"/>
      <c r="WCE1"/>
      <c r="WCF1"/>
      <c r="WCG1"/>
      <c r="WCH1"/>
      <c r="WCI1"/>
      <c r="WCJ1"/>
      <c r="WCK1"/>
      <c r="WCL1"/>
      <c r="WCM1"/>
      <c r="WCN1"/>
      <c r="WCO1"/>
      <c r="WCP1"/>
      <c r="WCQ1"/>
      <c r="WCR1"/>
      <c r="WCS1"/>
      <c r="WCT1"/>
      <c r="WCU1"/>
      <c r="WCV1"/>
      <c r="WCW1"/>
      <c r="WCX1"/>
      <c r="WCY1"/>
      <c r="WCZ1"/>
      <c r="WDA1"/>
      <c r="WDB1"/>
      <c r="WDC1"/>
      <c r="WDD1"/>
      <c r="WDE1"/>
      <c r="WDF1"/>
      <c r="WDG1"/>
      <c r="WDH1"/>
      <c r="WDI1"/>
      <c r="WDJ1"/>
      <c r="WDK1"/>
      <c r="WDL1"/>
      <c r="WDM1"/>
      <c r="WDN1"/>
      <c r="WDO1"/>
      <c r="WDP1"/>
      <c r="WDQ1"/>
      <c r="WDR1"/>
      <c r="WDS1"/>
      <c r="WDT1"/>
      <c r="WDU1"/>
      <c r="WDV1"/>
      <c r="WDW1"/>
      <c r="WDX1"/>
      <c r="WDY1"/>
      <c r="WDZ1"/>
      <c r="WEA1"/>
      <c r="WEB1"/>
      <c r="WEC1"/>
      <c r="WED1"/>
      <c r="WEE1"/>
      <c r="WEF1"/>
      <c r="WEG1"/>
      <c r="WEH1"/>
      <c r="WEI1"/>
      <c r="WEJ1"/>
      <c r="WEK1"/>
      <c r="WEL1"/>
      <c r="WEM1"/>
      <c r="WEN1"/>
      <c r="WEO1"/>
      <c r="WEP1"/>
      <c r="WEQ1"/>
      <c r="WER1"/>
      <c r="WES1"/>
      <c r="WET1"/>
      <c r="WEU1"/>
      <c r="WEV1"/>
      <c r="WEW1"/>
      <c r="WEX1"/>
      <c r="WEY1"/>
      <c r="WEZ1"/>
      <c r="WFA1"/>
      <c r="WFB1"/>
      <c r="WFC1"/>
      <c r="WFD1"/>
      <c r="WFE1"/>
      <c r="WFF1"/>
      <c r="WFG1"/>
      <c r="WFH1"/>
      <c r="WFI1"/>
      <c r="WFJ1"/>
      <c r="WFK1"/>
      <c r="WFL1"/>
      <c r="WFM1"/>
      <c r="WFN1"/>
      <c r="WFO1"/>
      <c r="WFP1"/>
      <c r="WFQ1"/>
      <c r="WFR1"/>
      <c r="WFS1"/>
      <c r="WFT1"/>
      <c r="WFU1"/>
      <c r="WFV1"/>
      <c r="WFW1"/>
      <c r="WFX1"/>
      <c r="WFY1"/>
      <c r="WFZ1"/>
      <c r="WGA1"/>
      <c r="WGB1"/>
      <c r="WGC1"/>
      <c r="WGD1"/>
      <c r="WGE1"/>
      <c r="WGF1"/>
      <c r="WGG1"/>
      <c r="WGH1"/>
      <c r="WGI1"/>
      <c r="WGJ1"/>
      <c r="WGK1"/>
      <c r="WGL1"/>
      <c r="WGM1"/>
      <c r="WGN1"/>
      <c r="WGO1"/>
      <c r="WGP1"/>
      <c r="WGQ1"/>
      <c r="WGR1"/>
      <c r="WGS1"/>
      <c r="WGT1"/>
      <c r="WGU1"/>
      <c r="WGV1"/>
      <c r="WGW1"/>
      <c r="WGX1"/>
      <c r="WGY1"/>
      <c r="WGZ1"/>
      <c r="WHA1"/>
      <c r="WHB1"/>
      <c r="WHC1"/>
      <c r="WHD1"/>
      <c r="WHE1"/>
      <c r="WHF1"/>
      <c r="WHG1"/>
      <c r="WHH1"/>
      <c r="WHI1"/>
      <c r="WHJ1"/>
      <c r="WHK1"/>
      <c r="WHL1"/>
      <c r="WHM1"/>
      <c r="WHN1"/>
      <c r="WHO1"/>
      <c r="WHP1"/>
      <c r="WHQ1"/>
      <c r="WHR1"/>
      <c r="WHS1"/>
      <c r="WHT1"/>
      <c r="WHU1"/>
      <c r="WHV1"/>
      <c r="WHW1"/>
      <c r="WHX1"/>
      <c r="WHY1"/>
      <c r="WHZ1"/>
      <c r="WIA1"/>
      <c r="WIB1"/>
      <c r="WIC1"/>
      <c r="WID1"/>
      <c r="WIE1"/>
      <c r="WIF1"/>
      <c r="WIG1"/>
      <c r="WIH1"/>
      <c r="WII1"/>
      <c r="WIJ1"/>
      <c r="WIK1"/>
      <c r="WIL1"/>
      <c r="WIM1"/>
      <c r="WIN1"/>
      <c r="WIO1"/>
      <c r="WIP1"/>
      <c r="WIQ1"/>
      <c r="WIR1"/>
      <c r="WIS1"/>
      <c r="WIT1"/>
      <c r="WIU1"/>
      <c r="WIV1"/>
      <c r="WIW1"/>
      <c r="WIX1"/>
      <c r="WIY1"/>
      <c r="WIZ1"/>
      <c r="WJA1"/>
      <c r="WJB1"/>
      <c r="WJC1"/>
      <c r="WJD1"/>
      <c r="WJE1"/>
      <c r="WJF1"/>
      <c r="WJG1"/>
      <c r="WJH1"/>
      <c r="WJI1"/>
      <c r="WJJ1"/>
      <c r="WJK1"/>
      <c r="WJL1"/>
      <c r="WJM1"/>
      <c r="WJN1"/>
      <c r="WJO1"/>
      <c r="WJP1"/>
      <c r="WJQ1"/>
      <c r="WJR1"/>
      <c r="WJS1"/>
      <c r="WJT1"/>
      <c r="WJU1"/>
      <c r="WJV1"/>
      <c r="WJW1"/>
      <c r="WJX1"/>
      <c r="WJY1"/>
      <c r="WJZ1"/>
      <c r="WKA1"/>
      <c r="WKB1"/>
      <c r="WKC1"/>
      <c r="WKD1"/>
      <c r="WKE1"/>
      <c r="WKF1"/>
      <c r="WKG1"/>
      <c r="WKH1"/>
      <c r="WKI1"/>
      <c r="WKJ1"/>
      <c r="WKK1"/>
      <c r="WKL1"/>
      <c r="WKM1"/>
      <c r="WKN1"/>
      <c r="WKO1"/>
      <c r="WKP1"/>
      <c r="WKQ1"/>
      <c r="WKR1"/>
      <c r="WKS1"/>
      <c r="WKT1"/>
      <c r="WKU1"/>
      <c r="WKV1"/>
      <c r="WKW1"/>
      <c r="WKX1"/>
      <c r="WKY1"/>
      <c r="WKZ1"/>
      <c r="WLA1"/>
      <c r="WLB1"/>
      <c r="WLC1"/>
      <c r="WLD1"/>
      <c r="WLE1"/>
      <c r="WLF1"/>
      <c r="WLG1"/>
      <c r="WLH1"/>
      <c r="WLI1"/>
      <c r="WLJ1"/>
      <c r="WLK1"/>
      <c r="WLL1"/>
      <c r="WLM1"/>
      <c r="WLN1"/>
      <c r="WLO1"/>
      <c r="WLP1"/>
      <c r="WLQ1"/>
      <c r="WLR1"/>
      <c r="WLS1"/>
      <c r="WLT1"/>
      <c r="WLU1"/>
      <c r="WLV1"/>
      <c r="WLW1"/>
      <c r="WLX1"/>
      <c r="WLY1"/>
      <c r="WLZ1"/>
      <c r="WMA1"/>
      <c r="WMB1"/>
      <c r="WMC1"/>
      <c r="WMD1"/>
      <c r="WME1"/>
      <c r="WMF1"/>
      <c r="WMG1"/>
      <c r="WMH1"/>
      <c r="WMI1"/>
      <c r="WMJ1"/>
      <c r="WMK1"/>
      <c r="WML1"/>
      <c r="WMM1"/>
      <c r="WMN1"/>
      <c r="WMO1"/>
      <c r="WMP1"/>
      <c r="WMQ1"/>
      <c r="WMR1"/>
      <c r="WMS1"/>
      <c r="WMT1"/>
      <c r="WMU1"/>
      <c r="WMV1"/>
      <c r="WMW1"/>
      <c r="WMX1"/>
      <c r="WMY1"/>
      <c r="WMZ1"/>
      <c r="WNA1"/>
      <c r="WNB1"/>
      <c r="WNC1"/>
      <c r="WND1"/>
      <c r="WNE1"/>
      <c r="WNF1"/>
      <c r="WNG1"/>
      <c r="WNH1"/>
      <c r="WNI1"/>
      <c r="WNJ1"/>
      <c r="WNK1"/>
      <c r="WNL1"/>
      <c r="WNM1"/>
      <c r="WNN1"/>
      <c r="WNO1"/>
      <c r="WNP1"/>
      <c r="WNQ1"/>
      <c r="WNR1"/>
      <c r="WNS1"/>
      <c r="WNT1"/>
      <c r="WNU1"/>
      <c r="WNV1"/>
      <c r="WNW1"/>
      <c r="WNX1"/>
      <c r="WNY1"/>
      <c r="WNZ1"/>
      <c r="WOA1"/>
      <c r="WOB1"/>
      <c r="WOC1"/>
      <c r="WOD1"/>
      <c r="WOE1"/>
      <c r="WOF1"/>
      <c r="WOG1"/>
      <c r="WOH1"/>
      <c r="WOI1"/>
      <c r="WOJ1"/>
      <c r="WOK1"/>
      <c r="WOL1"/>
      <c r="WOM1"/>
      <c r="WON1"/>
      <c r="WOO1"/>
      <c r="WOP1"/>
      <c r="WOQ1"/>
      <c r="WOR1"/>
      <c r="WOS1"/>
      <c r="WOT1"/>
      <c r="WOU1"/>
      <c r="WOV1"/>
      <c r="WOW1"/>
      <c r="WOX1"/>
      <c r="WOY1"/>
      <c r="WOZ1"/>
      <c r="WPA1"/>
      <c r="WPB1"/>
      <c r="WPC1"/>
      <c r="WPD1"/>
      <c r="WPE1"/>
      <c r="WPF1"/>
      <c r="WPG1"/>
      <c r="WPH1"/>
      <c r="WPI1"/>
      <c r="WPJ1"/>
      <c r="WPK1"/>
      <c r="WPL1"/>
      <c r="WPM1"/>
      <c r="WPN1"/>
      <c r="WPO1"/>
      <c r="WPP1"/>
      <c r="WPQ1"/>
      <c r="WPR1"/>
      <c r="WPS1"/>
      <c r="WPT1"/>
      <c r="WPU1"/>
      <c r="WPV1"/>
      <c r="WPW1"/>
      <c r="WPX1"/>
      <c r="WPY1"/>
      <c r="WPZ1"/>
      <c r="WQA1"/>
      <c r="WQB1"/>
      <c r="WQC1"/>
      <c r="WQD1"/>
      <c r="WQE1"/>
      <c r="WQF1"/>
      <c r="WQG1"/>
      <c r="WQH1"/>
      <c r="WQI1"/>
      <c r="WQJ1"/>
      <c r="WQK1"/>
      <c r="WQL1"/>
      <c r="WQM1"/>
      <c r="WQN1"/>
      <c r="WQO1"/>
      <c r="WQP1"/>
      <c r="WQQ1"/>
      <c r="WQR1"/>
      <c r="WQS1"/>
      <c r="WQT1"/>
      <c r="WQU1"/>
      <c r="WQV1"/>
      <c r="WQW1"/>
      <c r="WQX1"/>
      <c r="WQY1"/>
      <c r="WQZ1"/>
      <c r="WRA1"/>
      <c r="WRB1"/>
      <c r="WRC1"/>
      <c r="WRD1"/>
      <c r="WRE1"/>
      <c r="WRF1"/>
      <c r="WRG1"/>
      <c r="WRH1"/>
      <c r="WRI1"/>
      <c r="WRJ1"/>
      <c r="WRK1"/>
      <c r="WRL1"/>
      <c r="WRM1"/>
      <c r="WRN1"/>
      <c r="WRO1"/>
      <c r="WRP1"/>
      <c r="WRQ1"/>
      <c r="WRR1"/>
      <c r="WRS1"/>
      <c r="WRT1"/>
      <c r="WRU1"/>
      <c r="WRV1"/>
      <c r="WRW1"/>
      <c r="WRX1"/>
      <c r="WRY1"/>
      <c r="WRZ1"/>
      <c r="WSA1"/>
      <c r="WSB1"/>
      <c r="WSC1"/>
      <c r="WSD1"/>
      <c r="WSE1"/>
      <c r="WSF1"/>
      <c r="WSG1"/>
      <c r="WSH1"/>
      <c r="WSI1"/>
      <c r="WSJ1"/>
      <c r="WSK1"/>
      <c r="WSL1"/>
      <c r="WSM1"/>
      <c r="WSN1"/>
      <c r="WSO1"/>
      <c r="WSP1"/>
      <c r="WSQ1"/>
      <c r="WSR1"/>
      <c r="WSS1"/>
      <c r="WST1"/>
      <c r="WSU1"/>
      <c r="WSV1"/>
      <c r="WSW1"/>
      <c r="WSX1"/>
      <c r="WSY1"/>
      <c r="WSZ1"/>
      <c r="WTA1"/>
      <c r="WTB1"/>
      <c r="WTC1"/>
      <c r="WTD1"/>
      <c r="WTE1"/>
      <c r="WTF1"/>
      <c r="WTG1"/>
      <c r="WTH1"/>
      <c r="WTI1"/>
      <c r="WTJ1"/>
      <c r="WTK1"/>
      <c r="WTL1"/>
      <c r="WTM1"/>
      <c r="WTN1"/>
      <c r="WTO1"/>
      <c r="WTP1"/>
      <c r="WTQ1"/>
      <c r="WTR1"/>
      <c r="WTS1"/>
      <c r="WTT1"/>
      <c r="WTU1"/>
      <c r="WTV1"/>
      <c r="WTW1"/>
      <c r="WTX1"/>
      <c r="WTY1"/>
      <c r="WTZ1"/>
      <c r="WUA1"/>
      <c r="WUB1"/>
      <c r="WUC1"/>
      <c r="WUD1"/>
      <c r="WUE1"/>
      <c r="WUF1"/>
      <c r="WUG1"/>
      <c r="WUH1"/>
      <c r="WUI1"/>
      <c r="WUJ1"/>
      <c r="WUK1"/>
      <c r="WUL1"/>
      <c r="WUM1"/>
      <c r="WUN1"/>
      <c r="WUO1"/>
      <c r="WUP1"/>
      <c r="WUQ1"/>
      <c r="WUR1"/>
      <c r="WUS1"/>
      <c r="WUT1"/>
      <c r="WUU1"/>
      <c r="WUV1"/>
      <c r="WUW1"/>
      <c r="WUX1"/>
      <c r="WUY1"/>
      <c r="WUZ1"/>
      <c r="WVA1"/>
      <c r="WVB1"/>
      <c r="WVC1"/>
      <c r="WVD1"/>
      <c r="WVE1"/>
      <c r="WVF1"/>
      <c r="WVG1"/>
      <c r="WVH1"/>
      <c r="WVI1"/>
      <c r="WVJ1"/>
      <c r="WVK1"/>
      <c r="WVL1"/>
      <c r="WVM1"/>
      <c r="WVN1"/>
      <c r="WVO1"/>
      <c r="WVP1"/>
      <c r="WVQ1"/>
      <c r="WVR1"/>
      <c r="WVS1"/>
      <c r="WVT1"/>
      <c r="WVU1"/>
      <c r="WVV1"/>
      <c r="WVW1"/>
      <c r="WVX1"/>
      <c r="WVY1"/>
      <c r="WVZ1"/>
      <c r="WWA1"/>
      <c r="WWB1"/>
      <c r="WWC1"/>
      <c r="WWD1"/>
      <c r="WWE1"/>
      <c r="WWF1"/>
      <c r="WWG1"/>
      <c r="WWH1"/>
      <c r="WWI1"/>
      <c r="WWJ1"/>
      <c r="WWK1"/>
      <c r="WWL1"/>
      <c r="WWM1"/>
      <c r="WWN1"/>
      <c r="WWO1"/>
      <c r="WWP1"/>
      <c r="WWQ1"/>
      <c r="WWR1"/>
      <c r="WWS1"/>
      <c r="WWT1"/>
      <c r="WWU1"/>
      <c r="WWV1"/>
      <c r="WWW1"/>
      <c r="WWX1"/>
      <c r="WWY1"/>
      <c r="WWZ1"/>
      <c r="WXA1"/>
      <c r="WXB1"/>
      <c r="WXC1"/>
      <c r="WXD1"/>
      <c r="WXE1"/>
      <c r="WXF1"/>
      <c r="WXG1"/>
      <c r="WXH1"/>
      <c r="WXI1"/>
      <c r="WXJ1"/>
      <c r="WXK1"/>
      <c r="WXL1"/>
      <c r="WXM1"/>
      <c r="WXN1"/>
      <c r="WXO1"/>
      <c r="WXP1"/>
      <c r="WXQ1"/>
      <c r="WXR1"/>
      <c r="WXS1"/>
      <c r="WXT1"/>
      <c r="WXU1"/>
      <c r="WXV1"/>
      <c r="WXW1"/>
      <c r="WXX1"/>
      <c r="WXY1"/>
      <c r="WXZ1"/>
      <c r="WYA1"/>
      <c r="WYB1"/>
      <c r="WYC1"/>
      <c r="WYD1"/>
      <c r="WYE1"/>
      <c r="WYF1"/>
      <c r="WYG1"/>
      <c r="WYH1"/>
      <c r="WYI1"/>
      <c r="WYJ1"/>
      <c r="WYK1"/>
      <c r="WYL1"/>
      <c r="WYM1"/>
      <c r="WYN1"/>
      <c r="WYO1"/>
      <c r="WYP1"/>
      <c r="WYQ1"/>
      <c r="WYR1"/>
      <c r="WYS1"/>
      <c r="WYT1"/>
      <c r="WYU1"/>
      <c r="WYV1"/>
      <c r="WYW1"/>
      <c r="WYX1"/>
      <c r="WYY1"/>
      <c r="WYZ1"/>
      <c r="WZA1"/>
      <c r="WZB1"/>
      <c r="WZC1"/>
      <c r="WZD1"/>
      <c r="WZE1"/>
      <c r="WZF1"/>
      <c r="WZG1"/>
      <c r="WZH1"/>
      <c r="WZI1"/>
      <c r="WZJ1"/>
      <c r="WZK1"/>
      <c r="WZL1"/>
      <c r="WZM1"/>
      <c r="WZN1"/>
      <c r="WZO1"/>
      <c r="WZP1"/>
      <c r="WZQ1"/>
      <c r="WZR1"/>
      <c r="WZS1"/>
      <c r="WZT1"/>
      <c r="WZU1"/>
      <c r="WZV1"/>
      <c r="WZW1"/>
      <c r="WZX1"/>
      <c r="WZY1"/>
      <c r="WZZ1"/>
      <c r="XAA1"/>
      <c r="XAB1"/>
      <c r="XAC1"/>
      <c r="XAD1"/>
      <c r="XAE1"/>
      <c r="XAF1"/>
      <c r="XAG1"/>
      <c r="XAH1"/>
      <c r="XAI1"/>
      <c r="XAJ1"/>
      <c r="XAK1"/>
      <c r="XAL1"/>
      <c r="XAM1"/>
      <c r="XAN1"/>
      <c r="XAO1"/>
      <c r="XAP1"/>
      <c r="XAQ1"/>
      <c r="XAR1"/>
      <c r="XAS1"/>
      <c r="XAT1"/>
      <c r="XAU1"/>
      <c r="XAV1"/>
      <c r="XAW1"/>
      <c r="XAX1"/>
      <c r="XAY1"/>
      <c r="XAZ1"/>
      <c r="XBA1"/>
      <c r="XBB1"/>
      <c r="XBC1"/>
      <c r="XBD1"/>
      <c r="XBE1"/>
      <c r="XBF1"/>
      <c r="XBG1"/>
      <c r="XBH1"/>
      <c r="XBI1"/>
      <c r="XBJ1"/>
      <c r="XBK1"/>
      <c r="XBL1"/>
      <c r="XBM1"/>
      <c r="XBN1"/>
      <c r="XBO1"/>
      <c r="XBP1"/>
      <c r="XBQ1"/>
      <c r="XBR1"/>
      <c r="XBS1"/>
      <c r="XBT1"/>
      <c r="XBU1"/>
      <c r="XBV1"/>
      <c r="XBW1"/>
      <c r="XBX1"/>
      <c r="XBY1"/>
      <c r="XBZ1"/>
      <c r="XCA1"/>
      <c r="XCB1"/>
      <c r="XCC1"/>
      <c r="XCD1"/>
      <c r="XCE1"/>
      <c r="XCF1"/>
      <c r="XCG1"/>
      <c r="XCH1"/>
      <c r="XCI1"/>
      <c r="XCJ1"/>
      <c r="XCK1"/>
      <c r="XCL1"/>
      <c r="XCM1"/>
      <c r="XCN1"/>
      <c r="XCO1"/>
      <c r="XCP1"/>
      <c r="XCQ1"/>
      <c r="XCR1"/>
      <c r="XCS1"/>
      <c r="XCT1"/>
      <c r="XCU1"/>
      <c r="XCV1"/>
      <c r="XCW1"/>
      <c r="XCX1"/>
      <c r="XCY1"/>
      <c r="XCZ1"/>
      <c r="XDA1"/>
      <c r="XDB1"/>
      <c r="XDC1"/>
      <c r="XDD1"/>
      <c r="XDE1"/>
      <c r="XDF1"/>
      <c r="XDG1"/>
      <c r="XDH1"/>
      <c r="XDI1"/>
      <c r="XDJ1"/>
      <c r="XDK1"/>
      <c r="XDL1"/>
      <c r="XDM1"/>
      <c r="XDN1"/>
      <c r="XDO1"/>
      <c r="XDP1"/>
      <c r="XDQ1"/>
      <c r="XDR1"/>
      <c r="XDS1"/>
      <c r="XDT1"/>
      <c r="XDU1"/>
      <c r="XDV1"/>
      <c r="XDW1"/>
      <c r="XDX1"/>
      <c r="XDY1"/>
      <c r="XDZ1"/>
      <c r="XEA1"/>
      <c r="XEB1"/>
      <c r="XEC1"/>
      <c r="XED1"/>
      <c r="XEE1"/>
      <c r="XEF1"/>
      <c r="XEG1"/>
      <c r="XEH1"/>
      <c r="XEI1"/>
      <c r="XEJ1"/>
      <c r="XEK1"/>
      <c r="XEL1"/>
      <c r="XEM1"/>
      <c r="XEN1"/>
      <c r="XEO1"/>
      <c r="XEP1"/>
      <c r="XEQ1"/>
      <c r="XER1"/>
      <c r="XES1"/>
      <c r="XET1"/>
      <c r="XEU1"/>
      <c r="XEV1"/>
      <c r="XEW1"/>
      <c r="XEX1"/>
      <c r="XEY1"/>
      <c r="XEZ1"/>
      <c r="XFA1"/>
      <c r="XFB1"/>
      <c r="XFC1"/>
    </row>
    <row r="2" spans="1:16383" s="14" customFormat="1" ht="13.5" customHeight="1" x14ac:dyDescent="0.25">
      <c r="A2" s="498"/>
      <c r="B2" s="499"/>
      <c r="C2" s="499"/>
      <c r="D2" s="499"/>
      <c r="E2" s="499"/>
      <c r="F2" s="499"/>
      <c r="G2" s="499"/>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c r="AH2" s="337"/>
      <c r="AI2" s="337"/>
      <c r="AJ2" s="337"/>
      <c r="AK2" s="337"/>
      <c r="AL2" s="337"/>
      <c r="AM2" s="337"/>
      <c r="AN2" s="337"/>
      <c r="AO2" s="337"/>
      <c r="AP2" s="337"/>
      <c r="AQ2" s="337"/>
      <c r="AR2" s="337"/>
      <c r="AS2" s="337"/>
      <c r="AT2" s="337"/>
      <c r="AU2" s="337"/>
      <c r="AV2" s="337"/>
      <c r="AW2" s="337"/>
      <c r="AX2" s="337"/>
      <c r="AY2" s="337"/>
      <c r="AZ2" s="337"/>
      <c r="BA2" s="337"/>
      <c r="BB2" s="337"/>
      <c r="BC2" s="337"/>
      <c r="BD2" s="337"/>
      <c r="BE2" s="337"/>
      <c r="BF2" s="337"/>
      <c r="BG2" s="337"/>
      <c r="BH2" s="337"/>
      <c r="BI2" s="337"/>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c r="AUI2"/>
      <c r="AUJ2"/>
      <c r="AUK2"/>
      <c r="AUL2"/>
      <c r="AUM2"/>
      <c r="AUN2"/>
      <c r="AUO2"/>
      <c r="AUP2"/>
      <c r="AUQ2"/>
      <c r="AUR2"/>
      <c r="AUS2"/>
      <c r="AUT2"/>
      <c r="AUU2"/>
      <c r="AUV2"/>
      <c r="AUW2"/>
      <c r="AUX2"/>
      <c r="AUY2"/>
      <c r="AUZ2"/>
      <c r="AVA2"/>
      <c r="AVB2"/>
      <c r="AVC2"/>
      <c r="AVD2"/>
      <c r="AVE2"/>
      <c r="AVF2"/>
      <c r="AVG2"/>
      <c r="AVH2"/>
      <c r="AVI2"/>
      <c r="AVJ2"/>
      <c r="AVK2"/>
      <c r="AVL2"/>
      <c r="AVM2"/>
      <c r="AVN2"/>
      <c r="AVO2"/>
      <c r="AVP2"/>
      <c r="AVQ2"/>
      <c r="AVR2"/>
      <c r="AVS2"/>
      <c r="AVT2"/>
      <c r="AVU2"/>
      <c r="AVV2"/>
      <c r="AVW2"/>
      <c r="AVX2"/>
      <c r="AVY2"/>
      <c r="AVZ2"/>
      <c r="AWA2"/>
      <c r="AWB2"/>
      <c r="AWC2"/>
      <c r="AWD2"/>
      <c r="AWE2"/>
      <c r="AWF2"/>
      <c r="AWG2"/>
      <c r="AWH2"/>
      <c r="AWI2"/>
      <c r="AWJ2"/>
      <c r="AWK2"/>
      <c r="AWL2"/>
      <c r="AWM2"/>
      <c r="AWN2"/>
      <c r="AWO2"/>
      <c r="AWP2"/>
      <c r="AWQ2"/>
      <c r="AWR2"/>
      <c r="AWS2"/>
      <c r="AWT2"/>
      <c r="AWU2"/>
      <c r="AWV2"/>
      <c r="AWW2"/>
      <c r="AWX2"/>
      <c r="AWY2"/>
      <c r="AWZ2"/>
      <c r="AXA2"/>
      <c r="AXB2"/>
      <c r="AXC2"/>
      <c r="AXD2"/>
      <c r="AXE2"/>
      <c r="AXF2"/>
      <c r="AXG2"/>
      <c r="AXH2"/>
      <c r="AXI2"/>
      <c r="AXJ2"/>
      <c r="AXK2"/>
      <c r="AXL2"/>
      <c r="AXM2"/>
      <c r="AXN2"/>
      <c r="AXO2"/>
      <c r="AXP2"/>
      <c r="AXQ2"/>
      <c r="AXR2"/>
      <c r="AXS2"/>
      <c r="AXT2"/>
      <c r="AXU2"/>
      <c r="AXV2"/>
      <c r="AXW2"/>
      <c r="AXX2"/>
      <c r="AXY2"/>
      <c r="AXZ2"/>
      <c r="AYA2"/>
      <c r="AYB2"/>
      <c r="AYC2"/>
      <c r="AYD2"/>
      <c r="AYE2"/>
      <c r="AYF2"/>
      <c r="AYG2"/>
      <c r="AYH2"/>
      <c r="AYI2"/>
      <c r="AYJ2"/>
      <c r="AYK2"/>
      <c r="AYL2"/>
      <c r="AYM2"/>
      <c r="AYN2"/>
      <c r="AYO2"/>
      <c r="AYP2"/>
      <c r="AYQ2"/>
      <c r="AYR2"/>
      <c r="AYS2"/>
      <c r="AYT2"/>
      <c r="AYU2"/>
      <c r="AYV2"/>
      <c r="AYW2"/>
      <c r="AYX2"/>
      <c r="AYY2"/>
      <c r="AYZ2"/>
      <c r="AZA2"/>
      <c r="AZB2"/>
      <c r="AZC2"/>
      <c r="AZD2"/>
      <c r="AZE2"/>
      <c r="AZF2"/>
      <c r="AZG2"/>
      <c r="AZH2"/>
      <c r="AZI2"/>
      <c r="AZJ2"/>
      <c r="AZK2"/>
      <c r="AZL2"/>
      <c r="AZM2"/>
      <c r="AZN2"/>
      <c r="AZO2"/>
      <c r="AZP2"/>
      <c r="AZQ2"/>
      <c r="AZR2"/>
      <c r="AZS2"/>
      <c r="AZT2"/>
      <c r="AZU2"/>
      <c r="AZV2"/>
      <c r="AZW2"/>
      <c r="AZX2"/>
      <c r="AZY2"/>
      <c r="AZZ2"/>
      <c r="BAA2"/>
      <c r="BAB2"/>
      <c r="BAC2"/>
      <c r="BAD2"/>
      <c r="BAE2"/>
      <c r="BAF2"/>
      <c r="BAG2"/>
      <c r="BAH2"/>
      <c r="BAI2"/>
      <c r="BAJ2"/>
      <c r="BAK2"/>
      <c r="BAL2"/>
      <c r="BAM2"/>
      <c r="BAN2"/>
      <c r="BAO2"/>
      <c r="BAP2"/>
      <c r="BAQ2"/>
      <c r="BAR2"/>
      <c r="BAS2"/>
      <c r="BAT2"/>
      <c r="BAU2"/>
      <c r="BAV2"/>
      <c r="BAW2"/>
      <c r="BAX2"/>
      <c r="BAY2"/>
      <c r="BAZ2"/>
      <c r="BBA2"/>
      <c r="BBB2"/>
      <c r="BBC2"/>
      <c r="BBD2"/>
      <c r="BBE2"/>
      <c r="BBF2"/>
      <c r="BBG2"/>
      <c r="BBH2"/>
      <c r="BBI2"/>
      <c r="BBJ2"/>
      <c r="BBK2"/>
      <c r="BBL2"/>
      <c r="BBM2"/>
      <c r="BBN2"/>
      <c r="BBO2"/>
      <c r="BBP2"/>
      <c r="BBQ2"/>
      <c r="BBR2"/>
      <c r="BBS2"/>
      <c r="BBT2"/>
      <c r="BBU2"/>
      <c r="BBV2"/>
      <c r="BBW2"/>
      <c r="BBX2"/>
      <c r="BBY2"/>
      <c r="BBZ2"/>
      <c r="BCA2"/>
      <c r="BCB2"/>
      <c r="BCC2"/>
      <c r="BCD2"/>
      <c r="BCE2"/>
      <c r="BCF2"/>
      <c r="BCG2"/>
      <c r="BCH2"/>
      <c r="BCI2"/>
      <c r="BCJ2"/>
      <c r="BCK2"/>
      <c r="BCL2"/>
      <c r="BCM2"/>
      <c r="BCN2"/>
      <c r="BCO2"/>
      <c r="BCP2"/>
      <c r="BCQ2"/>
      <c r="BCR2"/>
      <c r="BCS2"/>
      <c r="BCT2"/>
      <c r="BCU2"/>
      <c r="BCV2"/>
      <c r="BCW2"/>
      <c r="BCX2"/>
      <c r="BCY2"/>
      <c r="BCZ2"/>
      <c r="BDA2"/>
      <c r="BDB2"/>
      <c r="BDC2"/>
      <c r="BDD2"/>
      <c r="BDE2"/>
      <c r="BDF2"/>
      <c r="BDG2"/>
      <c r="BDH2"/>
      <c r="BDI2"/>
      <c r="BDJ2"/>
      <c r="BDK2"/>
      <c r="BDL2"/>
      <c r="BDM2"/>
      <c r="BDN2"/>
      <c r="BDO2"/>
      <c r="BDP2"/>
      <c r="BDQ2"/>
      <c r="BDR2"/>
      <c r="BDS2"/>
      <c r="BDT2"/>
      <c r="BDU2"/>
      <c r="BDV2"/>
      <c r="BDW2"/>
      <c r="BDX2"/>
      <c r="BDY2"/>
      <c r="BDZ2"/>
      <c r="BEA2"/>
      <c r="BEB2"/>
      <c r="BEC2"/>
      <c r="BED2"/>
      <c r="BEE2"/>
      <c r="BEF2"/>
      <c r="BEG2"/>
      <c r="BEH2"/>
      <c r="BEI2"/>
      <c r="BEJ2"/>
      <c r="BEK2"/>
      <c r="BEL2"/>
      <c r="BEM2"/>
      <c r="BEN2"/>
      <c r="BEO2"/>
      <c r="BEP2"/>
      <c r="BEQ2"/>
      <c r="BER2"/>
      <c r="BES2"/>
      <c r="BET2"/>
      <c r="BEU2"/>
      <c r="BEV2"/>
      <c r="BEW2"/>
      <c r="BEX2"/>
      <c r="BEY2"/>
      <c r="BEZ2"/>
      <c r="BFA2"/>
      <c r="BFB2"/>
      <c r="BFC2"/>
      <c r="BFD2"/>
      <c r="BFE2"/>
      <c r="BFF2"/>
      <c r="BFG2"/>
      <c r="BFH2"/>
      <c r="BFI2"/>
      <c r="BFJ2"/>
      <c r="BFK2"/>
      <c r="BFL2"/>
      <c r="BFM2"/>
      <c r="BFN2"/>
      <c r="BFO2"/>
      <c r="BFP2"/>
      <c r="BFQ2"/>
      <c r="BFR2"/>
      <c r="BFS2"/>
      <c r="BFT2"/>
      <c r="BFU2"/>
      <c r="BFV2"/>
      <c r="BFW2"/>
      <c r="BFX2"/>
      <c r="BFY2"/>
      <c r="BFZ2"/>
      <c r="BGA2"/>
      <c r="BGB2"/>
      <c r="BGC2"/>
      <c r="BGD2"/>
      <c r="BGE2"/>
      <c r="BGF2"/>
      <c r="BGG2"/>
      <c r="BGH2"/>
      <c r="BGI2"/>
      <c r="BGJ2"/>
      <c r="BGK2"/>
      <c r="BGL2"/>
      <c r="BGM2"/>
      <c r="BGN2"/>
      <c r="BGO2"/>
      <c r="BGP2"/>
      <c r="BGQ2"/>
      <c r="BGR2"/>
      <c r="BGS2"/>
      <c r="BGT2"/>
      <c r="BGU2"/>
      <c r="BGV2"/>
      <c r="BGW2"/>
      <c r="BGX2"/>
      <c r="BGY2"/>
      <c r="BGZ2"/>
      <c r="BHA2"/>
      <c r="BHB2"/>
      <c r="BHC2"/>
      <c r="BHD2"/>
      <c r="BHE2"/>
      <c r="BHF2"/>
      <c r="BHG2"/>
      <c r="BHH2"/>
      <c r="BHI2"/>
      <c r="BHJ2"/>
      <c r="BHK2"/>
      <c r="BHL2"/>
      <c r="BHM2"/>
      <c r="BHN2"/>
      <c r="BHO2"/>
      <c r="BHP2"/>
      <c r="BHQ2"/>
      <c r="BHR2"/>
      <c r="BHS2"/>
      <c r="BHT2"/>
      <c r="BHU2"/>
      <c r="BHV2"/>
      <c r="BHW2"/>
      <c r="BHX2"/>
      <c r="BHY2"/>
      <c r="BHZ2"/>
      <c r="BIA2"/>
      <c r="BIB2"/>
      <c r="BIC2"/>
      <c r="BID2"/>
      <c r="BIE2"/>
      <c r="BIF2"/>
      <c r="BIG2"/>
      <c r="BIH2"/>
      <c r="BII2"/>
      <c r="BIJ2"/>
      <c r="BIK2"/>
      <c r="BIL2"/>
      <c r="BIM2"/>
      <c r="BIN2"/>
      <c r="BIO2"/>
      <c r="BIP2"/>
      <c r="BIQ2"/>
      <c r="BIR2"/>
      <c r="BIS2"/>
      <c r="BIT2"/>
      <c r="BIU2"/>
      <c r="BIV2"/>
      <c r="BIW2"/>
      <c r="BIX2"/>
      <c r="BIY2"/>
      <c r="BIZ2"/>
      <c r="BJA2"/>
      <c r="BJB2"/>
      <c r="BJC2"/>
      <c r="BJD2"/>
      <c r="BJE2"/>
      <c r="BJF2"/>
      <c r="BJG2"/>
      <c r="BJH2"/>
      <c r="BJI2"/>
      <c r="BJJ2"/>
      <c r="BJK2"/>
      <c r="BJL2"/>
      <c r="BJM2"/>
      <c r="BJN2"/>
      <c r="BJO2"/>
      <c r="BJP2"/>
      <c r="BJQ2"/>
      <c r="BJR2"/>
      <c r="BJS2"/>
      <c r="BJT2"/>
      <c r="BJU2"/>
      <c r="BJV2"/>
      <c r="BJW2"/>
      <c r="BJX2"/>
      <c r="BJY2"/>
      <c r="BJZ2"/>
      <c r="BKA2"/>
      <c r="BKB2"/>
      <c r="BKC2"/>
      <c r="BKD2"/>
      <c r="BKE2"/>
      <c r="BKF2"/>
      <c r="BKG2"/>
      <c r="BKH2"/>
      <c r="BKI2"/>
      <c r="BKJ2"/>
      <c r="BKK2"/>
      <c r="BKL2"/>
      <c r="BKM2"/>
      <c r="BKN2"/>
      <c r="BKO2"/>
      <c r="BKP2"/>
      <c r="BKQ2"/>
      <c r="BKR2"/>
      <c r="BKS2"/>
      <c r="BKT2"/>
      <c r="BKU2"/>
      <c r="BKV2"/>
      <c r="BKW2"/>
      <c r="BKX2"/>
      <c r="BKY2"/>
      <c r="BKZ2"/>
      <c r="BLA2"/>
      <c r="BLB2"/>
      <c r="BLC2"/>
      <c r="BLD2"/>
      <c r="BLE2"/>
      <c r="BLF2"/>
      <c r="BLG2"/>
      <c r="BLH2"/>
      <c r="BLI2"/>
      <c r="BLJ2"/>
      <c r="BLK2"/>
      <c r="BLL2"/>
      <c r="BLM2"/>
      <c r="BLN2"/>
      <c r="BLO2"/>
      <c r="BLP2"/>
      <c r="BLQ2"/>
      <c r="BLR2"/>
      <c r="BLS2"/>
      <c r="BLT2"/>
      <c r="BLU2"/>
      <c r="BLV2"/>
      <c r="BLW2"/>
      <c r="BLX2"/>
      <c r="BLY2"/>
      <c r="BLZ2"/>
      <c r="BMA2"/>
      <c r="BMB2"/>
      <c r="BMC2"/>
      <c r="BMD2"/>
      <c r="BME2"/>
      <c r="BMF2"/>
      <c r="BMG2"/>
      <c r="BMH2"/>
      <c r="BMI2"/>
      <c r="BMJ2"/>
      <c r="BMK2"/>
      <c r="BML2"/>
      <c r="BMM2"/>
      <c r="BMN2"/>
      <c r="BMO2"/>
      <c r="BMP2"/>
      <c r="BMQ2"/>
      <c r="BMR2"/>
      <c r="BMS2"/>
      <c r="BMT2"/>
      <c r="BMU2"/>
      <c r="BMV2"/>
      <c r="BMW2"/>
      <c r="BMX2"/>
      <c r="BMY2"/>
      <c r="BMZ2"/>
      <c r="BNA2"/>
      <c r="BNB2"/>
      <c r="BNC2"/>
      <c r="BND2"/>
      <c r="BNE2"/>
      <c r="BNF2"/>
      <c r="BNG2"/>
      <c r="BNH2"/>
      <c r="BNI2"/>
      <c r="BNJ2"/>
      <c r="BNK2"/>
      <c r="BNL2"/>
      <c r="BNM2"/>
      <c r="BNN2"/>
      <c r="BNO2"/>
      <c r="BNP2"/>
      <c r="BNQ2"/>
      <c r="BNR2"/>
      <c r="BNS2"/>
      <c r="BNT2"/>
      <c r="BNU2"/>
      <c r="BNV2"/>
      <c r="BNW2"/>
      <c r="BNX2"/>
      <c r="BNY2"/>
      <c r="BNZ2"/>
      <c r="BOA2"/>
      <c r="BOB2"/>
      <c r="BOC2"/>
      <c r="BOD2"/>
      <c r="BOE2"/>
      <c r="BOF2"/>
      <c r="BOG2"/>
      <c r="BOH2"/>
      <c r="BOI2"/>
      <c r="BOJ2"/>
      <c r="BOK2"/>
      <c r="BOL2"/>
      <c r="BOM2"/>
      <c r="BON2"/>
      <c r="BOO2"/>
      <c r="BOP2"/>
      <c r="BOQ2"/>
      <c r="BOR2"/>
      <c r="BOS2"/>
      <c r="BOT2"/>
      <c r="BOU2"/>
      <c r="BOV2"/>
      <c r="BOW2"/>
      <c r="BOX2"/>
      <c r="BOY2"/>
      <c r="BOZ2"/>
      <c r="BPA2"/>
      <c r="BPB2"/>
      <c r="BPC2"/>
      <c r="BPD2"/>
      <c r="BPE2"/>
      <c r="BPF2"/>
      <c r="BPG2"/>
      <c r="BPH2"/>
      <c r="BPI2"/>
      <c r="BPJ2"/>
      <c r="BPK2"/>
      <c r="BPL2"/>
      <c r="BPM2"/>
      <c r="BPN2"/>
      <c r="BPO2"/>
      <c r="BPP2"/>
      <c r="BPQ2"/>
      <c r="BPR2"/>
      <c r="BPS2"/>
      <c r="BPT2"/>
      <c r="BPU2"/>
      <c r="BPV2"/>
      <c r="BPW2"/>
      <c r="BPX2"/>
      <c r="BPY2"/>
      <c r="BPZ2"/>
      <c r="BQA2"/>
      <c r="BQB2"/>
      <c r="BQC2"/>
      <c r="BQD2"/>
      <c r="BQE2"/>
      <c r="BQF2"/>
      <c r="BQG2"/>
      <c r="BQH2"/>
      <c r="BQI2"/>
      <c r="BQJ2"/>
      <c r="BQK2"/>
      <c r="BQL2"/>
      <c r="BQM2"/>
      <c r="BQN2"/>
      <c r="BQO2"/>
      <c r="BQP2"/>
      <c r="BQQ2"/>
      <c r="BQR2"/>
      <c r="BQS2"/>
      <c r="BQT2"/>
      <c r="BQU2"/>
      <c r="BQV2"/>
      <c r="BQW2"/>
      <c r="BQX2"/>
      <c r="BQY2"/>
      <c r="BQZ2"/>
      <c r="BRA2"/>
      <c r="BRB2"/>
      <c r="BRC2"/>
      <c r="BRD2"/>
      <c r="BRE2"/>
      <c r="BRF2"/>
      <c r="BRG2"/>
      <c r="BRH2"/>
      <c r="BRI2"/>
      <c r="BRJ2"/>
      <c r="BRK2"/>
      <c r="BRL2"/>
      <c r="BRM2"/>
      <c r="BRN2"/>
      <c r="BRO2"/>
      <c r="BRP2"/>
      <c r="BRQ2"/>
      <c r="BRR2"/>
      <c r="BRS2"/>
      <c r="BRT2"/>
      <c r="BRU2"/>
      <c r="BRV2"/>
      <c r="BRW2"/>
      <c r="BRX2"/>
      <c r="BRY2"/>
      <c r="BRZ2"/>
      <c r="BSA2"/>
      <c r="BSB2"/>
      <c r="BSC2"/>
      <c r="BSD2"/>
      <c r="BSE2"/>
      <c r="BSF2"/>
      <c r="BSG2"/>
      <c r="BSH2"/>
      <c r="BSI2"/>
      <c r="BSJ2"/>
      <c r="BSK2"/>
      <c r="BSL2"/>
      <c r="BSM2"/>
      <c r="BSN2"/>
      <c r="BSO2"/>
      <c r="BSP2"/>
      <c r="BSQ2"/>
      <c r="BSR2"/>
      <c r="BSS2"/>
      <c r="BST2"/>
      <c r="BSU2"/>
      <c r="BSV2"/>
      <c r="BSW2"/>
      <c r="BSX2"/>
      <c r="BSY2"/>
      <c r="BSZ2"/>
      <c r="BTA2"/>
      <c r="BTB2"/>
      <c r="BTC2"/>
      <c r="BTD2"/>
      <c r="BTE2"/>
      <c r="BTF2"/>
      <c r="BTG2"/>
      <c r="BTH2"/>
      <c r="BTI2"/>
      <c r="BTJ2"/>
      <c r="BTK2"/>
      <c r="BTL2"/>
      <c r="BTM2"/>
      <c r="BTN2"/>
      <c r="BTO2"/>
      <c r="BTP2"/>
      <c r="BTQ2"/>
      <c r="BTR2"/>
      <c r="BTS2"/>
      <c r="BTT2"/>
      <c r="BTU2"/>
      <c r="BTV2"/>
      <c r="BTW2"/>
      <c r="BTX2"/>
      <c r="BTY2"/>
      <c r="BTZ2"/>
      <c r="BUA2"/>
      <c r="BUB2"/>
      <c r="BUC2"/>
      <c r="BUD2"/>
      <c r="BUE2"/>
      <c r="BUF2"/>
      <c r="BUG2"/>
      <c r="BUH2"/>
      <c r="BUI2"/>
      <c r="BUJ2"/>
      <c r="BUK2"/>
      <c r="BUL2"/>
      <c r="BUM2"/>
      <c r="BUN2"/>
      <c r="BUO2"/>
      <c r="BUP2"/>
      <c r="BUQ2"/>
      <c r="BUR2"/>
      <c r="BUS2"/>
      <c r="BUT2"/>
      <c r="BUU2"/>
      <c r="BUV2"/>
      <c r="BUW2"/>
      <c r="BUX2"/>
      <c r="BUY2"/>
      <c r="BUZ2"/>
      <c r="BVA2"/>
      <c r="BVB2"/>
      <c r="BVC2"/>
      <c r="BVD2"/>
      <c r="BVE2"/>
      <c r="BVF2"/>
      <c r="BVG2"/>
      <c r="BVH2"/>
      <c r="BVI2"/>
      <c r="BVJ2"/>
      <c r="BVK2"/>
      <c r="BVL2"/>
      <c r="BVM2"/>
      <c r="BVN2"/>
      <c r="BVO2"/>
      <c r="BVP2"/>
      <c r="BVQ2"/>
      <c r="BVR2"/>
      <c r="BVS2"/>
      <c r="BVT2"/>
      <c r="BVU2"/>
      <c r="BVV2"/>
      <c r="BVW2"/>
      <c r="BVX2"/>
      <c r="BVY2"/>
      <c r="BVZ2"/>
      <c r="BWA2"/>
      <c r="BWB2"/>
      <c r="BWC2"/>
      <c r="BWD2"/>
      <c r="BWE2"/>
      <c r="BWF2"/>
      <c r="BWG2"/>
      <c r="BWH2"/>
      <c r="BWI2"/>
      <c r="BWJ2"/>
      <c r="BWK2"/>
      <c r="BWL2"/>
      <c r="BWM2"/>
      <c r="BWN2"/>
      <c r="BWO2"/>
      <c r="BWP2"/>
      <c r="BWQ2"/>
      <c r="BWR2"/>
      <c r="BWS2"/>
      <c r="BWT2"/>
      <c r="BWU2"/>
      <c r="BWV2"/>
      <c r="BWW2"/>
      <c r="BWX2"/>
      <c r="BWY2"/>
      <c r="BWZ2"/>
      <c r="BXA2"/>
      <c r="BXB2"/>
      <c r="BXC2"/>
      <c r="BXD2"/>
      <c r="BXE2"/>
      <c r="BXF2"/>
      <c r="BXG2"/>
      <c r="BXH2"/>
      <c r="BXI2"/>
      <c r="BXJ2"/>
      <c r="BXK2"/>
      <c r="BXL2"/>
      <c r="BXM2"/>
      <c r="BXN2"/>
      <c r="BXO2"/>
      <c r="BXP2"/>
      <c r="BXQ2"/>
      <c r="BXR2"/>
      <c r="BXS2"/>
      <c r="BXT2"/>
      <c r="BXU2"/>
      <c r="BXV2"/>
      <c r="BXW2"/>
      <c r="BXX2"/>
      <c r="BXY2"/>
      <c r="BXZ2"/>
      <c r="BYA2"/>
      <c r="BYB2"/>
      <c r="BYC2"/>
      <c r="BYD2"/>
      <c r="BYE2"/>
      <c r="BYF2"/>
      <c r="BYG2"/>
      <c r="BYH2"/>
      <c r="BYI2"/>
      <c r="BYJ2"/>
      <c r="BYK2"/>
      <c r="BYL2"/>
      <c r="BYM2"/>
      <c r="BYN2"/>
      <c r="BYO2"/>
      <c r="BYP2"/>
      <c r="BYQ2"/>
      <c r="BYR2"/>
      <c r="BYS2"/>
      <c r="BYT2"/>
      <c r="BYU2"/>
      <c r="BYV2"/>
      <c r="BYW2"/>
      <c r="BYX2"/>
      <c r="BYY2"/>
      <c r="BYZ2"/>
      <c r="BZA2"/>
      <c r="BZB2"/>
      <c r="BZC2"/>
      <c r="BZD2"/>
      <c r="BZE2"/>
      <c r="BZF2"/>
      <c r="BZG2"/>
      <c r="BZH2"/>
      <c r="BZI2"/>
      <c r="BZJ2"/>
      <c r="BZK2"/>
      <c r="BZL2"/>
      <c r="BZM2"/>
      <c r="BZN2"/>
      <c r="BZO2"/>
      <c r="BZP2"/>
      <c r="BZQ2"/>
      <c r="BZR2"/>
      <c r="BZS2"/>
      <c r="BZT2"/>
      <c r="BZU2"/>
      <c r="BZV2"/>
      <c r="BZW2"/>
      <c r="BZX2"/>
      <c r="BZY2"/>
      <c r="BZZ2"/>
      <c r="CAA2"/>
      <c r="CAB2"/>
      <c r="CAC2"/>
      <c r="CAD2"/>
      <c r="CAE2"/>
      <c r="CAF2"/>
      <c r="CAG2"/>
      <c r="CAH2"/>
      <c r="CAI2"/>
      <c r="CAJ2"/>
      <c r="CAK2"/>
      <c r="CAL2"/>
      <c r="CAM2"/>
      <c r="CAN2"/>
      <c r="CAO2"/>
      <c r="CAP2"/>
      <c r="CAQ2"/>
      <c r="CAR2"/>
      <c r="CAS2"/>
      <c r="CAT2"/>
      <c r="CAU2"/>
      <c r="CAV2"/>
      <c r="CAW2"/>
      <c r="CAX2"/>
      <c r="CAY2"/>
      <c r="CAZ2"/>
      <c r="CBA2"/>
      <c r="CBB2"/>
      <c r="CBC2"/>
      <c r="CBD2"/>
      <c r="CBE2"/>
      <c r="CBF2"/>
      <c r="CBG2"/>
      <c r="CBH2"/>
      <c r="CBI2"/>
      <c r="CBJ2"/>
      <c r="CBK2"/>
      <c r="CBL2"/>
      <c r="CBM2"/>
      <c r="CBN2"/>
      <c r="CBO2"/>
      <c r="CBP2"/>
      <c r="CBQ2"/>
      <c r="CBR2"/>
      <c r="CBS2"/>
      <c r="CBT2"/>
      <c r="CBU2"/>
      <c r="CBV2"/>
      <c r="CBW2"/>
      <c r="CBX2"/>
      <c r="CBY2"/>
      <c r="CBZ2"/>
      <c r="CCA2"/>
      <c r="CCB2"/>
      <c r="CCC2"/>
      <c r="CCD2"/>
      <c r="CCE2"/>
      <c r="CCF2"/>
      <c r="CCG2"/>
      <c r="CCH2"/>
      <c r="CCI2"/>
      <c r="CCJ2"/>
      <c r="CCK2"/>
      <c r="CCL2"/>
      <c r="CCM2"/>
      <c r="CCN2"/>
      <c r="CCO2"/>
      <c r="CCP2"/>
      <c r="CCQ2"/>
      <c r="CCR2"/>
      <c r="CCS2"/>
      <c r="CCT2"/>
      <c r="CCU2"/>
      <c r="CCV2"/>
      <c r="CCW2"/>
      <c r="CCX2"/>
      <c r="CCY2"/>
      <c r="CCZ2"/>
      <c r="CDA2"/>
      <c r="CDB2"/>
      <c r="CDC2"/>
      <c r="CDD2"/>
      <c r="CDE2"/>
      <c r="CDF2"/>
      <c r="CDG2"/>
      <c r="CDH2"/>
      <c r="CDI2"/>
      <c r="CDJ2"/>
      <c r="CDK2"/>
      <c r="CDL2"/>
      <c r="CDM2"/>
      <c r="CDN2"/>
      <c r="CDO2"/>
      <c r="CDP2"/>
      <c r="CDQ2"/>
      <c r="CDR2"/>
      <c r="CDS2"/>
      <c r="CDT2"/>
      <c r="CDU2"/>
      <c r="CDV2"/>
      <c r="CDW2"/>
      <c r="CDX2"/>
      <c r="CDY2"/>
      <c r="CDZ2"/>
      <c r="CEA2"/>
      <c r="CEB2"/>
      <c r="CEC2"/>
      <c r="CED2"/>
      <c r="CEE2"/>
      <c r="CEF2"/>
      <c r="CEG2"/>
      <c r="CEH2"/>
      <c r="CEI2"/>
      <c r="CEJ2"/>
      <c r="CEK2"/>
      <c r="CEL2"/>
      <c r="CEM2"/>
      <c r="CEN2"/>
      <c r="CEO2"/>
      <c r="CEP2"/>
      <c r="CEQ2"/>
      <c r="CER2"/>
      <c r="CES2"/>
      <c r="CET2"/>
      <c r="CEU2"/>
      <c r="CEV2"/>
      <c r="CEW2"/>
      <c r="CEX2"/>
      <c r="CEY2"/>
      <c r="CEZ2"/>
      <c r="CFA2"/>
      <c r="CFB2"/>
      <c r="CFC2"/>
      <c r="CFD2"/>
      <c r="CFE2"/>
      <c r="CFF2"/>
      <c r="CFG2"/>
      <c r="CFH2"/>
      <c r="CFI2"/>
      <c r="CFJ2"/>
      <c r="CFK2"/>
      <c r="CFL2"/>
      <c r="CFM2"/>
      <c r="CFN2"/>
      <c r="CFO2"/>
      <c r="CFP2"/>
      <c r="CFQ2"/>
      <c r="CFR2"/>
      <c r="CFS2"/>
      <c r="CFT2"/>
      <c r="CFU2"/>
      <c r="CFV2"/>
      <c r="CFW2"/>
      <c r="CFX2"/>
      <c r="CFY2"/>
      <c r="CFZ2"/>
      <c r="CGA2"/>
      <c r="CGB2"/>
      <c r="CGC2"/>
      <c r="CGD2"/>
      <c r="CGE2"/>
      <c r="CGF2"/>
      <c r="CGG2"/>
      <c r="CGH2"/>
      <c r="CGI2"/>
      <c r="CGJ2"/>
      <c r="CGK2"/>
      <c r="CGL2"/>
      <c r="CGM2"/>
      <c r="CGN2"/>
      <c r="CGO2"/>
      <c r="CGP2"/>
      <c r="CGQ2"/>
      <c r="CGR2"/>
      <c r="CGS2"/>
      <c r="CGT2"/>
      <c r="CGU2"/>
      <c r="CGV2"/>
      <c r="CGW2"/>
      <c r="CGX2"/>
      <c r="CGY2"/>
      <c r="CGZ2"/>
      <c r="CHA2"/>
      <c r="CHB2"/>
      <c r="CHC2"/>
      <c r="CHD2"/>
      <c r="CHE2"/>
      <c r="CHF2"/>
      <c r="CHG2"/>
      <c r="CHH2"/>
      <c r="CHI2"/>
      <c r="CHJ2"/>
      <c r="CHK2"/>
      <c r="CHL2"/>
      <c r="CHM2"/>
      <c r="CHN2"/>
      <c r="CHO2"/>
      <c r="CHP2"/>
      <c r="CHQ2"/>
      <c r="CHR2"/>
      <c r="CHS2"/>
      <c r="CHT2"/>
      <c r="CHU2"/>
      <c r="CHV2"/>
      <c r="CHW2"/>
      <c r="CHX2"/>
      <c r="CHY2"/>
      <c r="CHZ2"/>
      <c r="CIA2"/>
      <c r="CIB2"/>
      <c r="CIC2"/>
      <c r="CID2"/>
      <c r="CIE2"/>
      <c r="CIF2"/>
      <c r="CIG2"/>
      <c r="CIH2"/>
      <c r="CII2"/>
      <c r="CIJ2"/>
      <c r="CIK2"/>
      <c r="CIL2"/>
      <c r="CIM2"/>
      <c r="CIN2"/>
      <c r="CIO2"/>
      <c r="CIP2"/>
      <c r="CIQ2"/>
      <c r="CIR2"/>
      <c r="CIS2"/>
      <c r="CIT2"/>
      <c r="CIU2"/>
      <c r="CIV2"/>
      <c r="CIW2"/>
      <c r="CIX2"/>
      <c r="CIY2"/>
      <c r="CIZ2"/>
      <c r="CJA2"/>
      <c r="CJB2"/>
      <c r="CJC2"/>
      <c r="CJD2"/>
      <c r="CJE2"/>
      <c r="CJF2"/>
      <c r="CJG2"/>
      <c r="CJH2"/>
      <c r="CJI2"/>
      <c r="CJJ2"/>
      <c r="CJK2"/>
      <c r="CJL2"/>
      <c r="CJM2"/>
      <c r="CJN2"/>
      <c r="CJO2"/>
      <c r="CJP2"/>
      <c r="CJQ2"/>
      <c r="CJR2"/>
      <c r="CJS2"/>
      <c r="CJT2"/>
      <c r="CJU2"/>
      <c r="CJV2"/>
      <c r="CJW2"/>
      <c r="CJX2"/>
      <c r="CJY2"/>
      <c r="CJZ2"/>
      <c r="CKA2"/>
      <c r="CKB2"/>
      <c r="CKC2"/>
      <c r="CKD2"/>
      <c r="CKE2"/>
      <c r="CKF2"/>
      <c r="CKG2"/>
      <c r="CKH2"/>
      <c r="CKI2"/>
      <c r="CKJ2"/>
      <c r="CKK2"/>
      <c r="CKL2"/>
      <c r="CKM2"/>
      <c r="CKN2"/>
      <c r="CKO2"/>
      <c r="CKP2"/>
      <c r="CKQ2"/>
      <c r="CKR2"/>
      <c r="CKS2"/>
      <c r="CKT2"/>
      <c r="CKU2"/>
      <c r="CKV2"/>
      <c r="CKW2"/>
      <c r="CKX2"/>
      <c r="CKY2"/>
      <c r="CKZ2"/>
      <c r="CLA2"/>
      <c r="CLB2"/>
      <c r="CLC2"/>
      <c r="CLD2"/>
      <c r="CLE2"/>
      <c r="CLF2"/>
      <c r="CLG2"/>
      <c r="CLH2"/>
      <c r="CLI2"/>
      <c r="CLJ2"/>
      <c r="CLK2"/>
      <c r="CLL2"/>
      <c r="CLM2"/>
      <c r="CLN2"/>
      <c r="CLO2"/>
      <c r="CLP2"/>
      <c r="CLQ2"/>
      <c r="CLR2"/>
      <c r="CLS2"/>
      <c r="CLT2"/>
      <c r="CLU2"/>
      <c r="CLV2"/>
      <c r="CLW2"/>
      <c r="CLX2"/>
      <c r="CLY2"/>
      <c r="CLZ2"/>
      <c r="CMA2"/>
      <c r="CMB2"/>
      <c r="CMC2"/>
      <c r="CMD2"/>
      <c r="CME2"/>
      <c r="CMF2"/>
      <c r="CMG2"/>
      <c r="CMH2"/>
      <c r="CMI2"/>
      <c r="CMJ2"/>
      <c r="CMK2"/>
      <c r="CML2"/>
      <c r="CMM2"/>
      <c r="CMN2"/>
      <c r="CMO2"/>
      <c r="CMP2"/>
      <c r="CMQ2"/>
      <c r="CMR2"/>
      <c r="CMS2"/>
      <c r="CMT2"/>
      <c r="CMU2"/>
      <c r="CMV2"/>
      <c r="CMW2"/>
      <c r="CMX2"/>
      <c r="CMY2"/>
      <c r="CMZ2"/>
      <c r="CNA2"/>
      <c r="CNB2"/>
      <c r="CNC2"/>
      <c r="CND2"/>
      <c r="CNE2"/>
      <c r="CNF2"/>
      <c r="CNG2"/>
      <c r="CNH2"/>
      <c r="CNI2"/>
      <c r="CNJ2"/>
      <c r="CNK2"/>
      <c r="CNL2"/>
      <c r="CNM2"/>
      <c r="CNN2"/>
      <c r="CNO2"/>
      <c r="CNP2"/>
      <c r="CNQ2"/>
      <c r="CNR2"/>
      <c r="CNS2"/>
      <c r="CNT2"/>
      <c r="CNU2"/>
      <c r="CNV2"/>
      <c r="CNW2"/>
      <c r="CNX2"/>
      <c r="CNY2"/>
      <c r="CNZ2"/>
      <c r="COA2"/>
      <c r="COB2"/>
      <c r="COC2"/>
      <c r="COD2"/>
      <c r="COE2"/>
      <c r="COF2"/>
      <c r="COG2"/>
      <c r="COH2"/>
      <c r="COI2"/>
      <c r="COJ2"/>
      <c r="COK2"/>
      <c r="COL2"/>
      <c r="COM2"/>
      <c r="CON2"/>
      <c r="COO2"/>
      <c r="COP2"/>
      <c r="COQ2"/>
      <c r="COR2"/>
      <c r="COS2"/>
      <c r="COT2"/>
      <c r="COU2"/>
      <c r="COV2"/>
      <c r="COW2"/>
      <c r="COX2"/>
      <c r="COY2"/>
      <c r="COZ2"/>
      <c r="CPA2"/>
      <c r="CPB2"/>
      <c r="CPC2"/>
      <c r="CPD2"/>
      <c r="CPE2"/>
      <c r="CPF2"/>
      <c r="CPG2"/>
      <c r="CPH2"/>
      <c r="CPI2"/>
      <c r="CPJ2"/>
      <c r="CPK2"/>
      <c r="CPL2"/>
      <c r="CPM2"/>
      <c r="CPN2"/>
      <c r="CPO2"/>
      <c r="CPP2"/>
      <c r="CPQ2"/>
      <c r="CPR2"/>
      <c r="CPS2"/>
      <c r="CPT2"/>
      <c r="CPU2"/>
      <c r="CPV2"/>
      <c r="CPW2"/>
      <c r="CPX2"/>
      <c r="CPY2"/>
      <c r="CPZ2"/>
      <c r="CQA2"/>
      <c r="CQB2"/>
      <c r="CQC2"/>
      <c r="CQD2"/>
      <c r="CQE2"/>
      <c r="CQF2"/>
      <c r="CQG2"/>
      <c r="CQH2"/>
      <c r="CQI2"/>
      <c r="CQJ2"/>
      <c r="CQK2"/>
      <c r="CQL2"/>
      <c r="CQM2"/>
      <c r="CQN2"/>
      <c r="CQO2"/>
      <c r="CQP2"/>
      <c r="CQQ2"/>
      <c r="CQR2"/>
      <c r="CQS2"/>
      <c r="CQT2"/>
      <c r="CQU2"/>
      <c r="CQV2"/>
      <c r="CQW2"/>
      <c r="CQX2"/>
      <c r="CQY2"/>
      <c r="CQZ2"/>
      <c r="CRA2"/>
      <c r="CRB2"/>
      <c r="CRC2"/>
      <c r="CRD2"/>
      <c r="CRE2"/>
      <c r="CRF2"/>
      <c r="CRG2"/>
      <c r="CRH2"/>
      <c r="CRI2"/>
      <c r="CRJ2"/>
      <c r="CRK2"/>
      <c r="CRL2"/>
      <c r="CRM2"/>
      <c r="CRN2"/>
      <c r="CRO2"/>
      <c r="CRP2"/>
      <c r="CRQ2"/>
      <c r="CRR2"/>
      <c r="CRS2"/>
      <c r="CRT2"/>
      <c r="CRU2"/>
      <c r="CRV2"/>
      <c r="CRW2"/>
      <c r="CRX2"/>
      <c r="CRY2"/>
      <c r="CRZ2"/>
      <c r="CSA2"/>
      <c r="CSB2"/>
      <c r="CSC2"/>
      <c r="CSD2"/>
      <c r="CSE2"/>
      <c r="CSF2"/>
      <c r="CSG2"/>
      <c r="CSH2"/>
      <c r="CSI2"/>
      <c r="CSJ2"/>
      <c r="CSK2"/>
      <c r="CSL2"/>
      <c r="CSM2"/>
      <c r="CSN2"/>
      <c r="CSO2"/>
      <c r="CSP2"/>
      <c r="CSQ2"/>
      <c r="CSR2"/>
      <c r="CSS2"/>
      <c r="CST2"/>
      <c r="CSU2"/>
      <c r="CSV2"/>
      <c r="CSW2"/>
      <c r="CSX2"/>
      <c r="CSY2"/>
      <c r="CSZ2"/>
      <c r="CTA2"/>
      <c r="CTB2"/>
      <c r="CTC2"/>
      <c r="CTD2"/>
      <c r="CTE2"/>
      <c r="CTF2"/>
      <c r="CTG2"/>
      <c r="CTH2"/>
      <c r="CTI2"/>
      <c r="CTJ2"/>
      <c r="CTK2"/>
      <c r="CTL2"/>
      <c r="CTM2"/>
      <c r="CTN2"/>
      <c r="CTO2"/>
      <c r="CTP2"/>
      <c r="CTQ2"/>
      <c r="CTR2"/>
      <c r="CTS2"/>
      <c r="CTT2"/>
      <c r="CTU2"/>
      <c r="CTV2"/>
      <c r="CTW2"/>
      <c r="CTX2"/>
      <c r="CTY2"/>
      <c r="CTZ2"/>
      <c r="CUA2"/>
      <c r="CUB2"/>
      <c r="CUC2"/>
      <c r="CUD2"/>
      <c r="CUE2"/>
      <c r="CUF2"/>
      <c r="CUG2"/>
      <c r="CUH2"/>
      <c r="CUI2"/>
      <c r="CUJ2"/>
      <c r="CUK2"/>
      <c r="CUL2"/>
      <c r="CUM2"/>
      <c r="CUN2"/>
      <c r="CUO2"/>
      <c r="CUP2"/>
      <c r="CUQ2"/>
      <c r="CUR2"/>
      <c r="CUS2"/>
      <c r="CUT2"/>
      <c r="CUU2"/>
      <c r="CUV2"/>
      <c r="CUW2"/>
      <c r="CUX2"/>
      <c r="CUY2"/>
      <c r="CUZ2"/>
      <c r="CVA2"/>
      <c r="CVB2"/>
      <c r="CVC2"/>
      <c r="CVD2"/>
      <c r="CVE2"/>
      <c r="CVF2"/>
      <c r="CVG2"/>
      <c r="CVH2"/>
      <c r="CVI2"/>
      <c r="CVJ2"/>
      <c r="CVK2"/>
      <c r="CVL2"/>
      <c r="CVM2"/>
      <c r="CVN2"/>
      <c r="CVO2"/>
      <c r="CVP2"/>
      <c r="CVQ2"/>
      <c r="CVR2"/>
      <c r="CVS2"/>
      <c r="CVT2"/>
      <c r="CVU2"/>
      <c r="CVV2"/>
      <c r="CVW2"/>
      <c r="CVX2"/>
      <c r="CVY2"/>
      <c r="CVZ2"/>
      <c r="CWA2"/>
      <c r="CWB2"/>
      <c r="CWC2"/>
      <c r="CWD2"/>
      <c r="CWE2"/>
      <c r="CWF2"/>
      <c r="CWG2"/>
      <c r="CWH2"/>
      <c r="CWI2"/>
      <c r="CWJ2"/>
      <c r="CWK2"/>
      <c r="CWL2"/>
      <c r="CWM2"/>
      <c r="CWN2"/>
      <c r="CWO2"/>
      <c r="CWP2"/>
      <c r="CWQ2"/>
      <c r="CWR2"/>
      <c r="CWS2"/>
      <c r="CWT2"/>
      <c r="CWU2"/>
      <c r="CWV2"/>
      <c r="CWW2"/>
      <c r="CWX2"/>
      <c r="CWY2"/>
      <c r="CWZ2"/>
      <c r="CXA2"/>
      <c r="CXB2"/>
      <c r="CXC2"/>
      <c r="CXD2"/>
      <c r="CXE2"/>
      <c r="CXF2"/>
      <c r="CXG2"/>
      <c r="CXH2"/>
      <c r="CXI2"/>
      <c r="CXJ2"/>
      <c r="CXK2"/>
      <c r="CXL2"/>
      <c r="CXM2"/>
      <c r="CXN2"/>
      <c r="CXO2"/>
      <c r="CXP2"/>
      <c r="CXQ2"/>
      <c r="CXR2"/>
      <c r="CXS2"/>
      <c r="CXT2"/>
      <c r="CXU2"/>
      <c r="CXV2"/>
      <c r="CXW2"/>
      <c r="CXX2"/>
      <c r="CXY2"/>
      <c r="CXZ2"/>
      <c r="CYA2"/>
      <c r="CYB2"/>
      <c r="CYC2"/>
      <c r="CYD2"/>
      <c r="CYE2"/>
      <c r="CYF2"/>
      <c r="CYG2"/>
      <c r="CYH2"/>
      <c r="CYI2"/>
      <c r="CYJ2"/>
      <c r="CYK2"/>
      <c r="CYL2"/>
      <c r="CYM2"/>
      <c r="CYN2"/>
      <c r="CYO2"/>
      <c r="CYP2"/>
      <c r="CYQ2"/>
      <c r="CYR2"/>
      <c r="CYS2"/>
      <c r="CYT2"/>
      <c r="CYU2"/>
      <c r="CYV2"/>
      <c r="CYW2"/>
      <c r="CYX2"/>
      <c r="CYY2"/>
      <c r="CYZ2"/>
      <c r="CZA2"/>
      <c r="CZB2"/>
      <c r="CZC2"/>
      <c r="CZD2"/>
      <c r="CZE2"/>
      <c r="CZF2"/>
      <c r="CZG2"/>
      <c r="CZH2"/>
      <c r="CZI2"/>
      <c r="CZJ2"/>
      <c r="CZK2"/>
      <c r="CZL2"/>
      <c r="CZM2"/>
      <c r="CZN2"/>
      <c r="CZO2"/>
      <c r="CZP2"/>
      <c r="CZQ2"/>
      <c r="CZR2"/>
      <c r="CZS2"/>
      <c r="CZT2"/>
      <c r="CZU2"/>
      <c r="CZV2"/>
      <c r="CZW2"/>
      <c r="CZX2"/>
      <c r="CZY2"/>
      <c r="CZZ2"/>
      <c r="DAA2"/>
      <c r="DAB2"/>
      <c r="DAC2"/>
      <c r="DAD2"/>
      <c r="DAE2"/>
      <c r="DAF2"/>
      <c r="DAG2"/>
      <c r="DAH2"/>
      <c r="DAI2"/>
      <c r="DAJ2"/>
      <c r="DAK2"/>
      <c r="DAL2"/>
      <c r="DAM2"/>
      <c r="DAN2"/>
      <c r="DAO2"/>
      <c r="DAP2"/>
      <c r="DAQ2"/>
      <c r="DAR2"/>
      <c r="DAS2"/>
      <c r="DAT2"/>
      <c r="DAU2"/>
      <c r="DAV2"/>
      <c r="DAW2"/>
      <c r="DAX2"/>
      <c r="DAY2"/>
      <c r="DAZ2"/>
      <c r="DBA2"/>
      <c r="DBB2"/>
      <c r="DBC2"/>
      <c r="DBD2"/>
      <c r="DBE2"/>
      <c r="DBF2"/>
      <c r="DBG2"/>
      <c r="DBH2"/>
      <c r="DBI2"/>
      <c r="DBJ2"/>
      <c r="DBK2"/>
      <c r="DBL2"/>
      <c r="DBM2"/>
      <c r="DBN2"/>
      <c r="DBO2"/>
      <c r="DBP2"/>
      <c r="DBQ2"/>
      <c r="DBR2"/>
      <c r="DBS2"/>
      <c r="DBT2"/>
      <c r="DBU2"/>
      <c r="DBV2"/>
      <c r="DBW2"/>
      <c r="DBX2"/>
      <c r="DBY2"/>
      <c r="DBZ2"/>
      <c r="DCA2"/>
      <c r="DCB2"/>
      <c r="DCC2"/>
      <c r="DCD2"/>
      <c r="DCE2"/>
      <c r="DCF2"/>
      <c r="DCG2"/>
      <c r="DCH2"/>
      <c r="DCI2"/>
      <c r="DCJ2"/>
      <c r="DCK2"/>
      <c r="DCL2"/>
      <c r="DCM2"/>
      <c r="DCN2"/>
      <c r="DCO2"/>
      <c r="DCP2"/>
      <c r="DCQ2"/>
      <c r="DCR2"/>
      <c r="DCS2"/>
      <c r="DCT2"/>
      <c r="DCU2"/>
      <c r="DCV2"/>
      <c r="DCW2"/>
      <c r="DCX2"/>
      <c r="DCY2"/>
      <c r="DCZ2"/>
      <c r="DDA2"/>
      <c r="DDB2"/>
      <c r="DDC2"/>
      <c r="DDD2"/>
      <c r="DDE2"/>
      <c r="DDF2"/>
      <c r="DDG2"/>
      <c r="DDH2"/>
      <c r="DDI2"/>
      <c r="DDJ2"/>
      <c r="DDK2"/>
      <c r="DDL2"/>
      <c r="DDM2"/>
      <c r="DDN2"/>
      <c r="DDO2"/>
      <c r="DDP2"/>
      <c r="DDQ2"/>
      <c r="DDR2"/>
      <c r="DDS2"/>
      <c r="DDT2"/>
      <c r="DDU2"/>
      <c r="DDV2"/>
      <c r="DDW2"/>
      <c r="DDX2"/>
      <c r="DDY2"/>
      <c r="DDZ2"/>
      <c r="DEA2"/>
      <c r="DEB2"/>
      <c r="DEC2"/>
      <c r="DED2"/>
      <c r="DEE2"/>
      <c r="DEF2"/>
      <c r="DEG2"/>
      <c r="DEH2"/>
      <c r="DEI2"/>
      <c r="DEJ2"/>
      <c r="DEK2"/>
      <c r="DEL2"/>
      <c r="DEM2"/>
      <c r="DEN2"/>
      <c r="DEO2"/>
      <c r="DEP2"/>
      <c r="DEQ2"/>
      <c r="DER2"/>
      <c r="DES2"/>
      <c r="DET2"/>
      <c r="DEU2"/>
      <c r="DEV2"/>
      <c r="DEW2"/>
      <c r="DEX2"/>
      <c r="DEY2"/>
      <c r="DEZ2"/>
      <c r="DFA2"/>
      <c r="DFB2"/>
      <c r="DFC2"/>
      <c r="DFD2"/>
      <c r="DFE2"/>
      <c r="DFF2"/>
      <c r="DFG2"/>
      <c r="DFH2"/>
      <c r="DFI2"/>
      <c r="DFJ2"/>
      <c r="DFK2"/>
      <c r="DFL2"/>
      <c r="DFM2"/>
      <c r="DFN2"/>
      <c r="DFO2"/>
      <c r="DFP2"/>
      <c r="DFQ2"/>
      <c r="DFR2"/>
      <c r="DFS2"/>
      <c r="DFT2"/>
      <c r="DFU2"/>
      <c r="DFV2"/>
      <c r="DFW2"/>
      <c r="DFX2"/>
      <c r="DFY2"/>
      <c r="DFZ2"/>
      <c r="DGA2"/>
      <c r="DGB2"/>
      <c r="DGC2"/>
      <c r="DGD2"/>
      <c r="DGE2"/>
      <c r="DGF2"/>
      <c r="DGG2"/>
      <c r="DGH2"/>
      <c r="DGI2"/>
      <c r="DGJ2"/>
      <c r="DGK2"/>
      <c r="DGL2"/>
      <c r="DGM2"/>
      <c r="DGN2"/>
      <c r="DGO2"/>
      <c r="DGP2"/>
      <c r="DGQ2"/>
      <c r="DGR2"/>
      <c r="DGS2"/>
      <c r="DGT2"/>
      <c r="DGU2"/>
      <c r="DGV2"/>
      <c r="DGW2"/>
      <c r="DGX2"/>
      <c r="DGY2"/>
      <c r="DGZ2"/>
      <c r="DHA2"/>
      <c r="DHB2"/>
      <c r="DHC2"/>
      <c r="DHD2"/>
      <c r="DHE2"/>
      <c r="DHF2"/>
      <c r="DHG2"/>
      <c r="DHH2"/>
      <c r="DHI2"/>
      <c r="DHJ2"/>
      <c r="DHK2"/>
      <c r="DHL2"/>
      <c r="DHM2"/>
      <c r="DHN2"/>
      <c r="DHO2"/>
      <c r="DHP2"/>
      <c r="DHQ2"/>
      <c r="DHR2"/>
      <c r="DHS2"/>
      <c r="DHT2"/>
      <c r="DHU2"/>
      <c r="DHV2"/>
      <c r="DHW2"/>
      <c r="DHX2"/>
      <c r="DHY2"/>
      <c r="DHZ2"/>
      <c r="DIA2"/>
      <c r="DIB2"/>
      <c r="DIC2"/>
      <c r="DID2"/>
      <c r="DIE2"/>
      <c r="DIF2"/>
      <c r="DIG2"/>
      <c r="DIH2"/>
      <c r="DII2"/>
      <c r="DIJ2"/>
      <c r="DIK2"/>
      <c r="DIL2"/>
      <c r="DIM2"/>
      <c r="DIN2"/>
      <c r="DIO2"/>
      <c r="DIP2"/>
      <c r="DIQ2"/>
      <c r="DIR2"/>
      <c r="DIS2"/>
      <c r="DIT2"/>
      <c r="DIU2"/>
      <c r="DIV2"/>
      <c r="DIW2"/>
      <c r="DIX2"/>
      <c r="DIY2"/>
      <c r="DIZ2"/>
      <c r="DJA2"/>
      <c r="DJB2"/>
      <c r="DJC2"/>
      <c r="DJD2"/>
      <c r="DJE2"/>
      <c r="DJF2"/>
      <c r="DJG2"/>
      <c r="DJH2"/>
      <c r="DJI2"/>
      <c r="DJJ2"/>
      <c r="DJK2"/>
      <c r="DJL2"/>
      <c r="DJM2"/>
      <c r="DJN2"/>
      <c r="DJO2"/>
      <c r="DJP2"/>
      <c r="DJQ2"/>
      <c r="DJR2"/>
      <c r="DJS2"/>
      <c r="DJT2"/>
      <c r="DJU2"/>
      <c r="DJV2"/>
      <c r="DJW2"/>
      <c r="DJX2"/>
      <c r="DJY2"/>
      <c r="DJZ2"/>
      <c r="DKA2"/>
      <c r="DKB2"/>
      <c r="DKC2"/>
      <c r="DKD2"/>
      <c r="DKE2"/>
      <c r="DKF2"/>
      <c r="DKG2"/>
      <c r="DKH2"/>
      <c r="DKI2"/>
      <c r="DKJ2"/>
      <c r="DKK2"/>
      <c r="DKL2"/>
      <c r="DKM2"/>
      <c r="DKN2"/>
      <c r="DKO2"/>
      <c r="DKP2"/>
      <c r="DKQ2"/>
      <c r="DKR2"/>
      <c r="DKS2"/>
      <c r="DKT2"/>
      <c r="DKU2"/>
      <c r="DKV2"/>
      <c r="DKW2"/>
      <c r="DKX2"/>
      <c r="DKY2"/>
      <c r="DKZ2"/>
      <c r="DLA2"/>
      <c r="DLB2"/>
      <c r="DLC2"/>
      <c r="DLD2"/>
      <c r="DLE2"/>
      <c r="DLF2"/>
      <c r="DLG2"/>
      <c r="DLH2"/>
      <c r="DLI2"/>
      <c r="DLJ2"/>
      <c r="DLK2"/>
      <c r="DLL2"/>
      <c r="DLM2"/>
      <c r="DLN2"/>
      <c r="DLO2"/>
      <c r="DLP2"/>
      <c r="DLQ2"/>
      <c r="DLR2"/>
      <c r="DLS2"/>
      <c r="DLT2"/>
      <c r="DLU2"/>
      <c r="DLV2"/>
      <c r="DLW2"/>
      <c r="DLX2"/>
      <c r="DLY2"/>
      <c r="DLZ2"/>
      <c r="DMA2"/>
      <c r="DMB2"/>
      <c r="DMC2"/>
      <c r="DMD2"/>
      <c r="DME2"/>
      <c r="DMF2"/>
      <c r="DMG2"/>
      <c r="DMH2"/>
      <c r="DMI2"/>
      <c r="DMJ2"/>
      <c r="DMK2"/>
      <c r="DML2"/>
      <c r="DMM2"/>
      <c r="DMN2"/>
      <c r="DMO2"/>
      <c r="DMP2"/>
      <c r="DMQ2"/>
      <c r="DMR2"/>
      <c r="DMS2"/>
      <c r="DMT2"/>
      <c r="DMU2"/>
      <c r="DMV2"/>
      <c r="DMW2"/>
      <c r="DMX2"/>
      <c r="DMY2"/>
      <c r="DMZ2"/>
      <c r="DNA2"/>
      <c r="DNB2"/>
      <c r="DNC2"/>
      <c r="DND2"/>
      <c r="DNE2"/>
      <c r="DNF2"/>
      <c r="DNG2"/>
      <c r="DNH2"/>
      <c r="DNI2"/>
      <c r="DNJ2"/>
      <c r="DNK2"/>
      <c r="DNL2"/>
      <c r="DNM2"/>
      <c r="DNN2"/>
      <c r="DNO2"/>
      <c r="DNP2"/>
      <c r="DNQ2"/>
      <c r="DNR2"/>
      <c r="DNS2"/>
      <c r="DNT2"/>
      <c r="DNU2"/>
      <c r="DNV2"/>
      <c r="DNW2"/>
      <c r="DNX2"/>
      <c r="DNY2"/>
      <c r="DNZ2"/>
      <c r="DOA2"/>
      <c r="DOB2"/>
      <c r="DOC2"/>
      <c r="DOD2"/>
      <c r="DOE2"/>
      <c r="DOF2"/>
      <c r="DOG2"/>
      <c r="DOH2"/>
      <c r="DOI2"/>
      <c r="DOJ2"/>
      <c r="DOK2"/>
      <c r="DOL2"/>
      <c r="DOM2"/>
      <c r="DON2"/>
      <c r="DOO2"/>
      <c r="DOP2"/>
      <c r="DOQ2"/>
      <c r="DOR2"/>
      <c r="DOS2"/>
      <c r="DOT2"/>
      <c r="DOU2"/>
      <c r="DOV2"/>
      <c r="DOW2"/>
      <c r="DOX2"/>
      <c r="DOY2"/>
      <c r="DOZ2"/>
      <c r="DPA2"/>
      <c r="DPB2"/>
      <c r="DPC2"/>
      <c r="DPD2"/>
      <c r="DPE2"/>
      <c r="DPF2"/>
      <c r="DPG2"/>
      <c r="DPH2"/>
      <c r="DPI2"/>
      <c r="DPJ2"/>
      <c r="DPK2"/>
      <c r="DPL2"/>
      <c r="DPM2"/>
      <c r="DPN2"/>
      <c r="DPO2"/>
      <c r="DPP2"/>
      <c r="DPQ2"/>
      <c r="DPR2"/>
      <c r="DPS2"/>
      <c r="DPT2"/>
      <c r="DPU2"/>
      <c r="DPV2"/>
      <c r="DPW2"/>
      <c r="DPX2"/>
      <c r="DPY2"/>
      <c r="DPZ2"/>
      <c r="DQA2"/>
      <c r="DQB2"/>
      <c r="DQC2"/>
      <c r="DQD2"/>
      <c r="DQE2"/>
      <c r="DQF2"/>
      <c r="DQG2"/>
      <c r="DQH2"/>
      <c r="DQI2"/>
      <c r="DQJ2"/>
      <c r="DQK2"/>
      <c r="DQL2"/>
      <c r="DQM2"/>
      <c r="DQN2"/>
      <c r="DQO2"/>
      <c r="DQP2"/>
      <c r="DQQ2"/>
      <c r="DQR2"/>
      <c r="DQS2"/>
      <c r="DQT2"/>
      <c r="DQU2"/>
      <c r="DQV2"/>
      <c r="DQW2"/>
      <c r="DQX2"/>
      <c r="DQY2"/>
      <c r="DQZ2"/>
      <c r="DRA2"/>
      <c r="DRB2"/>
      <c r="DRC2"/>
      <c r="DRD2"/>
      <c r="DRE2"/>
      <c r="DRF2"/>
      <c r="DRG2"/>
      <c r="DRH2"/>
      <c r="DRI2"/>
      <c r="DRJ2"/>
      <c r="DRK2"/>
      <c r="DRL2"/>
      <c r="DRM2"/>
      <c r="DRN2"/>
      <c r="DRO2"/>
      <c r="DRP2"/>
      <c r="DRQ2"/>
      <c r="DRR2"/>
      <c r="DRS2"/>
      <c r="DRT2"/>
      <c r="DRU2"/>
      <c r="DRV2"/>
      <c r="DRW2"/>
      <c r="DRX2"/>
      <c r="DRY2"/>
      <c r="DRZ2"/>
      <c r="DSA2"/>
      <c r="DSB2"/>
      <c r="DSC2"/>
      <c r="DSD2"/>
      <c r="DSE2"/>
      <c r="DSF2"/>
      <c r="DSG2"/>
      <c r="DSH2"/>
      <c r="DSI2"/>
      <c r="DSJ2"/>
      <c r="DSK2"/>
      <c r="DSL2"/>
      <c r="DSM2"/>
      <c r="DSN2"/>
      <c r="DSO2"/>
      <c r="DSP2"/>
      <c r="DSQ2"/>
      <c r="DSR2"/>
      <c r="DSS2"/>
      <c r="DST2"/>
      <c r="DSU2"/>
      <c r="DSV2"/>
      <c r="DSW2"/>
      <c r="DSX2"/>
      <c r="DSY2"/>
      <c r="DSZ2"/>
      <c r="DTA2"/>
      <c r="DTB2"/>
      <c r="DTC2"/>
      <c r="DTD2"/>
      <c r="DTE2"/>
      <c r="DTF2"/>
      <c r="DTG2"/>
      <c r="DTH2"/>
      <c r="DTI2"/>
      <c r="DTJ2"/>
      <c r="DTK2"/>
      <c r="DTL2"/>
      <c r="DTM2"/>
      <c r="DTN2"/>
      <c r="DTO2"/>
      <c r="DTP2"/>
      <c r="DTQ2"/>
      <c r="DTR2"/>
      <c r="DTS2"/>
      <c r="DTT2"/>
      <c r="DTU2"/>
      <c r="DTV2"/>
      <c r="DTW2"/>
      <c r="DTX2"/>
      <c r="DTY2"/>
      <c r="DTZ2"/>
      <c r="DUA2"/>
      <c r="DUB2"/>
      <c r="DUC2"/>
      <c r="DUD2"/>
      <c r="DUE2"/>
      <c r="DUF2"/>
      <c r="DUG2"/>
      <c r="DUH2"/>
      <c r="DUI2"/>
      <c r="DUJ2"/>
      <c r="DUK2"/>
      <c r="DUL2"/>
      <c r="DUM2"/>
      <c r="DUN2"/>
      <c r="DUO2"/>
      <c r="DUP2"/>
      <c r="DUQ2"/>
      <c r="DUR2"/>
      <c r="DUS2"/>
      <c r="DUT2"/>
      <c r="DUU2"/>
      <c r="DUV2"/>
      <c r="DUW2"/>
      <c r="DUX2"/>
      <c r="DUY2"/>
      <c r="DUZ2"/>
      <c r="DVA2"/>
      <c r="DVB2"/>
      <c r="DVC2"/>
      <c r="DVD2"/>
      <c r="DVE2"/>
      <c r="DVF2"/>
      <c r="DVG2"/>
      <c r="DVH2"/>
      <c r="DVI2"/>
      <c r="DVJ2"/>
      <c r="DVK2"/>
      <c r="DVL2"/>
      <c r="DVM2"/>
      <c r="DVN2"/>
      <c r="DVO2"/>
      <c r="DVP2"/>
      <c r="DVQ2"/>
      <c r="DVR2"/>
      <c r="DVS2"/>
      <c r="DVT2"/>
      <c r="DVU2"/>
      <c r="DVV2"/>
      <c r="DVW2"/>
      <c r="DVX2"/>
      <c r="DVY2"/>
      <c r="DVZ2"/>
      <c r="DWA2"/>
      <c r="DWB2"/>
      <c r="DWC2"/>
      <c r="DWD2"/>
      <c r="DWE2"/>
      <c r="DWF2"/>
      <c r="DWG2"/>
      <c r="DWH2"/>
      <c r="DWI2"/>
      <c r="DWJ2"/>
      <c r="DWK2"/>
      <c r="DWL2"/>
      <c r="DWM2"/>
      <c r="DWN2"/>
      <c r="DWO2"/>
      <c r="DWP2"/>
      <c r="DWQ2"/>
      <c r="DWR2"/>
      <c r="DWS2"/>
      <c r="DWT2"/>
      <c r="DWU2"/>
      <c r="DWV2"/>
      <c r="DWW2"/>
      <c r="DWX2"/>
      <c r="DWY2"/>
      <c r="DWZ2"/>
      <c r="DXA2"/>
      <c r="DXB2"/>
      <c r="DXC2"/>
      <c r="DXD2"/>
      <c r="DXE2"/>
      <c r="DXF2"/>
      <c r="DXG2"/>
      <c r="DXH2"/>
      <c r="DXI2"/>
      <c r="DXJ2"/>
      <c r="DXK2"/>
      <c r="DXL2"/>
      <c r="DXM2"/>
      <c r="DXN2"/>
      <c r="DXO2"/>
      <c r="DXP2"/>
      <c r="DXQ2"/>
      <c r="DXR2"/>
      <c r="DXS2"/>
      <c r="DXT2"/>
      <c r="DXU2"/>
      <c r="DXV2"/>
      <c r="DXW2"/>
      <c r="DXX2"/>
      <c r="DXY2"/>
      <c r="DXZ2"/>
      <c r="DYA2"/>
      <c r="DYB2"/>
      <c r="DYC2"/>
      <c r="DYD2"/>
      <c r="DYE2"/>
      <c r="DYF2"/>
      <c r="DYG2"/>
      <c r="DYH2"/>
      <c r="DYI2"/>
      <c r="DYJ2"/>
      <c r="DYK2"/>
      <c r="DYL2"/>
      <c r="DYM2"/>
      <c r="DYN2"/>
      <c r="DYO2"/>
      <c r="DYP2"/>
      <c r="DYQ2"/>
      <c r="DYR2"/>
      <c r="DYS2"/>
      <c r="DYT2"/>
      <c r="DYU2"/>
      <c r="DYV2"/>
      <c r="DYW2"/>
      <c r="DYX2"/>
      <c r="DYY2"/>
      <c r="DYZ2"/>
      <c r="DZA2"/>
      <c r="DZB2"/>
      <c r="DZC2"/>
      <c r="DZD2"/>
      <c r="DZE2"/>
      <c r="DZF2"/>
      <c r="DZG2"/>
      <c r="DZH2"/>
      <c r="DZI2"/>
      <c r="DZJ2"/>
      <c r="DZK2"/>
      <c r="DZL2"/>
      <c r="DZM2"/>
      <c r="DZN2"/>
      <c r="DZO2"/>
      <c r="DZP2"/>
      <c r="DZQ2"/>
      <c r="DZR2"/>
      <c r="DZS2"/>
      <c r="DZT2"/>
      <c r="DZU2"/>
      <c r="DZV2"/>
      <c r="DZW2"/>
      <c r="DZX2"/>
      <c r="DZY2"/>
      <c r="DZZ2"/>
      <c r="EAA2"/>
      <c r="EAB2"/>
      <c r="EAC2"/>
      <c r="EAD2"/>
      <c r="EAE2"/>
      <c r="EAF2"/>
      <c r="EAG2"/>
      <c r="EAH2"/>
      <c r="EAI2"/>
      <c r="EAJ2"/>
      <c r="EAK2"/>
      <c r="EAL2"/>
      <c r="EAM2"/>
      <c r="EAN2"/>
      <c r="EAO2"/>
      <c r="EAP2"/>
      <c r="EAQ2"/>
      <c r="EAR2"/>
      <c r="EAS2"/>
      <c r="EAT2"/>
      <c r="EAU2"/>
      <c r="EAV2"/>
      <c r="EAW2"/>
      <c r="EAX2"/>
      <c r="EAY2"/>
      <c r="EAZ2"/>
      <c r="EBA2"/>
      <c r="EBB2"/>
      <c r="EBC2"/>
      <c r="EBD2"/>
      <c r="EBE2"/>
      <c r="EBF2"/>
      <c r="EBG2"/>
      <c r="EBH2"/>
      <c r="EBI2"/>
      <c r="EBJ2"/>
      <c r="EBK2"/>
      <c r="EBL2"/>
      <c r="EBM2"/>
      <c r="EBN2"/>
      <c r="EBO2"/>
      <c r="EBP2"/>
      <c r="EBQ2"/>
      <c r="EBR2"/>
      <c r="EBS2"/>
      <c r="EBT2"/>
      <c r="EBU2"/>
      <c r="EBV2"/>
      <c r="EBW2"/>
      <c r="EBX2"/>
      <c r="EBY2"/>
      <c r="EBZ2"/>
      <c r="ECA2"/>
      <c r="ECB2"/>
      <c r="ECC2"/>
      <c r="ECD2"/>
      <c r="ECE2"/>
      <c r="ECF2"/>
      <c r="ECG2"/>
      <c r="ECH2"/>
      <c r="ECI2"/>
      <c r="ECJ2"/>
      <c r="ECK2"/>
      <c r="ECL2"/>
      <c r="ECM2"/>
      <c r="ECN2"/>
      <c r="ECO2"/>
      <c r="ECP2"/>
      <c r="ECQ2"/>
      <c r="ECR2"/>
      <c r="ECS2"/>
      <c r="ECT2"/>
      <c r="ECU2"/>
      <c r="ECV2"/>
      <c r="ECW2"/>
      <c r="ECX2"/>
      <c r="ECY2"/>
      <c r="ECZ2"/>
      <c r="EDA2"/>
      <c r="EDB2"/>
      <c r="EDC2"/>
      <c r="EDD2"/>
      <c r="EDE2"/>
      <c r="EDF2"/>
      <c r="EDG2"/>
      <c r="EDH2"/>
      <c r="EDI2"/>
      <c r="EDJ2"/>
      <c r="EDK2"/>
      <c r="EDL2"/>
      <c r="EDM2"/>
      <c r="EDN2"/>
      <c r="EDO2"/>
      <c r="EDP2"/>
      <c r="EDQ2"/>
      <c r="EDR2"/>
      <c r="EDS2"/>
      <c r="EDT2"/>
      <c r="EDU2"/>
      <c r="EDV2"/>
      <c r="EDW2"/>
      <c r="EDX2"/>
      <c r="EDY2"/>
      <c r="EDZ2"/>
      <c r="EEA2"/>
      <c r="EEB2"/>
      <c r="EEC2"/>
      <c r="EED2"/>
      <c r="EEE2"/>
      <c r="EEF2"/>
      <c r="EEG2"/>
      <c r="EEH2"/>
      <c r="EEI2"/>
      <c r="EEJ2"/>
      <c r="EEK2"/>
      <c r="EEL2"/>
      <c r="EEM2"/>
      <c r="EEN2"/>
      <c r="EEO2"/>
      <c r="EEP2"/>
      <c r="EEQ2"/>
      <c r="EER2"/>
      <c r="EES2"/>
      <c r="EET2"/>
      <c r="EEU2"/>
      <c r="EEV2"/>
      <c r="EEW2"/>
      <c r="EEX2"/>
      <c r="EEY2"/>
      <c r="EEZ2"/>
      <c r="EFA2"/>
      <c r="EFB2"/>
      <c r="EFC2"/>
      <c r="EFD2"/>
      <c r="EFE2"/>
      <c r="EFF2"/>
      <c r="EFG2"/>
      <c r="EFH2"/>
      <c r="EFI2"/>
      <c r="EFJ2"/>
      <c r="EFK2"/>
      <c r="EFL2"/>
      <c r="EFM2"/>
      <c r="EFN2"/>
      <c r="EFO2"/>
      <c r="EFP2"/>
      <c r="EFQ2"/>
      <c r="EFR2"/>
      <c r="EFS2"/>
      <c r="EFT2"/>
      <c r="EFU2"/>
      <c r="EFV2"/>
      <c r="EFW2"/>
      <c r="EFX2"/>
      <c r="EFY2"/>
      <c r="EFZ2"/>
      <c r="EGA2"/>
      <c r="EGB2"/>
      <c r="EGC2"/>
      <c r="EGD2"/>
      <c r="EGE2"/>
      <c r="EGF2"/>
      <c r="EGG2"/>
      <c r="EGH2"/>
      <c r="EGI2"/>
      <c r="EGJ2"/>
      <c r="EGK2"/>
      <c r="EGL2"/>
      <c r="EGM2"/>
      <c r="EGN2"/>
      <c r="EGO2"/>
      <c r="EGP2"/>
      <c r="EGQ2"/>
      <c r="EGR2"/>
      <c r="EGS2"/>
      <c r="EGT2"/>
      <c r="EGU2"/>
      <c r="EGV2"/>
      <c r="EGW2"/>
      <c r="EGX2"/>
      <c r="EGY2"/>
      <c r="EGZ2"/>
      <c r="EHA2"/>
      <c r="EHB2"/>
      <c r="EHC2"/>
      <c r="EHD2"/>
      <c r="EHE2"/>
      <c r="EHF2"/>
      <c r="EHG2"/>
      <c r="EHH2"/>
      <c r="EHI2"/>
      <c r="EHJ2"/>
      <c r="EHK2"/>
      <c r="EHL2"/>
      <c r="EHM2"/>
      <c r="EHN2"/>
      <c r="EHO2"/>
      <c r="EHP2"/>
      <c r="EHQ2"/>
      <c r="EHR2"/>
      <c r="EHS2"/>
      <c r="EHT2"/>
      <c r="EHU2"/>
      <c r="EHV2"/>
      <c r="EHW2"/>
      <c r="EHX2"/>
      <c r="EHY2"/>
      <c r="EHZ2"/>
      <c r="EIA2"/>
      <c r="EIB2"/>
      <c r="EIC2"/>
      <c r="EID2"/>
      <c r="EIE2"/>
      <c r="EIF2"/>
      <c r="EIG2"/>
      <c r="EIH2"/>
      <c r="EII2"/>
      <c r="EIJ2"/>
      <c r="EIK2"/>
      <c r="EIL2"/>
      <c r="EIM2"/>
      <c r="EIN2"/>
      <c r="EIO2"/>
      <c r="EIP2"/>
      <c r="EIQ2"/>
      <c r="EIR2"/>
      <c r="EIS2"/>
      <c r="EIT2"/>
      <c r="EIU2"/>
      <c r="EIV2"/>
      <c r="EIW2"/>
      <c r="EIX2"/>
      <c r="EIY2"/>
      <c r="EIZ2"/>
      <c r="EJA2"/>
      <c r="EJB2"/>
      <c r="EJC2"/>
      <c r="EJD2"/>
      <c r="EJE2"/>
      <c r="EJF2"/>
      <c r="EJG2"/>
      <c r="EJH2"/>
      <c r="EJI2"/>
      <c r="EJJ2"/>
      <c r="EJK2"/>
      <c r="EJL2"/>
      <c r="EJM2"/>
      <c r="EJN2"/>
      <c r="EJO2"/>
      <c r="EJP2"/>
      <c r="EJQ2"/>
      <c r="EJR2"/>
      <c r="EJS2"/>
      <c r="EJT2"/>
      <c r="EJU2"/>
      <c r="EJV2"/>
      <c r="EJW2"/>
      <c r="EJX2"/>
      <c r="EJY2"/>
      <c r="EJZ2"/>
      <c r="EKA2"/>
      <c r="EKB2"/>
      <c r="EKC2"/>
      <c r="EKD2"/>
      <c r="EKE2"/>
      <c r="EKF2"/>
      <c r="EKG2"/>
      <c r="EKH2"/>
      <c r="EKI2"/>
      <c r="EKJ2"/>
      <c r="EKK2"/>
      <c r="EKL2"/>
      <c r="EKM2"/>
      <c r="EKN2"/>
      <c r="EKO2"/>
      <c r="EKP2"/>
      <c r="EKQ2"/>
      <c r="EKR2"/>
      <c r="EKS2"/>
      <c r="EKT2"/>
      <c r="EKU2"/>
      <c r="EKV2"/>
      <c r="EKW2"/>
      <c r="EKX2"/>
      <c r="EKY2"/>
      <c r="EKZ2"/>
      <c r="ELA2"/>
      <c r="ELB2"/>
      <c r="ELC2"/>
      <c r="ELD2"/>
      <c r="ELE2"/>
      <c r="ELF2"/>
      <c r="ELG2"/>
      <c r="ELH2"/>
      <c r="ELI2"/>
      <c r="ELJ2"/>
      <c r="ELK2"/>
      <c r="ELL2"/>
      <c r="ELM2"/>
      <c r="ELN2"/>
      <c r="ELO2"/>
      <c r="ELP2"/>
      <c r="ELQ2"/>
      <c r="ELR2"/>
      <c r="ELS2"/>
      <c r="ELT2"/>
      <c r="ELU2"/>
      <c r="ELV2"/>
      <c r="ELW2"/>
      <c r="ELX2"/>
      <c r="ELY2"/>
      <c r="ELZ2"/>
      <c r="EMA2"/>
      <c r="EMB2"/>
      <c r="EMC2"/>
      <c r="EMD2"/>
      <c r="EME2"/>
      <c r="EMF2"/>
      <c r="EMG2"/>
      <c r="EMH2"/>
      <c r="EMI2"/>
      <c r="EMJ2"/>
      <c r="EMK2"/>
      <c r="EML2"/>
      <c r="EMM2"/>
      <c r="EMN2"/>
      <c r="EMO2"/>
      <c r="EMP2"/>
      <c r="EMQ2"/>
      <c r="EMR2"/>
      <c r="EMS2"/>
      <c r="EMT2"/>
      <c r="EMU2"/>
      <c r="EMV2"/>
      <c r="EMW2"/>
      <c r="EMX2"/>
      <c r="EMY2"/>
      <c r="EMZ2"/>
      <c r="ENA2"/>
      <c r="ENB2"/>
      <c r="ENC2"/>
      <c r="END2"/>
      <c r="ENE2"/>
      <c r="ENF2"/>
      <c r="ENG2"/>
      <c r="ENH2"/>
      <c r="ENI2"/>
      <c r="ENJ2"/>
      <c r="ENK2"/>
      <c r="ENL2"/>
      <c r="ENM2"/>
      <c r="ENN2"/>
      <c r="ENO2"/>
      <c r="ENP2"/>
      <c r="ENQ2"/>
      <c r="ENR2"/>
      <c r="ENS2"/>
      <c r="ENT2"/>
      <c r="ENU2"/>
      <c r="ENV2"/>
      <c r="ENW2"/>
      <c r="ENX2"/>
      <c r="ENY2"/>
      <c r="ENZ2"/>
      <c r="EOA2"/>
      <c r="EOB2"/>
      <c r="EOC2"/>
      <c r="EOD2"/>
      <c r="EOE2"/>
      <c r="EOF2"/>
      <c r="EOG2"/>
      <c r="EOH2"/>
      <c r="EOI2"/>
      <c r="EOJ2"/>
      <c r="EOK2"/>
      <c r="EOL2"/>
      <c r="EOM2"/>
      <c r="EON2"/>
      <c r="EOO2"/>
      <c r="EOP2"/>
      <c r="EOQ2"/>
      <c r="EOR2"/>
      <c r="EOS2"/>
      <c r="EOT2"/>
      <c r="EOU2"/>
      <c r="EOV2"/>
      <c r="EOW2"/>
      <c r="EOX2"/>
      <c r="EOY2"/>
      <c r="EOZ2"/>
      <c r="EPA2"/>
      <c r="EPB2"/>
      <c r="EPC2"/>
      <c r="EPD2"/>
      <c r="EPE2"/>
      <c r="EPF2"/>
      <c r="EPG2"/>
      <c r="EPH2"/>
      <c r="EPI2"/>
      <c r="EPJ2"/>
      <c r="EPK2"/>
      <c r="EPL2"/>
      <c r="EPM2"/>
      <c r="EPN2"/>
      <c r="EPO2"/>
      <c r="EPP2"/>
      <c r="EPQ2"/>
      <c r="EPR2"/>
      <c r="EPS2"/>
      <c r="EPT2"/>
      <c r="EPU2"/>
      <c r="EPV2"/>
      <c r="EPW2"/>
      <c r="EPX2"/>
      <c r="EPY2"/>
      <c r="EPZ2"/>
      <c r="EQA2"/>
      <c r="EQB2"/>
      <c r="EQC2"/>
      <c r="EQD2"/>
      <c r="EQE2"/>
      <c r="EQF2"/>
      <c r="EQG2"/>
      <c r="EQH2"/>
      <c r="EQI2"/>
      <c r="EQJ2"/>
      <c r="EQK2"/>
      <c r="EQL2"/>
      <c r="EQM2"/>
      <c r="EQN2"/>
      <c r="EQO2"/>
      <c r="EQP2"/>
      <c r="EQQ2"/>
      <c r="EQR2"/>
      <c r="EQS2"/>
      <c r="EQT2"/>
      <c r="EQU2"/>
      <c r="EQV2"/>
      <c r="EQW2"/>
      <c r="EQX2"/>
      <c r="EQY2"/>
      <c r="EQZ2"/>
      <c r="ERA2"/>
      <c r="ERB2"/>
      <c r="ERC2"/>
      <c r="ERD2"/>
      <c r="ERE2"/>
      <c r="ERF2"/>
      <c r="ERG2"/>
      <c r="ERH2"/>
      <c r="ERI2"/>
      <c r="ERJ2"/>
      <c r="ERK2"/>
      <c r="ERL2"/>
      <c r="ERM2"/>
      <c r="ERN2"/>
      <c r="ERO2"/>
      <c r="ERP2"/>
      <c r="ERQ2"/>
      <c r="ERR2"/>
      <c r="ERS2"/>
      <c r="ERT2"/>
      <c r="ERU2"/>
      <c r="ERV2"/>
      <c r="ERW2"/>
      <c r="ERX2"/>
      <c r="ERY2"/>
      <c r="ERZ2"/>
      <c r="ESA2"/>
      <c r="ESB2"/>
      <c r="ESC2"/>
      <c r="ESD2"/>
      <c r="ESE2"/>
      <c r="ESF2"/>
      <c r="ESG2"/>
      <c r="ESH2"/>
      <c r="ESI2"/>
      <c r="ESJ2"/>
      <c r="ESK2"/>
      <c r="ESL2"/>
      <c r="ESM2"/>
      <c r="ESN2"/>
      <c r="ESO2"/>
      <c r="ESP2"/>
      <c r="ESQ2"/>
      <c r="ESR2"/>
      <c r="ESS2"/>
      <c r="EST2"/>
      <c r="ESU2"/>
      <c r="ESV2"/>
      <c r="ESW2"/>
      <c r="ESX2"/>
      <c r="ESY2"/>
      <c r="ESZ2"/>
      <c r="ETA2"/>
      <c r="ETB2"/>
      <c r="ETC2"/>
      <c r="ETD2"/>
      <c r="ETE2"/>
      <c r="ETF2"/>
      <c r="ETG2"/>
      <c r="ETH2"/>
      <c r="ETI2"/>
      <c r="ETJ2"/>
      <c r="ETK2"/>
      <c r="ETL2"/>
      <c r="ETM2"/>
      <c r="ETN2"/>
      <c r="ETO2"/>
      <c r="ETP2"/>
      <c r="ETQ2"/>
      <c r="ETR2"/>
      <c r="ETS2"/>
      <c r="ETT2"/>
      <c r="ETU2"/>
      <c r="ETV2"/>
      <c r="ETW2"/>
      <c r="ETX2"/>
      <c r="ETY2"/>
      <c r="ETZ2"/>
      <c r="EUA2"/>
      <c r="EUB2"/>
      <c r="EUC2"/>
      <c r="EUD2"/>
      <c r="EUE2"/>
      <c r="EUF2"/>
      <c r="EUG2"/>
      <c r="EUH2"/>
      <c r="EUI2"/>
      <c r="EUJ2"/>
      <c r="EUK2"/>
      <c r="EUL2"/>
      <c r="EUM2"/>
      <c r="EUN2"/>
      <c r="EUO2"/>
      <c r="EUP2"/>
      <c r="EUQ2"/>
      <c r="EUR2"/>
      <c r="EUS2"/>
      <c r="EUT2"/>
      <c r="EUU2"/>
      <c r="EUV2"/>
      <c r="EUW2"/>
      <c r="EUX2"/>
      <c r="EUY2"/>
      <c r="EUZ2"/>
      <c r="EVA2"/>
      <c r="EVB2"/>
      <c r="EVC2"/>
      <c r="EVD2"/>
      <c r="EVE2"/>
      <c r="EVF2"/>
      <c r="EVG2"/>
      <c r="EVH2"/>
      <c r="EVI2"/>
      <c r="EVJ2"/>
      <c r="EVK2"/>
      <c r="EVL2"/>
      <c r="EVM2"/>
      <c r="EVN2"/>
      <c r="EVO2"/>
      <c r="EVP2"/>
      <c r="EVQ2"/>
      <c r="EVR2"/>
      <c r="EVS2"/>
      <c r="EVT2"/>
      <c r="EVU2"/>
      <c r="EVV2"/>
      <c r="EVW2"/>
      <c r="EVX2"/>
      <c r="EVY2"/>
      <c r="EVZ2"/>
      <c r="EWA2"/>
      <c r="EWB2"/>
      <c r="EWC2"/>
      <c r="EWD2"/>
      <c r="EWE2"/>
      <c r="EWF2"/>
      <c r="EWG2"/>
      <c r="EWH2"/>
      <c r="EWI2"/>
      <c r="EWJ2"/>
      <c r="EWK2"/>
      <c r="EWL2"/>
      <c r="EWM2"/>
      <c r="EWN2"/>
      <c r="EWO2"/>
      <c r="EWP2"/>
      <c r="EWQ2"/>
      <c r="EWR2"/>
      <c r="EWS2"/>
      <c r="EWT2"/>
      <c r="EWU2"/>
      <c r="EWV2"/>
      <c r="EWW2"/>
      <c r="EWX2"/>
      <c r="EWY2"/>
      <c r="EWZ2"/>
      <c r="EXA2"/>
      <c r="EXB2"/>
      <c r="EXC2"/>
      <c r="EXD2"/>
      <c r="EXE2"/>
      <c r="EXF2"/>
      <c r="EXG2"/>
      <c r="EXH2"/>
      <c r="EXI2"/>
      <c r="EXJ2"/>
      <c r="EXK2"/>
      <c r="EXL2"/>
      <c r="EXM2"/>
      <c r="EXN2"/>
      <c r="EXO2"/>
      <c r="EXP2"/>
      <c r="EXQ2"/>
      <c r="EXR2"/>
      <c r="EXS2"/>
      <c r="EXT2"/>
      <c r="EXU2"/>
      <c r="EXV2"/>
      <c r="EXW2"/>
      <c r="EXX2"/>
      <c r="EXY2"/>
      <c r="EXZ2"/>
      <c r="EYA2"/>
      <c r="EYB2"/>
      <c r="EYC2"/>
      <c r="EYD2"/>
      <c r="EYE2"/>
      <c r="EYF2"/>
      <c r="EYG2"/>
      <c r="EYH2"/>
      <c r="EYI2"/>
      <c r="EYJ2"/>
      <c r="EYK2"/>
      <c r="EYL2"/>
      <c r="EYM2"/>
      <c r="EYN2"/>
      <c r="EYO2"/>
      <c r="EYP2"/>
      <c r="EYQ2"/>
      <c r="EYR2"/>
      <c r="EYS2"/>
      <c r="EYT2"/>
      <c r="EYU2"/>
      <c r="EYV2"/>
      <c r="EYW2"/>
      <c r="EYX2"/>
      <c r="EYY2"/>
      <c r="EYZ2"/>
      <c r="EZA2"/>
      <c r="EZB2"/>
      <c r="EZC2"/>
      <c r="EZD2"/>
      <c r="EZE2"/>
      <c r="EZF2"/>
      <c r="EZG2"/>
      <c r="EZH2"/>
      <c r="EZI2"/>
      <c r="EZJ2"/>
      <c r="EZK2"/>
      <c r="EZL2"/>
      <c r="EZM2"/>
      <c r="EZN2"/>
      <c r="EZO2"/>
      <c r="EZP2"/>
      <c r="EZQ2"/>
      <c r="EZR2"/>
      <c r="EZS2"/>
      <c r="EZT2"/>
      <c r="EZU2"/>
      <c r="EZV2"/>
      <c r="EZW2"/>
      <c r="EZX2"/>
      <c r="EZY2"/>
      <c r="EZZ2"/>
      <c r="FAA2"/>
      <c r="FAB2"/>
      <c r="FAC2"/>
      <c r="FAD2"/>
      <c r="FAE2"/>
      <c r="FAF2"/>
      <c r="FAG2"/>
      <c r="FAH2"/>
      <c r="FAI2"/>
      <c r="FAJ2"/>
      <c r="FAK2"/>
      <c r="FAL2"/>
      <c r="FAM2"/>
      <c r="FAN2"/>
      <c r="FAO2"/>
      <c r="FAP2"/>
      <c r="FAQ2"/>
      <c r="FAR2"/>
      <c r="FAS2"/>
      <c r="FAT2"/>
      <c r="FAU2"/>
      <c r="FAV2"/>
      <c r="FAW2"/>
      <c r="FAX2"/>
      <c r="FAY2"/>
      <c r="FAZ2"/>
      <c r="FBA2"/>
      <c r="FBB2"/>
      <c r="FBC2"/>
      <c r="FBD2"/>
      <c r="FBE2"/>
      <c r="FBF2"/>
      <c r="FBG2"/>
      <c r="FBH2"/>
      <c r="FBI2"/>
      <c r="FBJ2"/>
      <c r="FBK2"/>
      <c r="FBL2"/>
      <c r="FBM2"/>
      <c r="FBN2"/>
      <c r="FBO2"/>
      <c r="FBP2"/>
      <c r="FBQ2"/>
      <c r="FBR2"/>
      <c r="FBS2"/>
      <c r="FBT2"/>
      <c r="FBU2"/>
      <c r="FBV2"/>
      <c r="FBW2"/>
      <c r="FBX2"/>
      <c r="FBY2"/>
      <c r="FBZ2"/>
      <c r="FCA2"/>
      <c r="FCB2"/>
      <c r="FCC2"/>
      <c r="FCD2"/>
      <c r="FCE2"/>
      <c r="FCF2"/>
      <c r="FCG2"/>
      <c r="FCH2"/>
      <c r="FCI2"/>
      <c r="FCJ2"/>
      <c r="FCK2"/>
      <c r="FCL2"/>
      <c r="FCM2"/>
      <c r="FCN2"/>
      <c r="FCO2"/>
      <c r="FCP2"/>
      <c r="FCQ2"/>
      <c r="FCR2"/>
      <c r="FCS2"/>
      <c r="FCT2"/>
      <c r="FCU2"/>
      <c r="FCV2"/>
      <c r="FCW2"/>
      <c r="FCX2"/>
      <c r="FCY2"/>
      <c r="FCZ2"/>
      <c r="FDA2"/>
      <c r="FDB2"/>
      <c r="FDC2"/>
      <c r="FDD2"/>
      <c r="FDE2"/>
      <c r="FDF2"/>
      <c r="FDG2"/>
      <c r="FDH2"/>
      <c r="FDI2"/>
      <c r="FDJ2"/>
      <c r="FDK2"/>
      <c r="FDL2"/>
      <c r="FDM2"/>
      <c r="FDN2"/>
      <c r="FDO2"/>
      <c r="FDP2"/>
      <c r="FDQ2"/>
      <c r="FDR2"/>
      <c r="FDS2"/>
      <c r="FDT2"/>
      <c r="FDU2"/>
      <c r="FDV2"/>
      <c r="FDW2"/>
      <c r="FDX2"/>
      <c r="FDY2"/>
      <c r="FDZ2"/>
      <c r="FEA2"/>
      <c r="FEB2"/>
      <c r="FEC2"/>
      <c r="FED2"/>
      <c r="FEE2"/>
      <c r="FEF2"/>
      <c r="FEG2"/>
      <c r="FEH2"/>
      <c r="FEI2"/>
      <c r="FEJ2"/>
      <c r="FEK2"/>
      <c r="FEL2"/>
      <c r="FEM2"/>
      <c r="FEN2"/>
      <c r="FEO2"/>
      <c r="FEP2"/>
      <c r="FEQ2"/>
      <c r="FER2"/>
      <c r="FES2"/>
      <c r="FET2"/>
      <c r="FEU2"/>
      <c r="FEV2"/>
      <c r="FEW2"/>
      <c r="FEX2"/>
      <c r="FEY2"/>
      <c r="FEZ2"/>
      <c r="FFA2"/>
      <c r="FFB2"/>
      <c r="FFC2"/>
      <c r="FFD2"/>
      <c r="FFE2"/>
      <c r="FFF2"/>
      <c r="FFG2"/>
      <c r="FFH2"/>
      <c r="FFI2"/>
      <c r="FFJ2"/>
      <c r="FFK2"/>
      <c r="FFL2"/>
      <c r="FFM2"/>
      <c r="FFN2"/>
      <c r="FFO2"/>
      <c r="FFP2"/>
      <c r="FFQ2"/>
      <c r="FFR2"/>
      <c r="FFS2"/>
      <c r="FFT2"/>
      <c r="FFU2"/>
      <c r="FFV2"/>
      <c r="FFW2"/>
      <c r="FFX2"/>
      <c r="FFY2"/>
      <c r="FFZ2"/>
      <c r="FGA2"/>
      <c r="FGB2"/>
      <c r="FGC2"/>
      <c r="FGD2"/>
      <c r="FGE2"/>
      <c r="FGF2"/>
      <c r="FGG2"/>
      <c r="FGH2"/>
      <c r="FGI2"/>
      <c r="FGJ2"/>
      <c r="FGK2"/>
      <c r="FGL2"/>
      <c r="FGM2"/>
      <c r="FGN2"/>
      <c r="FGO2"/>
      <c r="FGP2"/>
      <c r="FGQ2"/>
      <c r="FGR2"/>
      <c r="FGS2"/>
      <c r="FGT2"/>
      <c r="FGU2"/>
      <c r="FGV2"/>
      <c r="FGW2"/>
      <c r="FGX2"/>
      <c r="FGY2"/>
      <c r="FGZ2"/>
      <c r="FHA2"/>
      <c r="FHB2"/>
      <c r="FHC2"/>
      <c r="FHD2"/>
      <c r="FHE2"/>
      <c r="FHF2"/>
      <c r="FHG2"/>
      <c r="FHH2"/>
      <c r="FHI2"/>
      <c r="FHJ2"/>
      <c r="FHK2"/>
      <c r="FHL2"/>
      <c r="FHM2"/>
      <c r="FHN2"/>
      <c r="FHO2"/>
      <c r="FHP2"/>
      <c r="FHQ2"/>
      <c r="FHR2"/>
      <c r="FHS2"/>
      <c r="FHT2"/>
      <c r="FHU2"/>
      <c r="FHV2"/>
      <c r="FHW2"/>
      <c r="FHX2"/>
      <c r="FHY2"/>
      <c r="FHZ2"/>
      <c r="FIA2"/>
      <c r="FIB2"/>
      <c r="FIC2"/>
      <c r="FID2"/>
      <c r="FIE2"/>
      <c r="FIF2"/>
      <c r="FIG2"/>
      <c r="FIH2"/>
      <c r="FII2"/>
      <c r="FIJ2"/>
      <c r="FIK2"/>
      <c r="FIL2"/>
      <c r="FIM2"/>
      <c r="FIN2"/>
      <c r="FIO2"/>
      <c r="FIP2"/>
      <c r="FIQ2"/>
      <c r="FIR2"/>
      <c r="FIS2"/>
      <c r="FIT2"/>
      <c r="FIU2"/>
      <c r="FIV2"/>
      <c r="FIW2"/>
      <c r="FIX2"/>
      <c r="FIY2"/>
      <c r="FIZ2"/>
      <c r="FJA2"/>
      <c r="FJB2"/>
      <c r="FJC2"/>
      <c r="FJD2"/>
      <c r="FJE2"/>
      <c r="FJF2"/>
      <c r="FJG2"/>
      <c r="FJH2"/>
      <c r="FJI2"/>
      <c r="FJJ2"/>
      <c r="FJK2"/>
      <c r="FJL2"/>
      <c r="FJM2"/>
      <c r="FJN2"/>
      <c r="FJO2"/>
      <c r="FJP2"/>
      <c r="FJQ2"/>
      <c r="FJR2"/>
      <c r="FJS2"/>
      <c r="FJT2"/>
      <c r="FJU2"/>
      <c r="FJV2"/>
      <c r="FJW2"/>
      <c r="FJX2"/>
      <c r="FJY2"/>
      <c r="FJZ2"/>
      <c r="FKA2"/>
      <c r="FKB2"/>
      <c r="FKC2"/>
      <c r="FKD2"/>
      <c r="FKE2"/>
      <c r="FKF2"/>
      <c r="FKG2"/>
      <c r="FKH2"/>
      <c r="FKI2"/>
      <c r="FKJ2"/>
      <c r="FKK2"/>
      <c r="FKL2"/>
      <c r="FKM2"/>
      <c r="FKN2"/>
      <c r="FKO2"/>
      <c r="FKP2"/>
      <c r="FKQ2"/>
      <c r="FKR2"/>
      <c r="FKS2"/>
      <c r="FKT2"/>
      <c r="FKU2"/>
      <c r="FKV2"/>
      <c r="FKW2"/>
      <c r="FKX2"/>
      <c r="FKY2"/>
      <c r="FKZ2"/>
      <c r="FLA2"/>
      <c r="FLB2"/>
      <c r="FLC2"/>
      <c r="FLD2"/>
      <c r="FLE2"/>
      <c r="FLF2"/>
      <c r="FLG2"/>
      <c r="FLH2"/>
      <c r="FLI2"/>
      <c r="FLJ2"/>
      <c r="FLK2"/>
      <c r="FLL2"/>
      <c r="FLM2"/>
      <c r="FLN2"/>
      <c r="FLO2"/>
      <c r="FLP2"/>
      <c r="FLQ2"/>
      <c r="FLR2"/>
      <c r="FLS2"/>
      <c r="FLT2"/>
      <c r="FLU2"/>
      <c r="FLV2"/>
      <c r="FLW2"/>
      <c r="FLX2"/>
      <c r="FLY2"/>
      <c r="FLZ2"/>
      <c r="FMA2"/>
      <c r="FMB2"/>
      <c r="FMC2"/>
      <c r="FMD2"/>
      <c r="FME2"/>
      <c r="FMF2"/>
      <c r="FMG2"/>
      <c r="FMH2"/>
      <c r="FMI2"/>
      <c r="FMJ2"/>
      <c r="FMK2"/>
      <c r="FML2"/>
      <c r="FMM2"/>
      <c r="FMN2"/>
      <c r="FMO2"/>
      <c r="FMP2"/>
      <c r="FMQ2"/>
      <c r="FMR2"/>
      <c r="FMS2"/>
      <c r="FMT2"/>
      <c r="FMU2"/>
      <c r="FMV2"/>
      <c r="FMW2"/>
      <c r="FMX2"/>
      <c r="FMY2"/>
      <c r="FMZ2"/>
      <c r="FNA2"/>
      <c r="FNB2"/>
      <c r="FNC2"/>
      <c r="FND2"/>
      <c r="FNE2"/>
      <c r="FNF2"/>
      <c r="FNG2"/>
      <c r="FNH2"/>
      <c r="FNI2"/>
      <c r="FNJ2"/>
      <c r="FNK2"/>
      <c r="FNL2"/>
      <c r="FNM2"/>
      <c r="FNN2"/>
      <c r="FNO2"/>
      <c r="FNP2"/>
      <c r="FNQ2"/>
      <c r="FNR2"/>
      <c r="FNS2"/>
      <c r="FNT2"/>
      <c r="FNU2"/>
      <c r="FNV2"/>
      <c r="FNW2"/>
      <c r="FNX2"/>
      <c r="FNY2"/>
      <c r="FNZ2"/>
      <c r="FOA2"/>
      <c r="FOB2"/>
      <c r="FOC2"/>
      <c r="FOD2"/>
      <c r="FOE2"/>
      <c r="FOF2"/>
      <c r="FOG2"/>
      <c r="FOH2"/>
      <c r="FOI2"/>
      <c r="FOJ2"/>
      <c r="FOK2"/>
      <c r="FOL2"/>
      <c r="FOM2"/>
      <c r="FON2"/>
      <c r="FOO2"/>
      <c r="FOP2"/>
      <c r="FOQ2"/>
      <c r="FOR2"/>
      <c r="FOS2"/>
      <c r="FOT2"/>
      <c r="FOU2"/>
      <c r="FOV2"/>
      <c r="FOW2"/>
      <c r="FOX2"/>
      <c r="FOY2"/>
      <c r="FOZ2"/>
      <c r="FPA2"/>
      <c r="FPB2"/>
      <c r="FPC2"/>
      <c r="FPD2"/>
      <c r="FPE2"/>
      <c r="FPF2"/>
      <c r="FPG2"/>
      <c r="FPH2"/>
      <c r="FPI2"/>
      <c r="FPJ2"/>
      <c r="FPK2"/>
      <c r="FPL2"/>
      <c r="FPM2"/>
      <c r="FPN2"/>
      <c r="FPO2"/>
      <c r="FPP2"/>
      <c r="FPQ2"/>
      <c r="FPR2"/>
      <c r="FPS2"/>
      <c r="FPT2"/>
      <c r="FPU2"/>
      <c r="FPV2"/>
      <c r="FPW2"/>
      <c r="FPX2"/>
      <c r="FPY2"/>
      <c r="FPZ2"/>
      <c r="FQA2"/>
      <c r="FQB2"/>
      <c r="FQC2"/>
      <c r="FQD2"/>
      <c r="FQE2"/>
      <c r="FQF2"/>
      <c r="FQG2"/>
      <c r="FQH2"/>
      <c r="FQI2"/>
      <c r="FQJ2"/>
      <c r="FQK2"/>
      <c r="FQL2"/>
      <c r="FQM2"/>
      <c r="FQN2"/>
      <c r="FQO2"/>
      <c r="FQP2"/>
      <c r="FQQ2"/>
      <c r="FQR2"/>
      <c r="FQS2"/>
      <c r="FQT2"/>
      <c r="FQU2"/>
      <c r="FQV2"/>
      <c r="FQW2"/>
      <c r="FQX2"/>
      <c r="FQY2"/>
      <c r="FQZ2"/>
      <c r="FRA2"/>
      <c r="FRB2"/>
      <c r="FRC2"/>
      <c r="FRD2"/>
      <c r="FRE2"/>
      <c r="FRF2"/>
      <c r="FRG2"/>
      <c r="FRH2"/>
      <c r="FRI2"/>
      <c r="FRJ2"/>
      <c r="FRK2"/>
      <c r="FRL2"/>
      <c r="FRM2"/>
      <c r="FRN2"/>
      <c r="FRO2"/>
      <c r="FRP2"/>
      <c r="FRQ2"/>
      <c r="FRR2"/>
      <c r="FRS2"/>
      <c r="FRT2"/>
      <c r="FRU2"/>
      <c r="FRV2"/>
      <c r="FRW2"/>
      <c r="FRX2"/>
      <c r="FRY2"/>
      <c r="FRZ2"/>
      <c r="FSA2"/>
      <c r="FSB2"/>
      <c r="FSC2"/>
      <c r="FSD2"/>
      <c r="FSE2"/>
      <c r="FSF2"/>
      <c r="FSG2"/>
      <c r="FSH2"/>
      <c r="FSI2"/>
      <c r="FSJ2"/>
      <c r="FSK2"/>
      <c r="FSL2"/>
      <c r="FSM2"/>
      <c r="FSN2"/>
      <c r="FSO2"/>
      <c r="FSP2"/>
      <c r="FSQ2"/>
      <c r="FSR2"/>
      <c r="FSS2"/>
      <c r="FST2"/>
      <c r="FSU2"/>
      <c r="FSV2"/>
      <c r="FSW2"/>
      <c r="FSX2"/>
      <c r="FSY2"/>
      <c r="FSZ2"/>
      <c r="FTA2"/>
      <c r="FTB2"/>
      <c r="FTC2"/>
      <c r="FTD2"/>
      <c r="FTE2"/>
      <c r="FTF2"/>
      <c r="FTG2"/>
      <c r="FTH2"/>
      <c r="FTI2"/>
      <c r="FTJ2"/>
      <c r="FTK2"/>
      <c r="FTL2"/>
      <c r="FTM2"/>
      <c r="FTN2"/>
      <c r="FTO2"/>
      <c r="FTP2"/>
      <c r="FTQ2"/>
      <c r="FTR2"/>
      <c r="FTS2"/>
      <c r="FTT2"/>
      <c r="FTU2"/>
      <c r="FTV2"/>
      <c r="FTW2"/>
      <c r="FTX2"/>
      <c r="FTY2"/>
      <c r="FTZ2"/>
      <c r="FUA2"/>
      <c r="FUB2"/>
      <c r="FUC2"/>
      <c r="FUD2"/>
      <c r="FUE2"/>
      <c r="FUF2"/>
      <c r="FUG2"/>
      <c r="FUH2"/>
      <c r="FUI2"/>
      <c r="FUJ2"/>
      <c r="FUK2"/>
      <c r="FUL2"/>
      <c r="FUM2"/>
      <c r="FUN2"/>
      <c r="FUO2"/>
      <c r="FUP2"/>
      <c r="FUQ2"/>
      <c r="FUR2"/>
      <c r="FUS2"/>
      <c r="FUT2"/>
      <c r="FUU2"/>
      <c r="FUV2"/>
      <c r="FUW2"/>
      <c r="FUX2"/>
      <c r="FUY2"/>
      <c r="FUZ2"/>
      <c r="FVA2"/>
      <c r="FVB2"/>
      <c r="FVC2"/>
      <c r="FVD2"/>
      <c r="FVE2"/>
      <c r="FVF2"/>
      <c r="FVG2"/>
      <c r="FVH2"/>
      <c r="FVI2"/>
      <c r="FVJ2"/>
      <c r="FVK2"/>
      <c r="FVL2"/>
      <c r="FVM2"/>
      <c r="FVN2"/>
      <c r="FVO2"/>
      <c r="FVP2"/>
      <c r="FVQ2"/>
      <c r="FVR2"/>
      <c r="FVS2"/>
      <c r="FVT2"/>
      <c r="FVU2"/>
      <c r="FVV2"/>
      <c r="FVW2"/>
      <c r="FVX2"/>
      <c r="FVY2"/>
      <c r="FVZ2"/>
      <c r="FWA2"/>
      <c r="FWB2"/>
      <c r="FWC2"/>
      <c r="FWD2"/>
      <c r="FWE2"/>
      <c r="FWF2"/>
      <c r="FWG2"/>
      <c r="FWH2"/>
      <c r="FWI2"/>
      <c r="FWJ2"/>
      <c r="FWK2"/>
      <c r="FWL2"/>
      <c r="FWM2"/>
      <c r="FWN2"/>
      <c r="FWO2"/>
      <c r="FWP2"/>
      <c r="FWQ2"/>
      <c r="FWR2"/>
      <c r="FWS2"/>
      <c r="FWT2"/>
      <c r="FWU2"/>
      <c r="FWV2"/>
      <c r="FWW2"/>
      <c r="FWX2"/>
      <c r="FWY2"/>
      <c r="FWZ2"/>
      <c r="FXA2"/>
      <c r="FXB2"/>
      <c r="FXC2"/>
      <c r="FXD2"/>
      <c r="FXE2"/>
      <c r="FXF2"/>
      <c r="FXG2"/>
      <c r="FXH2"/>
      <c r="FXI2"/>
      <c r="FXJ2"/>
      <c r="FXK2"/>
      <c r="FXL2"/>
      <c r="FXM2"/>
      <c r="FXN2"/>
      <c r="FXO2"/>
      <c r="FXP2"/>
      <c r="FXQ2"/>
      <c r="FXR2"/>
      <c r="FXS2"/>
      <c r="FXT2"/>
      <c r="FXU2"/>
      <c r="FXV2"/>
      <c r="FXW2"/>
      <c r="FXX2"/>
      <c r="FXY2"/>
      <c r="FXZ2"/>
      <c r="FYA2"/>
      <c r="FYB2"/>
      <c r="FYC2"/>
      <c r="FYD2"/>
      <c r="FYE2"/>
      <c r="FYF2"/>
      <c r="FYG2"/>
      <c r="FYH2"/>
      <c r="FYI2"/>
      <c r="FYJ2"/>
      <c r="FYK2"/>
      <c r="FYL2"/>
      <c r="FYM2"/>
      <c r="FYN2"/>
      <c r="FYO2"/>
      <c r="FYP2"/>
      <c r="FYQ2"/>
      <c r="FYR2"/>
      <c r="FYS2"/>
      <c r="FYT2"/>
      <c r="FYU2"/>
      <c r="FYV2"/>
      <c r="FYW2"/>
      <c r="FYX2"/>
      <c r="FYY2"/>
      <c r="FYZ2"/>
      <c r="FZA2"/>
      <c r="FZB2"/>
      <c r="FZC2"/>
      <c r="FZD2"/>
      <c r="FZE2"/>
      <c r="FZF2"/>
      <c r="FZG2"/>
      <c r="FZH2"/>
      <c r="FZI2"/>
      <c r="FZJ2"/>
      <c r="FZK2"/>
      <c r="FZL2"/>
      <c r="FZM2"/>
      <c r="FZN2"/>
      <c r="FZO2"/>
      <c r="FZP2"/>
      <c r="FZQ2"/>
      <c r="FZR2"/>
      <c r="FZS2"/>
      <c r="FZT2"/>
      <c r="FZU2"/>
      <c r="FZV2"/>
      <c r="FZW2"/>
      <c r="FZX2"/>
      <c r="FZY2"/>
      <c r="FZZ2"/>
      <c r="GAA2"/>
      <c r="GAB2"/>
      <c r="GAC2"/>
      <c r="GAD2"/>
      <c r="GAE2"/>
      <c r="GAF2"/>
      <c r="GAG2"/>
      <c r="GAH2"/>
      <c r="GAI2"/>
      <c r="GAJ2"/>
      <c r="GAK2"/>
      <c r="GAL2"/>
      <c r="GAM2"/>
      <c r="GAN2"/>
      <c r="GAO2"/>
      <c r="GAP2"/>
      <c r="GAQ2"/>
      <c r="GAR2"/>
      <c r="GAS2"/>
      <c r="GAT2"/>
      <c r="GAU2"/>
      <c r="GAV2"/>
      <c r="GAW2"/>
      <c r="GAX2"/>
      <c r="GAY2"/>
      <c r="GAZ2"/>
      <c r="GBA2"/>
      <c r="GBB2"/>
      <c r="GBC2"/>
      <c r="GBD2"/>
      <c r="GBE2"/>
      <c r="GBF2"/>
      <c r="GBG2"/>
      <c r="GBH2"/>
      <c r="GBI2"/>
      <c r="GBJ2"/>
      <c r="GBK2"/>
      <c r="GBL2"/>
      <c r="GBM2"/>
      <c r="GBN2"/>
      <c r="GBO2"/>
      <c r="GBP2"/>
      <c r="GBQ2"/>
      <c r="GBR2"/>
      <c r="GBS2"/>
      <c r="GBT2"/>
      <c r="GBU2"/>
      <c r="GBV2"/>
      <c r="GBW2"/>
      <c r="GBX2"/>
      <c r="GBY2"/>
      <c r="GBZ2"/>
      <c r="GCA2"/>
      <c r="GCB2"/>
      <c r="GCC2"/>
      <c r="GCD2"/>
      <c r="GCE2"/>
      <c r="GCF2"/>
      <c r="GCG2"/>
      <c r="GCH2"/>
      <c r="GCI2"/>
      <c r="GCJ2"/>
      <c r="GCK2"/>
      <c r="GCL2"/>
      <c r="GCM2"/>
      <c r="GCN2"/>
      <c r="GCO2"/>
      <c r="GCP2"/>
      <c r="GCQ2"/>
      <c r="GCR2"/>
      <c r="GCS2"/>
      <c r="GCT2"/>
      <c r="GCU2"/>
      <c r="GCV2"/>
      <c r="GCW2"/>
      <c r="GCX2"/>
      <c r="GCY2"/>
      <c r="GCZ2"/>
      <c r="GDA2"/>
      <c r="GDB2"/>
      <c r="GDC2"/>
      <c r="GDD2"/>
      <c r="GDE2"/>
      <c r="GDF2"/>
      <c r="GDG2"/>
      <c r="GDH2"/>
      <c r="GDI2"/>
      <c r="GDJ2"/>
      <c r="GDK2"/>
      <c r="GDL2"/>
      <c r="GDM2"/>
      <c r="GDN2"/>
      <c r="GDO2"/>
      <c r="GDP2"/>
      <c r="GDQ2"/>
      <c r="GDR2"/>
      <c r="GDS2"/>
      <c r="GDT2"/>
      <c r="GDU2"/>
      <c r="GDV2"/>
      <c r="GDW2"/>
      <c r="GDX2"/>
      <c r="GDY2"/>
      <c r="GDZ2"/>
      <c r="GEA2"/>
      <c r="GEB2"/>
      <c r="GEC2"/>
      <c r="GED2"/>
      <c r="GEE2"/>
      <c r="GEF2"/>
      <c r="GEG2"/>
      <c r="GEH2"/>
      <c r="GEI2"/>
      <c r="GEJ2"/>
      <c r="GEK2"/>
      <c r="GEL2"/>
      <c r="GEM2"/>
      <c r="GEN2"/>
      <c r="GEO2"/>
      <c r="GEP2"/>
      <c r="GEQ2"/>
      <c r="GER2"/>
      <c r="GES2"/>
      <c r="GET2"/>
      <c r="GEU2"/>
      <c r="GEV2"/>
      <c r="GEW2"/>
      <c r="GEX2"/>
      <c r="GEY2"/>
      <c r="GEZ2"/>
      <c r="GFA2"/>
      <c r="GFB2"/>
      <c r="GFC2"/>
      <c r="GFD2"/>
      <c r="GFE2"/>
      <c r="GFF2"/>
      <c r="GFG2"/>
      <c r="GFH2"/>
      <c r="GFI2"/>
      <c r="GFJ2"/>
      <c r="GFK2"/>
      <c r="GFL2"/>
      <c r="GFM2"/>
      <c r="GFN2"/>
      <c r="GFO2"/>
      <c r="GFP2"/>
      <c r="GFQ2"/>
      <c r="GFR2"/>
      <c r="GFS2"/>
      <c r="GFT2"/>
      <c r="GFU2"/>
      <c r="GFV2"/>
      <c r="GFW2"/>
      <c r="GFX2"/>
      <c r="GFY2"/>
      <c r="GFZ2"/>
      <c r="GGA2"/>
      <c r="GGB2"/>
      <c r="GGC2"/>
      <c r="GGD2"/>
      <c r="GGE2"/>
      <c r="GGF2"/>
      <c r="GGG2"/>
      <c r="GGH2"/>
      <c r="GGI2"/>
      <c r="GGJ2"/>
      <c r="GGK2"/>
      <c r="GGL2"/>
      <c r="GGM2"/>
      <c r="GGN2"/>
      <c r="GGO2"/>
      <c r="GGP2"/>
      <c r="GGQ2"/>
      <c r="GGR2"/>
      <c r="GGS2"/>
      <c r="GGT2"/>
      <c r="GGU2"/>
      <c r="GGV2"/>
      <c r="GGW2"/>
      <c r="GGX2"/>
      <c r="GGY2"/>
      <c r="GGZ2"/>
      <c r="GHA2"/>
      <c r="GHB2"/>
      <c r="GHC2"/>
      <c r="GHD2"/>
      <c r="GHE2"/>
      <c r="GHF2"/>
      <c r="GHG2"/>
      <c r="GHH2"/>
      <c r="GHI2"/>
      <c r="GHJ2"/>
      <c r="GHK2"/>
      <c r="GHL2"/>
      <c r="GHM2"/>
      <c r="GHN2"/>
      <c r="GHO2"/>
      <c r="GHP2"/>
      <c r="GHQ2"/>
      <c r="GHR2"/>
      <c r="GHS2"/>
      <c r="GHT2"/>
      <c r="GHU2"/>
      <c r="GHV2"/>
      <c r="GHW2"/>
      <c r="GHX2"/>
      <c r="GHY2"/>
      <c r="GHZ2"/>
      <c r="GIA2"/>
      <c r="GIB2"/>
      <c r="GIC2"/>
      <c r="GID2"/>
      <c r="GIE2"/>
      <c r="GIF2"/>
      <c r="GIG2"/>
      <c r="GIH2"/>
      <c r="GII2"/>
      <c r="GIJ2"/>
      <c r="GIK2"/>
      <c r="GIL2"/>
      <c r="GIM2"/>
      <c r="GIN2"/>
      <c r="GIO2"/>
      <c r="GIP2"/>
      <c r="GIQ2"/>
      <c r="GIR2"/>
      <c r="GIS2"/>
      <c r="GIT2"/>
      <c r="GIU2"/>
      <c r="GIV2"/>
      <c r="GIW2"/>
      <c r="GIX2"/>
      <c r="GIY2"/>
      <c r="GIZ2"/>
      <c r="GJA2"/>
      <c r="GJB2"/>
      <c r="GJC2"/>
      <c r="GJD2"/>
      <c r="GJE2"/>
      <c r="GJF2"/>
      <c r="GJG2"/>
      <c r="GJH2"/>
      <c r="GJI2"/>
      <c r="GJJ2"/>
      <c r="GJK2"/>
      <c r="GJL2"/>
      <c r="GJM2"/>
      <c r="GJN2"/>
      <c r="GJO2"/>
      <c r="GJP2"/>
      <c r="GJQ2"/>
      <c r="GJR2"/>
      <c r="GJS2"/>
      <c r="GJT2"/>
      <c r="GJU2"/>
      <c r="GJV2"/>
      <c r="GJW2"/>
      <c r="GJX2"/>
      <c r="GJY2"/>
      <c r="GJZ2"/>
      <c r="GKA2"/>
      <c r="GKB2"/>
      <c r="GKC2"/>
      <c r="GKD2"/>
      <c r="GKE2"/>
      <c r="GKF2"/>
      <c r="GKG2"/>
      <c r="GKH2"/>
      <c r="GKI2"/>
      <c r="GKJ2"/>
      <c r="GKK2"/>
      <c r="GKL2"/>
      <c r="GKM2"/>
      <c r="GKN2"/>
      <c r="GKO2"/>
      <c r="GKP2"/>
      <c r="GKQ2"/>
      <c r="GKR2"/>
      <c r="GKS2"/>
      <c r="GKT2"/>
      <c r="GKU2"/>
      <c r="GKV2"/>
      <c r="GKW2"/>
      <c r="GKX2"/>
      <c r="GKY2"/>
      <c r="GKZ2"/>
      <c r="GLA2"/>
      <c r="GLB2"/>
      <c r="GLC2"/>
      <c r="GLD2"/>
      <c r="GLE2"/>
      <c r="GLF2"/>
      <c r="GLG2"/>
      <c r="GLH2"/>
      <c r="GLI2"/>
      <c r="GLJ2"/>
      <c r="GLK2"/>
      <c r="GLL2"/>
      <c r="GLM2"/>
      <c r="GLN2"/>
      <c r="GLO2"/>
      <c r="GLP2"/>
      <c r="GLQ2"/>
      <c r="GLR2"/>
      <c r="GLS2"/>
      <c r="GLT2"/>
      <c r="GLU2"/>
      <c r="GLV2"/>
      <c r="GLW2"/>
      <c r="GLX2"/>
      <c r="GLY2"/>
      <c r="GLZ2"/>
      <c r="GMA2"/>
      <c r="GMB2"/>
      <c r="GMC2"/>
      <c r="GMD2"/>
      <c r="GME2"/>
      <c r="GMF2"/>
      <c r="GMG2"/>
      <c r="GMH2"/>
      <c r="GMI2"/>
      <c r="GMJ2"/>
      <c r="GMK2"/>
      <c r="GML2"/>
      <c r="GMM2"/>
      <c r="GMN2"/>
      <c r="GMO2"/>
      <c r="GMP2"/>
      <c r="GMQ2"/>
      <c r="GMR2"/>
      <c r="GMS2"/>
      <c r="GMT2"/>
      <c r="GMU2"/>
      <c r="GMV2"/>
      <c r="GMW2"/>
      <c r="GMX2"/>
      <c r="GMY2"/>
      <c r="GMZ2"/>
      <c r="GNA2"/>
      <c r="GNB2"/>
      <c r="GNC2"/>
      <c r="GND2"/>
      <c r="GNE2"/>
      <c r="GNF2"/>
      <c r="GNG2"/>
      <c r="GNH2"/>
      <c r="GNI2"/>
      <c r="GNJ2"/>
      <c r="GNK2"/>
      <c r="GNL2"/>
      <c r="GNM2"/>
      <c r="GNN2"/>
      <c r="GNO2"/>
      <c r="GNP2"/>
      <c r="GNQ2"/>
      <c r="GNR2"/>
      <c r="GNS2"/>
      <c r="GNT2"/>
      <c r="GNU2"/>
      <c r="GNV2"/>
      <c r="GNW2"/>
      <c r="GNX2"/>
      <c r="GNY2"/>
      <c r="GNZ2"/>
      <c r="GOA2"/>
      <c r="GOB2"/>
      <c r="GOC2"/>
      <c r="GOD2"/>
      <c r="GOE2"/>
      <c r="GOF2"/>
      <c r="GOG2"/>
      <c r="GOH2"/>
      <c r="GOI2"/>
      <c r="GOJ2"/>
      <c r="GOK2"/>
      <c r="GOL2"/>
      <c r="GOM2"/>
      <c r="GON2"/>
      <c r="GOO2"/>
      <c r="GOP2"/>
      <c r="GOQ2"/>
      <c r="GOR2"/>
      <c r="GOS2"/>
      <c r="GOT2"/>
      <c r="GOU2"/>
      <c r="GOV2"/>
      <c r="GOW2"/>
      <c r="GOX2"/>
      <c r="GOY2"/>
      <c r="GOZ2"/>
      <c r="GPA2"/>
      <c r="GPB2"/>
      <c r="GPC2"/>
      <c r="GPD2"/>
      <c r="GPE2"/>
      <c r="GPF2"/>
      <c r="GPG2"/>
      <c r="GPH2"/>
      <c r="GPI2"/>
      <c r="GPJ2"/>
      <c r="GPK2"/>
      <c r="GPL2"/>
      <c r="GPM2"/>
      <c r="GPN2"/>
      <c r="GPO2"/>
      <c r="GPP2"/>
      <c r="GPQ2"/>
      <c r="GPR2"/>
      <c r="GPS2"/>
      <c r="GPT2"/>
      <c r="GPU2"/>
      <c r="GPV2"/>
      <c r="GPW2"/>
      <c r="GPX2"/>
      <c r="GPY2"/>
      <c r="GPZ2"/>
      <c r="GQA2"/>
      <c r="GQB2"/>
      <c r="GQC2"/>
      <c r="GQD2"/>
      <c r="GQE2"/>
      <c r="GQF2"/>
      <c r="GQG2"/>
      <c r="GQH2"/>
      <c r="GQI2"/>
      <c r="GQJ2"/>
      <c r="GQK2"/>
      <c r="GQL2"/>
      <c r="GQM2"/>
      <c r="GQN2"/>
      <c r="GQO2"/>
      <c r="GQP2"/>
      <c r="GQQ2"/>
      <c r="GQR2"/>
      <c r="GQS2"/>
      <c r="GQT2"/>
      <c r="GQU2"/>
      <c r="GQV2"/>
      <c r="GQW2"/>
      <c r="GQX2"/>
      <c r="GQY2"/>
      <c r="GQZ2"/>
      <c r="GRA2"/>
      <c r="GRB2"/>
      <c r="GRC2"/>
      <c r="GRD2"/>
      <c r="GRE2"/>
      <c r="GRF2"/>
      <c r="GRG2"/>
      <c r="GRH2"/>
      <c r="GRI2"/>
      <c r="GRJ2"/>
      <c r="GRK2"/>
      <c r="GRL2"/>
      <c r="GRM2"/>
      <c r="GRN2"/>
      <c r="GRO2"/>
      <c r="GRP2"/>
      <c r="GRQ2"/>
      <c r="GRR2"/>
      <c r="GRS2"/>
      <c r="GRT2"/>
      <c r="GRU2"/>
      <c r="GRV2"/>
      <c r="GRW2"/>
      <c r="GRX2"/>
      <c r="GRY2"/>
      <c r="GRZ2"/>
      <c r="GSA2"/>
      <c r="GSB2"/>
      <c r="GSC2"/>
      <c r="GSD2"/>
      <c r="GSE2"/>
      <c r="GSF2"/>
      <c r="GSG2"/>
      <c r="GSH2"/>
      <c r="GSI2"/>
      <c r="GSJ2"/>
      <c r="GSK2"/>
      <c r="GSL2"/>
      <c r="GSM2"/>
      <c r="GSN2"/>
      <c r="GSO2"/>
      <c r="GSP2"/>
      <c r="GSQ2"/>
      <c r="GSR2"/>
      <c r="GSS2"/>
      <c r="GST2"/>
      <c r="GSU2"/>
      <c r="GSV2"/>
      <c r="GSW2"/>
      <c r="GSX2"/>
      <c r="GSY2"/>
      <c r="GSZ2"/>
      <c r="GTA2"/>
      <c r="GTB2"/>
      <c r="GTC2"/>
      <c r="GTD2"/>
      <c r="GTE2"/>
      <c r="GTF2"/>
      <c r="GTG2"/>
      <c r="GTH2"/>
      <c r="GTI2"/>
      <c r="GTJ2"/>
      <c r="GTK2"/>
      <c r="GTL2"/>
      <c r="GTM2"/>
      <c r="GTN2"/>
      <c r="GTO2"/>
      <c r="GTP2"/>
      <c r="GTQ2"/>
      <c r="GTR2"/>
      <c r="GTS2"/>
      <c r="GTT2"/>
      <c r="GTU2"/>
      <c r="GTV2"/>
      <c r="GTW2"/>
      <c r="GTX2"/>
      <c r="GTY2"/>
      <c r="GTZ2"/>
      <c r="GUA2"/>
      <c r="GUB2"/>
      <c r="GUC2"/>
      <c r="GUD2"/>
      <c r="GUE2"/>
      <c r="GUF2"/>
      <c r="GUG2"/>
      <c r="GUH2"/>
      <c r="GUI2"/>
      <c r="GUJ2"/>
      <c r="GUK2"/>
      <c r="GUL2"/>
      <c r="GUM2"/>
      <c r="GUN2"/>
      <c r="GUO2"/>
      <c r="GUP2"/>
      <c r="GUQ2"/>
      <c r="GUR2"/>
      <c r="GUS2"/>
      <c r="GUT2"/>
      <c r="GUU2"/>
      <c r="GUV2"/>
      <c r="GUW2"/>
      <c r="GUX2"/>
      <c r="GUY2"/>
      <c r="GUZ2"/>
      <c r="GVA2"/>
      <c r="GVB2"/>
      <c r="GVC2"/>
      <c r="GVD2"/>
      <c r="GVE2"/>
      <c r="GVF2"/>
      <c r="GVG2"/>
      <c r="GVH2"/>
      <c r="GVI2"/>
      <c r="GVJ2"/>
      <c r="GVK2"/>
      <c r="GVL2"/>
      <c r="GVM2"/>
      <c r="GVN2"/>
      <c r="GVO2"/>
      <c r="GVP2"/>
      <c r="GVQ2"/>
      <c r="GVR2"/>
      <c r="GVS2"/>
      <c r="GVT2"/>
      <c r="GVU2"/>
      <c r="GVV2"/>
      <c r="GVW2"/>
      <c r="GVX2"/>
      <c r="GVY2"/>
      <c r="GVZ2"/>
      <c r="GWA2"/>
      <c r="GWB2"/>
      <c r="GWC2"/>
      <c r="GWD2"/>
      <c r="GWE2"/>
      <c r="GWF2"/>
      <c r="GWG2"/>
      <c r="GWH2"/>
      <c r="GWI2"/>
      <c r="GWJ2"/>
      <c r="GWK2"/>
      <c r="GWL2"/>
      <c r="GWM2"/>
      <c r="GWN2"/>
      <c r="GWO2"/>
      <c r="GWP2"/>
      <c r="GWQ2"/>
      <c r="GWR2"/>
      <c r="GWS2"/>
      <c r="GWT2"/>
      <c r="GWU2"/>
      <c r="GWV2"/>
      <c r="GWW2"/>
      <c r="GWX2"/>
      <c r="GWY2"/>
      <c r="GWZ2"/>
      <c r="GXA2"/>
      <c r="GXB2"/>
      <c r="GXC2"/>
      <c r="GXD2"/>
      <c r="GXE2"/>
      <c r="GXF2"/>
      <c r="GXG2"/>
      <c r="GXH2"/>
      <c r="GXI2"/>
      <c r="GXJ2"/>
      <c r="GXK2"/>
      <c r="GXL2"/>
      <c r="GXM2"/>
      <c r="GXN2"/>
      <c r="GXO2"/>
      <c r="GXP2"/>
      <c r="GXQ2"/>
      <c r="GXR2"/>
      <c r="GXS2"/>
      <c r="GXT2"/>
      <c r="GXU2"/>
      <c r="GXV2"/>
      <c r="GXW2"/>
      <c r="GXX2"/>
      <c r="GXY2"/>
      <c r="GXZ2"/>
      <c r="GYA2"/>
      <c r="GYB2"/>
      <c r="GYC2"/>
      <c r="GYD2"/>
      <c r="GYE2"/>
      <c r="GYF2"/>
      <c r="GYG2"/>
      <c r="GYH2"/>
      <c r="GYI2"/>
      <c r="GYJ2"/>
      <c r="GYK2"/>
      <c r="GYL2"/>
      <c r="GYM2"/>
      <c r="GYN2"/>
      <c r="GYO2"/>
      <c r="GYP2"/>
      <c r="GYQ2"/>
      <c r="GYR2"/>
      <c r="GYS2"/>
      <c r="GYT2"/>
      <c r="GYU2"/>
      <c r="GYV2"/>
      <c r="GYW2"/>
      <c r="GYX2"/>
      <c r="GYY2"/>
      <c r="GYZ2"/>
      <c r="GZA2"/>
      <c r="GZB2"/>
      <c r="GZC2"/>
      <c r="GZD2"/>
      <c r="GZE2"/>
      <c r="GZF2"/>
      <c r="GZG2"/>
      <c r="GZH2"/>
      <c r="GZI2"/>
      <c r="GZJ2"/>
      <c r="GZK2"/>
      <c r="GZL2"/>
      <c r="GZM2"/>
      <c r="GZN2"/>
      <c r="GZO2"/>
      <c r="GZP2"/>
      <c r="GZQ2"/>
      <c r="GZR2"/>
      <c r="GZS2"/>
      <c r="GZT2"/>
      <c r="GZU2"/>
      <c r="GZV2"/>
      <c r="GZW2"/>
      <c r="GZX2"/>
      <c r="GZY2"/>
      <c r="GZZ2"/>
      <c r="HAA2"/>
      <c r="HAB2"/>
      <c r="HAC2"/>
      <c r="HAD2"/>
      <c r="HAE2"/>
      <c r="HAF2"/>
      <c r="HAG2"/>
      <c r="HAH2"/>
      <c r="HAI2"/>
      <c r="HAJ2"/>
      <c r="HAK2"/>
      <c r="HAL2"/>
      <c r="HAM2"/>
      <c r="HAN2"/>
      <c r="HAO2"/>
      <c r="HAP2"/>
      <c r="HAQ2"/>
      <c r="HAR2"/>
      <c r="HAS2"/>
      <c r="HAT2"/>
      <c r="HAU2"/>
      <c r="HAV2"/>
      <c r="HAW2"/>
      <c r="HAX2"/>
      <c r="HAY2"/>
      <c r="HAZ2"/>
      <c r="HBA2"/>
      <c r="HBB2"/>
      <c r="HBC2"/>
      <c r="HBD2"/>
      <c r="HBE2"/>
      <c r="HBF2"/>
      <c r="HBG2"/>
      <c r="HBH2"/>
      <c r="HBI2"/>
      <c r="HBJ2"/>
      <c r="HBK2"/>
      <c r="HBL2"/>
      <c r="HBM2"/>
      <c r="HBN2"/>
      <c r="HBO2"/>
      <c r="HBP2"/>
      <c r="HBQ2"/>
      <c r="HBR2"/>
      <c r="HBS2"/>
      <c r="HBT2"/>
      <c r="HBU2"/>
      <c r="HBV2"/>
      <c r="HBW2"/>
      <c r="HBX2"/>
      <c r="HBY2"/>
      <c r="HBZ2"/>
      <c r="HCA2"/>
      <c r="HCB2"/>
      <c r="HCC2"/>
      <c r="HCD2"/>
      <c r="HCE2"/>
      <c r="HCF2"/>
      <c r="HCG2"/>
      <c r="HCH2"/>
      <c r="HCI2"/>
      <c r="HCJ2"/>
      <c r="HCK2"/>
      <c r="HCL2"/>
      <c r="HCM2"/>
      <c r="HCN2"/>
      <c r="HCO2"/>
      <c r="HCP2"/>
      <c r="HCQ2"/>
      <c r="HCR2"/>
      <c r="HCS2"/>
      <c r="HCT2"/>
      <c r="HCU2"/>
      <c r="HCV2"/>
      <c r="HCW2"/>
      <c r="HCX2"/>
      <c r="HCY2"/>
      <c r="HCZ2"/>
      <c r="HDA2"/>
      <c r="HDB2"/>
      <c r="HDC2"/>
      <c r="HDD2"/>
      <c r="HDE2"/>
      <c r="HDF2"/>
      <c r="HDG2"/>
      <c r="HDH2"/>
      <c r="HDI2"/>
      <c r="HDJ2"/>
      <c r="HDK2"/>
      <c r="HDL2"/>
      <c r="HDM2"/>
      <c r="HDN2"/>
      <c r="HDO2"/>
      <c r="HDP2"/>
      <c r="HDQ2"/>
      <c r="HDR2"/>
      <c r="HDS2"/>
      <c r="HDT2"/>
      <c r="HDU2"/>
      <c r="HDV2"/>
      <c r="HDW2"/>
      <c r="HDX2"/>
      <c r="HDY2"/>
      <c r="HDZ2"/>
      <c r="HEA2"/>
      <c r="HEB2"/>
      <c r="HEC2"/>
      <c r="HED2"/>
      <c r="HEE2"/>
      <c r="HEF2"/>
      <c r="HEG2"/>
      <c r="HEH2"/>
      <c r="HEI2"/>
      <c r="HEJ2"/>
      <c r="HEK2"/>
      <c r="HEL2"/>
      <c r="HEM2"/>
      <c r="HEN2"/>
      <c r="HEO2"/>
      <c r="HEP2"/>
      <c r="HEQ2"/>
      <c r="HER2"/>
      <c r="HES2"/>
      <c r="HET2"/>
      <c r="HEU2"/>
      <c r="HEV2"/>
      <c r="HEW2"/>
      <c r="HEX2"/>
      <c r="HEY2"/>
      <c r="HEZ2"/>
      <c r="HFA2"/>
      <c r="HFB2"/>
      <c r="HFC2"/>
      <c r="HFD2"/>
      <c r="HFE2"/>
      <c r="HFF2"/>
      <c r="HFG2"/>
      <c r="HFH2"/>
      <c r="HFI2"/>
      <c r="HFJ2"/>
      <c r="HFK2"/>
      <c r="HFL2"/>
      <c r="HFM2"/>
      <c r="HFN2"/>
      <c r="HFO2"/>
      <c r="HFP2"/>
      <c r="HFQ2"/>
      <c r="HFR2"/>
      <c r="HFS2"/>
      <c r="HFT2"/>
      <c r="HFU2"/>
      <c r="HFV2"/>
      <c r="HFW2"/>
      <c r="HFX2"/>
      <c r="HFY2"/>
      <c r="HFZ2"/>
      <c r="HGA2"/>
      <c r="HGB2"/>
      <c r="HGC2"/>
      <c r="HGD2"/>
      <c r="HGE2"/>
      <c r="HGF2"/>
      <c r="HGG2"/>
      <c r="HGH2"/>
      <c r="HGI2"/>
      <c r="HGJ2"/>
      <c r="HGK2"/>
      <c r="HGL2"/>
      <c r="HGM2"/>
      <c r="HGN2"/>
      <c r="HGO2"/>
      <c r="HGP2"/>
      <c r="HGQ2"/>
      <c r="HGR2"/>
      <c r="HGS2"/>
      <c r="HGT2"/>
      <c r="HGU2"/>
      <c r="HGV2"/>
      <c r="HGW2"/>
      <c r="HGX2"/>
      <c r="HGY2"/>
      <c r="HGZ2"/>
      <c r="HHA2"/>
      <c r="HHB2"/>
      <c r="HHC2"/>
      <c r="HHD2"/>
      <c r="HHE2"/>
      <c r="HHF2"/>
      <c r="HHG2"/>
      <c r="HHH2"/>
      <c r="HHI2"/>
      <c r="HHJ2"/>
      <c r="HHK2"/>
      <c r="HHL2"/>
      <c r="HHM2"/>
      <c r="HHN2"/>
      <c r="HHO2"/>
      <c r="HHP2"/>
      <c r="HHQ2"/>
      <c r="HHR2"/>
      <c r="HHS2"/>
      <c r="HHT2"/>
      <c r="HHU2"/>
      <c r="HHV2"/>
      <c r="HHW2"/>
      <c r="HHX2"/>
      <c r="HHY2"/>
      <c r="HHZ2"/>
      <c r="HIA2"/>
      <c r="HIB2"/>
      <c r="HIC2"/>
      <c r="HID2"/>
      <c r="HIE2"/>
      <c r="HIF2"/>
      <c r="HIG2"/>
      <c r="HIH2"/>
      <c r="HII2"/>
      <c r="HIJ2"/>
      <c r="HIK2"/>
      <c r="HIL2"/>
      <c r="HIM2"/>
      <c r="HIN2"/>
      <c r="HIO2"/>
      <c r="HIP2"/>
      <c r="HIQ2"/>
      <c r="HIR2"/>
      <c r="HIS2"/>
      <c r="HIT2"/>
      <c r="HIU2"/>
      <c r="HIV2"/>
      <c r="HIW2"/>
      <c r="HIX2"/>
      <c r="HIY2"/>
      <c r="HIZ2"/>
      <c r="HJA2"/>
      <c r="HJB2"/>
      <c r="HJC2"/>
      <c r="HJD2"/>
      <c r="HJE2"/>
      <c r="HJF2"/>
      <c r="HJG2"/>
      <c r="HJH2"/>
      <c r="HJI2"/>
      <c r="HJJ2"/>
      <c r="HJK2"/>
      <c r="HJL2"/>
      <c r="HJM2"/>
      <c r="HJN2"/>
      <c r="HJO2"/>
      <c r="HJP2"/>
      <c r="HJQ2"/>
      <c r="HJR2"/>
      <c r="HJS2"/>
      <c r="HJT2"/>
      <c r="HJU2"/>
      <c r="HJV2"/>
      <c r="HJW2"/>
      <c r="HJX2"/>
      <c r="HJY2"/>
      <c r="HJZ2"/>
      <c r="HKA2"/>
      <c r="HKB2"/>
      <c r="HKC2"/>
      <c r="HKD2"/>
      <c r="HKE2"/>
      <c r="HKF2"/>
      <c r="HKG2"/>
      <c r="HKH2"/>
      <c r="HKI2"/>
      <c r="HKJ2"/>
      <c r="HKK2"/>
      <c r="HKL2"/>
      <c r="HKM2"/>
      <c r="HKN2"/>
      <c r="HKO2"/>
      <c r="HKP2"/>
      <c r="HKQ2"/>
      <c r="HKR2"/>
      <c r="HKS2"/>
      <c r="HKT2"/>
      <c r="HKU2"/>
      <c r="HKV2"/>
      <c r="HKW2"/>
      <c r="HKX2"/>
      <c r="HKY2"/>
      <c r="HKZ2"/>
      <c r="HLA2"/>
      <c r="HLB2"/>
      <c r="HLC2"/>
      <c r="HLD2"/>
      <c r="HLE2"/>
      <c r="HLF2"/>
      <c r="HLG2"/>
      <c r="HLH2"/>
      <c r="HLI2"/>
      <c r="HLJ2"/>
      <c r="HLK2"/>
      <c r="HLL2"/>
      <c r="HLM2"/>
      <c r="HLN2"/>
      <c r="HLO2"/>
      <c r="HLP2"/>
      <c r="HLQ2"/>
      <c r="HLR2"/>
      <c r="HLS2"/>
      <c r="HLT2"/>
      <c r="HLU2"/>
      <c r="HLV2"/>
      <c r="HLW2"/>
      <c r="HLX2"/>
      <c r="HLY2"/>
      <c r="HLZ2"/>
      <c r="HMA2"/>
      <c r="HMB2"/>
      <c r="HMC2"/>
      <c r="HMD2"/>
      <c r="HME2"/>
      <c r="HMF2"/>
      <c r="HMG2"/>
      <c r="HMH2"/>
      <c r="HMI2"/>
      <c r="HMJ2"/>
      <c r="HMK2"/>
      <c r="HML2"/>
      <c r="HMM2"/>
      <c r="HMN2"/>
      <c r="HMO2"/>
      <c r="HMP2"/>
      <c r="HMQ2"/>
      <c r="HMR2"/>
      <c r="HMS2"/>
      <c r="HMT2"/>
      <c r="HMU2"/>
      <c r="HMV2"/>
      <c r="HMW2"/>
      <c r="HMX2"/>
      <c r="HMY2"/>
      <c r="HMZ2"/>
      <c r="HNA2"/>
      <c r="HNB2"/>
      <c r="HNC2"/>
      <c r="HND2"/>
      <c r="HNE2"/>
      <c r="HNF2"/>
      <c r="HNG2"/>
      <c r="HNH2"/>
      <c r="HNI2"/>
      <c r="HNJ2"/>
      <c r="HNK2"/>
      <c r="HNL2"/>
      <c r="HNM2"/>
      <c r="HNN2"/>
      <c r="HNO2"/>
      <c r="HNP2"/>
      <c r="HNQ2"/>
      <c r="HNR2"/>
      <c r="HNS2"/>
      <c r="HNT2"/>
      <c r="HNU2"/>
      <c r="HNV2"/>
      <c r="HNW2"/>
      <c r="HNX2"/>
      <c r="HNY2"/>
      <c r="HNZ2"/>
      <c r="HOA2"/>
      <c r="HOB2"/>
      <c r="HOC2"/>
      <c r="HOD2"/>
      <c r="HOE2"/>
      <c r="HOF2"/>
      <c r="HOG2"/>
      <c r="HOH2"/>
      <c r="HOI2"/>
      <c r="HOJ2"/>
      <c r="HOK2"/>
      <c r="HOL2"/>
      <c r="HOM2"/>
      <c r="HON2"/>
      <c r="HOO2"/>
      <c r="HOP2"/>
      <c r="HOQ2"/>
      <c r="HOR2"/>
      <c r="HOS2"/>
      <c r="HOT2"/>
      <c r="HOU2"/>
      <c r="HOV2"/>
      <c r="HOW2"/>
      <c r="HOX2"/>
      <c r="HOY2"/>
      <c r="HOZ2"/>
      <c r="HPA2"/>
      <c r="HPB2"/>
      <c r="HPC2"/>
      <c r="HPD2"/>
      <c r="HPE2"/>
      <c r="HPF2"/>
      <c r="HPG2"/>
      <c r="HPH2"/>
      <c r="HPI2"/>
      <c r="HPJ2"/>
      <c r="HPK2"/>
      <c r="HPL2"/>
      <c r="HPM2"/>
      <c r="HPN2"/>
      <c r="HPO2"/>
      <c r="HPP2"/>
      <c r="HPQ2"/>
      <c r="HPR2"/>
      <c r="HPS2"/>
      <c r="HPT2"/>
      <c r="HPU2"/>
      <c r="HPV2"/>
      <c r="HPW2"/>
      <c r="HPX2"/>
      <c r="HPY2"/>
      <c r="HPZ2"/>
      <c r="HQA2"/>
      <c r="HQB2"/>
      <c r="HQC2"/>
      <c r="HQD2"/>
      <c r="HQE2"/>
      <c r="HQF2"/>
      <c r="HQG2"/>
      <c r="HQH2"/>
      <c r="HQI2"/>
      <c r="HQJ2"/>
      <c r="HQK2"/>
      <c r="HQL2"/>
      <c r="HQM2"/>
      <c r="HQN2"/>
      <c r="HQO2"/>
      <c r="HQP2"/>
      <c r="HQQ2"/>
      <c r="HQR2"/>
      <c r="HQS2"/>
      <c r="HQT2"/>
      <c r="HQU2"/>
      <c r="HQV2"/>
      <c r="HQW2"/>
      <c r="HQX2"/>
      <c r="HQY2"/>
      <c r="HQZ2"/>
      <c r="HRA2"/>
      <c r="HRB2"/>
      <c r="HRC2"/>
      <c r="HRD2"/>
      <c r="HRE2"/>
      <c r="HRF2"/>
      <c r="HRG2"/>
      <c r="HRH2"/>
      <c r="HRI2"/>
      <c r="HRJ2"/>
      <c r="HRK2"/>
      <c r="HRL2"/>
      <c r="HRM2"/>
      <c r="HRN2"/>
      <c r="HRO2"/>
      <c r="HRP2"/>
      <c r="HRQ2"/>
      <c r="HRR2"/>
      <c r="HRS2"/>
      <c r="HRT2"/>
      <c r="HRU2"/>
      <c r="HRV2"/>
      <c r="HRW2"/>
      <c r="HRX2"/>
      <c r="HRY2"/>
      <c r="HRZ2"/>
      <c r="HSA2"/>
      <c r="HSB2"/>
      <c r="HSC2"/>
      <c r="HSD2"/>
      <c r="HSE2"/>
      <c r="HSF2"/>
      <c r="HSG2"/>
      <c r="HSH2"/>
      <c r="HSI2"/>
      <c r="HSJ2"/>
      <c r="HSK2"/>
      <c r="HSL2"/>
      <c r="HSM2"/>
      <c r="HSN2"/>
      <c r="HSO2"/>
      <c r="HSP2"/>
      <c r="HSQ2"/>
      <c r="HSR2"/>
      <c r="HSS2"/>
      <c r="HST2"/>
      <c r="HSU2"/>
      <c r="HSV2"/>
      <c r="HSW2"/>
      <c r="HSX2"/>
      <c r="HSY2"/>
      <c r="HSZ2"/>
      <c r="HTA2"/>
      <c r="HTB2"/>
      <c r="HTC2"/>
      <c r="HTD2"/>
      <c r="HTE2"/>
      <c r="HTF2"/>
      <c r="HTG2"/>
      <c r="HTH2"/>
      <c r="HTI2"/>
      <c r="HTJ2"/>
      <c r="HTK2"/>
      <c r="HTL2"/>
      <c r="HTM2"/>
      <c r="HTN2"/>
      <c r="HTO2"/>
      <c r="HTP2"/>
      <c r="HTQ2"/>
      <c r="HTR2"/>
      <c r="HTS2"/>
      <c r="HTT2"/>
      <c r="HTU2"/>
      <c r="HTV2"/>
      <c r="HTW2"/>
      <c r="HTX2"/>
      <c r="HTY2"/>
      <c r="HTZ2"/>
      <c r="HUA2"/>
      <c r="HUB2"/>
      <c r="HUC2"/>
      <c r="HUD2"/>
      <c r="HUE2"/>
      <c r="HUF2"/>
      <c r="HUG2"/>
      <c r="HUH2"/>
      <c r="HUI2"/>
      <c r="HUJ2"/>
      <c r="HUK2"/>
      <c r="HUL2"/>
      <c r="HUM2"/>
      <c r="HUN2"/>
      <c r="HUO2"/>
      <c r="HUP2"/>
      <c r="HUQ2"/>
      <c r="HUR2"/>
      <c r="HUS2"/>
      <c r="HUT2"/>
      <c r="HUU2"/>
      <c r="HUV2"/>
      <c r="HUW2"/>
      <c r="HUX2"/>
      <c r="HUY2"/>
      <c r="HUZ2"/>
      <c r="HVA2"/>
      <c r="HVB2"/>
      <c r="HVC2"/>
      <c r="HVD2"/>
      <c r="HVE2"/>
      <c r="HVF2"/>
      <c r="HVG2"/>
      <c r="HVH2"/>
      <c r="HVI2"/>
      <c r="HVJ2"/>
      <c r="HVK2"/>
      <c r="HVL2"/>
      <c r="HVM2"/>
      <c r="HVN2"/>
      <c r="HVO2"/>
      <c r="HVP2"/>
      <c r="HVQ2"/>
      <c r="HVR2"/>
      <c r="HVS2"/>
      <c r="HVT2"/>
      <c r="HVU2"/>
      <c r="HVV2"/>
      <c r="HVW2"/>
      <c r="HVX2"/>
      <c r="HVY2"/>
      <c r="HVZ2"/>
      <c r="HWA2"/>
      <c r="HWB2"/>
      <c r="HWC2"/>
      <c r="HWD2"/>
      <c r="HWE2"/>
      <c r="HWF2"/>
      <c r="HWG2"/>
      <c r="HWH2"/>
      <c r="HWI2"/>
      <c r="HWJ2"/>
      <c r="HWK2"/>
      <c r="HWL2"/>
      <c r="HWM2"/>
      <c r="HWN2"/>
      <c r="HWO2"/>
      <c r="HWP2"/>
      <c r="HWQ2"/>
      <c r="HWR2"/>
      <c r="HWS2"/>
      <c r="HWT2"/>
      <c r="HWU2"/>
      <c r="HWV2"/>
      <c r="HWW2"/>
      <c r="HWX2"/>
      <c r="HWY2"/>
      <c r="HWZ2"/>
      <c r="HXA2"/>
      <c r="HXB2"/>
      <c r="HXC2"/>
      <c r="HXD2"/>
      <c r="HXE2"/>
      <c r="HXF2"/>
      <c r="HXG2"/>
      <c r="HXH2"/>
      <c r="HXI2"/>
      <c r="HXJ2"/>
      <c r="HXK2"/>
      <c r="HXL2"/>
      <c r="HXM2"/>
      <c r="HXN2"/>
      <c r="HXO2"/>
      <c r="HXP2"/>
      <c r="HXQ2"/>
      <c r="HXR2"/>
      <c r="HXS2"/>
      <c r="HXT2"/>
      <c r="HXU2"/>
      <c r="HXV2"/>
      <c r="HXW2"/>
      <c r="HXX2"/>
      <c r="HXY2"/>
      <c r="HXZ2"/>
      <c r="HYA2"/>
      <c r="HYB2"/>
      <c r="HYC2"/>
      <c r="HYD2"/>
      <c r="HYE2"/>
      <c r="HYF2"/>
      <c r="HYG2"/>
      <c r="HYH2"/>
      <c r="HYI2"/>
      <c r="HYJ2"/>
      <c r="HYK2"/>
      <c r="HYL2"/>
      <c r="HYM2"/>
      <c r="HYN2"/>
      <c r="HYO2"/>
      <c r="HYP2"/>
      <c r="HYQ2"/>
      <c r="HYR2"/>
      <c r="HYS2"/>
      <c r="HYT2"/>
      <c r="HYU2"/>
      <c r="HYV2"/>
      <c r="HYW2"/>
      <c r="HYX2"/>
      <c r="HYY2"/>
      <c r="HYZ2"/>
      <c r="HZA2"/>
      <c r="HZB2"/>
      <c r="HZC2"/>
      <c r="HZD2"/>
      <c r="HZE2"/>
      <c r="HZF2"/>
      <c r="HZG2"/>
      <c r="HZH2"/>
      <c r="HZI2"/>
      <c r="HZJ2"/>
      <c r="HZK2"/>
      <c r="HZL2"/>
      <c r="HZM2"/>
      <c r="HZN2"/>
      <c r="HZO2"/>
      <c r="HZP2"/>
      <c r="HZQ2"/>
      <c r="HZR2"/>
      <c r="HZS2"/>
      <c r="HZT2"/>
      <c r="HZU2"/>
      <c r="HZV2"/>
      <c r="HZW2"/>
      <c r="HZX2"/>
      <c r="HZY2"/>
      <c r="HZZ2"/>
      <c r="IAA2"/>
      <c r="IAB2"/>
      <c r="IAC2"/>
      <c r="IAD2"/>
      <c r="IAE2"/>
      <c r="IAF2"/>
      <c r="IAG2"/>
      <c r="IAH2"/>
      <c r="IAI2"/>
      <c r="IAJ2"/>
      <c r="IAK2"/>
      <c r="IAL2"/>
      <c r="IAM2"/>
      <c r="IAN2"/>
      <c r="IAO2"/>
      <c r="IAP2"/>
      <c r="IAQ2"/>
      <c r="IAR2"/>
      <c r="IAS2"/>
      <c r="IAT2"/>
      <c r="IAU2"/>
      <c r="IAV2"/>
      <c r="IAW2"/>
      <c r="IAX2"/>
      <c r="IAY2"/>
      <c r="IAZ2"/>
      <c r="IBA2"/>
      <c r="IBB2"/>
      <c r="IBC2"/>
      <c r="IBD2"/>
      <c r="IBE2"/>
      <c r="IBF2"/>
      <c r="IBG2"/>
      <c r="IBH2"/>
      <c r="IBI2"/>
      <c r="IBJ2"/>
      <c r="IBK2"/>
      <c r="IBL2"/>
      <c r="IBM2"/>
      <c r="IBN2"/>
      <c r="IBO2"/>
      <c r="IBP2"/>
      <c r="IBQ2"/>
      <c r="IBR2"/>
      <c r="IBS2"/>
      <c r="IBT2"/>
      <c r="IBU2"/>
      <c r="IBV2"/>
      <c r="IBW2"/>
      <c r="IBX2"/>
      <c r="IBY2"/>
      <c r="IBZ2"/>
      <c r="ICA2"/>
      <c r="ICB2"/>
      <c r="ICC2"/>
      <c r="ICD2"/>
      <c r="ICE2"/>
      <c r="ICF2"/>
      <c r="ICG2"/>
      <c r="ICH2"/>
      <c r="ICI2"/>
      <c r="ICJ2"/>
      <c r="ICK2"/>
      <c r="ICL2"/>
      <c r="ICM2"/>
      <c r="ICN2"/>
      <c r="ICO2"/>
      <c r="ICP2"/>
      <c r="ICQ2"/>
      <c r="ICR2"/>
      <c r="ICS2"/>
      <c r="ICT2"/>
      <c r="ICU2"/>
      <c r="ICV2"/>
      <c r="ICW2"/>
      <c r="ICX2"/>
      <c r="ICY2"/>
      <c r="ICZ2"/>
      <c r="IDA2"/>
      <c r="IDB2"/>
      <c r="IDC2"/>
      <c r="IDD2"/>
      <c r="IDE2"/>
      <c r="IDF2"/>
      <c r="IDG2"/>
      <c r="IDH2"/>
      <c r="IDI2"/>
      <c r="IDJ2"/>
      <c r="IDK2"/>
      <c r="IDL2"/>
      <c r="IDM2"/>
      <c r="IDN2"/>
      <c r="IDO2"/>
      <c r="IDP2"/>
      <c r="IDQ2"/>
      <c r="IDR2"/>
      <c r="IDS2"/>
      <c r="IDT2"/>
      <c r="IDU2"/>
      <c r="IDV2"/>
      <c r="IDW2"/>
      <c r="IDX2"/>
      <c r="IDY2"/>
      <c r="IDZ2"/>
      <c r="IEA2"/>
      <c r="IEB2"/>
      <c r="IEC2"/>
      <c r="IED2"/>
      <c r="IEE2"/>
      <c r="IEF2"/>
      <c r="IEG2"/>
      <c r="IEH2"/>
      <c r="IEI2"/>
      <c r="IEJ2"/>
      <c r="IEK2"/>
      <c r="IEL2"/>
      <c r="IEM2"/>
      <c r="IEN2"/>
      <c r="IEO2"/>
      <c r="IEP2"/>
      <c r="IEQ2"/>
      <c r="IER2"/>
      <c r="IES2"/>
      <c r="IET2"/>
      <c r="IEU2"/>
      <c r="IEV2"/>
      <c r="IEW2"/>
      <c r="IEX2"/>
      <c r="IEY2"/>
      <c r="IEZ2"/>
      <c r="IFA2"/>
      <c r="IFB2"/>
      <c r="IFC2"/>
      <c r="IFD2"/>
      <c r="IFE2"/>
      <c r="IFF2"/>
      <c r="IFG2"/>
      <c r="IFH2"/>
      <c r="IFI2"/>
      <c r="IFJ2"/>
      <c r="IFK2"/>
      <c r="IFL2"/>
      <c r="IFM2"/>
      <c r="IFN2"/>
      <c r="IFO2"/>
      <c r="IFP2"/>
      <c r="IFQ2"/>
      <c r="IFR2"/>
      <c r="IFS2"/>
      <c r="IFT2"/>
      <c r="IFU2"/>
      <c r="IFV2"/>
      <c r="IFW2"/>
      <c r="IFX2"/>
      <c r="IFY2"/>
      <c r="IFZ2"/>
      <c r="IGA2"/>
      <c r="IGB2"/>
      <c r="IGC2"/>
      <c r="IGD2"/>
      <c r="IGE2"/>
      <c r="IGF2"/>
      <c r="IGG2"/>
      <c r="IGH2"/>
      <c r="IGI2"/>
      <c r="IGJ2"/>
      <c r="IGK2"/>
      <c r="IGL2"/>
      <c r="IGM2"/>
      <c r="IGN2"/>
      <c r="IGO2"/>
      <c r="IGP2"/>
      <c r="IGQ2"/>
      <c r="IGR2"/>
      <c r="IGS2"/>
      <c r="IGT2"/>
      <c r="IGU2"/>
      <c r="IGV2"/>
      <c r="IGW2"/>
      <c r="IGX2"/>
      <c r="IGY2"/>
      <c r="IGZ2"/>
      <c r="IHA2"/>
      <c r="IHB2"/>
      <c r="IHC2"/>
      <c r="IHD2"/>
      <c r="IHE2"/>
      <c r="IHF2"/>
      <c r="IHG2"/>
      <c r="IHH2"/>
      <c r="IHI2"/>
      <c r="IHJ2"/>
      <c r="IHK2"/>
      <c r="IHL2"/>
      <c r="IHM2"/>
      <c r="IHN2"/>
      <c r="IHO2"/>
      <c r="IHP2"/>
      <c r="IHQ2"/>
      <c r="IHR2"/>
      <c r="IHS2"/>
      <c r="IHT2"/>
      <c r="IHU2"/>
      <c r="IHV2"/>
      <c r="IHW2"/>
      <c r="IHX2"/>
      <c r="IHY2"/>
      <c r="IHZ2"/>
      <c r="IIA2"/>
      <c r="IIB2"/>
      <c r="IIC2"/>
      <c r="IID2"/>
      <c r="IIE2"/>
      <c r="IIF2"/>
      <c r="IIG2"/>
      <c r="IIH2"/>
      <c r="III2"/>
      <c r="IIJ2"/>
      <c r="IIK2"/>
      <c r="IIL2"/>
      <c r="IIM2"/>
      <c r="IIN2"/>
      <c r="IIO2"/>
      <c r="IIP2"/>
      <c r="IIQ2"/>
      <c r="IIR2"/>
      <c r="IIS2"/>
      <c r="IIT2"/>
      <c r="IIU2"/>
      <c r="IIV2"/>
      <c r="IIW2"/>
      <c r="IIX2"/>
      <c r="IIY2"/>
      <c r="IIZ2"/>
      <c r="IJA2"/>
      <c r="IJB2"/>
      <c r="IJC2"/>
      <c r="IJD2"/>
      <c r="IJE2"/>
      <c r="IJF2"/>
      <c r="IJG2"/>
      <c r="IJH2"/>
      <c r="IJI2"/>
      <c r="IJJ2"/>
      <c r="IJK2"/>
      <c r="IJL2"/>
      <c r="IJM2"/>
      <c r="IJN2"/>
      <c r="IJO2"/>
      <c r="IJP2"/>
      <c r="IJQ2"/>
      <c r="IJR2"/>
      <c r="IJS2"/>
      <c r="IJT2"/>
      <c r="IJU2"/>
      <c r="IJV2"/>
      <c r="IJW2"/>
      <c r="IJX2"/>
      <c r="IJY2"/>
      <c r="IJZ2"/>
      <c r="IKA2"/>
      <c r="IKB2"/>
      <c r="IKC2"/>
      <c r="IKD2"/>
      <c r="IKE2"/>
      <c r="IKF2"/>
      <c r="IKG2"/>
      <c r="IKH2"/>
      <c r="IKI2"/>
      <c r="IKJ2"/>
      <c r="IKK2"/>
      <c r="IKL2"/>
      <c r="IKM2"/>
      <c r="IKN2"/>
      <c r="IKO2"/>
      <c r="IKP2"/>
      <c r="IKQ2"/>
      <c r="IKR2"/>
      <c r="IKS2"/>
      <c r="IKT2"/>
      <c r="IKU2"/>
      <c r="IKV2"/>
      <c r="IKW2"/>
      <c r="IKX2"/>
      <c r="IKY2"/>
      <c r="IKZ2"/>
      <c r="ILA2"/>
      <c r="ILB2"/>
      <c r="ILC2"/>
      <c r="ILD2"/>
      <c r="ILE2"/>
      <c r="ILF2"/>
      <c r="ILG2"/>
      <c r="ILH2"/>
      <c r="ILI2"/>
      <c r="ILJ2"/>
      <c r="ILK2"/>
      <c r="ILL2"/>
      <c r="ILM2"/>
      <c r="ILN2"/>
      <c r="ILO2"/>
      <c r="ILP2"/>
      <c r="ILQ2"/>
      <c r="ILR2"/>
      <c r="ILS2"/>
      <c r="ILT2"/>
      <c r="ILU2"/>
      <c r="ILV2"/>
      <c r="ILW2"/>
      <c r="ILX2"/>
      <c r="ILY2"/>
      <c r="ILZ2"/>
      <c r="IMA2"/>
      <c r="IMB2"/>
      <c r="IMC2"/>
      <c r="IMD2"/>
      <c r="IME2"/>
      <c r="IMF2"/>
      <c r="IMG2"/>
      <c r="IMH2"/>
      <c r="IMI2"/>
      <c r="IMJ2"/>
      <c r="IMK2"/>
      <c r="IML2"/>
      <c r="IMM2"/>
      <c r="IMN2"/>
      <c r="IMO2"/>
      <c r="IMP2"/>
      <c r="IMQ2"/>
      <c r="IMR2"/>
      <c r="IMS2"/>
      <c r="IMT2"/>
      <c r="IMU2"/>
      <c r="IMV2"/>
      <c r="IMW2"/>
      <c r="IMX2"/>
      <c r="IMY2"/>
      <c r="IMZ2"/>
      <c r="INA2"/>
      <c r="INB2"/>
      <c r="INC2"/>
      <c r="IND2"/>
      <c r="INE2"/>
      <c r="INF2"/>
      <c r="ING2"/>
      <c r="INH2"/>
      <c r="INI2"/>
      <c r="INJ2"/>
      <c r="INK2"/>
      <c r="INL2"/>
      <c r="INM2"/>
      <c r="INN2"/>
      <c r="INO2"/>
      <c r="INP2"/>
      <c r="INQ2"/>
      <c r="INR2"/>
      <c r="INS2"/>
      <c r="INT2"/>
      <c r="INU2"/>
      <c r="INV2"/>
      <c r="INW2"/>
      <c r="INX2"/>
      <c r="INY2"/>
      <c r="INZ2"/>
      <c r="IOA2"/>
      <c r="IOB2"/>
      <c r="IOC2"/>
      <c r="IOD2"/>
      <c r="IOE2"/>
      <c r="IOF2"/>
      <c r="IOG2"/>
      <c r="IOH2"/>
      <c r="IOI2"/>
      <c r="IOJ2"/>
      <c r="IOK2"/>
      <c r="IOL2"/>
      <c r="IOM2"/>
      <c r="ION2"/>
      <c r="IOO2"/>
      <c r="IOP2"/>
      <c r="IOQ2"/>
      <c r="IOR2"/>
      <c r="IOS2"/>
      <c r="IOT2"/>
      <c r="IOU2"/>
      <c r="IOV2"/>
      <c r="IOW2"/>
      <c r="IOX2"/>
      <c r="IOY2"/>
      <c r="IOZ2"/>
      <c r="IPA2"/>
      <c r="IPB2"/>
      <c r="IPC2"/>
      <c r="IPD2"/>
      <c r="IPE2"/>
      <c r="IPF2"/>
      <c r="IPG2"/>
      <c r="IPH2"/>
      <c r="IPI2"/>
      <c r="IPJ2"/>
      <c r="IPK2"/>
      <c r="IPL2"/>
      <c r="IPM2"/>
      <c r="IPN2"/>
      <c r="IPO2"/>
      <c r="IPP2"/>
      <c r="IPQ2"/>
      <c r="IPR2"/>
      <c r="IPS2"/>
      <c r="IPT2"/>
      <c r="IPU2"/>
      <c r="IPV2"/>
      <c r="IPW2"/>
      <c r="IPX2"/>
      <c r="IPY2"/>
      <c r="IPZ2"/>
      <c r="IQA2"/>
      <c r="IQB2"/>
      <c r="IQC2"/>
      <c r="IQD2"/>
      <c r="IQE2"/>
      <c r="IQF2"/>
      <c r="IQG2"/>
      <c r="IQH2"/>
      <c r="IQI2"/>
      <c r="IQJ2"/>
      <c r="IQK2"/>
      <c r="IQL2"/>
      <c r="IQM2"/>
      <c r="IQN2"/>
      <c r="IQO2"/>
      <c r="IQP2"/>
      <c r="IQQ2"/>
      <c r="IQR2"/>
      <c r="IQS2"/>
      <c r="IQT2"/>
      <c r="IQU2"/>
      <c r="IQV2"/>
      <c r="IQW2"/>
      <c r="IQX2"/>
      <c r="IQY2"/>
      <c r="IQZ2"/>
      <c r="IRA2"/>
      <c r="IRB2"/>
      <c r="IRC2"/>
      <c r="IRD2"/>
      <c r="IRE2"/>
      <c r="IRF2"/>
      <c r="IRG2"/>
      <c r="IRH2"/>
      <c r="IRI2"/>
      <c r="IRJ2"/>
      <c r="IRK2"/>
      <c r="IRL2"/>
      <c r="IRM2"/>
      <c r="IRN2"/>
      <c r="IRO2"/>
      <c r="IRP2"/>
      <c r="IRQ2"/>
      <c r="IRR2"/>
      <c r="IRS2"/>
      <c r="IRT2"/>
      <c r="IRU2"/>
      <c r="IRV2"/>
      <c r="IRW2"/>
      <c r="IRX2"/>
      <c r="IRY2"/>
      <c r="IRZ2"/>
      <c r="ISA2"/>
      <c r="ISB2"/>
      <c r="ISC2"/>
      <c r="ISD2"/>
      <c r="ISE2"/>
      <c r="ISF2"/>
      <c r="ISG2"/>
      <c r="ISH2"/>
      <c r="ISI2"/>
      <c r="ISJ2"/>
      <c r="ISK2"/>
      <c r="ISL2"/>
      <c r="ISM2"/>
      <c r="ISN2"/>
      <c r="ISO2"/>
      <c r="ISP2"/>
      <c r="ISQ2"/>
      <c r="ISR2"/>
      <c r="ISS2"/>
      <c r="IST2"/>
      <c r="ISU2"/>
      <c r="ISV2"/>
      <c r="ISW2"/>
      <c r="ISX2"/>
      <c r="ISY2"/>
      <c r="ISZ2"/>
      <c r="ITA2"/>
      <c r="ITB2"/>
      <c r="ITC2"/>
      <c r="ITD2"/>
      <c r="ITE2"/>
      <c r="ITF2"/>
      <c r="ITG2"/>
      <c r="ITH2"/>
      <c r="ITI2"/>
      <c r="ITJ2"/>
      <c r="ITK2"/>
      <c r="ITL2"/>
      <c r="ITM2"/>
      <c r="ITN2"/>
      <c r="ITO2"/>
      <c r="ITP2"/>
      <c r="ITQ2"/>
      <c r="ITR2"/>
      <c r="ITS2"/>
      <c r="ITT2"/>
      <c r="ITU2"/>
      <c r="ITV2"/>
      <c r="ITW2"/>
      <c r="ITX2"/>
      <c r="ITY2"/>
      <c r="ITZ2"/>
      <c r="IUA2"/>
      <c r="IUB2"/>
      <c r="IUC2"/>
      <c r="IUD2"/>
      <c r="IUE2"/>
      <c r="IUF2"/>
      <c r="IUG2"/>
      <c r="IUH2"/>
      <c r="IUI2"/>
      <c r="IUJ2"/>
      <c r="IUK2"/>
      <c r="IUL2"/>
      <c r="IUM2"/>
      <c r="IUN2"/>
      <c r="IUO2"/>
      <c r="IUP2"/>
      <c r="IUQ2"/>
      <c r="IUR2"/>
      <c r="IUS2"/>
      <c r="IUT2"/>
      <c r="IUU2"/>
      <c r="IUV2"/>
      <c r="IUW2"/>
      <c r="IUX2"/>
      <c r="IUY2"/>
      <c r="IUZ2"/>
      <c r="IVA2"/>
      <c r="IVB2"/>
      <c r="IVC2"/>
      <c r="IVD2"/>
      <c r="IVE2"/>
      <c r="IVF2"/>
      <c r="IVG2"/>
      <c r="IVH2"/>
      <c r="IVI2"/>
      <c r="IVJ2"/>
      <c r="IVK2"/>
      <c r="IVL2"/>
      <c r="IVM2"/>
      <c r="IVN2"/>
      <c r="IVO2"/>
      <c r="IVP2"/>
      <c r="IVQ2"/>
      <c r="IVR2"/>
      <c r="IVS2"/>
      <c r="IVT2"/>
      <c r="IVU2"/>
      <c r="IVV2"/>
      <c r="IVW2"/>
      <c r="IVX2"/>
      <c r="IVY2"/>
      <c r="IVZ2"/>
      <c r="IWA2"/>
      <c r="IWB2"/>
      <c r="IWC2"/>
      <c r="IWD2"/>
      <c r="IWE2"/>
      <c r="IWF2"/>
      <c r="IWG2"/>
      <c r="IWH2"/>
      <c r="IWI2"/>
      <c r="IWJ2"/>
      <c r="IWK2"/>
      <c r="IWL2"/>
      <c r="IWM2"/>
      <c r="IWN2"/>
      <c r="IWO2"/>
      <c r="IWP2"/>
      <c r="IWQ2"/>
      <c r="IWR2"/>
      <c r="IWS2"/>
      <c r="IWT2"/>
      <c r="IWU2"/>
      <c r="IWV2"/>
      <c r="IWW2"/>
      <c r="IWX2"/>
      <c r="IWY2"/>
      <c r="IWZ2"/>
      <c r="IXA2"/>
      <c r="IXB2"/>
      <c r="IXC2"/>
      <c r="IXD2"/>
      <c r="IXE2"/>
      <c r="IXF2"/>
      <c r="IXG2"/>
      <c r="IXH2"/>
      <c r="IXI2"/>
      <c r="IXJ2"/>
      <c r="IXK2"/>
      <c r="IXL2"/>
      <c r="IXM2"/>
      <c r="IXN2"/>
      <c r="IXO2"/>
      <c r="IXP2"/>
      <c r="IXQ2"/>
      <c r="IXR2"/>
      <c r="IXS2"/>
      <c r="IXT2"/>
      <c r="IXU2"/>
      <c r="IXV2"/>
      <c r="IXW2"/>
      <c r="IXX2"/>
      <c r="IXY2"/>
      <c r="IXZ2"/>
      <c r="IYA2"/>
      <c r="IYB2"/>
      <c r="IYC2"/>
      <c r="IYD2"/>
      <c r="IYE2"/>
      <c r="IYF2"/>
      <c r="IYG2"/>
      <c r="IYH2"/>
      <c r="IYI2"/>
      <c r="IYJ2"/>
      <c r="IYK2"/>
      <c r="IYL2"/>
      <c r="IYM2"/>
      <c r="IYN2"/>
      <c r="IYO2"/>
      <c r="IYP2"/>
      <c r="IYQ2"/>
      <c r="IYR2"/>
      <c r="IYS2"/>
      <c r="IYT2"/>
      <c r="IYU2"/>
      <c r="IYV2"/>
      <c r="IYW2"/>
      <c r="IYX2"/>
      <c r="IYY2"/>
      <c r="IYZ2"/>
      <c r="IZA2"/>
      <c r="IZB2"/>
      <c r="IZC2"/>
      <c r="IZD2"/>
      <c r="IZE2"/>
      <c r="IZF2"/>
      <c r="IZG2"/>
      <c r="IZH2"/>
      <c r="IZI2"/>
      <c r="IZJ2"/>
      <c r="IZK2"/>
      <c r="IZL2"/>
      <c r="IZM2"/>
      <c r="IZN2"/>
      <c r="IZO2"/>
      <c r="IZP2"/>
      <c r="IZQ2"/>
      <c r="IZR2"/>
      <c r="IZS2"/>
      <c r="IZT2"/>
      <c r="IZU2"/>
      <c r="IZV2"/>
      <c r="IZW2"/>
      <c r="IZX2"/>
      <c r="IZY2"/>
      <c r="IZZ2"/>
      <c r="JAA2"/>
      <c r="JAB2"/>
      <c r="JAC2"/>
      <c r="JAD2"/>
      <c r="JAE2"/>
      <c r="JAF2"/>
      <c r="JAG2"/>
      <c r="JAH2"/>
      <c r="JAI2"/>
      <c r="JAJ2"/>
      <c r="JAK2"/>
      <c r="JAL2"/>
      <c r="JAM2"/>
      <c r="JAN2"/>
      <c r="JAO2"/>
      <c r="JAP2"/>
      <c r="JAQ2"/>
      <c r="JAR2"/>
      <c r="JAS2"/>
      <c r="JAT2"/>
      <c r="JAU2"/>
      <c r="JAV2"/>
      <c r="JAW2"/>
      <c r="JAX2"/>
      <c r="JAY2"/>
      <c r="JAZ2"/>
      <c r="JBA2"/>
      <c r="JBB2"/>
      <c r="JBC2"/>
      <c r="JBD2"/>
      <c r="JBE2"/>
      <c r="JBF2"/>
      <c r="JBG2"/>
      <c r="JBH2"/>
      <c r="JBI2"/>
      <c r="JBJ2"/>
      <c r="JBK2"/>
      <c r="JBL2"/>
      <c r="JBM2"/>
      <c r="JBN2"/>
      <c r="JBO2"/>
      <c r="JBP2"/>
      <c r="JBQ2"/>
      <c r="JBR2"/>
      <c r="JBS2"/>
      <c r="JBT2"/>
      <c r="JBU2"/>
      <c r="JBV2"/>
      <c r="JBW2"/>
      <c r="JBX2"/>
      <c r="JBY2"/>
      <c r="JBZ2"/>
      <c r="JCA2"/>
      <c r="JCB2"/>
      <c r="JCC2"/>
      <c r="JCD2"/>
      <c r="JCE2"/>
      <c r="JCF2"/>
      <c r="JCG2"/>
      <c r="JCH2"/>
      <c r="JCI2"/>
      <c r="JCJ2"/>
      <c r="JCK2"/>
      <c r="JCL2"/>
      <c r="JCM2"/>
      <c r="JCN2"/>
      <c r="JCO2"/>
      <c r="JCP2"/>
      <c r="JCQ2"/>
      <c r="JCR2"/>
      <c r="JCS2"/>
      <c r="JCT2"/>
      <c r="JCU2"/>
      <c r="JCV2"/>
      <c r="JCW2"/>
      <c r="JCX2"/>
      <c r="JCY2"/>
      <c r="JCZ2"/>
      <c r="JDA2"/>
      <c r="JDB2"/>
      <c r="JDC2"/>
      <c r="JDD2"/>
      <c r="JDE2"/>
      <c r="JDF2"/>
      <c r="JDG2"/>
      <c r="JDH2"/>
      <c r="JDI2"/>
      <c r="JDJ2"/>
      <c r="JDK2"/>
      <c r="JDL2"/>
      <c r="JDM2"/>
      <c r="JDN2"/>
      <c r="JDO2"/>
      <c r="JDP2"/>
      <c r="JDQ2"/>
      <c r="JDR2"/>
      <c r="JDS2"/>
      <c r="JDT2"/>
      <c r="JDU2"/>
      <c r="JDV2"/>
      <c r="JDW2"/>
      <c r="JDX2"/>
      <c r="JDY2"/>
      <c r="JDZ2"/>
      <c r="JEA2"/>
      <c r="JEB2"/>
      <c r="JEC2"/>
      <c r="JED2"/>
      <c r="JEE2"/>
      <c r="JEF2"/>
      <c r="JEG2"/>
      <c r="JEH2"/>
      <c r="JEI2"/>
      <c r="JEJ2"/>
      <c r="JEK2"/>
      <c r="JEL2"/>
      <c r="JEM2"/>
      <c r="JEN2"/>
      <c r="JEO2"/>
      <c r="JEP2"/>
      <c r="JEQ2"/>
      <c r="JER2"/>
      <c r="JES2"/>
      <c r="JET2"/>
      <c r="JEU2"/>
      <c r="JEV2"/>
      <c r="JEW2"/>
      <c r="JEX2"/>
      <c r="JEY2"/>
      <c r="JEZ2"/>
      <c r="JFA2"/>
      <c r="JFB2"/>
      <c r="JFC2"/>
      <c r="JFD2"/>
      <c r="JFE2"/>
      <c r="JFF2"/>
      <c r="JFG2"/>
      <c r="JFH2"/>
      <c r="JFI2"/>
      <c r="JFJ2"/>
      <c r="JFK2"/>
      <c r="JFL2"/>
      <c r="JFM2"/>
      <c r="JFN2"/>
      <c r="JFO2"/>
      <c r="JFP2"/>
      <c r="JFQ2"/>
      <c r="JFR2"/>
      <c r="JFS2"/>
      <c r="JFT2"/>
      <c r="JFU2"/>
      <c r="JFV2"/>
      <c r="JFW2"/>
      <c r="JFX2"/>
      <c r="JFY2"/>
      <c r="JFZ2"/>
      <c r="JGA2"/>
      <c r="JGB2"/>
      <c r="JGC2"/>
      <c r="JGD2"/>
      <c r="JGE2"/>
      <c r="JGF2"/>
      <c r="JGG2"/>
      <c r="JGH2"/>
      <c r="JGI2"/>
      <c r="JGJ2"/>
      <c r="JGK2"/>
      <c r="JGL2"/>
      <c r="JGM2"/>
      <c r="JGN2"/>
      <c r="JGO2"/>
      <c r="JGP2"/>
      <c r="JGQ2"/>
      <c r="JGR2"/>
      <c r="JGS2"/>
      <c r="JGT2"/>
      <c r="JGU2"/>
      <c r="JGV2"/>
      <c r="JGW2"/>
      <c r="JGX2"/>
      <c r="JGY2"/>
      <c r="JGZ2"/>
      <c r="JHA2"/>
      <c r="JHB2"/>
      <c r="JHC2"/>
      <c r="JHD2"/>
      <c r="JHE2"/>
      <c r="JHF2"/>
      <c r="JHG2"/>
      <c r="JHH2"/>
      <c r="JHI2"/>
      <c r="JHJ2"/>
      <c r="JHK2"/>
      <c r="JHL2"/>
      <c r="JHM2"/>
      <c r="JHN2"/>
      <c r="JHO2"/>
      <c r="JHP2"/>
      <c r="JHQ2"/>
      <c r="JHR2"/>
      <c r="JHS2"/>
      <c r="JHT2"/>
      <c r="JHU2"/>
      <c r="JHV2"/>
      <c r="JHW2"/>
      <c r="JHX2"/>
      <c r="JHY2"/>
      <c r="JHZ2"/>
      <c r="JIA2"/>
      <c r="JIB2"/>
      <c r="JIC2"/>
      <c r="JID2"/>
      <c r="JIE2"/>
      <c r="JIF2"/>
      <c r="JIG2"/>
      <c r="JIH2"/>
      <c r="JII2"/>
      <c r="JIJ2"/>
      <c r="JIK2"/>
      <c r="JIL2"/>
      <c r="JIM2"/>
      <c r="JIN2"/>
      <c r="JIO2"/>
      <c r="JIP2"/>
      <c r="JIQ2"/>
      <c r="JIR2"/>
      <c r="JIS2"/>
      <c r="JIT2"/>
      <c r="JIU2"/>
      <c r="JIV2"/>
      <c r="JIW2"/>
      <c r="JIX2"/>
      <c r="JIY2"/>
      <c r="JIZ2"/>
      <c r="JJA2"/>
      <c r="JJB2"/>
      <c r="JJC2"/>
      <c r="JJD2"/>
      <c r="JJE2"/>
      <c r="JJF2"/>
      <c r="JJG2"/>
      <c r="JJH2"/>
      <c r="JJI2"/>
      <c r="JJJ2"/>
      <c r="JJK2"/>
      <c r="JJL2"/>
      <c r="JJM2"/>
      <c r="JJN2"/>
      <c r="JJO2"/>
      <c r="JJP2"/>
      <c r="JJQ2"/>
      <c r="JJR2"/>
      <c r="JJS2"/>
      <c r="JJT2"/>
      <c r="JJU2"/>
      <c r="JJV2"/>
      <c r="JJW2"/>
      <c r="JJX2"/>
      <c r="JJY2"/>
      <c r="JJZ2"/>
      <c r="JKA2"/>
      <c r="JKB2"/>
      <c r="JKC2"/>
      <c r="JKD2"/>
      <c r="JKE2"/>
      <c r="JKF2"/>
      <c r="JKG2"/>
      <c r="JKH2"/>
      <c r="JKI2"/>
      <c r="JKJ2"/>
      <c r="JKK2"/>
      <c r="JKL2"/>
      <c r="JKM2"/>
      <c r="JKN2"/>
      <c r="JKO2"/>
      <c r="JKP2"/>
      <c r="JKQ2"/>
      <c r="JKR2"/>
      <c r="JKS2"/>
      <c r="JKT2"/>
      <c r="JKU2"/>
      <c r="JKV2"/>
      <c r="JKW2"/>
      <c r="JKX2"/>
      <c r="JKY2"/>
      <c r="JKZ2"/>
      <c r="JLA2"/>
      <c r="JLB2"/>
      <c r="JLC2"/>
      <c r="JLD2"/>
      <c r="JLE2"/>
      <c r="JLF2"/>
      <c r="JLG2"/>
      <c r="JLH2"/>
      <c r="JLI2"/>
      <c r="JLJ2"/>
      <c r="JLK2"/>
      <c r="JLL2"/>
      <c r="JLM2"/>
      <c r="JLN2"/>
      <c r="JLO2"/>
      <c r="JLP2"/>
      <c r="JLQ2"/>
      <c r="JLR2"/>
      <c r="JLS2"/>
      <c r="JLT2"/>
      <c r="JLU2"/>
      <c r="JLV2"/>
      <c r="JLW2"/>
      <c r="JLX2"/>
      <c r="JLY2"/>
      <c r="JLZ2"/>
      <c r="JMA2"/>
      <c r="JMB2"/>
      <c r="JMC2"/>
      <c r="JMD2"/>
      <c r="JME2"/>
      <c r="JMF2"/>
      <c r="JMG2"/>
      <c r="JMH2"/>
      <c r="JMI2"/>
      <c r="JMJ2"/>
      <c r="JMK2"/>
      <c r="JML2"/>
      <c r="JMM2"/>
      <c r="JMN2"/>
      <c r="JMO2"/>
      <c r="JMP2"/>
      <c r="JMQ2"/>
      <c r="JMR2"/>
      <c r="JMS2"/>
      <c r="JMT2"/>
      <c r="JMU2"/>
      <c r="JMV2"/>
      <c r="JMW2"/>
      <c r="JMX2"/>
      <c r="JMY2"/>
      <c r="JMZ2"/>
      <c r="JNA2"/>
      <c r="JNB2"/>
      <c r="JNC2"/>
      <c r="JND2"/>
      <c r="JNE2"/>
      <c r="JNF2"/>
      <c r="JNG2"/>
      <c r="JNH2"/>
      <c r="JNI2"/>
      <c r="JNJ2"/>
      <c r="JNK2"/>
      <c r="JNL2"/>
      <c r="JNM2"/>
      <c r="JNN2"/>
      <c r="JNO2"/>
      <c r="JNP2"/>
      <c r="JNQ2"/>
      <c r="JNR2"/>
      <c r="JNS2"/>
      <c r="JNT2"/>
      <c r="JNU2"/>
      <c r="JNV2"/>
      <c r="JNW2"/>
      <c r="JNX2"/>
      <c r="JNY2"/>
      <c r="JNZ2"/>
      <c r="JOA2"/>
      <c r="JOB2"/>
      <c r="JOC2"/>
      <c r="JOD2"/>
      <c r="JOE2"/>
      <c r="JOF2"/>
      <c r="JOG2"/>
      <c r="JOH2"/>
      <c r="JOI2"/>
      <c r="JOJ2"/>
      <c r="JOK2"/>
      <c r="JOL2"/>
      <c r="JOM2"/>
      <c r="JON2"/>
      <c r="JOO2"/>
      <c r="JOP2"/>
      <c r="JOQ2"/>
      <c r="JOR2"/>
      <c r="JOS2"/>
      <c r="JOT2"/>
      <c r="JOU2"/>
      <c r="JOV2"/>
      <c r="JOW2"/>
      <c r="JOX2"/>
      <c r="JOY2"/>
      <c r="JOZ2"/>
      <c r="JPA2"/>
      <c r="JPB2"/>
      <c r="JPC2"/>
      <c r="JPD2"/>
      <c r="JPE2"/>
      <c r="JPF2"/>
      <c r="JPG2"/>
      <c r="JPH2"/>
      <c r="JPI2"/>
      <c r="JPJ2"/>
      <c r="JPK2"/>
      <c r="JPL2"/>
      <c r="JPM2"/>
      <c r="JPN2"/>
      <c r="JPO2"/>
      <c r="JPP2"/>
      <c r="JPQ2"/>
      <c r="JPR2"/>
      <c r="JPS2"/>
      <c r="JPT2"/>
      <c r="JPU2"/>
      <c r="JPV2"/>
      <c r="JPW2"/>
      <c r="JPX2"/>
      <c r="JPY2"/>
      <c r="JPZ2"/>
      <c r="JQA2"/>
      <c r="JQB2"/>
      <c r="JQC2"/>
      <c r="JQD2"/>
      <c r="JQE2"/>
      <c r="JQF2"/>
      <c r="JQG2"/>
      <c r="JQH2"/>
      <c r="JQI2"/>
      <c r="JQJ2"/>
      <c r="JQK2"/>
      <c r="JQL2"/>
      <c r="JQM2"/>
      <c r="JQN2"/>
      <c r="JQO2"/>
      <c r="JQP2"/>
      <c r="JQQ2"/>
      <c r="JQR2"/>
      <c r="JQS2"/>
      <c r="JQT2"/>
      <c r="JQU2"/>
      <c r="JQV2"/>
      <c r="JQW2"/>
      <c r="JQX2"/>
      <c r="JQY2"/>
      <c r="JQZ2"/>
      <c r="JRA2"/>
      <c r="JRB2"/>
      <c r="JRC2"/>
      <c r="JRD2"/>
      <c r="JRE2"/>
      <c r="JRF2"/>
      <c r="JRG2"/>
      <c r="JRH2"/>
      <c r="JRI2"/>
      <c r="JRJ2"/>
      <c r="JRK2"/>
      <c r="JRL2"/>
      <c r="JRM2"/>
      <c r="JRN2"/>
      <c r="JRO2"/>
      <c r="JRP2"/>
      <c r="JRQ2"/>
      <c r="JRR2"/>
      <c r="JRS2"/>
      <c r="JRT2"/>
      <c r="JRU2"/>
      <c r="JRV2"/>
      <c r="JRW2"/>
      <c r="JRX2"/>
      <c r="JRY2"/>
      <c r="JRZ2"/>
      <c r="JSA2"/>
      <c r="JSB2"/>
      <c r="JSC2"/>
      <c r="JSD2"/>
      <c r="JSE2"/>
      <c r="JSF2"/>
      <c r="JSG2"/>
      <c r="JSH2"/>
      <c r="JSI2"/>
      <c r="JSJ2"/>
      <c r="JSK2"/>
      <c r="JSL2"/>
      <c r="JSM2"/>
      <c r="JSN2"/>
      <c r="JSO2"/>
      <c r="JSP2"/>
      <c r="JSQ2"/>
      <c r="JSR2"/>
      <c r="JSS2"/>
      <c r="JST2"/>
      <c r="JSU2"/>
      <c r="JSV2"/>
      <c r="JSW2"/>
      <c r="JSX2"/>
      <c r="JSY2"/>
      <c r="JSZ2"/>
      <c r="JTA2"/>
      <c r="JTB2"/>
      <c r="JTC2"/>
      <c r="JTD2"/>
      <c r="JTE2"/>
      <c r="JTF2"/>
      <c r="JTG2"/>
      <c r="JTH2"/>
      <c r="JTI2"/>
      <c r="JTJ2"/>
      <c r="JTK2"/>
      <c r="JTL2"/>
      <c r="JTM2"/>
      <c r="JTN2"/>
      <c r="JTO2"/>
      <c r="JTP2"/>
      <c r="JTQ2"/>
      <c r="JTR2"/>
      <c r="JTS2"/>
      <c r="JTT2"/>
      <c r="JTU2"/>
      <c r="JTV2"/>
      <c r="JTW2"/>
      <c r="JTX2"/>
      <c r="JTY2"/>
      <c r="JTZ2"/>
      <c r="JUA2"/>
      <c r="JUB2"/>
      <c r="JUC2"/>
      <c r="JUD2"/>
      <c r="JUE2"/>
      <c r="JUF2"/>
      <c r="JUG2"/>
      <c r="JUH2"/>
      <c r="JUI2"/>
      <c r="JUJ2"/>
      <c r="JUK2"/>
      <c r="JUL2"/>
      <c r="JUM2"/>
      <c r="JUN2"/>
      <c r="JUO2"/>
      <c r="JUP2"/>
      <c r="JUQ2"/>
      <c r="JUR2"/>
      <c r="JUS2"/>
      <c r="JUT2"/>
      <c r="JUU2"/>
      <c r="JUV2"/>
      <c r="JUW2"/>
      <c r="JUX2"/>
      <c r="JUY2"/>
      <c r="JUZ2"/>
      <c r="JVA2"/>
      <c r="JVB2"/>
      <c r="JVC2"/>
      <c r="JVD2"/>
      <c r="JVE2"/>
      <c r="JVF2"/>
      <c r="JVG2"/>
      <c r="JVH2"/>
      <c r="JVI2"/>
      <c r="JVJ2"/>
      <c r="JVK2"/>
      <c r="JVL2"/>
      <c r="JVM2"/>
      <c r="JVN2"/>
      <c r="JVO2"/>
      <c r="JVP2"/>
      <c r="JVQ2"/>
      <c r="JVR2"/>
      <c r="JVS2"/>
      <c r="JVT2"/>
      <c r="JVU2"/>
      <c r="JVV2"/>
      <c r="JVW2"/>
      <c r="JVX2"/>
      <c r="JVY2"/>
      <c r="JVZ2"/>
      <c r="JWA2"/>
      <c r="JWB2"/>
      <c r="JWC2"/>
      <c r="JWD2"/>
      <c r="JWE2"/>
      <c r="JWF2"/>
      <c r="JWG2"/>
      <c r="JWH2"/>
      <c r="JWI2"/>
      <c r="JWJ2"/>
      <c r="JWK2"/>
      <c r="JWL2"/>
      <c r="JWM2"/>
      <c r="JWN2"/>
      <c r="JWO2"/>
      <c r="JWP2"/>
      <c r="JWQ2"/>
      <c r="JWR2"/>
      <c r="JWS2"/>
      <c r="JWT2"/>
      <c r="JWU2"/>
      <c r="JWV2"/>
      <c r="JWW2"/>
      <c r="JWX2"/>
      <c r="JWY2"/>
      <c r="JWZ2"/>
      <c r="JXA2"/>
      <c r="JXB2"/>
      <c r="JXC2"/>
      <c r="JXD2"/>
      <c r="JXE2"/>
      <c r="JXF2"/>
      <c r="JXG2"/>
      <c r="JXH2"/>
      <c r="JXI2"/>
      <c r="JXJ2"/>
      <c r="JXK2"/>
      <c r="JXL2"/>
      <c r="JXM2"/>
      <c r="JXN2"/>
      <c r="JXO2"/>
      <c r="JXP2"/>
      <c r="JXQ2"/>
      <c r="JXR2"/>
      <c r="JXS2"/>
      <c r="JXT2"/>
      <c r="JXU2"/>
      <c r="JXV2"/>
      <c r="JXW2"/>
      <c r="JXX2"/>
      <c r="JXY2"/>
      <c r="JXZ2"/>
      <c r="JYA2"/>
      <c r="JYB2"/>
      <c r="JYC2"/>
      <c r="JYD2"/>
      <c r="JYE2"/>
      <c r="JYF2"/>
      <c r="JYG2"/>
      <c r="JYH2"/>
      <c r="JYI2"/>
      <c r="JYJ2"/>
      <c r="JYK2"/>
      <c r="JYL2"/>
      <c r="JYM2"/>
      <c r="JYN2"/>
      <c r="JYO2"/>
      <c r="JYP2"/>
      <c r="JYQ2"/>
      <c r="JYR2"/>
      <c r="JYS2"/>
      <c r="JYT2"/>
      <c r="JYU2"/>
      <c r="JYV2"/>
      <c r="JYW2"/>
      <c r="JYX2"/>
      <c r="JYY2"/>
      <c r="JYZ2"/>
      <c r="JZA2"/>
      <c r="JZB2"/>
      <c r="JZC2"/>
      <c r="JZD2"/>
      <c r="JZE2"/>
      <c r="JZF2"/>
      <c r="JZG2"/>
      <c r="JZH2"/>
      <c r="JZI2"/>
      <c r="JZJ2"/>
      <c r="JZK2"/>
      <c r="JZL2"/>
      <c r="JZM2"/>
      <c r="JZN2"/>
      <c r="JZO2"/>
      <c r="JZP2"/>
      <c r="JZQ2"/>
      <c r="JZR2"/>
      <c r="JZS2"/>
      <c r="JZT2"/>
      <c r="JZU2"/>
      <c r="JZV2"/>
      <c r="JZW2"/>
      <c r="JZX2"/>
      <c r="JZY2"/>
      <c r="JZZ2"/>
      <c r="KAA2"/>
      <c r="KAB2"/>
      <c r="KAC2"/>
      <c r="KAD2"/>
      <c r="KAE2"/>
      <c r="KAF2"/>
      <c r="KAG2"/>
      <c r="KAH2"/>
      <c r="KAI2"/>
      <c r="KAJ2"/>
      <c r="KAK2"/>
      <c r="KAL2"/>
      <c r="KAM2"/>
      <c r="KAN2"/>
      <c r="KAO2"/>
      <c r="KAP2"/>
      <c r="KAQ2"/>
      <c r="KAR2"/>
      <c r="KAS2"/>
      <c r="KAT2"/>
      <c r="KAU2"/>
      <c r="KAV2"/>
      <c r="KAW2"/>
      <c r="KAX2"/>
      <c r="KAY2"/>
      <c r="KAZ2"/>
      <c r="KBA2"/>
      <c r="KBB2"/>
      <c r="KBC2"/>
      <c r="KBD2"/>
      <c r="KBE2"/>
      <c r="KBF2"/>
      <c r="KBG2"/>
      <c r="KBH2"/>
      <c r="KBI2"/>
      <c r="KBJ2"/>
      <c r="KBK2"/>
      <c r="KBL2"/>
      <c r="KBM2"/>
      <c r="KBN2"/>
      <c r="KBO2"/>
      <c r="KBP2"/>
      <c r="KBQ2"/>
      <c r="KBR2"/>
      <c r="KBS2"/>
      <c r="KBT2"/>
      <c r="KBU2"/>
      <c r="KBV2"/>
      <c r="KBW2"/>
      <c r="KBX2"/>
      <c r="KBY2"/>
      <c r="KBZ2"/>
      <c r="KCA2"/>
      <c r="KCB2"/>
      <c r="KCC2"/>
      <c r="KCD2"/>
      <c r="KCE2"/>
      <c r="KCF2"/>
      <c r="KCG2"/>
      <c r="KCH2"/>
      <c r="KCI2"/>
      <c r="KCJ2"/>
      <c r="KCK2"/>
      <c r="KCL2"/>
      <c r="KCM2"/>
      <c r="KCN2"/>
      <c r="KCO2"/>
      <c r="KCP2"/>
      <c r="KCQ2"/>
      <c r="KCR2"/>
      <c r="KCS2"/>
      <c r="KCT2"/>
      <c r="KCU2"/>
      <c r="KCV2"/>
      <c r="KCW2"/>
      <c r="KCX2"/>
      <c r="KCY2"/>
      <c r="KCZ2"/>
      <c r="KDA2"/>
      <c r="KDB2"/>
      <c r="KDC2"/>
      <c r="KDD2"/>
      <c r="KDE2"/>
      <c r="KDF2"/>
      <c r="KDG2"/>
      <c r="KDH2"/>
      <c r="KDI2"/>
      <c r="KDJ2"/>
      <c r="KDK2"/>
      <c r="KDL2"/>
      <c r="KDM2"/>
      <c r="KDN2"/>
      <c r="KDO2"/>
      <c r="KDP2"/>
      <c r="KDQ2"/>
      <c r="KDR2"/>
      <c r="KDS2"/>
      <c r="KDT2"/>
      <c r="KDU2"/>
      <c r="KDV2"/>
      <c r="KDW2"/>
      <c r="KDX2"/>
      <c r="KDY2"/>
      <c r="KDZ2"/>
      <c r="KEA2"/>
      <c r="KEB2"/>
      <c r="KEC2"/>
      <c r="KED2"/>
      <c r="KEE2"/>
      <c r="KEF2"/>
      <c r="KEG2"/>
      <c r="KEH2"/>
      <c r="KEI2"/>
      <c r="KEJ2"/>
      <c r="KEK2"/>
      <c r="KEL2"/>
      <c r="KEM2"/>
      <c r="KEN2"/>
      <c r="KEO2"/>
      <c r="KEP2"/>
      <c r="KEQ2"/>
      <c r="KER2"/>
      <c r="KES2"/>
      <c r="KET2"/>
      <c r="KEU2"/>
      <c r="KEV2"/>
      <c r="KEW2"/>
      <c r="KEX2"/>
      <c r="KEY2"/>
      <c r="KEZ2"/>
      <c r="KFA2"/>
      <c r="KFB2"/>
      <c r="KFC2"/>
      <c r="KFD2"/>
      <c r="KFE2"/>
      <c r="KFF2"/>
      <c r="KFG2"/>
      <c r="KFH2"/>
      <c r="KFI2"/>
      <c r="KFJ2"/>
      <c r="KFK2"/>
      <c r="KFL2"/>
      <c r="KFM2"/>
      <c r="KFN2"/>
      <c r="KFO2"/>
      <c r="KFP2"/>
      <c r="KFQ2"/>
      <c r="KFR2"/>
      <c r="KFS2"/>
      <c r="KFT2"/>
      <c r="KFU2"/>
      <c r="KFV2"/>
      <c r="KFW2"/>
      <c r="KFX2"/>
      <c r="KFY2"/>
      <c r="KFZ2"/>
      <c r="KGA2"/>
      <c r="KGB2"/>
      <c r="KGC2"/>
      <c r="KGD2"/>
      <c r="KGE2"/>
      <c r="KGF2"/>
      <c r="KGG2"/>
      <c r="KGH2"/>
      <c r="KGI2"/>
      <c r="KGJ2"/>
      <c r="KGK2"/>
      <c r="KGL2"/>
      <c r="KGM2"/>
      <c r="KGN2"/>
      <c r="KGO2"/>
      <c r="KGP2"/>
      <c r="KGQ2"/>
      <c r="KGR2"/>
      <c r="KGS2"/>
      <c r="KGT2"/>
      <c r="KGU2"/>
      <c r="KGV2"/>
      <c r="KGW2"/>
      <c r="KGX2"/>
      <c r="KGY2"/>
      <c r="KGZ2"/>
      <c r="KHA2"/>
      <c r="KHB2"/>
      <c r="KHC2"/>
      <c r="KHD2"/>
      <c r="KHE2"/>
      <c r="KHF2"/>
      <c r="KHG2"/>
      <c r="KHH2"/>
      <c r="KHI2"/>
      <c r="KHJ2"/>
      <c r="KHK2"/>
      <c r="KHL2"/>
      <c r="KHM2"/>
      <c r="KHN2"/>
      <c r="KHO2"/>
      <c r="KHP2"/>
      <c r="KHQ2"/>
      <c r="KHR2"/>
      <c r="KHS2"/>
      <c r="KHT2"/>
      <c r="KHU2"/>
      <c r="KHV2"/>
      <c r="KHW2"/>
      <c r="KHX2"/>
      <c r="KHY2"/>
      <c r="KHZ2"/>
      <c r="KIA2"/>
      <c r="KIB2"/>
      <c r="KIC2"/>
      <c r="KID2"/>
      <c r="KIE2"/>
      <c r="KIF2"/>
      <c r="KIG2"/>
      <c r="KIH2"/>
      <c r="KII2"/>
      <c r="KIJ2"/>
      <c r="KIK2"/>
      <c r="KIL2"/>
      <c r="KIM2"/>
      <c r="KIN2"/>
      <c r="KIO2"/>
      <c r="KIP2"/>
      <c r="KIQ2"/>
      <c r="KIR2"/>
      <c r="KIS2"/>
      <c r="KIT2"/>
      <c r="KIU2"/>
      <c r="KIV2"/>
      <c r="KIW2"/>
      <c r="KIX2"/>
      <c r="KIY2"/>
      <c r="KIZ2"/>
      <c r="KJA2"/>
      <c r="KJB2"/>
      <c r="KJC2"/>
      <c r="KJD2"/>
      <c r="KJE2"/>
      <c r="KJF2"/>
      <c r="KJG2"/>
      <c r="KJH2"/>
      <c r="KJI2"/>
      <c r="KJJ2"/>
      <c r="KJK2"/>
      <c r="KJL2"/>
      <c r="KJM2"/>
      <c r="KJN2"/>
      <c r="KJO2"/>
      <c r="KJP2"/>
      <c r="KJQ2"/>
      <c r="KJR2"/>
      <c r="KJS2"/>
      <c r="KJT2"/>
      <c r="KJU2"/>
      <c r="KJV2"/>
      <c r="KJW2"/>
      <c r="KJX2"/>
      <c r="KJY2"/>
      <c r="KJZ2"/>
      <c r="KKA2"/>
      <c r="KKB2"/>
      <c r="KKC2"/>
      <c r="KKD2"/>
      <c r="KKE2"/>
      <c r="KKF2"/>
      <c r="KKG2"/>
      <c r="KKH2"/>
      <c r="KKI2"/>
      <c r="KKJ2"/>
      <c r="KKK2"/>
      <c r="KKL2"/>
      <c r="KKM2"/>
      <c r="KKN2"/>
      <c r="KKO2"/>
      <c r="KKP2"/>
      <c r="KKQ2"/>
      <c r="KKR2"/>
      <c r="KKS2"/>
      <c r="KKT2"/>
      <c r="KKU2"/>
      <c r="KKV2"/>
      <c r="KKW2"/>
      <c r="KKX2"/>
      <c r="KKY2"/>
      <c r="KKZ2"/>
      <c r="KLA2"/>
      <c r="KLB2"/>
      <c r="KLC2"/>
      <c r="KLD2"/>
      <c r="KLE2"/>
      <c r="KLF2"/>
      <c r="KLG2"/>
      <c r="KLH2"/>
      <c r="KLI2"/>
      <c r="KLJ2"/>
      <c r="KLK2"/>
      <c r="KLL2"/>
      <c r="KLM2"/>
      <c r="KLN2"/>
      <c r="KLO2"/>
      <c r="KLP2"/>
      <c r="KLQ2"/>
      <c r="KLR2"/>
      <c r="KLS2"/>
      <c r="KLT2"/>
      <c r="KLU2"/>
      <c r="KLV2"/>
      <c r="KLW2"/>
      <c r="KLX2"/>
      <c r="KLY2"/>
      <c r="KLZ2"/>
      <c r="KMA2"/>
      <c r="KMB2"/>
      <c r="KMC2"/>
      <c r="KMD2"/>
      <c r="KME2"/>
      <c r="KMF2"/>
      <c r="KMG2"/>
      <c r="KMH2"/>
      <c r="KMI2"/>
      <c r="KMJ2"/>
      <c r="KMK2"/>
      <c r="KML2"/>
      <c r="KMM2"/>
      <c r="KMN2"/>
      <c r="KMO2"/>
      <c r="KMP2"/>
      <c r="KMQ2"/>
      <c r="KMR2"/>
      <c r="KMS2"/>
      <c r="KMT2"/>
      <c r="KMU2"/>
      <c r="KMV2"/>
      <c r="KMW2"/>
      <c r="KMX2"/>
      <c r="KMY2"/>
      <c r="KMZ2"/>
      <c r="KNA2"/>
      <c r="KNB2"/>
      <c r="KNC2"/>
      <c r="KND2"/>
      <c r="KNE2"/>
      <c r="KNF2"/>
      <c r="KNG2"/>
      <c r="KNH2"/>
      <c r="KNI2"/>
      <c r="KNJ2"/>
      <c r="KNK2"/>
      <c r="KNL2"/>
      <c r="KNM2"/>
      <c r="KNN2"/>
      <c r="KNO2"/>
      <c r="KNP2"/>
      <c r="KNQ2"/>
      <c r="KNR2"/>
      <c r="KNS2"/>
      <c r="KNT2"/>
      <c r="KNU2"/>
      <c r="KNV2"/>
      <c r="KNW2"/>
      <c r="KNX2"/>
      <c r="KNY2"/>
      <c r="KNZ2"/>
      <c r="KOA2"/>
      <c r="KOB2"/>
      <c r="KOC2"/>
      <c r="KOD2"/>
      <c r="KOE2"/>
      <c r="KOF2"/>
      <c r="KOG2"/>
      <c r="KOH2"/>
      <c r="KOI2"/>
      <c r="KOJ2"/>
      <c r="KOK2"/>
      <c r="KOL2"/>
      <c r="KOM2"/>
      <c r="KON2"/>
      <c r="KOO2"/>
      <c r="KOP2"/>
      <c r="KOQ2"/>
      <c r="KOR2"/>
      <c r="KOS2"/>
      <c r="KOT2"/>
      <c r="KOU2"/>
      <c r="KOV2"/>
      <c r="KOW2"/>
      <c r="KOX2"/>
      <c r="KOY2"/>
      <c r="KOZ2"/>
      <c r="KPA2"/>
      <c r="KPB2"/>
      <c r="KPC2"/>
      <c r="KPD2"/>
      <c r="KPE2"/>
      <c r="KPF2"/>
      <c r="KPG2"/>
      <c r="KPH2"/>
      <c r="KPI2"/>
      <c r="KPJ2"/>
      <c r="KPK2"/>
      <c r="KPL2"/>
      <c r="KPM2"/>
      <c r="KPN2"/>
      <c r="KPO2"/>
      <c r="KPP2"/>
      <c r="KPQ2"/>
      <c r="KPR2"/>
      <c r="KPS2"/>
      <c r="KPT2"/>
      <c r="KPU2"/>
      <c r="KPV2"/>
      <c r="KPW2"/>
      <c r="KPX2"/>
      <c r="KPY2"/>
      <c r="KPZ2"/>
      <c r="KQA2"/>
      <c r="KQB2"/>
      <c r="KQC2"/>
      <c r="KQD2"/>
      <c r="KQE2"/>
      <c r="KQF2"/>
      <c r="KQG2"/>
      <c r="KQH2"/>
      <c r="KQI2"/>
      <c r="KQJ2"/>
      <c r="KQK2"/>
      <c r="KQL2"/>
      <c r="KQM2"/>
      <c r="KQN2"/>
      <c r="KQO2"/>
      <c r="KQP2"/>
      <c r="KQQ2"/>
      <c r="KQR2"/>
      <c r="KQS2"/>
      <c r="KQT2"/>
      <c r="KQU2"/>
      <c r="KQV2"/>
      <c r="KQW2"/>
      <c r="KQX2"/>
      <c r="KQY2"/>
      <c r="KQZ2"/>
      <c r="KRA2"/>
      <c r="KRB2"/>
      <c r="KRC2"/>
      <c r="KRD2"/>
      <c r="KRE2"/>
      <c r="KRF2"/>
      <c r="KRG2"/>
      <c r="KRH2"/>
      <c r="KRI2"/>
      <c r="KRJ2"/>
      <c r="KRK2"/>
      <c r="KRL2"/>
      <c r="KRM2"/>
      <c r="KRN2"/>
      <c r="KRO2"/>
      <c r="KRP2"/>
      <c r="KRQ2"/>
      <c r="KRR2"/>
      <c r="KRS2"/>
      <c r="KRT2"/>
      <c r="KRU2"/>
      <c r="KRV2"/>
      <c r="KRW2"/>
      <c r="KRX2"/>
      <c r="KRY2"/>
      <c r="KRZ2"/>
      <c r="KSA2"/>
      <c r="KSB2"/>
      <c r="KSC2"/>
      <c r="KSD2"/>
      <c r="KSE2"/>
      <c r="KSF2"/>
      <c r="KSG2"/>
      <c r="KSH2"/>
      <c r="KSI2"/>
      <c r="KSJ2"/>
      <c r="KSK2"/>
      <c r="KSL2"/>
      <c r="KSM2"/>
      <c r="KSN2"/>
      <c r="KSO2"/>
      <c r="KSP2"/>
      <c r="KSQ2"/>
      <c r="KSR2"/>
      <c r="KSS2"/>
      <c r="KST2"/>
      <c r="KSU2"/>
      <c r="KSV2"/>
      <c r="KSW2"/>
      <c r="KSX2"/>
      <c r="KSY2"/>
      <c r="KSZ2"/>
      <c r="KTA2"/>
      <c r="KTB2"/>
      <c r="KTC2"/>
      <c r="KTD2"/>
      <c r="KTE2"/>
      <c r="KTF2"/>
      <c r="KTG2"/>
      <c r="KTH2"/>
      <c r="KTI2"/>
      <c r="KTJ2"/>
      <c r="KTK2"/>
      <c r="KTL2"/>
      <c r="KTM2"/>
      <c r="KTN2"/>
      <c r="KTO2"/>
      <c r="KTP2"/>
      <c r="KTQ2"/>
      <c r="KTR2"/>
      <c r="KTS2"/>
      <c r="KTT2"/>
      <c r="KTU2"/>
      <c r="KTV2"/>
      <c r="KTW2"/>
      <c r="KTX2"/>
      <c r="KTY2"/>
      <c r="KTZ2"/>
      <c r="KUA2"/>
      <c r="KUB2"/>
      <c r="KUC2"/>
      <c r="KUD2"/>
      <c r="KUE2"/>
      <c r="KUF2"/>
      <c r="KUG2"/>
      <c r="KUH2"/>
      <c r="KUI2"/>
      <c r="KUJ2"/>
      <c r="KUK2"/>
      <c r="KUL2"/>
      <c r="KUM2"/>
      <c r="KUN2"/>
      <c r="KUO2"/>
      <c r="KUP2"/>
      <c r="KUQ2"/>
      <c r="KUR2"/>
      <c r="KUS2"/>
      <c r="KUT2"/>
      <c r="KUU2"/>
      <c r="KUV2"/>
      <c r="KUW2"/>
      <c r="KUX2"/>
      <c r="KUY2"/>
      <c r="KUZ2"/>
      <c r="KVA2"/>
      <c r="KVB2"/>
      <c r="KVC2"/>
      <c r="KVD2"/>
      <c r="KVE2"/>
      <c r="KVF2"/>
      <c r="KVG2"/>
      <c r="KVH2"/>
      <c r="KVI2"/>
      <c r="KVJ2"/>
      <c r="KVK2"/>
      <c r="KVL2"/>
      <c r="KVM2"/>
      <c r="KVN2"/>
      <c r="KVO2"/>
      <c r="KVP2"/>
      <c r="KVQ2"/>
      <c r="KVR2"/>
      <c r="KVS2"/>
      <c r="KVT2"/>
      <c r="KVU2"/>
      <c r="KVV2"/>
      <c r="KVW2"/>
      <c r="KVX2"/>
      <c r="KVY2"/>
      <c r="KVZ2"/>
      <c r="KWA2"/>
      <c r="KWB2"/>
      <c r="KWC2"/>
      <c r="KWD2"/>
      <c r="KWE2"/>
      <c r="KWF2"/>
      <c r="KWG2"/>
      <c r="KWH2"/>
      <c r="KWI2"/>
      <c r="KWJ2"/>
      <c r="KWK2"/>
      <c r="KWL2"/>
      <c r="KWM2"/>
      <c r="KWN2"/>
      <c r="KWO2"/>
      <c r="KWP2"/>
      <c r="KWQ2"/>
      <c r="KWR2"/>
      <c r="KWS2"/>
      <c r="KWT2"/>
      <c r="KWU2"/>
      <c r="KWV2"/>
      <c r="KWW2"/>
      <c r="KWX2"/>
      <c r="KWY2"/>
      <c r="KWZ2"/>
      <c r="KXA2"/>
      <c r="KXB2"/>
      <c r="KXC2"/>
      <c r="KXD2"/>
      <c r="KXE2"/>
      <c r="KXF2"/>
      <c r="KXG2"/>
      <c r="KXH2"/>
      <c r="KXI2"/>
      <c r="KXJ2"/>
      <c r="KXK2"/>
      <c r="KXL2"/>
      <c r="KXM2"/>
      <c r="KXN2"/>
      <c r="KXO2"/>
      <c r="KXP2"/>
      <c r="KXQ2"/>
      <c r="KXR2"/>
      <c r="KXS2"/>
      <c r="KXT2"/>
      <c r="KXU2"/>
      <c r="KXV2"/>
      <c r="KXW2"/>
      <c r="KXX2"/>
      <c r="KXY2"/>
      <c r="KXZ2"/>
      <c r="KYA2"/>
      <c r="KYB2"/>
      <c r="KYC2"/>
      <c r="KYD2"/>
      <c r="KYE2"/>
      <c r="KYF2"/>
      <c r="KYG2"/>
      <c r="KYH2"/>
      <c r="KYI2"/>
      <c r="KYJ2"/>
      <c r="KYK2"/>
      <c r="KYL2"/>
      <c r="KYM2"/>
      <c r="KYN2"/>
      <c r="KYO2"/>
      <c r="KYP2"/>
      <c r="KYQ2"/>
      <c r="KYR2"/>
      <c r="KYS2"/>
      <c r="KYT2"/>
      <c r="KYU2"/>
      <c r="KYV2"/>
      <c r="KYW2"/>
      <c r="KYX2"/>
      <c r="KYY2"/>
      <c r="KYZ2"/>
      <c r="KZA2"/>
      <c r="KZB2"/>
      <c r="KZC2"/>
      <c r="KZD2"/>
      <c r="KZE2"/>
      <c r="KZF2"/>
      <c r="KZG2"/>
      <c r="KZH2"/>
      <c r="KZI2"/>
      <c r="KZJ2"/>
      <c r="KZK2"/>
      <c r="KZL2"/>
      <c r="KZM2"/>
      <c r="KZN2"/>
      <c r="KZO2"/>
      <c r="KZP2"/>
      <c r="KZQ2"/>
      <c r="KZR2"/>
      <c r="KZS2"/>
      <c r="KZT2"/>
      <c r="KZU2"/>
      <c r="KZV2"/>
      <c r="KZW2"/>
      <c r="KZX2"/>
      <c r="KZY2"/>
      <c r="KZZ2"/>
      <c r="LAA2"/>
      <c r="LAB2"/>
      <c r="LAC2"/>
      <c r="LAD2"/>
      <c r="LAE2"/>
      <c r="LAF2"/>
      <c r="LAG2"/>
      <c r="LAH2"/>
      <c r="LAI2"/>
      <c r="LAJ2"/>
      <c r="LAK2"/>
      <c r="LAL2"/>
      <c r="LAM2"/>
      <c r="LAN2"/>
      <c r="LAO2"/>
      <c r="LAP2"/>
      <c r="LAQ2"/>
      <c r="LAR2"/>
      <c r="LAS2"/>
      <c r="LAT2"/>
      <c r="LAU2"/>
      <c r="LAV2"/>
      <c r="LAW2"/>
      <c r="LAX2"/>
      <c r="LAY2"/>
      <c r="LAZ2"/>
      <c r="LBA2"/>
      <c r="LBB2"/>
      <c r="LBC2"/>
      <c r="LBD2"/>
      <c r="LBE2"/>
      <c r="LBF2"/>
      <c r="LBG2"/>
      <c r="LBH2"/>
      <c r="LBI2"/>
      <c r="LBJ2"/>
      <c r="LBK2"/>
      <c r="LBL2"/>
      <c r="LBM2"/>
      <c r="LBN2"/>
      <c r="LBO2"/>
      <c r="LBP2"/>
      <c r="LBQ2"/>
      <c r="LBR2"/>
      <c r="LBS2"/>
      <c r="LBT2"/>
      <c r="LBU2"/>
      <c r="LBV2"/>
      <c r="LBW2"/>
      <c r="LBX2"/>
      <c r="LBY2"/>
      <c r="LBZ2"/>
      <c r="LCA2"/>
      <c r="LCB2"/>
      <c r="LCC2"/>
      <c r="LCD2"/>
      <c r="LCE2"/>
      <c r="LCF2"/>
      <c r="LCG2"/>
      <c r="LCH2"/>
      <c r="LCI2"/>
      <c r="LCJ2"/>
      <c r="LCK2"/>
      <c r="LCL2"/>
      <c r="LCM2"/>
      <c r="LCN2"/>
      <c r="LCO2"/>
      <c r="LCP2"/>
      <c r="LCQ2"/>
      <c r="LCR2"/>
      <c r="LCS2"/>
      <c r="LCT2"/>
      <c r="LCU2"/>
      <c r="LCV2"/>
      <c r="LCW2"/>
      <c r="LCX2"/>
      <c r="LCY2"/>
      <c r="LCZ2"/>
      <c r="LDA2"/>
      <c r="LDB2"/>
      <c r="LDC2"/>
      <c r="LDD2"/>
      <c r="LDE2"/>
      <c r="LDF2"/>
      <c r="LDG2"/>
      <c r="LDH2"/>
      <c r="LDI2"/>
      <c r="LDJ2"/>
      <c r="LDK2"/>
      <c r="LDL2"/>
      <c r="LDM2"/>
      <c r="LDN2"/>
      <c r="LDO2"/>
      <c r="LDP2"/>
      <c r="LDQ2"/>
      <c r="LDR2"/>
      <c r="LDS2"/>
      <c r="LDT2"/>
      <c r="LDU2"/>
      <c r="LDV2"/>
      <c r="LDW2"/>
      <c r="LDX2"/>
      <c r="LDY2"/>
      <c r="LDZ2"/>
      <c r="LEA2"/>
      <c r="LEB2"/>
      <c r="LEC2"/>
      <c r="LED2"/>
      <c r="LEE2"/>
      <c r="LEF2"/>
      <c r="LEG2"/>
      <c r="LEH2"/>
      <c r="LEI2"/>
      <c r="LEJ2"/>
      <c r="LEK2"/>
      <c r="LEL2"/>
      <c r="LEM2"/>
      <c r="LEN2"/>
      <c r="LEO2"/>
      <c r="LEP2"/>
      <c r="LEQ2"/>
      <c r="LER2"/>
      <c r="LES2"/>
      <c r="LET2"/>
      <c r="LEU2"/>
      <c r="LEV2"/>
      <c r="LEW2"/>
      <c r="LEX2"/>
      <c r="LEY2"/>
      <c r="LEZ2"/>
      <c r="LFA2"/>
      <c r="LFB2"/>
      <c r="LFC2"/>
      <c r="LFD2"/>
      <c r="LFE2"/>
      <c r="LFF2"/>
      <c r="LFG2"/>
      <c r="LFH2"/>
      <c r="LFI2"/>
      <c r="LFJ2"/>
      <c r="LFK2"/>
      <c r="LFL2"/>
      <c r="LFM2"/>
      <c r="LFN2"/>
      <c r="LFO2"/>
      <c r="LFP2"/>
      <c r="LFQ2"/>
      <c r="LFR2"/>
      <c r="LFS2"/>
      <c r="LFT2"/>
      <c r="LFU2"/>
      <c r="LFV2"/>
      <c r="LFW2"/>
      <c r="LFX2"/>
      <c r="LFY2"/>
      <c r="LFZ2"/>
      <c r="LGA2"/>
      <c r="LGB2"/>
      <c r="LGC2"/>
      <c r="LGD2"/>
      <c r="LGE2"/>
      <c r="LGF2"/>
      <c r="LGG2"/>
      <c r="LGH2"/>
      <c r="LGI2"/>
      <c r="LGJ2"/>
      <c r="LGK2"/>
      <c r="LGL2"/>
      <c r="LGM2"/>
      <c r="LGN2"/>
      <c r="LGO2"/>
      <c r="LGP2"/>
      <c r="LGQ2"/>
      <c r="LGR2"/>
      <c r="LGS2"/>
      <c r="LGT2"/>
      <c r="LGU2"/>
      <c r="LGV2"/>
      <c r="LGW2"/>
      <c r="LGX2"/>
      <c r="LGY2"/>
      <c r="LGZ2"/>
      <c r="LHA2"/>
      <c r="LHB2"/>
      <c r="LHC2"/>
      <c r="LHD2"/>
      <c r="LHE2"/>
      <c r="LHF2"/>
      <c r="LHG2"/>
      <c r="LHH2"/>
      <c r="LHI2"/>
      <c r="LHJ2"/>
      <c r="LHK2"/>
      <c r="LHL2"/>
      <c r="LHM2"/>
      <c r="LHN2"/>
      <c r="LHO2"/>
      <c r="LHP2"/>
      <c r="LHQ2"/>
      <c r="LHR2"/>
      <c r="LHS2"/>
      <c r="LHT2"/>
      <c r="LHU2"/>
      <c r="LHV2"/>
      <c r="LHW2"/>
      <c r="LHX2"/>
      <c r="LHY2"/>
      <c r="LHZ2"/>
      <c r="LIA2"/>
      <c r="LIB2"/>
      <c r="LIC2"/>
      <c r="LID2"/>
      <c r="LIE2"/>
      <c r="LIF2"/>
      <c r="LIG2"/>
      <c r="LIH2"/>
      <c r="LII2"/>
      <c r="LIJ2"/>
      <c r="LIK2"/>
      <c r="LIL2"/>
      <c r="LIM2"/>
      <c r="LIN2"/>
      <c r="LIO2"/>
      <c r="LIP2"/>
      <c r="LIQ2"/>
      <c r="LIR2"/>
      <c r="LIS2"/>
      <c r="LIT2"/>
      <c r="LIU2"/>
      <c r="LIV2"/>
      <c r="LIW2"/>
      <c r="LIX2"/>
      <c r="LIY2"/>
      <c r="LIZ2"/>
      <c r="LJA2"/>
      <c r="LJB2"/>
      <c r="LJC2"/>
      <c r="LJD2"/>
      <c r="LJE2"/>
      <c r="LJF2"/>
      <c r="LJG2"/>
      <c r="LJH2"/>
      <c r="LJI2"/>
      <c r="LJJ2"/>
      <c r="LJK2"/>
      <c r="LJL2"/>
      <c r="LJM2"/>
      <c r="LJN2"/>
      <c r="LJO2"/>
      <c r="LJP2"/>
      <c r="LJQ2"/>
      <c r="LJR2"/>
      <c r="LJS2"/>
      <c r="LJT2"/>
      <c r="LJU2"/>
      <c r="LJV2"/>
      <c r="LJW2"/>
      <c r="LJX2"/>
      <c r="LJY2"/>
      <c r="LJZ2"/>
      <c r="LKA2"/>
      <c r="LKB2"/>
      <c r="LKC2"/>
      <c r="LKD2"/>
      <c r="LKE2"/>
      <c r="LKF2"/>
      <c r="LKG2"/>
      <c r="LKH2"/>
      <c r="LKI2"/>
      <c r="LKJ2"/>
      <c r="LKK2"/>
      <c r="LKL2"/>
      <c r="LKM2"/>
      <c r="LKN2"/>
      <c r="LKO2"/>
      <c r="LKP2"/>
      <c r="LKQ2"/>
      <c r="LKR2"/>
      <c r="LKS2"/>
      <c r="LKT2"/>
      <c r="LKU2"/>
      <c r="LKV2"/>
      <c r="LKW2"/>
      <c r="LKX2"/>
      <c r="LKY2"/>
      <c r="LKZ2"/>
      <c r="LLA2"/>
      <c r="LLB2"/>
      <c r="LLC2"/>
      <c r="LLD2"/>
      <c r="LLE2"/>
      <c r="LLF2"/>
      <c r="LLG2"/>
      <c r="LLH2"/>
      <c r="LLI2"/>
      <c r="LLJ2"/>
      <c r="LLK2"/>
      <c r="LLL2"/>
      <c r="LLM2"/>
      <c r="LLN2"/>
      <c r="LLO2"/>
      <c r="LLP2"/>
      <c r="LLQ2"/>
      <c r="LLR2"/>
      <c r="LLS2"/>
      <c r="LLT2"/>
      <c r="LLU2"/>
      <c r="LLV2"/>
      <c r="LLW2"/>
      <c r="LLX2"/>
      <c r="LLY2"/>
      <c r="LLZ2"/>
      <c r="LMA2"/>
      <c r="LMB2"/>
      <c r="LMC2"/>
      <c r="LMD2"/>
      <c r="LME2"/>
      <c r="LMF2"/>
      <c r="LMG2"/>
      <c r="LMH2"/>
      <c r="LMI2"/>
      <c r="LMJ2"/>
      <c r="LMK2"/>
      <c r="LML2"/>
      <c r="LMM2"/>
      <c r="LMN2"/>
      <c r="LMO2"/>
      <c r="LMP2"/>
      <c r="LMQ2"/>
      <c r="LMR2"/>
      <c r="LMS2"/>
      <c r="LMT2"/>
      <c r="LMU2"/>
      <c r="LMV2"/>
      <c r="LMW2"/>
      <c r="LMX2"/>
      <c r="LMY2"/>
      <c r="LMZ2"/>
      <c r="LNA2"/>
      <c r="LNB2"/>
      <c r="LNC2"/>
      <c r="LND2"/>
      <c r="LNE2"/>
      <c r="LNF2"/>
      <c r="LNG2"/>
      <c r="LNH2"/>
      <c r="LNI2"/>
      <c r="LNJ2"/>
      <c r="LNK2"/>
      <c r="LNL2"/>
      <c r="LNM2"/>
      <c r="LNN2"/>
      <c r="LNO2"/>
      <c r="LNP2"/>
      <c r="LNQ2"/>
      <c r="LNR2"/>
      <c r="LNS2"/>
      <c r="LNT2"/>
      <c r="LNU2"/>
      <c r="LNV2"/>
      <c r="LNW2"/>
      <c r="LNX2"/>
      <c r="LNY2"/>
      <c r="LNZ2"/>
      <c r="LOA2"/>
      <c r="LOB2"/>
      <c r="LOC2"/>
      <c r="LOD2"/>
      <c r="LOE2"/>
      <c r="LOF2"/>
      <c r="LOG2"/>
      <c r="LOH2"/>
      <c r="LOI2"/>
      <c r="LOJ2"/>
      <c r="LOK2"/>
      <c r="LOL2"/>
      <c r="LOM2"/>
      <c r="LON2"/>
      <c r="LOO2"/>
      <c r="LOP2"/>
      <c r="LOQ2"/>
      <c r="LOR2"/>
      <c r="LOS2"/>
      <c r="LOT2"/>
      <c r="LOU2"/>
      <c r="LOV2"/>
      <c r="LOW2"/>
      <c r="LOX2"/>
      <c r="LOY2"/>
      <c r="LOZ2"/>
      <c r="LPA2"/>
      <c r="LPB2"/>
      <c r="LPC2"/>
      <c r="LPD2"/>
      <c r="LPE2"/>
      <c r="LPF2"/>
      <c r="LPG2"/>
      <c r="LPH2"/>
      <c r="LPI2"/>
      <c r="LPJ2"/>
      <c r="LPK2"/>
      <c r="LPL2"/>
      <c r="LPM2"/>
      <c r="LPN2"/>
      <c r="LPO2"/>
      <c r="LPP2"/>
      <c r="LPQ2"/>
      <c r="LPR2"/>
      <c r="LPS2"/>
      <c r="LPT2"/>
      <c r="LPU2"/>
      <c r="LPV2"/>
      <c r="LPW2"/>
      <c r="LPX2"/>
      <c r="LPY2"/>
      <c r="LPZ2"/>
      <c r="LQA2"/>
      <c r="LQB2"/>
      <c r="LQC2"/>
      <c r="LQD2"/>
      <c r="LQE2"/>
      <c r="LQF2"/>
      <c r="LQG2"/>
      <c r="LQH2"/>
      <c r="LQI2"/>
      <c r="LQJ2"/>
      <c r="LQK2"/>
      <c r="LQL2"/>
      <c r="LQM2"/>
      <c r="LQN2"/>
      <c r="LQO2"/>
      <c r="LQP2"/>
      <c r="LQQ2"/>
      <c r="LQR2"/>
      <c r="LQS2"/>
      <c r="LQT2"/>
      <c r="LQU2"/>
      <c r="LQV2"/>
      <c r="LQW2"/>
      <c r="LQX2"/>
      <c r="LQY2"/>
      <c r="LQZ2"/>
      <c r="LRA2"/>
      <c r="LRB2"/>
      <c r="LRC2"/>
      <c r="LRD2"/>
      <c r="LRE2"/>
      <c r="LRF2"/>
      <c r="LRG2"/>
      <c r="LRH2"/>
      <c r="LRI2"/>
      <c r="LRJ2"/>
      <c r="LRK2"/>
      <c r="LRL2"/>
      <c r="LRM2"/>
      <c r="LRN2"/>
      <c r="LRO2"/>
      <c r="LRP2"/>
      <c r="LRQ2"/>
      <c r="LRR2"/>
      <c r="LRS2"/>
      <c r="LRT2"/>
      <c r="LRU2"/>
      <c r="LRV2"/>
      <c r="LRW2"/>
      <c r="LRX2"/>
      <c r="LRY2"/>
      <c r="LRZ2"/>
      <c r="LSA2"/>
      <c r="LSB2"/>
      <c r="LSC2"/>
      <c r="LSD2"/>
      <c r="LSE2"/>
      <c r="LSF2"/>
      <c r="LSG2"/>
      <c r="LSH2"/>
      <c r="LSI2"/>
      <c r="LSJ2"/>
      <c r="LSK2"/>
      <c r="LSL2"/>
      <c r="LSM2"/>
      <c r="LSN2"/>
      <c r="LSO2"/>
      <c r="LSP2"/>
      <c r="LSQ2"/>
      <c r="LSR2"/>
      <c r="LSS2"/>
      <c r="LST2"/>
      <c r="LSU2"/>
      <c r="LSV2"/>
      <c r="LSW2"/>
      <c r="LSX2"/>
      <c r="LSY2"/>
      <c r="LSZ2"/>
      <c r="LTA2"/>
      <c r="LTB2"/>
      <c r="LTC2"/>
      <c r="LTD2"/>
      <c r="LTE2"/>
      <c r="LTF2"/>
      <c r="LTG2"/>
      <c r="LTH2"/>
      <c r="LTI2"/>
      <c r="LTJ2"/>
      <c r="LTK2"/>
      <c r="LTL2"/>
      <c r="LTM2"/>
      <c r="LTN2"/>
      <c r="LTO2"/>
      <c r="LTP2"/>
      <c r="LTQ2"/>
      <c r="LTR2"/>
      <c r="LTS2"/>
      <c r="LTT2"/>
      <c r="LTU2"/>
      <c r="LTV2"/>
      <c r="LTW2"/>
      <c r="LTX2"/>
      <c r="LTY2"/>
      <c r="LTZ2"/>
      <c r="LUA2"/>
      <c r="LUB2"/>
      <c r="LUC2"/>
      <c r="LUD2"/>
      <c r="LUE2"/>
      <c r="LUF2"/>
      <c r="LUG2"/>
      <c r="LUH2"/>
      <c r="LUI2"/>
      <c r="LUJ2"/>
      <c r="LUK2"/>
      <c r="LUL2"/>
      <c r="LUM2"/>
      <c r="LUN2"/>
      <c r="LUO2"/>
      <c r="LUP2"/>
      <c r="LUQ2"/>
      <c r="LUR2"/>
      <c r="LUS2"/>
      <c r="LUT2"/>
      <c r="LUU2"/>
      <c r="LUV2"/>
      <c r="LUW2"/>
      <c r="LUX2"/>
      <c r="LUY2"/>
      <c r="LUZ2"/>
      <c r="LVA2"/>
      <c r="LVB2"/>
      <c r="LVC2"/>
      <c r="LVD2"/>
      <c r="LVE2"/>
      <c r="LVF2"/>
      <c r="LVG2"/>
      <c r="LVH2"/>
      <c r="LVI2"/>
      <c r="LVJ2"/>
      <c r="LVK2"/>
      <c r="LVL2"/>
      <c r="LVM2"/>
      <c r="LVN2"/>
      <c r="LVO2"/>
      <c r="LVP2"/>
      <c r="LVQ2"/>
      <c r="LVR2"/>
      <c r="LVS2"/>
      <c r="LVT2"/>
      <c r="LVU2"/>
      <c r="LVV2"/>
      <c r="LVW2"/>
      <c r="LVX2"/>
      <c r="LVY2"/>
      <c r="LVZ2"/>
      <c r="LWA2"/>
      <c r="LWB2"/>
      <c r="LWC2"/>
      <c r="LWD2"/>
      <c r="LWE2"/>
      <c r="LWF2"/>
      <c r="LWG2"/>
      <c r="LWH2"/>
      <c r="LWI2"/>
      <c r="LWJ2"/>
      <c r="LWK2"/>
      <c r="LWL2"/>
      <c r="LWM2"/>
      <c r="LWN2"/>
      <c r="LWO2"/>
      <c r="LWP2"/>
      <c r="LWQ2"/>
      <c r="LWR2"/>
      <c r="LWS2"/>
      <c r="LWT2"/>
      <c r="LWU2"/>
      <c r="LWV2"/>
      <c r="LWW2"/>
      <c r="LWX2"/>
      <c r="LWY2"/>
      <c r="LWZ2"/>
      <c r="LXA2"/>
      <c r="LXB2"/>
      <c r="LXC2"/>
      <c r="LXD2"/>
      <c r="LXE2"/>
      <c r="LXF2"/>
      <c r="LXG2"/>
      <c r="LXH2"/>
      <c r="LXI2"/>
      <c r="LXJ2"/>
      <c r="LXK2"/>
      <c r="LXL2"/>
      <c r="LXM2"/>
      <c r="LXN2"/>
      <c r="LXO2"/>
      <c r="LXP2"/>
      <c r="LXQ2"/>
      <c r="LXR2"/>
      <c r="LXS2"/>
      <c r="LXT2"/>
      <c r="LXU2"/>
      <c r="LXV2"/>
      <c r="LXW2"/>
      <c r="LXX2"/>
      <c r="LXY2"/>
      <c r="LXZ2"/>
      <c r="LYA2"/>
      <c r="LYB2"/>
      <c r="LYC2"/>
      <c r="LYD2"/>
      <c r="LYE2"/>
      <c r="LYF2"/>
      <c r="LYG2"/>
      <c r="LYH2"/>
      <c r="LYI2"/>
      <c r="LYJ2"/>
      <c r="LYK2"/>
      <c r="LYL2"/>
      <c r="LYM2"/>
      <c r="LYN2"/>
      <c r="LYO2"/>
      <c r="LYP2"/>
      <c r="LYQ2"/>
      <c r="LYR2"/>
      <c r="LYS2"/>
      <c r="LYT2"/>
      <c r="LYU2"/>
      <c r="LYV2"/>
      <c r="LYW2"/>
      <c r="LYX2"/>
      <c r="LYY2"/>
      <c r="LYZ2"/>
      <c r="LZA2"/>
      <c r="LZB2"/>
      <c r="LZC2"/>
      <c r="LZD2"/>
      <c r="LZE2"/>
      <c r="LZF2"/>
      <c r="LZG2"/>
      <c r="LZH2"/>
      <c r="LZI2"/>
      <c r="LZJ2"/>
      <c r="LZK2"/>
      <c r="LZL2"/>
      <c r="LZM2"/>
      <c r="LZN2"/>
      <c r="LZO2"/>
      <c r="LZP2"/>
      <c r="LZQ2"/>
      <c r="LZR2"/>
      <c r="LZS2"/>
      <c r="LZT2"/>
      <c r="LZU2"/>
      <c r="LZV2"/>
      <c r="LZW2"/>
      <c r="LZX2"/>
      <c r="LZY2"/>
      <c r="LZZ2"/>
      <c r="MAA2"/>
      <c r="MAB2"/>
      <c r="MAC2"/>
      <c r="MAD2"/>
      <c r="MAE2"/>
      <c r="MAF2"/>
      <c r="MAG2"/>
      <c r="MAH2"/>
      <c r="MAI2"/>
      <c r="MAJ2"/>
      <c r="MAK2"/>
      <c r="MAL2"/>
      <c r="MAM2"/>
      <c r="MAN2"/>
      <c r="MAO2"/>
      <c r="MAP2"/>
      <c r="MAQ2"/>
      <c r="MAR2"/>
      <c r="MAS2"/>
      <c r="MAT2"/>
      <c r="MAU2"/>
      <c r="MAV2"/>
      <c r="MAW2"/>
      <c r="MAX2"/>
      <c r="MAY2"/>
      <c r="MAZ2"/>
      <c r="MBA2"/>
      <c r="MBB2"/>
      <c r="MBC2"/>
      <c r="MBD2"/>
      <c r="MBE2"/>
      <c r="MBF2"/>
      <c r="MBG2"/>
      <c r="MBH2"/>
      <c r="MBI2"/>
      <c r="MBJ2"/>
      <c r="MBK2"/>
      <c r="MBL2"/>
      <c r="MBM2"/>
      <c r="MBN2"/>
      <c r="MBO2"/>
      <c r="MBP2"/>
      <c r="MBQ2"/>
      <c r="MBR2"/>
      <c r="MBS2"/>
      <c r="MBT2"/>
      <c r="MBU2"/>
      <c r="MBV2"/>
      <c r="MBW2"/>
      <c r="MBX2"/>
      <c r="MBY2"/>
      <c r="MBZ2"/>
      <c r="MCA2"/>
      <c r="MCB2"/>
      <c r="MCC2"/>
      <c r="MCD2"/>
      <c r="MCE2"/>
      <c r="MCF2"/>
      <c r="MCG2"/>
      <c r="MCH2"/>
      <c r="MCI2"/>
      <c r="MCJ2"/>
      <c r="MCK2"/>
      <c r="MCL2"/>
      <c r="MCM2"/>
      <c r="MCN2"/>
      <c r="MCO2"/>
      <c r="MCP2"/>
      <c r="MCQ2"/>
      <c r="MCR2"/>
      <c r="MCS2"/>
      <c r="MCT2"/>
      <c r="MCU2"/>
      <c r="MCV2"/>
      <c r="MCW2"/>
      <c r="MCX2"/>
      <c r="MCY2"/>
      <c r="MCZ2"/>
      <c r="MDA2"/>
      <c r="MDB2"/>
      <c r="MDC2"/>
      <c r="MDD2"/>
      <c r="MDE2"/>
      <c r="MDF2"/>
      <c r="MDG2"/>
      <c r="MDH2"/>
      <c r="MDI2"/>
      <c r="MDJ2"/>
      <c r="MDK2"/>
      <c r="MDL2"/>
      <c r="MDM2"/>
      <c r="MDN2"/>
      <c r="MDO2"/>
      <c r="MDP2"/>
      <c r="MDQ2"/>
      <c r="MDR2"/>
      <c r="MDS2"/>
      <c r="MDT2"/>
      <c r="MDU2"/>
      <c r="MDV2"/>
      <c r="MDW2"/>
      <c r="MDX2"/>
      <c r="MDY2"/>
      <c r="MDZ2"/>
      <c r="MEA2"/>
      <c r="MEB2"/>
      <c r="MEC2"/>
      <c r="MED2"/>
      <c r="MEE2"/>
      <c r="MEF2"/>
      <c r="MEG2"/>
      <c r="MEH2"/>
      <c r="MEI2"/>
      <c r="MEJ2"/>
      <c r="MEK2"/>
      <c r="MEL2"/>
      <c r="MEM2"/>
      <c r="MEN2"/>
      <c r="MEO2"/>
      <c r="MEP2"/>
      <c r="MEQ2"/>
      <c r="MER2"/>
      <c r="MES2"/>
      <c r="MET2"/>
      <c r="MEU2"/>
      <c r="MEV2"/>
      <c r="MEW2"/>
      <c r="MEX2"/>
      <c r="MEY2"/>
      <c r="MEZ2"/>
      <c r="MFA2"/>
      <c r="MFB2"/>
      <c r="MFC2"/>
      <c r="MFD2"/>
      <c r="MFE2"/>
      <c r="MFF2"/>
      <c r="MFG2"/>
      <c r="MFH2"/>
      <c r="MFI2"/>
      <c r="MFJ2"/>
      <c r="MFK2"/>
      <c r="MFL2"/>
      <c r="MFM2"/>
      <c r="MFN2"/>
      <c r="MFO2"/>
      <c r="MFP2"/>
      <c r="MFQ2"/>
      <c r="MFR2"/>
      <c r="MFS2"/>
      <c r="MFT2"/>
      <c r="MFU2"/>
      <c r="MFV2"/>
      <c r="MFW2"/>
      <c r="MFX2"/>
      <c r="MFY2"/>
      <c r="MFZ2"/>
      <c r="MGA2"/>
      <c r="MGB2"/>
      <c r="MGC2"/>
      <c r="MGD2"/>
      <c r="MGE2"/>
      <c r="MGF2"/>
      <c r="MGG2"/>
      <c r="MGH2"/>
      <c r="MGI2"/>
      <c r="MGJ2"/>
      <c r="MGK2"/>
      <c r="MGL2"/>
      <c r="MGM2"/>
      <c r="MGN2"/>
      <c r="MGO2"/>
      <c r="MGP2"/>
      <c r="MGQ2"/>
      <c r="MGR2"/>
      <c r="MGS2"/>
      <c r="MGT2"/>
      <c r="MGU2"/>
      <c r="MGV2"/>
      <c r="MGW2"/>
      <c r="MGX2"/>
      <c r="MGY2"/>
      <c r="MGZ2"/>
      <c r="MHA2"/>
      <c r="MHB2"/>
      <c r="MHC2"/>
      <c r="MHD2"/>
      <c r="MHE2"/>
      <c r="MHF2"/>
      <c r="MHG2"/>
      <c r="MHH2"/>
      <c r="MHI2"/>
      <c r="MHJ2"/>
      <c r="MHK2"/>
      <c r="MHL2"/>
      <c r="MHM2"/>
      <c r="MHN2"/>
      <c r="MHO2"/>
      <c r="MHP2"/>
      <c r="MHQ2"/>
      <c r="MHR2"/>
      <c r="MHS2"/>
      <c r="MHT2"/>
      <c r="MHU2"/>
      <c r="MHV2"/>
      <c r="MHW2"/>
      <c r="MHX2"/>
      <c r="MHY2"/>
      <c r="MHZ2"/>
      <c r="MIA2"/>
      <c r="MIB2"/>
      <c r="MIC2"/>
      <c r="MID2"/>
      <c r="MIE2"/>
      <c r="MIF2"/>
      <c r="MIG2"/>
      <c r="MIH2"/>
      <c r="MII2"/>
      <c r="MIJ2"/>
      <c r="MIK2"/>
      <c r="MIL2"/>
      <c r="MIM2"/>
      <c r="MIN2"/>
      <c r="MIO2"/>
      <c r="MIP2"/>
      <c r="MIQ2"/>
      <c r="MIR2"/>
      <c r="MIS2"/>
      <c r="MIT2"/>
      <c r="MIU2"/>
      <c r="MIV2"/>
      <c r="MIW2"/>
      <c r="MIX2"/>
      <c r="MIY2"/>
      <c r="MIZ2"/>
      <c r="MJA2"/>
      <c r="MJB2"/>
      <c r="MJC2"/>
      <c r="MJD2"/>
      <c r="MJE2"/>
      <c r="MJF2"/>
      <c r="MJG2"/>
      <c r="MJH2"/>
      <c r="MJI2"/>
      <c r="MJJ2"/>
      <c r="MJK2"/>
      <c r="MJL2"/>
      <c r="MJM2"/>
      <c r="MJN2"/>
      <c r="MJO2"/>
      <c r="MJP2"/>
      <c r="MJQ2"/>
      <c r="MJR2"/>
      <c r="MJS2"/>
      <c r="MJT2"/>
      <c r="MJU2"/>
      <c r="MJV2"/>
      <c r="MJW2"/>
      <c r="MJX2"/>
      <c r="MJY2"/>
      <c r="MJZ2"/>
      <c r="MKA2"/>
      <c r="MKB2"/>
      <c r="MKC2"/>
      <c r="MKD2"/>
      <c r="MKE2"/>
      <c r="MKF2"/>
      <c r="MKG2"/>
      <c r="MKH2"/>
      <c r="MKI2"/>
      <c r="MKJ2"/>
      <c r="MKK2"/>
      <c r="MKL2"/>
      <c r="MKM2"/>
      <c r="MKN2"/>
      <c r="MKO2"/>
      <c r="MKP2"/>
      <c r="MKQ2"/>
      <c r="MKR2"/>
      <c r="MKS2"/>
      <c r="MKT2"/>
      <c r="MKU2"/>
      <c r="MKV2"/>
      <c r="MKW2"/>
      <c r="MKX2"/>
      <c r="MKY2"/>
      <c r="MKZ2"/>
      <c r="MLA2"/>
      <c r="MLB2"/>
      <c r="MLC2"/>
      <c r="MLD2"/>
      <c r="MLE2"/>
      <c r="MLF2"/>
      <c r="MLG2"/>
      <c r="MLH2"/>
      <c r="MLI2"/>
      <c r="MLJ2"/>
      <c r="MLK2"/>
      <c r="MLL2"/>
      <c r="MLM2"/>
      <c r="MLN2"/>
      <c r="MLO2"/>
      <c r="MLP2"/>
      <c r="MLQ2"/>
      <c r="MLR2"/>
      <c r="MLS2"/>
      <c r="MLT2"/>
      <c r="MLU2"/>
      <c r="MLV2"/>
      <c r="MLW2"/>
      <c r="MLX2"/>
      <c r="MLY2"/>
      <c r="MLZ2"/>
      <c r="MMA2"/>
      <c r="MMB2"/>
      <c r="MMC2"/>
      <c r="MMD2"/>
      <c r="MME2"/>
      <c r="MMF2"/>
      <c r="MMG2"/>
      <c r="MMH2"/>
      <c r="MMI2"/>
      <c r="MMJ2"/>
      <c r="MMK2"/>
      <c r="MML2"/>
      <c r="MMM2"/>
      <c r="MMN2"/>
      <c r="MMO2"/>
      <c r="MMP2"/>
      <c r="MMQ2"/>
      <c r="MMR2"/>
      <c r="MMS2"/>
      <c r="MMT2"/>
      <c r="MMU2"/>
      <c r="MMV2"/>
      <c r="MMW2"/>
      <c r="MMX2"/>
      <c r="MMY2"/>
      <c r="MMZ2"/>
      <c r="MNA2"/>
      <c r="MNB2"/>
      <c r="MNC2"/>
      <c r="MND2"/>
      <c r="MNE2"/>
      <c r="MNF2"/>
      <c r="MNG2"/>
      <c r="MNH2"/>
      <c r="MNI2"/>
      <c r="MNJ2"/>
      <c r="MNK2"/>
      <c r="MNL2"/>
      <c r="MNM2"/>
      <c r="MNN2"/>
      <c r="MNO2"/>
      <c r="MNP2"/>
      <c r="MNQ2"/>
      <c r="MNR2"/>
      <c r="MNS2"/>
      <c r="MNT2"/>
      <c r="MNU2"/>
      <c r="MNV2"/>
      <c r="MNW2"/>
      <c r="MNX2"/>
      <c r="MNY2"/>
      <c r="MNZ2"/>
      <c r="MOA2"/>
      <c r="MOB2"/>
      <c r="MOC2"/>
      <c r="MOD2"/>
      <c r="MOE2"/>
      <c r="MOF2"/>
      <c r="MOG2"/>
      <c r="MOH2"/>
      <c r="MOI2"/>
      <c r="MOJ2"/>
      <c r="MOK2"/>
      <c r="MOL2"/>
      <c r="MOM2"/>
      <c r="MON2"/>
      <c r="MOO2"/>
      <c r="MOP2"/>
      <c r="MOQ2"/>
      <c r="MOR2"/>
      <c r="MOS2"/>
      <c r="MOT2"/>
      <c r="MOU2"/>
      <c r="MOV2"/>
      <c r="MOW2"/>
      <c r="MOX2"/>
      <c r="MOY2"/>
      <c r="MOZ2"/>
      <c r="MPA2"/>
      <c r="MPB2"/>
      <c r="MPC2"/>
      <c r="MPD2"/>
      <c r="MPE2"/>
      <c r="MPF2"/>
      <c r="MPG2"/>
      <c r="MPH2"/>
      <c r="MPI2"/>
      <c r="MPJ2"/>
      <c r="MPK2"/>
      <c r="MPL2"/>
      <c r="MPM2"/>
      <c r="MPN2"/>
      <c r="MPO2"/>
      <c r="MPP2"/>
      <c r="MPQ2"/>
      <c r="MPR2"/>
      <c r="MPS2"/>
      <c r="MPT2"/>
      <c r="MPU2"/>
      <c r="MPV2"/>
      <c r="MPW2"/>
      <c r="MPX2"/>
      <c r="MPY2"/>
      <c r="MPZ2"/>
      <c r="MQA2"/>
      <c r="MQB2"/>
      <c r="MQC2"/>
      <c r="MQD2"/>
      <c r="MQE2"/>
      <c r="MQF2"/>
      <c r="MQG2"/>
      <c r="MQH2"/>
      <c r="MQI2"/>
      <c r="MQJ2"/>
      <c r="MQK2"/>
      <c r="MQL2"/>
      <c r="MQM2"/>
      <c r="MQN2"/>
      <c r="MQO2"/>
      <c r="MQP2"/>
      <c r="MQQ2"/>
      <c r="MQR2"/>
      <c r="MQS2"/>
      <c r="MQT2"/>
      <c r="MQU2"/>
      <c r="MQV2"/>
      <c r="MQW2"/>
      <c r="MQX2"/>
      <c r="MQY2"/>
      <c r="MQZ2"/>
      <c r="MRA2"/>
      <c r="MRB2"/>
      <c r="MRC2"/>
      <c r="MRD2"/>
      <c r="MRE2"/>
      <c r="MRF2"/>
      <c r="MRG2"/>
      <c r="MRH2"/>
      <c r="MRI2"/>
      <c r="MRJ2"/>
      <c r="MRK2"/>
      <c r="MRL2"/>
      <c r="MRM2"/>
      <c r="MRN2"/>
      <c r="MRO2"/>
      <c r="MRP2"/>
      <c r="MRQ2"/>
      <c r="MRR2"/>
      <c r="MRS2"/>
      <c r="MRT2"/>
      <c r="MRU2"/>
      <c r="MRV2"/>
      <c r="MRW2"/>
      <c r="MRX2"/>
      <c r="MRY2"/>
      <c r="MRZ2"/>
      <c r="MSA2"/>
      <c r="MSB2"/>
      <c r="MSC2"/>
      <c r="MSD2"/>
      <c r="MSE2"/>
      <c r="MSF2"/>
      <c r="MSG2"/>
      <c r="MSH2"/>
      <c r="MSI2"/>
      <c r="MSJ2"/>
      <c r="MSK2"/>
      <c r="MSL2"/>
      <c r="MSM2"/>
      <c r="MSN2"/>
      <c r="MSO2"/>
      <c r="MSP2"/>
      <c r="MSQ2"/>
      <c r="MSR2"/>
      <c r="MSS2"/>
      <c r="MST2"/>
      <c r="MSU2"/>
      <c r="MSV2"/>
      <c r="MSW2"/>
      <c r="MSX2"/>
      <c r="MSY2"/>
      <c r="MSZ2"/>
      <c r="MTA2"/>
      <c r="MTB2"/>
      <c r="MTC2"/>
      <c r="MTD2"/>
      <c r="MTE2"/>
      <c r="MTF2"/>
      <c r="MTG2"/>
      <c r="MTH2"/>
      <c r="MTI2"/>
      <c r="MTJ2"/>
      <c r="MTK2"/>
      <c r="MTL2"/>
      <c r="MTM2"/>
      <c r="MTN2"/>
      <c r="MTO2"/>
      <c r="MTP2"/>
      <c r="MTQ2"/>
      <c r="MTR2"/>
      <c r="MTS2"/>
      <c r="MTT2"/>
      <c r="MTU2"/>
      <c r="MTV2"/>
      <c r="MTW2"/>
      <c r="MTX2"/>
      <c r="MTY2"/>
      <c r="MTZ2"/>
      <c r="MUA2"/>
      <c r="MUB2"/>
      <c r="MUC2"/>
      <c r="MUD2"/>
      <c r="MUE2"/>
      <c r="MUF2"/>
      <c r="MUG2"/>
      <c r="MUH2"/>
      <c r="MUI2"/>
      <c r="MUJ2"/>
      <c r="MUK2"/>
      <c r="MUL2"/>
      <c r="MUM2"/>
      <c r="MUN2"/>
      <c r="MUO2"/>
      <c r="MUP2"/>
      <c r="MUQ2"/>
      <c r="MUR2"/>
      <c r="MUS2"/>
      <c r="MUT2"/>
      <c r="MUU2"/>
      <c r="MUV2"/>
      <c r="MUW2"/>
      <c r="MUX2"/>
      <c r="MUY2"/>
      <c r="MUZ2"/>
      <c r="MVA2"/>
      <c r="MVB2"/>
      <c r="MVC2"/>
      <c r="MVD2"/>
      <c r="MVE2"/>
      <c r="MVF2"/>
      <c r="MVG2"/>
      <c r="MVH2"/>
      <c r="MVI2"/>
      <c r="MVJ2"/>
      <c r="MVK2"/>
      <c r="MVL2"/>
      <c r="MVM2"/>
      <c r="MVN2"/>
      <c r="MVO2"/>
      <c r="MVP2"/>
      <c r="MVQ2"/>
      <c r="MVR2"/>
      <c r="MVS2"/>
      <c r="MVT2"/>
      <c r="MVU2"/>
      <c r="MVV2"/>
      <c r="MVW2"/>
      <c r="MVX2"/>
      <c r="MVY2"/>
      <c r="MVZ2"/>
      <c r="MWA2"/>
      <c r="MWB2"/>
      <c r="MWC2"/>
      <c r="MWD2"/>
      <c r="MWE2"/>
      <c r="MWF2"/>
      <c r="MWG2"/>
      <c r="MWH2"/>
      <c r="MWI2"/>
      <c r="MWJ2"/>
      <c r="MWK2"/>
      <c r="MWL2"/>
      <c r="MWM2"/>
      <c r="MWN2"/>
      <c r="MWO2"/>
      <c r="MWP2"/>
      <c r="MWQ2"/>
      <c r="MWR2"/>
      <c r="MWS2"/>
      <c r="MWT2"/>
      <c r="MWU2"/>
      <c r="MWV2"/>
      <c r="MWW2"/>
      <c r="MWX2"/>
      <c r="MWY2"/>
      <c r="MWZ2"/>
      <c r="MXA2"/>
      <c r="MXB2"/>
      <c r="MXC2"/>
      <c r="MXD2"/>
      <c r="MXE2"/>
      <c r="MXF2"/>
      <c r="MXG2"/>
      <c r="MXH2"/>
      <c r="MXI2"/>
      <c r="MXJ2"/>
      <c r="MXK2"/>
      <c r="MXL2"/>
      <c r="MXM2"/>
      <c r="MXN2"/>
      <c r="MXO2"/>
      <c r="MXP2"/>
      <c r="MXQ2"/>
      <c r="MXR2"/>
      <c r="MXS2"/>
      <c r="MXT2"/>
      <c r="MXU2"/>
      <c r="MXV2"/>
      <c r="MXW2"/>
      <c r="MXX2"/>
      <c r="MXY2"/>
      <c r="MXZ2"/>
      <c r="MYA2"/>
      <c r="MYB2"/>
      <c r="MYC2"/>
      <c r="MYD2"/>
      <c r="MYE2"/>
      <c r="MYF2"/>
      <c r="MYG2"/>
      <c r="MYH2"/>
      <c r="MYI2"/>
      <c r="MYJ2"/>
      <c r="MYK2"/>
      <c r="MYL2"/>
      <c r="MYM2"/>
      <c r="MYN2"/>
      <c r="MYO2"/>
      <c r="MYP2"/>
      <c r="MYQ2"/>
      <c r="MYR2"/>
      <c r="MYS2"/>
      <c r="MYT2"/>
      <c r="MYU2"/>
      <c r="MYV2"/>
      <c r="MYW2"/>
      <c r="MYX2"/>
      <c r="MYY2"/>
      <c r="MYZ2"/>
      <c r="MZA2"/>
      <c r="MZB2"/>
      <c r="MZC2"/>
      <c r="MZD2"/>
      <c r="MZE2"/>
      <c r="MZF2"/>
      <c r="MZG2"/>
      <c r="MZH2"/>
      <c r="MZI2"/>
      <c r="MZJ2"/>
      <c r="MZK2"/>
      <c r="MZL2"/>
      <c r="MZM2"/>
      <c r="MZN2"/>
      <c r="MZO2"/>
      <c r="MZP2"/>
      <c r="MZQ2"/>
      <c r="MZR2"/>
      <c r="MZS2"/>
      <c r="MZT2"/>
      <c r="MZU2"/>
      <c r="MZV2"/>
      <c r="MZW2"/>
      <c r="MZX2"/>
      <c r="MZY2"/>
      <c r="MZZ2"/>
      <c r="NAA2"/>
      <c r="NAB2"/>
      <c r="NAC2"/>
      <c r="NAD2"/>
      <c r="NAE2"/>
      <c r="NAF2"/>
      <c r="NAG2"/>
      <c r="NAH2"/>
      <c r="NAI2"/>
      <c r="NAJ2"/>
      <c r="NAK2"/>
      <c r="NAL2"/>
      <c r="NAM2"/>
      <c r="NAN2"/>
      <c r="NAO2"/>
      <c r="NAP2"/>
      <c r="NAQ2"/>
      <c r="NAR2"/>
      <c r="NAS2"/>
      <c r="NAT2"/>
      <c r="NAU2"/>
      <c r="NAV2"/>
      <c r="NAW2"/>
      <c r="NAX2"/>
      <c r="NAY2"/>
      <c r="NAZ2"/>
      <c r="NBA2"/>
      <c r="NBB2"/>
      <c r="NBC2"/>
      <c r="NBD2"/>
      <c r="NBE2"/>
      <c r="NBF2"/>
      <c r="NBG2"/>
      <c r="NBH2"/>
      <c r="NBI2"/>
      <c r="NBJ2"/>
      <c r="NBK2"/>
      <c r="NBL2"/>
      <c r="NBM2"/>
      <c r="NBN2"/>
      <c r="NBO2"/>
      <c r="NBP2"/>
      <c r="NBQ2"/>
      <c r="NBR2"/>
      <c r="NBS2"/>
      <c r="NBT2"/>
      <c r="NBU2"/>
      <c r="NBV2"/>
      <c r="NBW2"/>
      <c r="NBX2"/>
      <c r="NBY2"/>
      <c r="NBZ2"/>
      <c r="NCA2"/>
      <c r="NCB2"/>
      <c r="NCC2"/>
      <c r="NCD2"/>
      <c r="NCE2"/>
      <c r="NCF2"/>
      <c r="NCG2"/>
      <c r="NCH2"/>
      <c r="NCI2"/>
      <c r="NCJ2"/>
      <c r="NCK2"/>
      <c r="NCL2"/>
      <c r="NCM2"/>
      <c r="NCN2"/>
      <c r="NCO2"/>
      <c r="NCP2"/>
      <c r="NCQ2"/>
      <c r="NCR2"/>
      <c r="NCS2"/>
      <c r="NCT2"/>
      <c r="NCU2"/>
      <c r="NCV2"/>
      <c r="NCW2"/>
      <c r="NCX2"/>
      <c r="NCY2"/>
      <c r="NCZ2"/>
      <c r="NDA2"/>
      <c r="NDB2"/>
      <c r="NDC2"/>
      <c r="NDD2"/>
      <c r="NDE2"/>
      <c r="NDF2"/>
      <c r="NDG2"/>
      <c r="NDH2"/>
      <c r="NDI2"/>
      <c r="NDJ2"/>
      <c r="NDK2"/>
      <c r="NDL2"/>
      <c r="NDM2"/>
      <c r="NDN2"/>
      <c r="NDO2"/>
      <c r="NDP2"/>
      <c r="NDQ2"/>
      <c r="NDR2"/>
      <c r="NDS2"/>
      <c r="NDT2"/>
      <c r="NDU2"/>
      <c r="NDV2"/>
      <c r="NDW2"/>
      <c r="NDX2"/>
      <c r="NDY2"/>
      <c r="NDZ2"/>
      <c r="NEA2"/>
      <c r="NEB2"/>
      <c r="NEC2"/>
      <c r="NED2"/>
      <c r="NEE2"/>
      <c r="NEF2"/>
      <c r="NEG2"/>
      <c r="NEH2"/>
      <c r="NEI2"/>
      <c r="NEJ2"/>
      <c r="NEK2"/>
      <c r="NEL2"/>
      <c r="NEM2"/>
      <c r="NEN2"/>
      <c r="NEO2"/>
      <c r="NEP2"/>
      <c r="NEQ2"/>
      <c r="NER2"/>
      <c r="NES2"/>
      <c r="NET2"/>
      <c r="NEU2"/>
      <c r="NEV2"/>
      <c r="NEW2"/>
      <c r="NEX2"/>
      <c r="NEY2"/>
      <c r="NEZ2"/>
      <c r="NFA2"/>
      <c r="NFB2"/>
      <c r="NFC2"/>
      <c r="NFD2"/>
      <c r="NFE2"/>
      <c r="NFF2"/>
      <c r="NFG2"/>
      <c r="NFH2"/>
      <c r="NFI2"/>
      <c r="NFJ2"/>
      <c r="NFK2"/>
      <c r="NFL2"/>
      <c r="NFM2"/>
      <c r="NFN2"/>
      <c r="NFO2"/>
      <c r="NFP2"/>
      <c r="NFQ2"/>
      <c r="NFR2"/>
      <c r="NFS2"/>
      <c r="NFT2"/>
      <c r="NFU2"/>
      <c r="NFV2"/>
      <c r="NFW2"/>
      <c r="NFX2"/>
      <c r="NFY2"/>
      <c r="NFZ2"/>
      <c r="NGA2"/>
      <c r="NGB2"/>
      <c r="NGC2"/>
      <c r="NGD2"/>
      <c r="NGE2"/>
      <c r="NGF2"/>
      <c r="NGG2"/>
      <c r="NGH2"/>
      <c r="NGI2"/>
      <c r="NGJ2"/>
      <c r="NGK2"/>
      <c r="NGL2"/>
      <c r="NGM2"/>
      <c r="NGN2"/>
      <c r="NGO2"/>
      <c r="NGP2"/>
      <c r="NGQ2"/>
      <c r="NGR2"/>
      <c r="NGS2"/>
      <c r="NGT2"/>
      <c r="NGU2"/>
      <c r="NGV2"/>
      <c r="NGW2"/>
      <c r="NGX2"/>
      <c r="NGY2"/>
      <c r="NGZ2"/>
      <c r="NHA2"/>
      <c r="NHB2"/>
      <c r="NHC2"/>
      <c r="NHD2"/>
      <c r="NHE2"/>
      <c r="NHF2"/>
      <c r="NHG2"/>
      <c r="NHH2"/>
      <c r="NHI2"/>
      <c r="NHJ2"/>
      <c r="NHK2"/>
      <c r="NHL2"/>
      <c r="NHM2"/>
      <c r="NHN2"/>
      <c r="NHO2"/>
      <c r="NHP2"/>
      <c r="NHQ2"/>
      <c r="NHR2"/>
      <c r="NHS2"/>
      <c r="NHT2"/>
      <c r="NHU2"/>
      <c r="NHV2"/>
      <c r="NHW2"/>
      <c r="NHX2"/>
      <c r="NHY2"/>
      <c r="NHZ2"/>
      <c r="NIA2"/>
      <c r="NIB2"/>
      <c r="NIC2"/>
      <c r="NID2"/>
      <c r="NIE2"/>
      <c r="NIF2"/>
      <c r="NIG2"/>
      <c r="NIH2"/>
      <c r="NII2"/>
      <c r="NIJ2"/>
      <c r="NIK2"/>
      <c r="NIL2"/>
      <c r="NIM2"/>
      <c r="NIN2"/>
      <c r="NIO2"/>
      <c r="NIP2"/>
      <c r="NIQ2"/>
      <c r="NIR2"/>
      <c r="NIS2"/>
      <c r="NIT2"/>
      <c r="NIU2"/>
      <c r="NIV2"/>
      <c r="NIW2"/>
      <c r="NIX2"/>
      <c r="NIY2"/>
      <c r="NIZ2"/>
      <c r="NJA2"/>
      <c r="NJB2"/>
      <c r="NJC2"/>
      <c r="NJD2"/>
      <c r="NJE2"/>
      <c r="NJF2"/>
      <c r="NJG2"/>
      <c r="NJH2"/>
      <c r="NJI2"/>
      <c r="NJJ2"/>
      <c r="NJK2"/>
      <c r="NJL2"/>
      <c r="NJM2"/>
      <c r="NJN2"/>
      <c r="NJO2"/>
      <c r="NJP2"/>
      <c r="NJQ2"/>
      <c r="NJR2"/>
      <c r="NJS2"/>
      <c r="NJT2"/>
      <c r="NJU2"/>
      <c r="NJV2"/>
      <c r="NJW2"/>
      <c r="NJX2"/>
      <c r="NJY2"/>
      <c r="NJZ2"/>
      <c r="NKA2"/>
      <c r="NKB2"/>
      <c r="NKC2"/>
      <c r="NKD2"/>
      <c r="NKE2"/>
      <c r="NKF2"/>
      <c r="NKG2"/>
      <c r="NKH2"/>
      <c r="NKI2"/>
      <c r="NKJ2"/>
      <c r="NKK2"/>
      <c r="NKL2"/>
      <c r="NKM2"/>
      <c r="NKN2"/>
      <c r="NKO2"/>
      <c r="NKP2"/>
      <c r="NKQ2"/>
      <c r="NKR2"/>
      <c r="NKS2"/>
      <c r="NKT2"/>
      <c r="NKU2"/>
      <c r="NKV2"/>
      <c r="NKW2"/>
      <c r="NKX2"/>
      <c r="NKY2"/>
      <c r="NKZ2"/>
      <c r="NLA2"/>
      <c r="NLB2"/>
      <c r="NLC2"/>
      <c r="NLD2"/>
      <c r="NLE2"/>
      <c r="NLF2"/>
      <c r="NLG2"/>
      <c r="NLH2"/>
      <c r="NLI2"/>
      <c r="NLJ2"/>
      <c r="NLK2"/>
      <c r="NLL2"/>
      <c r="NLM2"/>
      <c r="NLN2"/>
      <c r="NLO2"/>
      <c r="NLP2"/>
      <c r="NLQ2"/>
      <c r="NLR2"/>
      <c r="NLS2"/>
      <c r="NLT2"/>
      <c r="NLU2"/>
      <c r="NLV2"/>
      <c r="NLW2"/>
      <c r="NLX2"/>
      <c r="NLY2"/>
      <c r="NLZ2"/>
      <c r="NMA2"/>
      <c r="NMB2"/>
      <c r="NMC2"/>
      <c r="NMD2"/>
      <c r="NME2"/>
      <c r="NMF2"/>
      <c r="NMG2"/>
      <c r="NMH2"/>
      <c r="NMI2"/>
      <c r="NMJ2"/>
      <c r="NMK2"/>
      <c r="NML2"/>
      <c r="NMM2"/>
      <c r="NMN2"/>
      <c r="NMO2"/>
      <c r="NMP2"/>
      <c r="NMQ2"/>
      <c r="NMR2"/>
      <c r="NMS2"/>
      <c r="NMT2"/>
      <c r="NMU2"/>
      <c r="NMV2"/>
      <c r="NMW2"/>
      <c r="NMX2"/>
      <c r="NMY2"/>
      <c r="NMZ2"/>
      <c r="NNA2"/>
      <c r="NNB2"/>
      <c r="NNC2"/>
      <c r="NND2"/>
      <c r="NNE2"/>
      <c r="NNF2"/>
      <c r="NNG2"/>
      <c r="NNH2"/>
      <c r="NNI2"/>
      <c r="NNJ2"/>
      <c r="NNK2"/>
      <c r="NNL2"/>
      <c r="NNM2"/>
      <c r="NNN2"/>
      <c r="NNO2"/>
      <c r="NNP2"/>
      <c r="NNQ2"/>
      <c r="NNR2"/>
      <c r="NNS2"/>
      <c r="NNT2"/>
      <c r="NNU2"/>
      <c r="NNV2"/>
      <c r="NNW2"/>
      <c r="NNX2"/>
      <c r="NNY2"/>
      <c r="NNZ2"/>
      <c r="NOA2"/>
      <c r="NOB2"/>
      <c r="NOC2"/>
      <c r="NOD2"/>
      <c r="NOE2"/>
      <c r="NOF2"/>
      <c r="NOG2"/>
      <c r="NOH2"/>
      <c r="NOI2"/>
      <c r="NOJ2"/>
      <c r="NOK2"/>
      <c r="NOL2"/>
      <c r="NOM2"/>
      <c r="NON2"/>
      <c r="NOO2"/>
      <c r="NOP2"/>
      <c r="NOQ2"/>
      <c r="NOR2"/>
      <c r="NOS2"/>
      <c r="NOT2"/>
      <c r="NOU2"/>
      <c r="NOV2"/>
      <c r="NOW2"/>
      <c r="NOX2"/>
      <c r="NOY2"/>
      <c r="NOZ2"/>
      <c r="NPA2"/>
      <c r="NPB2"/>
      <c r="NPC2"/>
      <c r="NPD2"/>
      <c r="NPE2"/>
      <c r="NPF2"/>
      <c r="NPG2"/>
      <c r="NPH2"/>
      <c r="NPI2"/>
      <c r="NPJ2"/>
      <c r="NPK2"/>
      <c r="NPL2"/>
      <c r="NPM2"/>
      <c r="NPN2"/>
      <c r="NPO2"/>
      <c r="NPP2"/>
      <c r="NPQ2"/>
      <c r="NPR2"/>
      <c r="NPS2"/>
      <c r="NPT2"/>
      <c r="NPU2"/>
      <c r="NPV2"/>
      <c r="NPW2"/>
      <c r="NPX2"/>
      <c r="NPY2"/>
      <c r="NPZ2"/>
      <c r="NQA2"/>
      <c r="NQB2"/>
      <c r="NQC2"/>
      <c r="NQD2"/>
      <c r="NQE2"/>
      <c r="NQF2"/>
      <c r="NQG2"/>
      <c r="NQH2"/>
      <c r="NQI2"/>
      <c r="NQJ2"/>
      <c r="NQK2"/>
      <c r="NQL2"/>
      <c r="NQM2"/>
      <c r="NQN2"/>
      <c r="NQO2"/>
      <c r="NQP2"/>
      <c r="NQQ2"/>
      <c r="NQR2"/>
      <c r="NQS2"/>
      <c r="NQT2"/>
      <c r="NQU2"/>
      <c r="NQV2"/>
      <c r="NQW2"/>
      <c r="NQX2"/>
      <c r="NQY2"/>
      <c r="NQZ2"/>
      <c r="NRA2"/>
      <c r="NRB2"/>
      <c r="NRC2"/>
      <c r="NRD2"/>
      <c r="NRE2"/>
      <c r="NRF2"/>
      <c r="NRG2"/>
      <c r="NRH2"/>
      <c r="NRI2"/>
      <c r="NRJ2"/>
      <c r="NRK2"/>
      <c r="NRL2"/>
      <c r="NRM2"/>
      <c r="NRN2"/>
      <c r="NRO2"/>
      <c r="NRP2"/>
      <c r="NRQ2"/>
      <c r="NRR2"/>
      <c r="NRS2"/>
      <c r="NRT2"/>
      <c r="NRU2"/>
      <c r="NRV2"/>
      <c r="NRW2"/>
      <c r="NRX2"/>
      <c r="NRY2"/>
      <c r="NRZ2"/>
      <c r="NSA2"/>
      <c r="NSB2"/>
      <c r="NSC2"/>
      <c r="NSD2"/>
      <c r="NSE2"/>
      <c r="NSF2"/>
      <c r="NSG2"/>
      <c r="NSH2"/>
      <c r="NSI2"/>
      <c r="NSJ2"/>
      <c r="NSK2"/>
      <c r="NSL2"/>
      <c r="NSM2"/>
      <c r="NSN2"/>
      <c r="NSO2"/>
      <c r="NSP2"/>
      <c r="NSQ2"/>
      <c r="NSR2"/>
      <c r="NSS2"/>
      <c r="NST2"/>
      <c r="NSU2"/>
      <c r="NSV2"/>
      <c r="NSW2"/>
      <c r="NSX2"/>
      <c r="NSY2"/>
      <c r="NSZ2"/>
      <c r="NTA2"/>
      <c r="NTB2"/>
      <c r="NTC2"/>
      <c r="NTD2"/>
      <c r="NTE2"/>
      <c r="NTF2"/>
      <c r="NTG2"/>
      <c r="NTH2"/>
      <c r="NTI2"/>
      <c r="NTJ2"/>
      <c r="NTK2"/>
      <c r="NTL2"/>
      <c r="NTM2"/>
      <c r="NTN2"/>
      <c r="NTO2"/>
      <c r="NTP2"/>
      <c r="NTQ2"/>
      <c r="NTR2"/>
      <c r="NTS2"/>
      <c r="NTT2"/>
      <c r="NTU2"/>
      <c r="NTV2"/>
      <c r="NTW2"/>
      <c r="NTX2"/>
      <c r="NTY2"/>
      <c r="NTZ2"/>
      <c r="NUA2"/>
      <c r="NUB2"/>
      <c r="NUC2"/>
      <c r="NUD2"/>
      <c r="NUE2"/>
      <c r="NUF2"/>
      <c r="NUG2"/>
      <c r="NUH2"/>
      <c r="NUI2"/>
      <c r="NUJ2"/>
      <c r="NUK2"/>
      <c r="NUL2"/>
      <c r="NUM2"/>
      <c r="NUN2"/>
      <c r="NUO2"/>
      <c r="NUP2"/>
      <c r="NUQ2"/>
      <c r="NUR2"/>
      <c r="NUS2"/>
      <c r="NUT2"/>
      <c r="NUU2"/>
      <c r="NUV2"/>
      <c r="NUW2"/>
      <c r="NUX2"/>
      <c r="NUY2"/>
      <c r="NUZ2"/>
      <c r="NVA2"/>
      <c r="NVB2"/>
      <c r="NVC2"/>
      <c r="NVD2"/>
      <c r="NVE2"/>
      <c r="NVF2"/>
      <c r="NVG2"/>
      <c r="NVH2"/>
      <c r="NVI2"/>
      <c r="NVJ2"/>
      <c r="NVK2"/>
      <c r="NVL2"/>
      <c r="NVM2"/>
      <c r="NVN2"/>
      <c r="NVO2"/>
      <c r="NVP2"/>
      <c r="NVQ2"/>
      <c r="NVR2"/>
      <c r="NVS2"/>
      <c r="NVT2"/>
      <c r="NVU2"/>
      <c r="NVV2"/>
      <c r="NVW2"/>
      <c r="NVX2"/>
      <c r="NVY2"/>
      <c r="NVZ2"/>
      <c r="NWA2"/>
      <c r="NWB2"/>
      <c r="NWC2"/>
      <c r="NWD2"/>
      <c r="NWE2"/>
      <c r="NWF2"/>
      <c r="NWG2"/>
      <c r="NWH2"/>
      <c r="NWI2"/>
      <c r="NWJ2"/>
      <c r="NWK2"/>
      <c r="NWL2"/>
      <c r="NWM2"/>
      <c r="NWN2"/>
      <c r="NWO2"/>
      <c r="NWP2"/>
      <c r="NWQ2"/>
      <c r="NWR2"/>
      <c r="NWS2"/>
      <c r="NWT2"/>
      <c r="NWU2"/>
      <c r="NWV2"/>
      <c r="NWW2"/>
      <c r="NWX2"/>
      <c r="NWY2"/>
      <c r="NWZ2"/>
      <c r="NXA2"/>
      <c r="NXB2"/>
      <c r="NXC2"/>
      <c r="NXD2"/>
      <c r="NXE2"/>
      <c r="NXF2"/>
      <c r="NXG2"/>
      <c r="NXH2"/>
      <c r="NXI2"/>
      <c r="NXJ2"/>
      <c r="NXK2"/>
      <c r="NXL2"/>
      <c r="NXM2"/>
      <c r="NXN2"/>
      <c r="NXO2"/>
      <c r="NXP2"/>
      <c r="NXQ2"/>
      <c r="NXR2"/>
      <c r="NXS2"/>
      <c r="NXT2"/>
      <c r="NXU2"/>
      <c r="NXV2"/>
      <c r="NXW2"/>
      <c r="NXX2"/>
      <c r="NXY2"/>
      <c r="NXZ2"/>
      <c r="NYA2"/>
      <c r="NYB2"/>
      <c r="NYC2"/>
      <c r="NYD2"/>
      <c r="NYE2"/>
      <c r="NYF2"/>
      <c r="NYG2"/>
      <c r="NYH2"/>
      <c r="NYI2"/>
      <c r="NYJ2"/>
      <c r="NYK2"/>
      <c r="NYL2"/>
      <c r="NYM2"/>
      <c r="NYN2"/>
      <c r="NYO2"/>
      <c r="NYP2"/>
      <c r="NYQ2"/>
      <c r="NYR2"/>
      <c r="NYS2"/>
      <c r="NYT2"/>
      <c r="NYU2"/>
      <c r="NYV2"/>
      <c r="NYW2"/>
      <c r="NYX2"/>
      <c r="NYY2"/>
      <c r="NYZ2"/>
      <c r="NZA2"/>
      <c r="NZB2"/>
      <c r="NZC2"/>
      <c r="NZD2"/>
      <c r="NZE2"/>
      <c r="NZF2"/>
      <c r="NZG2"/>
      <c r="NZH2"/>
      <c r="NZI2"/>
      <c r="NZJ2"/>
      <c r="NZK2"/>
      <c r="NZL2"/>
      <c r="NZM2"/>
      <c r="NZN2"/>
      <c r="NZO2"/>
      <c r="NZP2"/>
      <c r="NZQ2"/>
      <c r="NZR2"/>
      <c r="NZS2"/>
      <c r="NZT2"/>
      <c r="NZU2"/>
      <c r="NZV2"/>
      <c r="NZW2"/>
      <c r="NZX2"/>
      <c r="NZY2"/>
      <c r="NZZ2"/>
      <c r="OAA2"/>
      <c r="OAB2"/>
      <c r="OAC2"/>
      <c r="OAD2"/>
      <c r="OAE2"/>
      <c r="OAF2"/>
      <c r="OAG2"/>
      <c r="OAH2"/>
      <c r="OAI2"/>
      <c r="OAJ2"/>
      <c r="OAK2"/>
      <c r="OAL2"/>
      <c r="OAM2"/>
      <c r="OAN2"/>
      <c r="OAO2"/>
      <c r="OAP2"/>
      <c r="OAQ2"/>
      <c r="OAR2"/>
      <c r="OAS2"/>
      <c r="OAT2"/>
      <c r="OAU2"/>
      <c r="OAV2"/>
      <c r="OAW2"/>
      <c r="OAX2"/>
      <c r="OAY2"/>
      <c r="OAZ2"/>
      <c r="OBA2"/>
      <c r="OBB2"/>
      <c r="OBC2"/>
      <c r="OBD2"/>
      <c r="OBE2"/>
      <c r="OBF2"/>
      <c r="OBG2"/>
      <c r="OBH2"/>
      <c r="OBI2"/>
      <c r="OBJ2"/>
      <c r="OBK2"/>
      <c r="OBL2"/>
      <c r="OBM2"/>
      <c r="OBN2"/>
      <c r="OBO2"/>
      <c r="OBP2"/>
      <c r="OBQ2"/>
      <c r="OBR2"/>
      <c r="OBS2"/>
      <c r="OBT2"/>
      <c r="OBU2"/>
      <c r="OBV2"/>
      <c r="OBW2"/>
      <c r="OBX2"/>
      <c r="OBY2"/>
      <c r="OBZ2"/>
      <c r="OCA2"/>
      <c r="OCB2"/>
      <c r="OCC2"/>
      <c r="OCD2"/>
      <c r="OCE2"/>
      <c r="OCF2"/>
      <c r="OCG2"/>
      <c r="OCH2"/>
      <c r="OCI2"/>
      <c r="OCJ2"/>
      <c r="OCK2"/>
      <c r="OCL2"/>
      <c r="OCM2"/>
      <c r="OCN2"/>
      <c r="OCO2"/>
      <c r="OCP2"/>
      <c r="OCQ2"/>
      <c r="OCR2"/>
      <c r="OCS2"/>
      <c r="OCT2"/>
      <c r="OCU2"/>
      <c r="OCV2"/>
      <c r="OCW2"/>
      <c r="OCX2"/>
      <c r="OCY2"/>
      <c r="OCZ2"/>
      <c r="ODA2"/>
      <c r="ODB2"/>
      <c r="ODC2"/>
      <c r="ODD2"/>
      <c r="ODE2"/>
      <c r="ODF2"/>
      <c r="ODG2"/>
      <c r="ODH2"/>
      <c r="ODI2"/>
      <c r="ODJ2"/>
      <c r="ODK2"/>
      <c r="ODL2"/>
      <c r="ODM2"/>
      <c r="ODN2"/>
      <c r="ODO2"/>
      <c r="ODP2"/>
      <c r="ODQ2"/>
      <c r="ODR2"/>
      <c r="ODS2"/>
      <c r="ODT2"/>
      <c r="ODU2"/>
      <c r="ODV2"/>
      <c r="ODW2"/>
      <c r="ODX2"/>
      <c r="ODY2"/>
      <c r="ODZ2"/>
      <c r="OEA2"/>
      <c r="OEB2"/>
      <c r="OEC2"/>
      <c r="OED2"/>
      <c r="OEE2"/>
      <c r="OEF2"/>
      <c r="OEG2"/>
      <c r="OEH2"/>
      <c r="OEI2"/>
      <c r="OEJ2"/>
      <c r="OEK2"/>
      <c r="OEL2"/>
      <c r="OEM2"/>
      <c r="OEN2"/>
      <c r="OEO2"/>
      <c r="OEP2"/>
      <c r="OEQ2"/>
      <c r="OER2"/>
      <c r="OES2"/>
      <c r="OET2"/>
      <c r="OEU2"/>
      <c r="OEV2"/>
      <c r="OEW2"/>
      <c r="OEX2"/>
      <c r="OEY2"/>
      <c r="OEZ2"/>
      <c r="OFA2"/>
      <c r="OFB2"/>
      <c r="OFC2"/>
      <c r="OFD2"/>
      <c r="OFE2"/>
      <c r="OFF2"/>
      <c r="OFG2"/>
      <c r="OFH2"/>
      <c r="OFI2"/>
      <c r="OFJ2"/>
      <c r="OFK2"/>
      <c r="OFL2"/>
      <c r="OFM2"/>
      <c r="OFN2"/>
      <c r="OFO2"/>
      <c r="OFP2"/>
      <c r="OFQ2"/>
      <c r="OFR2"/>
      <c r="OFS2"/>
      <c r="OFT2"/>
      <c r="OFU2"/>
      <c r="OFV2"/>
      <c r="OFW2"/>
      <c r="OFX2"/>
      <c r="OFY2"/>
      <c r="OFZ2"/>
      <c r="OGA2"/>
      <c r="OGB2"/>
      <c r="OGC2"/>
      <c r="OGD2"/>
      <c r="OGE2"/>
      <c r="OGF2"/>
      <c r="OGG2"/>
      <c r="OGH2"/>
      <c r="OGI2"/>
      <c r="OGJ2"/>
      <c r="OGK2"/>
      <c r="OGL2"/>
      <c r="OGM2"/>
      <c r="OGN2"/>
      <c r="OGO2"/>
      <c r="OGP2"/>
      <c r="OGQ2"/>
      <c r="OGR2"/>
      <c r="OGS2"/>
      <c r="OGT2"/>
      <c r="OGU2"/>
      <c r="OGV2"/>
      <c r="OGW2"/>
      <c r="OGX2"/>
      <c r="OGY2"/>
      <c r="OGZ2"/>
      <c r="OHA2"/>
      <c r="OHB2"/>
      <c r="OHC2"/>
      <c r="OHD2"/>
      <c r="OHE2"/>
      <c r="OHF2"/>
      <c r="OHG2"/>
      <c r="OHH2"/>
      <c r="OHI2"/>
      <c r="OHJ2"/>
      <c r="OHK2"/>
      <c r="OHL2"/>
      <c r="OHM2"/>
      <c r="OHN2"/>
      <c r="OHO2"/>
      <c r="OHP2"/>
      <c r="OHQ2"/>
      <c r="OHR2"/>
      <c r="OHS2"/>
      <c r="OHT2"/>
      <c r="OHU2"/>
      <c r="OHV2"/>
      <c r="OHW2"/>
      <c r="OHX2"/>
      <c r="OHY2"/>
      <c r="OHZ2"/>
      <c r="OIA2"/>
      <c r="OIB2"/>
      <c r="OIC2"/>
      <c r="OID2"/>
      <c r="OIE2"/>
      <c r="OIF2"/>
      <c r="OIG2"/>
      <c r="OIH2"/>
      <c r="OII2"/>
      <c r="OIJ2"/>
      <c r="OIK2"/>
      <c r="OIL2"/>
      <c r="OIM2"/>
      <c r="OIN2"/>
      <c r="OIO2"/>
      <c r="OIP2"/>
      <c r="OIQ2"/>
      <c r="OIR2"/>
      <c r="OIS2"/>
      <c r="OIT2"/>
      <c r="OIU2"/>
      <c r="OIV2"/>
      <c r="OIW2"/>
      <c r="OIX2"/>
      <c r="OIY2"/>
      <c r="OIZ2"/>
      <c r="OJA2"/>
      <c r="OJB2"/>
      <c r="OJC2"/>
      <c r="OJD2"/>
      <c r="OJE2"/>
      <c r="OJF2"/>
      <c r="OJG2"/>
      <c r="OJH2"/>
      <c r="OJI2"/>
      <c r="OJJ2"/>
      <c r="OJK2"/>
      <c r="OJL2"/>
      <c r="OJM2"/>
      <c r="OJN2"/>
      <c r="OJO2"/>
      <c r="OJP2"/>
      <c r="OJQ2"/>
      <c r="OJR2"/>
      <c r="OJS2"/>
      <c r="OJT2"/>
      <c r="OJU2"/>
      <c r="OJV2"/>
      <c r="OJW2"/>
      <c r="OJX2"/>
      <c r="OJY2"/>
      <c r="OJZ2"/>
      <c r="OKA2"/>
      <c r="OKB2"/>
      <c r="OKC2"/>
      <c r="OKD2"/>
      <c r="OKE2"/>
      <c r="OKF2"/>
      <c r="OKG2"/>
      <c r="OKH2"/>
      <c r="OKI2"/>
      <c r="OKJ2"/>
      <c r="OKK2"/>
      <c r="OKL2"/>
      <c r="OKM2"/>
      <c r="OKN2"/>
      <c r="OKO2"/>
      <c r="OKP2"/>
      <c r="OKQ2"/>
      <c r="OKR2"/>
      <c r="OKS2"/>
      <c r="OKT2"/>
      <c r="OKU2"/>
      <c r="OKV2"/>
      <c r="OKW2"/>
      <c r="OKX2"/>
      <c r="OKY2"/>
      <c r="OKZ2"/>
      <c r="OLA2"/>
      <c r="OLB2"/>
      <c r="OLC2"/>
      <c r="OLD2"/>
      <c r="OLE2"/>
      <c r="OLF2"/>
      <c r="OLG2"/>
      <c r="OLH2"/>
      <c r="OLI2"/>
      <c r="OLJ2"/>
      <c r="OLK2"/>
      <c r="OLL2"/>
      <c r="OLM2"/>
      <c r="OLN2"/>
      <c r="OLO2"/>
      <c r="OLP2"/>
      <c r="OLQ2"/>
      <c r="OLR2"/>
      <c r="OLS2"/>
      <c r="OLT2"/>
      <c r="OLU2"/>
      <c r="OLV2"/>
      <c r="OLW2"/>
      <c r="OLX2"/>
      <c r="OLY2"/>
      <c r="OLZ2"/>
      <c r="OMA2"/>
      <c r="OMB2"/>
      <c r="OMC2"/>
      <c r="OMD2"/>
      <c r="OME2"/>
      <c r="OMF2"/>
      <c r="OMG2"/>
      <c r="OMH2"/>
      <c r="OMI2"/>
      <c r="OMJ2"/>
      <c r="OMK2"/>
      <c r="OML2"/>
      <c r="OMM2"/>
      <c r="OMN2"/>
      <c r="OMO2"/>
      <c r="OMP2"/>
      <c r="OMQ2"/>
      <c r="OMR2"/>
      <c r="OMS2"/>
      <c r="OMT2"/>
      <c r="OMU2"/>
      <c r="OMV2"/>
      <c r="OMW2"/>
      <c r="OMX2"/>
      <c r="OMY2"/>
      <c r="OMZ2"/>
      <c r="ONA2"/>
      <c r="ONB2"/>
      <c r="ONC2"/>
      <c r="OND2"/>
      <c r="ONE2"/>
      <c r="ONF2"/>
      <c r="ONG2"/>
      <c r="ONH2"/>
      <c r="ONI2"/>
      <c r="ONJ2"/>
      <c r="ONK2"/>
      <c r="ONL2"/>
      <c r="ONM2"/>
      <c r="ONN2"/>
      <c r="ONO2"/>
      <c r="ONP2"/>
      <c r="ONQ2"/>
      <c r="ONR2"/>
      <c r="ONS2"/>
      <c r="ONT2"/>
      <c r="ONU2"/>
      <c r="ONV2"/>
      <c r="ONW2"/>
      <c r="ONX2"/>
      <c r="ONY2"/>
      <c r="ONZ2"/>
      <c r="OOA2"/>
      <c r="OOB2"/>
      <c r="OOC2"/>
      <c r="OOD2"/>
      <c r="OOE2"/>
      <c r="OOF2"/>
      <c r="OOG2"/>
      <c r="OOH2"/>
      <c r="OOI2"/>
      <c r="OOJ2"/>
      <c r="OOK2"/>
      <c r="OOL2"/>
      <c r="OOM2"/>
      <c r="OON2"/>
      <c r="OOO2"/>
      <c r="OOP2"/>
      <c r="OOQ2"/>
      <c r="OOR2"/>
      <c r="OOS2"/>
      <c r="OOT2"/>
      <c r="OOU2"/>
      <c r="OOV2"/>
      <c r="OOW2"/>
      <c r="OOX2"/>
      <c r="OOY2"/>
      <c r="OOZ2"/>
      <c r="OPA2"/>
      <c r="OPB2"/>
      <c r="OPC2"/>
      <c r="OPD2"/>
      <c r="OPE2"/>
      <c r="OPF2"/>
      <c r="OPG2"/>
      <c r="OPH2"/>
      <c r="OPI2"/>
      <c r="OPJ2"/>
      <c r="OPK2"/>
      <c r="OPL2"/>
      <c r="OPM2"/>
      <c r="OPN2"/>
      <c r="OPO2"/>
      <c r="OPP2"/>
      <c r="OPQ2"/>
      <c r="OPR2"/>
      <c r="OPS2"/>
      <c r="OPT2"/>
      <c r="OPU2"/>
      <c r="OPV2"/>
      <c r="OPW2"/>
      <c r="OPX2"/>
      <c r="OPY2"/>
      <c r="OPZ2"/>
      <c r="OQA2"/>
      <c r="OQB2"/>
      <c r="OQC2"/>
      <c r="OQD2"/>
      <c r="OQE2"/>
      <c r="OQF2"/>
      <c r="OQG2"/>
      <c r="OQH2"/>
      <c r="OQI2"/>
      <c r="OQJ2"/>
      <c r="OQK2"/>
      <c r="OQL2"/>
      <c r="OQM2"/>
      <c r="OQN2"/>
      <c r="OQO2"/>
      <c r="OQP2"/>
      <c r="OQQ2"/>
      <c r="OQR2"/>
      <c r="OQS2"/>
      <c r="OQT2"/>
      <c r="OQU2"/>
      <c r="OQV2"/>
      <c r="OQW2"/>
      <c r="OQX2"/>
      <c r="OQY2"/>
      <c r="OQZ2"/>
      <c r="ORA2"/>
      <c r="ORB2"/>
      <c r="ORC2"/>
      <c r="ORD2"/>
      <c r="ORE2"/>
      <c r="ORF2"/>
      <c r="ORG2"/>
      <c r="ORH2"/>
      <c r="ORI2"/>
      <c r="ORJ2"/>
      <c r="ORK2"/>
      <c r="ORL2"/>
      <c r="ORM2"/>
      <c r="ORN2"/>
      <c r="ORO2"/>
      <c r="ORP2"/>
      <c r="ORQ2"/>
      <c r="ORR2"/>
      <c r="ORS2"/>
      <c r="ORT2"/>
      <c r="ORU2"/>
      <c r="ORV2"/>
      <c r="ORW2"/>
      <c r="ORX2"/>
      <c r="ORY2"/>
      <c r="ORZ2"/>
      <c r="OSA2"/>
      <c r="OSB2"/>
      <c r="OSC2"/>
      <c r="OSD2"/>
      <c r="OSE2"/>
      <c r="OSF2"/>
      <c r="OSG2"/>
      <c r="OSH2"/>
      <c r="OSI2"/>
      <c r="OSJ2"/>
      <c r="OSK2"/>
      <c r="OSL2"/>
      <c r="OSM2"/>
      <c r="OSN2"/>
      <c r="OSO2"/>
      <c r="OSP2"/>
      <c r="OSQ2"/>
      <c r="OSR2"/>
      <c r="OSS2"/>
      <c r="OST2"/>
      <c r="OSU2"/>
      <c r="OSV2"/>
      <c r="OSW2"/>
      <c r="OSX2"/>
      <c r="OSY2"/>
      <c r="OSZ2"/>
      <c r="OTA2"/>
      <c r="OTB2"/>
      <c r="OTC2"/>
      <c r="OTD2"/>
      <c r="OTE2"/>
      <c r="OTF2"/>
      <c r="OTG2"/>
      <c r="OTH2"/>
      <c r="OTI2"/>
      <c r="OTJ2"/>
      <c r="OTK2"/>
      <c r="OTL2"/>
      <c r="OTM2"/>
      <c r="OTN2"/>
      <c r="OTO2"/>
      <c r="OTP2"/>
      <c r="OTQ2"/>
      <c r="OTR2"/>
      <c r="OTS2"/>
      <c r="OTT2"/>
      <c r="OTU2"/>
      <c r="OTV2"/>
      <c r="OTW2"/>
      <c r="OTX2"/>
      <c r="OTY2"/>
      <c r="OTZ2"/>
      <c r="OUA2"/>
      <c r="OUB2"/>
      <c r="OUC2"/>
      <c r="OUD2"/>
      <c r="OUE2"/>
      <c r="OUF2"/>
      <c r="OUG2"/>
      <c r="OUH2"/>
      <c r="OUI2"/>
      <c r="OUJ2"/>
      <c r="OUK2"/>
      <c r="OUL2"/>
      <c r="OUM2"/>
      <c r="OUN2"/>
      <c r="OUO2"/>
      <c r="OUP2"/>
      <c r="OUQ2"/>
      <c r="OUR2"/>
      <c r="OUS2"/>
      <c r="OUT2"/>
      <c r="OUU2"/>
      <c r="OUV2"/>
      <c r="OUW2"/>
      <c r="OUX2"/>
      <c r="OUY2"/>
      <c r="OUZ2"/>
      <c r="OVA2"/>
      <c r="OVB2"/>
      <c r="OVC2"/>
      <c r="OVD2"/>
      <c r="OVE2"/>
      <c r="OVF2"/>
      <c r="OVG2"/>
      <c r="OVH2"/>
      <c r="OVI2"/>
      <c r="OVJ2"/>
      <c r="OVK2"/>
      <c r="OVL2"/>
      <c r="OVM2"/>
      <c r="OVN2"/>
      <c r="OVO2"/>
      <c r="OVP2"/>
      <c r="OVQ2"/>
      <c r="OVR2"/>
      <c r="OVS2"/>
      <c r="OVT2"/>
      <c r="OVU2"/>
      <c r="OVV2"/>
      <c r="OVW2"/>
      <c r="OVX2"/>
      <c r="OVY2"/>
      <c r="OVZ2"/>
      <c r="OWA2"/>
      <c r="OWB2"/>
      <c r="OWC2"/>
      <c r="OWD2"/>
      <c r="OWE2"/>
      <c r="OWF2"/>
      <c r="OWG2"/>
      <c r="OWH2"/>
      <c r="OWI2"/>
      <c r="OWJ2"/>
      <c r="OWK2"/>
      <c r="OWL2"/>
      <c r="OWM2"/>
      <c r="OWN2"/>
      <c r="OWO2"/>
      <c r="OWP2"/>
      <c r="OWQ2"/>
      <c r="OWR2"/>
      <c r="OWS2"/>
      <c r="OWT2"/>
      <c r="OWU2"/>
      <c r="OWV2"/>
      <c r="OWW2"/>
      <c r="OWX2"/>
      <c r="OWY2"/>
      <c r="OWZ2"/>
      <c r="OXA2"/>
      <c r="OXB2"/>
      <c r="OXC2"/>
      <c r="OXD2"/>
      <c r="OXE2"/>
      <c r="OXF2"/>
      <c r="OXG2"/>
      <c r="OXH2"/>
      <c r="OXI2"/>
      <c r="OXJ2"/>
      <c r="OXK2"/>
      <c r="OXL2"/>
      <c r="OXM2"/>
      <c r="OXN2"/>
      <c r="OXO2"/>
      <c r="OXP2"/>
      <c r="OXQ2"/>
      <c r="OXR2"/>
      <c r="OXS2"/>
      <c r="OXT2"/>
      <c r="OXU2"/>
      <c r="OXV2"/>
      <c r="OXW2"/>
      <c r="OXX2"/>
      <c r="OXY2"/>
      <c r="OXZ2"/>
      <c r="OYA2"/>
      <c r="OYB2"/>
      <c r="OYC2"/>
      <c r="OYD2"/>
      <c r="OYE2"/>
      <c r="OYF2"/>
      <c r="OYG2"/>
      <c r="OYH2"/>
      <c r="OYI2"/>
      <c r="OYJ2"/>
      <c r="OYK2"/>
      <c r="OYL2"/>
      <c r="OYM2"/>
      <c r="OYN2"/>
      <c r="OYO2"/>
      <c r="OYP2"/>
      <c r="OYQ2"/>
      <c r="OYR2"/>
      <c r="OYS2"/>
      <c r="OYT2"/>
      <c r="OYU2"/>
      <c r="OYV2"/>
      <c r="OYW2"/>
      <c r="OYX2"/>
      <c r="OYY2"/>
      <c r="OYZ2"/>
      <c r="OZA2"/>
      <c r="OZB2"/>
      <c r="OZC2"/>
      <c r="OZD2"/>
      <c r="OZE2"/>
      <c r="OZF2"/>
      <c r="OZG2"/>
      <c r="OZH2"/>
      <c r="OZI2"/>
      <c r="OZJ2"/>
      <c r="OZK2"/>
      <c r="OZL2"/>
      <c r="OZM2"/>
      <c r="OZN2"/>
      <c r="OZO2"/>
      <c r="OZP2"/>
      <c r="OZQ2"/>
      <c r="OZR2"/>
      <c r="OZS2"/>
      <c r="OZT2"/>
      <c r="OZU2"/>
      <c r="OZV2"/>
      <c r="OZW2"/>
      <c r="OZX2"/>
      <c r="OZY2"/>
      <c r="OZZ2"/>
      <c r="PAA2"/>
      <c r="PAB2"/>
      <c r="PAC2"/>
      <c r="PAD2"/>
      <c r="PAE2"/>
      <c r="PAF2"/>
      <c r="PAG2"/>
      <c r="PAH2"/>
      <c r="PAI2"/>
      <c r="PAJ2"/>
      <c r="PAK2"/>
      <c r="PAL2"/>
      <c r="PAM2"/>
      <c r="PAN2"/>
      <c r="PAO2"/>
      <c r="PAP2"/>
      <c r="PAQ2"/>
      <c r="PAR2"/>
      <c r="PAS2"/>
      <c r="PAT2"/>
      <c r="PAU2"/>
      <c r="PAV2"/>
      <c r="PAW2"/>
      <c r="PAX2"/>
      <c r="PAY2"/>
      <c r="PAZ2"/>
      <c r="PBA2"/>
      <c r="PBB2"/>
      <c r="PBC2"/>
      <c r="PBD2"/>
      <c r="PBE2"/>
      <c r="PBF2"/>
      <c r="PBG2"/>
      <c r="PBH2"/>
      <c r="PBI2"/>
      <c r="PBJ2"/>
      <c r="PBK2"/>
      <c r="PBL2"/>
      <c r="PBM2"/>
      <c r="PBN2"/>
      <c r="PBO2"/>
      <c r="PBP2"/>
      <c r="PBQ2"/>
      <c r="PBR2"/>
      <c r="PBS2"/>
      <c r="PBT2"/>
      <c r="PBU2"/>
      <c r="PBV2"/>
      <c r="PBW2"/>
      <c r="PBX2"/>
      <c r="PBY2"/>
      <c r="PBZ2"/>
      <c r="PCA2"/>
      <c r="PCB2"/>
      <c r="PCC2"/>
      <c r="PCD2"/>
      <c r="PCE2"/>
      <c r="PCF2"/>
      <c r="PCG2"/>
      <c r="PCH2"/>
      <c r="PCI2"/>
      <c r="PCJ2"/>
      <c r="PCK2"/>
      <c r="PCL2"/>
      <c r="PCM2"/>
      <c r="PCN2"/>
      <c r="PCO2"/>
      <c r="PCP2"/>
      <c r="PCQ2"/>
      <c r="PCR2"/>
      <c r="PCS2"/>
      <c r="PCT2"/>
      <c r="PCU2"/>
      <c r="PCV2"/>
      <c r="PCW2"/>
      <c r="PCX2"/>
      <c r="PCY2"/>
      <c r="PCZ2"/>
      <c r="PDA2"/>
      <c r="PDB2"/>
      <c r="PDC2"/>
      <c r="PDD2"/>
      <c r="PDE2"/>
      <c r="PDF2"/>
      <c r="PDG2"/>
      <c r="PDH2"/>
      <c r="PDI2"/>
      <c r="PDJ2"/>
      <c r="PDK2"/>
      <c r="PDL2"/>
      <c r="PDM2"/>
      <c r="PDN2"/>
      <c r="PDO2"/>
      <c r="PDP2"/>
      <c r="PDQ2"/>
      <c r="PDR2"/>
      <c r="PDS2"/>
      <c r="PDT2"/>
      <c r="PDU2"/>
      <c r="PDV2"/>
      <c r="PDW2"/>
      <c r="PDX2"/>
      <c r="PDY2"/>
      <c r="PDZ2"/>
      <c r="PEA2"/>
      <c r="PEB2"/>
      <c r="PEC2"/>
      <c r="PED2"/>
      <c r="PEE2"/>
      <c r="PEF2"/>
      <c r="PEG2"/>
      <c r="PEH2"/>
      <c r="PEI2"/>
      <c r="PEJ2"/>
      <c r="PEK2"/>
      <c r="PEL2"/>
      <c r="PEM2"/>
      <c r="PEN2"/>
      <c r="PEO2"/>
      <c r="PEP2"/>
      <c r="PEQ2"/>
      <c r="PER2"/>
      <c r="PES2"/>
      <c r="PET2"/>
      <c r="PEU2"/>
      <c r="PEV2"/>
      <c r="PEW2"/>
      <c r="PEX2"/>
      <c r="PEY2"/>
      <c r="PEZ2"/>
      <c r="PFA2"/>
      <c r="PFB2"/>
      <c r="PFC2"/>
      <c r="PFD2"/>
      <c r="PFE2"/>
      <c r="PFF2"/>
      <c r="PFG2"/>
      <c r="PFH2"/>
      <c r="PFI2"/>
      <c r="PFJ2"/>
      <c r="PFK2"/>
      <c r="PFL2"/>
      <c r="PFM2"/>
      <c r="PFN2"/>
      <c r="PFO2"/>
      <c r="PFP2"/>
      <c r="PFQ2"/>
      <c r="PFR2"/>
      <c r="PFS2"/>
      <c r="PFT2"/>
      <c r="PFU2"/>
      <c r="PFV2"/>
      <c r="PFW2"/>
      <c r="PFX2"/>
      <c r="PFY2"/>
      <c r="PFZ2"/>
      <c r="PGA2"/>
      <c r="PGB2"/>
      <c r="PGC2"/>
      <c r="PGD2"/>
      <c r="PGE2"/>
      <c r="PGF2"/>
      <c r="PGG2"/>
      <c r="PGH2"/>
      <c r="PGI2"/>
      <c r="PGJ2"/>
      <c r="PGK2"/>
      <c r="PGL2"/>
      <c r="PGM2"/>
      <c r="PGN2"/>
      <c r="PGO2"/>
      <c r="PGP2"/>
      <c r="PGQ2"/>
      <c r="PGR2"/>
      <c r="PGS2"/>
      <c r="PGT2"/>
      <c r="PGU2"/>
      <c r="PGV2"/>
      <c r="PGW2"/>
      <c r="PGX2"/>
      <c r="PGY2"/>
      <c r="PGZ2"/>
      <c r="PHA2"/>
      <c r="PHB2"/>
      <c r="PHC2"/>
      <c r="PHD2"/>
      <c r="PHE2"/>
      <c r="PHF2"/>
      <c r="PHG2"/>
      <c r="PHH2"/>
      <c r="PHI2"/>
      <c r="PHJ2"/>
      <c r="PHK2"/>
      <c r="PHL2"/>
      <c r="PHM2"/>
      <c r="PHN2"/>
      <c r="PHO2"/>
      <c r="PHP2"/>
      <c r="PHQ2"/>
      <c r="PHR2"/>
      <c r="PHS2"/>
      <c r="PHT2"/>
      <c r="PHU2"/>
      <c r="PHV2"/>
      <c r="PHW2"/>
      <c r="PHX2"/>
      <c r="PHY2"/>
      <c r="PHZ2"/>
      <c r="PIA2"/>
      <c r="PIB2"/>
      <c r="PIC2"/>
      <c r="PID2"/>
      <c r="PIE2"/>
      <c r="PIF2"/>
      <c r="PIG2"/>
      <c r="PIH2"/>
      <c r="PII2"/>
      <c r="PIJ2"/>
      <c r="PIK2"/>
      <c r="PIL2"/>
      <c r="PIM2"/>
      <c r="PIN2"/>
      <c r="PIO2"/>
      <c r="PIP2"/>
      <c r="PIQ2"/>
      <c r="PIR2"/>
      <c r="PIS2"/>
      <c r="PIT2"/>
      <c r="PIU2"/>
      <c r="PIV2"/>
      <c r="PIW2"/>
      <c r="PIX2"/>
      <c r="PIY2"/>
      <c r="PIZ2"/>
      <c r="PJA2"/>
      <c r="PJB2"/>
      <c r="PJC2"/>
      <c r="PJD2"/>
      <c r="PJE2"/>
      <c r="PJF2"/>
      <c r="PJG2"/>
      <c r="PJH2"/>
      <c r="PJI2"/>
      <c r="PJJ2"/>
      <c r="PJK2"/>
      <c r="PJL2"/>
      <c r="PJM2"/>
      <c r="PJN2"/>
      <c r="PJO2"/>
      <c r="PJP2"/>
      <c r="PJQ2"/>
      <c r="PJR2"/>
      <c r="PJS2"/>
      <c r="PJT2"/>
      <c r="PJU2"/>
      <c r="PJV2"/>
      <c r="PJW2"/>
      <c r="PJX2"/>
      <c r="PJY2"/>
      <c r="PJZ2"/>
      <c r="PKA2"/>
      <c r="PKB2"/>
      <c r="PKC2"/>
      <c r="PKD2"/>
      <c r="PKE2"/>
      <c r="PKF2"/>
      <c r="PKG2"/>
      <c r="PKH2"/>
      <c r="PKI2"/>
      <c r="PKJ2"/>
      <c r="PKK2"/>
      <c r="PKL2"/>
      <c r="PKM2"/>
      <c r="PKN2"/>
      <c r="PKO2"/>
      <c r="PKP2"/>
      <c r="PKQ2"/>
      <c r="PKR2"/>
      <c r="PKS2"/>
      <c r="PKT2"/>
      <c r="PKU2"/>
      <c r="PKV2"/>
      <c r="PKW2"/>
      <c r="PKX2"/>
      <c r="PKY2"/>
      <c r="PKZ2"/>
      <c r="PLA2"/>
      <c r="PLB2"/>
      <c r="PLC2"/>
      <c r="PLD2"/>
      <c r="PLE2"/>
      <c r="PLF2"/>
      <c r="PLG2"/>
      <c r="PLH2"/>
      <c r="PLI2"/>
      <c r="PLJ2"/>
      <c r="PLK2"/>
      <c r="PLL2"/>
      <c r="PLM2"/>
      <c r="PLN2"/>
      <c r="PLO2"/>
      <c r="PLP2"/>
      <c r="PLQ2"/>
      <c r="PLR2"/>
      <c r="PLS2"/>
      <c r="PLT2"/>
      <c r="PLU2"/>
      <c r="PLV2"/>
      <c r="PLW2"/>
      <c r="PLX2"/>
      <c r="PLY2"/>
      <c r="PLZ2"/>
      <c r="PMA2"/>
      <c r="PMB2"/>
      <c r="PMC2"/>
      <c r="PMD2"/>
      <c r="PME2"/>
      <c r="PMF2"/>
      <c r="PMG2"/>
      <c r="PMH2"/>
      <c r="PMI2"/>
      <c r="PMJ2"/>
      <c r="PMK2"/>
      <c r="PML2"/>
      <c r="PMM2"/>
      <c r="PMN2"/>
      <c r="PMO2"/>
      <c r="PMP2"/>
      <c r="PMQ2"/>
      <c r="PMR2"/>
      <c r="PMS2"/>
      <c r="PMT2"/>
      <c r="PMU2"/>
      <c r="PMV2"/>
      <c r="PMW2"/>
      <c r="PMX2"/>
      <c r="PMY2"/>
      <c r="PMZ2"/>
      <c r="PNA2"/>
      <c r="PNB2"/>
      <c r="PNC2"/>
      <c r="PND2"/>
      <c r="PNE2"/>
      <c r="PNF2"/>
      <c r="PNG2"/>
      <c r="PNH2"/>
      <c r="PNI2"/>
      <c r="PNJ2"/>
      <c r="PNK2"/>
      <c r="PNL2"/>
      <c r="PNM2"/>
      <c r="PNN2"/>
      <c r="PNO2"/>
      <c r="PNP2"/>
      <c r="PNQ2"/>
      <c r="PNR2"/>
      <c r="PNS2"/>
      <c r="PNT2"/>
      <c r="PNU2"/>
      <c r="PNV2"/>
      <c r="PNW2"/>
      <c r="PNX2"/>
      <c r="PNY2"/>
      <c r="PNZ2"/>
      <c r="POA2"/>
      <c r="POB2"/>
      <c r="POC2"/>
      <c r="POD2"/>
      <c r="POE2"/>
      <c r="POF2"/>
      <c r="POG2"/>
      <c r="POH2"/>
      <c r="POI2"/>
      <c r="POJ2"/>
      <c r="POK2"/>
      <c r="POL2"/>
      <c r="POM2"/>
      <c r="PON2"/>
      <c r="POO2"/>
      <c r="POP2"/>
      <c r="POQ2"/>
      <c r="POR2"/>
      <c r="POS2"/>
      <c r="POT2"/>
      <c r="POU2"/>
      <c r="POV2"/>
      <c r="POW2"/>
      <c r="POX2"/>
      <c r="POY2"/>
      <c r="POZ2"/>
      <c r="PPA2"/>
      <c r="PPB2"/>
      <c r="PPC2"/>
      <c r="PPD2"/>
      <c r="PPE2"/>
      <c r="PPF2"/>
      <c r="PPG2"/>
      <c r="PPH2"/>
      <c r="PPI2"/>
      <c r="PPJ2"/>
      <c r="PPK2"/>
      <c r="PPL2"/>
      <c r="PPM2"/>
      <c r="PPN2"/>
      <c r="PPO2"/>
      <c r="PPP2"/>
      <c r="PPQ2"/>
      <c r="PPR2"/>
      <c r="PPS2"/>
      <c r="PPT2"/>
      <c r="PPU2"/>
      <c r="PPV2"/>
      <c r="PPW2"/>
      <c r="PPX2"/>
      <c r="PPY2"/>
      <c r="PPZ2"/>
      <c r="PQA2"/>
      <c r="PQB2"/>
      <c r="PQC2"/>
      <c r="PQD2"/>
      <c r="PQE2"/>
      <c r="PQF2"/>
      <c r="PQG2"/>
      <c r="PQH2"/>
      <c r="PQI2"/>
      <c r="PQJ2"/>
      <c r="PQK2"/>
      <c r="PQL2"/>
      <c r="PQM2"/>
      <c r="PQN2"/>
      <c r="PQO2"/>
      <c r="PQP2"/>
      <c r="PQQ2"/>
      <c r="PQR2"/>
      <c r="PQS2"/>
      <c r="PQT2"/>
      <c r="PQU2"/>
      <c r="PQV2"/>
      <c r="PQW2"/>
      <c r="PQX2"/>
      <c r="PQY2"/>
      <c r="PQZ2"/>
      <c r="PRA2"/>
      <c r="PRB2"/>
      <c r="PRC2"/>
      <c r="PRD2"/>
      <c r="PRE2"/>
      <c r="PRF2"/>
      <c r="PRG2"/>
      <c r="PRH2"/>
      <c r="PRI2"/>
      <c r="PRJ2"/>
      <c r="PRK2"/>
      <c r="PRL2"/>
      <c r="PRM2"/>
      <c r="PRN2"/>
      <c r="PRO2"/>
      <c r="PRP2"/>
      <c r="PRQ2"/>
      <c r="PRR2"/>
      <c r="PRS2"/>
      <c r="PRT2"/>
      <c r="PRU2"/>
      <c r="PRV2"/>
      <c r="PRW2"/>
      <c r="PRX2"/>
      <c r="PRY2"/>
      <c r="PRZ2"/>
      <c r="PSA2"/>
      <c r="PSB2"/>
      <c r="PSC2"/>
      <c r="PSD2"/>
      <c r="PSE2"/>
      <c r="PSF2"/>
      <c r="PSG2"/>
      <c r="PSH2"/>
      <c r="PSI2"/>
      <c r="PSJ2"/>
      <c r="PSK2"/>
      <c r="PSL2"/>
      <c r="PSM2"/>
      <c r="PSN2"/>
      <c r="PSO2"/>
      <c r="PSP2"/>
      <c r="PSQ2"/>
      <c r="PSR2"/>
      <c r="PSS2"/>
      <c r="PST2"/>
      <c r="PSU2"/>
      <c r="PSV2"/>
      <c r="PSW2"/>
      <c r="PSX2"/>
      <c r="PSY2"/>
      <c r="PSZ2"/>
      <c r="PTA2"/>
      <c r="PTB2"/>
      <c r="PTC2"/>
      <c r="PTD2"/>
      <c r="PTE2"/>
      <c r="PTF2"/>
      <c r="PTG2"/>
      <c r="PTH2"/>
      <c r="PTI2"/>
      <c r="PTJ2"/>
      <c r="PTK2"/>
      <c r="PTL2"/>
      <c r="PTM2"/>
      <c r="PTN2"/>
      <c r="PTO2"/>
      <c r="PTP2"/>
      <c r="PTQ2"/>
      <c r="PTR2"/>
      <c r="PTS2"/>
      <c r="PTT2"/>
      <c r="PTU2"/>
      <c r="PTV2"/>
      <c r="PTW2"/>
      <c r="PTX2"/>
      <c r="PTY2"/>
      <c r="PTZ2"/>
      <c r="PUA2"/>
      <c r="PUB2"/>
      <c r="PUC2"/>
      <c r="PUD2"/>
      <c r="PUE2"/>
      <c r="PUF2"/>
      <c r="PUG2"/>
      <c r="PUH2"/>
      <c r="PUI2"/>
      <c r="PUJ2"/>
      <c r="PUK2"/>
      <c r="PUL2"/>
      <c r="PUM2"/>
      <c r="PUN2"/>
      <c r="PUO2"/>
      <c r="PUP2"/>
      <c r="PUQ2"/>
      <c r="PUR2"/>
      <c r="PUS2"/>
      <c r="PUT2"/>
      <c r="PUU2"/>
      <c r="PUV2"/>
      <c r="PUW2"/>
      <c r="PUX2"/>
      <c r="PUY2"/>
      <c r="PUZ2"/>
      <c r="PVA2"/>
      <c r="PVB2"/>
      <c r="PVC2"/>
      <c r="PVD2"/>
      <c r="PVE2"/>
      <c r="PVF2"/>
      <c r="PVG2"/>
      <c r="PVH2"/>
      <c r="PVI2"/>
      <c r="PVJ2"/>
      <c r="PVK2"/>
      <c r="PVL2"/>
      <c r="PVM2"/>
      <c r="PVN2"/>
      <c r="PVO2"/>
      <c r="PVP2"/>
      <c r="PVQ2"/>
      <c r="PVR2"/>
      <c r="PVS2"/>
      <c r="PVT2"/>
      <c r="PVU2"/>
      <c r="PVV2"/>
      <c r="PVW2"/>
      <c r="PVX2"/>
      <c r="PVY2"/>
      <c r="PVZ2"/>
      <c r="PWA2"/>
      <c r="PWB2"/>
      <c r="PWC2"/>
      <c r="PWD2"/>
      <c r="PWE2"/>
      <c r="PWF2"/>
      <c r="PWG2"/>
      <c r="PWH2"/>
      <c r="PWI2"/>
      <c r="PWJ2"/>
      <c r="PWK2"/>
      <c r="PWL2"/>
      <c r="PWM2"/>
      <c r="PWN2"/>
      <c r="PWO2"/>
      <c r="PWP2"/>
      <c r="PWQ2"/>
      <c r="PWR2"/>
      <c r="PWS2"/>
      <c r="PWT2"/>
      <c r="PWU2"/>
      <c r="PWV2"/>
      <c r="PWW2"/>
      <c r="PWX2"/>
      <c r="PWY2"/>
      <c r="PWZ2"/>
      <c r="PXA2"/>
      <c r="PXB2"/>
      <c r="PXC2"/>
      <c r="PXD2"/>
      <c r="PXE2"/>
      <c r="PXF2"/>
      <c r="PXG2"/>
      <c r="PXH2"/>
      <c r="PXI2"/>
      <c r="PXJ2"/>
      <c r="PXK2"/>
      <c r="PXL2"/>
      <c r="PXM2"/>
      <c r="PXN2"/>
      <c r="PXO2"/>
      <c r="PXP2"/>
      <c r="PXQ2"/>
      <c r="PXR2"/>
      <c r="PXS2"/>
      <c r="PXT2"/>
      <c r="PXU2"/>
      <c r="PXV2"/>
      <c r="PXW2"/>
      <c r="PXX2"/>
      <c r="PXY2"/>
      <c r="PXZ2"/>
      <c r="PYA2"/>
      <c r="PYB2"/>
      <c r="PYC2"/>
      <c r="PYD2"/>
      <c r="PYE2"/>
      <c r="PYF2"/>
      <c r="PYG2"/>
      <c r="PYH2"/>
      <c r="PYI2"/>
      <c r="PYJ2"/>
      <c r="PYK2"/>
      <c r="PYL2"/>
      <c r="PYM2"/>
      <c r="PYN2"/>
      <c r="PYO2"/>
      <c r="PYP2"/>
      <c r="PYQ2"/>
      <c r="PYR2"/>
      <c r="PYS2"/>
      <c r="PYT2"/>
      <c r="PYU2"/>
      <c r="PYV2"/>
      <c r="PYW2"/>
      <c r="PYX2"/>
      <c r="PYY2"/>
      <c r="PYZ2"/>
      <c r="PZA2"/>
      <c r="PZB2"/>
      <c r="PZC2"/>
      <c r="PZD2"/>
      <c r="PZE2"/>
      <c r="PZF2"/>
      <c r="PZG2"/>
      <c r="PZH2"/>
      <c r="PZI2"/>
      <c r="PZJ2"/>
      <c r="PZK2"/>
      <c r="PZL2"/>
      <c r="PZM2"/>
      <c r="PZN2"/>
      <c r="PZO2"/>
      <c r="PZP2"/>
      <c r="PZQ2"/>
      <c r="PZR2"/>
      <c r="PZS2"/>
      <c r="PZT2"/>
      <c r="PZU2"/>
      <c r="PZV2"/>
      <c r="PZW2"/>
      <c r="PZX2"/>
      <c r="PZY2"/>
      <c r="PZZ2"/>
      <c r="QAA2"/>
      <c r="QAB2"/>
      <c r="QAC2"/>
      <c r="QAD2"/>
      <c r="QAE2"/>
      <c r="QAF2"/>
      <c r="QAG2"/>
      <c r="QAH2"/>
      <c r="QAI2"/>
      <c r="QAJ2"/>
      <c r="QAK2"/>
      <c r="QAL2"/>
      <c r="QAM2"/>
      <c r="QAN2"/>
      <c r="QAO2"/>
      <c r="QAP2"/>
      <c r="QAQ2"/>
      <c r="QAR2"/>
      <c r="QAS2"/>
      <c r="QAT2"/>
      <c r="QAU2"/>
      <c r="QAV2"/>
      <c r="QAW2"/>
      <c r="QAX2"/>
      <c r="QAY2"/>
      <c r="QAZ2"/>
      <c r="QBA2"/>
      <c r="QBB2"/>
      <c r="QBC2"/>
      <c r="QBD2"/>
      <c r="QBE2"/>
      <c r="QBF2"/>
      <c r="QBG2"/>
      <c r="QBH2"/>
      <c r="QBI2"/>
      <c r="QBJ2"/>
      <c r="QBK2"/>
      <c r="QBL2"/>
      <c r="QBM2"/>
      <c r="QBN2"/>
      <c r="QBO2"/>
      <c r="QBP2"/>
      <c r="QBQ2"/>
      <c r="QBR2"/>
      <c r="QBS2"/>
      <c r="QBT2"/>
      <c r="QBU2"/>
      <c r="QBV2"/>
      <c r="QBW2"/>
      <c r="QBX2"/>
      <c r="QBY2"/>
      <c r="QBZ2"/>
      <c r="QCA2"/>
      <c r="QCB2"/>
      <c r="QCC2"/>
      <c r="QCD2"/>
      <c r="QCE2"/>
      <c r="QCF2"/>
      <c r="QCG2"/>
      <c r="QCH2"/>
      <c r="QCI2"/>
      <c r="QCJ2"/>
      <c r="QCK2"/>
      <c r="QCL2"/>
      <c r="QCM2"/>
      <c r="QCN2"/>
      <c r="QCO2"/>
      <c r="QCP2"/>
      <c r="QCQ2"/>
      <c r="QCR2"/>
      <c r="QCS2"/>
      <c r="QCT2"/>
      <c r="QCU2"/>
      <c r="QCV2"/>
      <c r="QCW2"/>
      <c r="QCX2"/>
      <c r="QCY2"/>
      <c r="QCZ2"/>
      <c r="QDA2"/>
      <c r="QDB2"/>
      <c r="QDC2"/>
      <c r="QDD2"/>
      <c r="QDE2"/>
      <c r="QDF2"/>
      <c r="QDG2"/>
      <c r="QDH2"/>
      <c r="QDI2"/>
      <c r="QDJ2"/>
      <c r="QDK2"/>
      <c r="QDL2"/>
      <c r="QDM2"/>
      <c r="QDN2"/>
      <c r="QDO2"/>
      <c r="QDP2"/>
      <c r="QDQ2"/>
      <c r="QDR2"/>
      <c r="QDS2"/>
      <c r="QDT2"/>
      <c r="QDU2"/>
      <c r="QDV2"/>
      <c r="QDW2"/>
      <c r="QDX2"/>
      <c r="QDY2"/>
      <c r="QDZ2"/>
      <c r="QEA2"/>
      <c r="QEB2"/>
      <c r="QEC2"/>
      <c r="QED2"/>
      <c r="QEE2"/>
      <c r="QEF2"/>
      <c r="QEG2"/>
      <c r="QEH2"/>
      <c r="QEI2"/>
      <c r="QEJ2"/>
      <c r="QEK2"/>
      <c r="QEL2"/>
      <c r="QEM2"/>
      <c r="QEN2"/>
      <c r="QEO2"/>
      <c r="QEP2"/>
      <c r="QEQ2"/>
      <c r="QER2"/>
      <c r="QES2"/>
      <c r="QET2"/>
      <c r="QEU2"/>
      <c r="QEV2"/>
      <c r="QEW2"/>
      <c r="QEX2"/>
      <c r="QEY2"/>
      <c r="QEZ2"/>
      <c r="QFA2"/>
      <c r="QFB2"/>
      <c r="QFC2"/>
      <c r="QFD2"/>
      <c r="QFE2"/>
      <c r="QFF2"/>
      <c r="QFG2"/>
      <c r="QFH2"/>
      <c r="QFI2"/>
      <c r="QFJ2"/>
      <c r="QFK2"/>
      <c r="QFL2"/>
      <c r="QFM2"/>
      <c r="QFN2"/>
      <c r="QFO2"/>
      <c r="QFP2"/>
      <c r="QFQ2"/>
      <c r="QFR2"/>
      <c r="QFS2"/>
      <c r="QFT2"/>
      <c r="QFU2"/>
      <c r="QFV2"/>
      <c r="QFW2"/>
      <c r="QFX2"/>
      <c r="QFY2"/>
      <c r="QFZ2"/>
      <c r="QGA2"/>
      <c r="QGB2"/>
      <c r="QGC2"/>
      <c r="QGD2"/>
      <c r="QGE2"/>
      <c r="QGF2"/>
      <c r="QGG2"/>
      <c r="QGH2"/>
      <c r="QGI2"/>
      <c r="QGJ2"/>
      <c r="QGK2"/>
      <c r="QGL2"/>
      <c r="QGM2"/>
      <c r="QGN2"/>
      <c r="QGO2"/>
      <c r="QGP2"/>
      <c r="QGQ2"/>
      <c r="QGR2"/>
      <c r="QGS2"/>
      <c r="QGT2"/>
      <c r="QGU2"/>
      <c r="QGV2"/>
      <c r="QGW2"/>
      <c r="QGX2"/>
      <c r="QGY2"/>
      <c r="QGZ2"/>
      <c r="QHA2"/>
      <c r="QHB2"/>
      <c r="QHC2"/>
      <c r="QHD2"/>
      <c r="QHE2"/>
      <c r="QHF2"/>
      <c r="QHG2"/>
      <c r="QHH2"/>
      <c r="QHI2"/>
      <c r="QHJ2"/>
      <c r="QHK2"/>
      <c r="QHL2"/>
      <c r="QHM2"/>
      <c r="QHN2"/>
      <c r="QHO2"/>
      <c r="QHP2"/>
      <c r="QHQ2"/>
      <c r="QHR2"/>
      <c r="QHS2"/>
      <c r="QHT2"/>
      <c r="QHU2"/>
      <c r="QHV2"/>
      <c r="QHW2"/>
      <c r="QHX2"/>
      <c r="QHY2"/>
      <c r="QHZ2"/>
      <c r="QIA2"/>
      <c r="QIB2"/>
      <c r="QIC2"/>
      <c r="QID2"/>
      <c r="QIE2"/>
      <c r="QIF2"/>
      <c r="QIG2"/>
      <c r="QIH2"/>
      <c r="QII2"/>
      <c r="QIJ2"/>
      <c r="QIK2"/>
      <c r="QIL2"/>
      <c r="QIM2"/>
      <c r="QIN2"/>
      <c r="QIO2"/>
      <c r="QIP2"/>
      <c r="QIQ2"/>
      <c r="QIR2"/>
      <c r="QIS2"/>
      <c r="QIT2"/>
      <c r="QIU2"/>
      <c r="QIV2"/>
      <c r="QIW2"/>
      <c r="QIX2"/>
      <c r="QIY2"/>
      <c r="QIZ2"/>
      <c r="QJA2"/>
      <c r="QJB2"/>
      <c r="QJC2"/>
      <c r="QJD2"/>
      <c r="QJE2"/>
      <c r="QJF2"/>
      <c r="QJG2"/>
      <c r="QJH2"/>
      <c r="QJI2"/>
      <c r="QJJ2"/>
      <c r="QJK2"/>
      <c r="QJL2"/>
      <c r="QJM2"/>
      <c r="QJN2"/>
      <c r="QJO2"/>
      <c r="QJP2"/>
      <c r="QJQ2"/>
      <c r="QJR2"/>
      <c r="QJS2"/>
      <c r="QJT2"/>
      <c r="QJU2"/>
      <c r="QJV2"/>
      <c r="QJW2"/>
      <c r="QJX2"/>
      <c r="QJY2"/>
      <c r="QJZ2"/>
      <c r="QKA2"/>
      <c r="QKB2"/>
      <c r="QKC2"/>
      <c r="QKD2"/>
      <c r="QKE2"/>
      <c r="QKF2"/>
      <c r="QKG2"/>
      <c r="QKH2"/>
      <c r="QKI2"/>
      <c r="QKJ2"/>
      <c r="QKK2"/>
      <c r="QKL2"/>
      <c r="QKM2"/>
      <c r="QKN2"/>
      <c r="QKO2"/>
      <c r="QKP2"/>
      <c r="QKQ2"/>
      <c r="QKR2"/>
      <c r="QKS2"/>
      <c r="QKT2"/>
      <c r="QKU2"/>
      <c r="QKV2"/>
      <c r="QKW2"/>
      <c r="QKX2"/>
      <c r="QKY2"/>
      <c r="QKZ2"/>
      <c r="QLA2"/>
      <c r="QLB2"/>
      <c r="QLC2"/>
      <c r="QLD2"/>
      <c r="QLE2"/>
      <c r="QLF2"/>
      <c r="QLG2"/>
      <c r="QLH2"/>
      <c r="QLI2"/>
      <c r="QLJ2"/>
      <c r="QLK2"/>
      <c r="QLL2"/>
      <c r="QLM2"/>
      <c r="QLN2"/>
      <c r="QLO2"/>
      <c r="QLP2"/>
      <c r="QLQ2"/>
      <c r="QLR2"/>
      <c r="QLS2"/>
      <c r="QLT2"/>
      <c r="QLU2"/>
      <c r="QLV2"/>
      <c r="QLW2"/>
      <c r="QLX2"/>
      <c r="QLY2"/>
      <c r="QLZ2"/>
      <c r="QMA2"/>
      <c r="QMB2"/>
      <c r="QMC2"/>
      <c r="QMD2"/>
      <c r="QME2"/>
      <c r="QMF2"/>
      <c r="QMG2"/>
      <c r="QMH2"/>
      <c r="QMI2"/>
      <c r="QMJ2"/>
      <c r="QMK2"/>
      <c r="QML2"/>
      <c r="QMM2"/>
      <c r="QMN2"/>
      <c r="QMO2"/>
      <c r="QMP2"/>
      <c r="QMQ2"/>
      <c r="QMR2"/>
      <c r="QMS2"/>
      <c r="QMT2"/>
      <c r="QMU2"/>
      <c r="QMV2"/>
      <c r="QMW2"/>
      <c r="QMX2"/>
      <c r="QMY2"/>
      <c r="QMZ2"/>
      <c r="QNA2"/>
      <c r="QNB2"/>
      <c r="QNC2"/>
      <c r="QND2"/>
      <c r="QNE2"/>
      <c r="QNF2"/>
      <c r="QNG2"/>
      <c r="QNH2"/>
      <c r="QNI2"/>
      <c r="QNJ2"/>
      <c r="QNK2"/>
      <c r="QNL2"/>
      <c r="QNM2"/>
      <c r="QNN2"/>
      <c r="QNO2"/>
      <c r="QNP2"/>
      <c r="QNQ2"/>
      <c r="QNR2"/>
      <c r="QNS2"/>
      <c r="QNT2"/>
      <c r="QNU2"/>
      <c r="QNV2"/>
      <c r="QNW2"/>
      <c r="QNX2"/>
      <c r="QNY2"/>
      <c r="QNZ2"/>
      <c r="QOA2"/>
      <c r="QOB2"/>
      <c r="QOC2"/>
      <c r="QOD2"/>
      <c r="QOE2"/>
      <c r="QOF2"/>
      <c r="QOG2"/>
      <c r="QOH2"/>
      <c r="QOI2"/>
      <c r="QOJ2"/>
      <c r="QOK2"/>
      <c r="QOL2"/>
      <c r="QOM2"/>
      <c r="QON2"/>
      <c r="QOO2"/>
      <c r="QOP2"/>
      <c r="QOQ2"/>
      <c r="QOR2"/>
      <c r="QOS2"/>
      <c r="QOT2"/>
      <c r="QOU2"/>
      <c r="QOV2"/>
      <c r="QOW2"/>
      <c r="QOX2"/>
      <c r="QOY2"/>
      <c r="QOZ2"/>
      <c r="QPA2"/>
      <c r="QPB2"/>
      <c r="QPC2"/>
      <c r="QPD2"/>
      <c r="QPE2"/>
      <c r="QPF2"/>
      <c r="QPG2"/>
      <c r="QPH2"/>
      <c r="QPI2"/>
      <c r="QPJ2"/>
      <c r="QPK2"/>
      <c r="QPL2"/>
      <c r="QPM2"/>
      <c r="QPN2"/>
      <c r="QPO2"/>
      <c r="QPP2"/>
      <c r="QPQ2"/>
      <c r="QPR2"/>
      <c r="QPS2"/>
      <c r="QPT2"/>
      <c r="QPU2"/>
      <c r="QPV2"/>
      <c r="QPW2"/>
      <c r="QPX2"/>
      <c r="QPY2"/>
      <c r="QPZ2"/>
      <c r="QQA2"/>
      <c r="QQB2"/>
      <c r="QQC2"/>
      <c r="QQD2"/>
      <c r="QQE2"/>
      <c r="QQF2"/>
      <c r="QQG2"/>
      <c r="QQH2"/>
      <c r="QQI2"/>
      <c r="QQJ2"/>
      <c r="QQK2"/>
      <c r="QQL2"/>
      <c r="QQM2"/>
      <c r="QQN2"/>
      <c r="QQO2"/>
      <c r="QQP2"/>
      <c r="QQQ2"/>
      <c r="QQR2"/>
      <c r="QQS2"/>
      <c r="QQT2"/>
      <c r="QQU2"/>
      <c r="QQV2"/>
      <c r="QQW2"/>
      <c r="QQX2"/>
      <c r="QQY2"/>
      <c r="QQZ2"/>
      <c r="QRA2"/>
      <c r="QRB2"/>
      <c r="QRC2"/>
      <c r="QRD2"/>
      <c r="QRE2"/>
      <c r="QRF2"/>
      <c r="QRG2"/>
      <c r="QRH2"/>
      <c r="QRI2"/>
      <c r="QRJ2"/>
      <c r="QRK2"/>
      <c r="QRL2"/>
      <c r="QRM2"/>
      <c r="QRN2"/>
      <c r="QRO2"/>
      <c r="QRP2"/>
      <c r="QRQ2"/>
      <c r="QRR2"/>
      <c r="QRS2"/>
      <c r="QRT2"/>
      <c r="QRU2"/>
      <c r="QRV2"/>
      <c r="QRW2"/>
      <c r="QRX2"/>
      <c r="QRY2"/>
      <c r="QRZ2"/>
      <c r="QSA2"/>
      <c r="QSB2"/>
      <c r="QSC2"/>
      <c r="QSD2"/>
      <c r="QSE2"/>
      <c r="QSF2"/>
      <c r="QSG2"/>
      <c r="QSH2"/>
      <c r="QSI2"/>
      <c r="QSJ2"/>
      <c r="QSK2"/>
      <c r="QSL2"/>
      <c r="QSM2"/>
      <c r="QSN2"/>
      <c r="QSO2"/>
      <c r="QSP2"/>
      <c r="QSQ2"/>
      <c r="QSR2"/>
      <c r="QSS2"/>
      <c r="QST2"/>
      <c r="QSU2"/>
      <c r="QSV2"/>
      <c r="QSW2"/>
      <c r="QSX2"/>
      <c r="QSY2"/>
      <c r="QSZ2"/>
      <c r="QTA2"/>
      <c r="QTB2"/>
      <c r="QTC2"/>
      <c r="QTD2"/>
      <c r="QTE2"/>
      <c r="QTF2"/>
      <c r="QTG2"/>
      <c r="QTH2"/>
      <c r="QTI2"/>
      <c r="QTJ2"/>
      <c r="QTK2"/>
      <c r="QTL2"/>
      <c r="QTM2"/>
      <c r="QTN2"/>
      <c r="QTO2"/>
      <c r="QTP2"/>
      <c r="QTQ2"/>
      <c r="QTR2"/>
      <c r="QTS2"/>
      <c r="QTT2"/>
      <c r="QTU2"/>
      <c r="QTV2"/>
      <c r="QTW2"/>
      <c r="QTX2"/>
      <c r="QTY2"/>
      <c r="QTZ2"/>
      <c r="QUA2"/>
      <c r="QUB2"/>
      <c r="QUC2"/>
      <c r="QUD2"/>
      <c r="QUE2"/>
      <c r="QUF2"/>
      <c r="QUG2"/>
      <c r="QUH2"/>
      <c r="QUI2"/>
      <c r="QUJ2"/>
      <c r="QUK2"/>
      <c r="QUL2"/>
      <c r="QUM2"/>
      <c r="QUN2"/>
      <c r="QUO2"/>
      <c r="QUP2"/>
      <c r="QUQ2"/>
      <c r="QUR2"/>
      <c r="QUS2"/>
      <c r="QUT2"/>
      <c r="QUU2"/>
      <c r="QUV2"/>
      <c r="QUW2"/>
      <c r="QUX2"/>
      <c r="QUY2"/>
      <c r="QUZ2"/>
      <c r="QVA2"/>
      <c r="QVB2"/>
      <c r="QVC2"/>
      <c r="QVD2"/>
      <c r="QVE2"/>
      <c r="QVF2"/>
      <c r="QVG2"/>
      <c r="QVH2"/>
      <c r="QVI2"/>
      <c r="QVJ2"/>
      <c r="QVK2"/>
      <c r="QVL2"/>
      <c r="QVM2"/>
      <c r="QVN2"/>
      <c r="QVO2"/>
      <c r="QVP2"/>
      <c r="QVQ2"/>
      <c r="QVR2"/>
      <c r="QVS2"/>
      <c r="QVT2"/>
      <c r="QVU2"/>
      <c r="QVV2"/>
      <c r="QVW2"/>
      <c r="QVX2"/>
      <c r="QVY2"/>
      <c r="QVZ2"/>
      <c r="QWA2"/>
      <c r="QWB2"/>
      <c r="QWC2"/>
      <c r="QWD2"/>
      <c r="QWE2"/>
      <c r="QWF2"/>
      <c r="QWG2"/>
      <c r="QWH2"/>
      <c r="QWI2"/>
      <c r="QWJ2"/>
      <c r="QWK2"/>
      <c r="QWL2"/>
      <c r="QWM2"/>
      <c r="QWN2"/>
      <c r="QWO2"/>
      <c r="QWP2"/>
      <c r="QWQ2"/>
      <c r="QWR2"/>
      <c r="QWS2"/>
      <c r="QWT2"/>
      <c r="QWU2"/>
      <c r="QWV2"/>
      <c r="QWW2"/>
      <c r="QWX2"/>
      <c r="QWY2"/>
      <c r="QWZ2"/>
      <c r="QXA2"/>
      <c r="QXB2"/>
      <c r="QXC2"/>
      <c r="QXD2"/>
      <c r="QXE2"/>
      <c r="QXF2"/>
      <c r="QXG2"/>
      <c r="QXH2"/>
      <c r="QXI2"/>
      <c r="QXJ2"/>
      <c r="QXK2"/>
      <c r="QXL2"/>
      <c r="QXM2"/>
      <c r="QXN2"/>
      <c r="QXO2"/>
      <c r="QXP2"/>
      <c r="QXQ2"/>
      <c r="QXR2"/>
      <c r="QXS2"/>
      <c r="QXT2"/>
      <c r="QXU2"/>
      <c r="QXV2"/>
      <c r="QXW2"/>
      <c r="QXX2"/>
      <c r="QXY2"/>
      <c r="QXZ2"/>
      <c r="QYA2"/>
      <c r="QYB2"/>
      <c r="QYC2"/>
      <c r="QYD2"/>
      <c r="QYE2"/>
      <c r="QYF2"/>
      <c r="QYG2"/>
      <c r="QYH2"/>
      <c r="QYI2"/>
      <c r="QYJ2"/>
      <c r="QYK2"/>
      <c r="QYL2"/>
      <c r="QYM2"/>
      <c r="QYN2"/>
      <c r="QYO2"/>
      <c r="QYP2"/>
      <c r="QYQ2"/>
      <c r="QYR2"/>
      <c r="QYS2"/>
      <c r="QYT2"/>
      <c r="QYU2"/>
      <c r="QYV2"/>
      <c r="QYW2"/>
      <c r="QYX2"/>
      <c r="QYY2"/>
      <c r="QYZ2"/>
      <c r="QZA2"/>
      <c r="QZB2"/>
      <c r="QZC2"/>
      <c r="QZD2"/>
      <c r="QZE2"/>
      <c r="QZF2"/>
      <c r="QZG2"/>
      <c r="QZH2"/>
      <c r="QZI2"/>
      <c r="QZJ2"/>
      <c r="QZK2"/>
      <c r="QZL2"/>
      <c r="QZM2"/>
      <c r="QZN2"/>
      <c r="QZO2"/>
      <c r="QZP2"/>
      <c r="QZQ2"/>
      <c r="QZR2"/>
      <c r="QZS2"/>
      <c r="QZT2"/>
      <c r="QZU2"/>
      <c r="QZV2"/>
      <c r="QZW2"/>
      <c r="QZX2"/>
      <c r="QZY2"/>
      <c r="QZZ2"/>
      <c r="RAA2"/>
      <c r="RAB2"/>
      <c r="RAC2"/>
      <c r="RAD2"/>
      <c r="RAE2"/>
      <c r="RAF2"/>
      <c r="RAG2"/>
      <c r="RAH2"/>
      <c r="RAI2"/>
      <c r="RAJ2"/>
      <c r="RAK2"/>
      <c r="RAL2"/>
      <c r="RAM2"/>
      <c r="RAN2"/>
      <c r="RAO2"/>
      <c r="RAP2"/>
      <c r="RAQ2"/>
      <c r="RAR2"/>
      <c r="RAS2"/>
      <c r="RAT2"/>
      <c r="RAU2"/>
      <c r="RAV2"/>
      <c r="RAW2"/>
      <c r="RAX2"/>
      <c r="RAY2"/>
      <c r="RAZ2"/>
      <c r="RBA2"/>
      <c r="RBB2"/>
      <c r="RBC2"/>
      <c r="RBD2"/>
      <c r="RBE2"/>
      <c r="RBF2"/>
      <c r="RBG2"/>
      <c r="RBH2"/>
      <c r="RBI2"/>
      <c r="RBJ2"/>
      <c r="RBK2"/>
      <c r="RBL2"/>
      <c r="RBM2"/>
      <c r="RBN2"/>
      <c r="RBO2"/>
      <c r="RBP2"/>
      <c r="RBQ2"/>
      <c r="RBR2"/>
      <c r="RBS2"/>
      <c r="RBT2"/>
      <c r="RBU2"/>
      <c r="RBV2"/>
      <c r="RBW2"/>
      <c r="RBX2"/>
      <c r="RBY2"/>
      <c r="RBZ2"/>
      <c r="RCA2"/>
      <c r="RCB2"/>
      <c r="RCC2"/>
      <c r="RCD2"/>
      <c r="RCE2"/>
      <c r="RCF2"/>
      <c r="RCG2"/>
      <c r="RCH2"/>
      <c r="RCI2"/>
      <c r="RCJ2"/>
      <c r="RCK2"/>
      <c r="RCL2"/>
      <c r="RCM2"/>
      <c r="RCN2"/>
      <c r="RCO2"/>
      <c r="RCP2"/>
      <c r="RCQ2"/>
      <c r="RCR2"/>
      <c r="RCS2"/>
      <c r="RCT2"/>
      <c r="RCU2"/>
      <c r="RCV2"/>
      <c r="RCW2"/>
      <c r="RCX2"/>
      <c r="RCY2"/>
      <c r="RCZ2"/>
      <c r="RDA2"/>
      <c r="RDB2"/>
      <c r="RDC2"/>
      <c r="RDD2"/>
      <c r="RDE2"/>
      <c r="RDF2"/>
      <c r="RDG2"/>
      <c r="RDH2"/>
      <c r="RDI2"/>
      <c r="RDJ2"/>
      <c r="RDK2"/>
      <c r="RDL2"/>
      <c r="RDM2"/>
      <c r="RDN2"/>
      <c r="RDO2"/>
      <c r="RDP2"/>
      <c r="RDQ2"/>
      <c r="RDR2"/>
      <c r="RDS2"/>
      <c r="RDT2"/>
      <c r="RDU2"/>
      <c r="RDV2"/>
      <c r="RDW2"/>
      <c r="RDX2"/>
      <c r="RDY2"/>
      <c r="RDZ2"/>
      <c r="REA2"/>
      <c r="REB2"/>
      <c r="REC2"/>
      <c r="RED2"/>
      <c r="REE2"/>
      <c r="REF2"/>
      <c r="REG2"/>
      <c r="REH2"/>
      <c r="REI2"/>
      <c r="REJ2"/>
      <c r="REK2"/>
      <c r="REL2"/>
      <c r="REM2"/>
      <c r="REN2"/>
      <c r="REO2"/>
      <c r="REP2"/>
      <c r="REQ2"/>
      <c r="RER2"/>
      <c r="RES2"/>
      <c r="RET2"/>
      <c r="REU2"/>
      <c r="REV2"/>
      <c r="REW2"/>
      <c r="REX2"/>
      <c r="REY2"/>
      <c r="REZ2"/>
      <c r="RFA2"/>
      <c r="RFB2"/>
      <c r="RFC2"/>
      <c r="RFD2"/>
      <c r="RFE2"/>
      <c r="RFF2"/>
      <c r="RFG2"/>
      <c r="RFH2"/>
      <c r="RFI2"/>
      <c r="RFJ2"/>
      <c r="RFK2"/>
      <c r="RFL2"/>
      <c r="RFM2"/>
      <c r="RFN2"/>
      <c r="RFO2"/>
      <c r="RFP2"/>
      <c r="RFQ2"/>
      <c r="RFR2"/>
      <c r="RFS2"/>
      <c r="RFT2"/>
      <c r="RFU2"/>
      <c r="RFV2"/>
      <c r="RFW2"/>
      <c r="RFX2"/>
      <c r="RFY2"/>
      <c r="RFZ2"/>
      <c r="RGA2"/>
      <c r="RGB2"/>
      <c r="RGC2"/>
      <c r="RGD2"/>
      <c r="RGE2"/>
      <c r="RGF2"/>
      <c r="RGG2"/>
      <c r="RGH2"/>
      <c r="RGI2"/>
      <c r="RGJ2"/>
      <c r="RGK2"/>
      <c r="RGL2"/>
      <c r="RGM2"/>
      <c r="RGN2"/>
      <c r="RGO2"/>
      <c r="RGP2"/>
      <c r="RGQ2"/>
      <c r="RGR2"/>
      <c r="RGS2"/>
      <c r="RGT2"/>
      <c r="RGU2"/>
      <c r="RGV2"/>
      <c r="RGW2"/>
      <c r="RGX2"/>
      <c r="RGY2"/>
      <c r="RGZ2"/>
      <c r="RHA2"/>
      <c r="RHB2"/>
      <c r="RHC2"/>
      <c r="RHD2"/>
      <c r="RHE2"/>
      <c r="RHF2"/>
      <c r="RHG2"/>
      <c r="RHH2"/>
      <c r="RHI2"/>
      <c r="RHJ2"/>
      <c r="RHK2"/>
      <c r="RHL2"/>
      <c r="RHM2"/>
      <c r="RHN2"/>
      <c r="RHO2"/>
      <c r="RHP2"/>
      <c r="RHQ2"/>
      <c r="RHR2"/>
      <c r="RHS2"/>
      <c r="RHT2"/>
      <c r="RHU2"/>
      <c r="RHV2"/>
      <c r="RHW2"/>
      <c r="RHX2"/>
      <c r="RHY2"/>
      <c r="RHZ2"/>
      <c r="RIA2"/>
      <c r="RIB2"/>
      <c r="RIC2"/>
      <c r="RID2"/>
      <c r="RIE2"/>
      <c r="RIF2"/>
      <c r="RIG2"/>
      <c r="RIH2"/>
      <c r="RII2"/>
      <c r="RIJ2"/>
      <c r="RIK2"/>
      <c r="RIL2"/>
      <c r="RIM2"/>
      <c r="RIN2"/>
      <c r="RIO2"/>
      <c r="RIP2"/>
      <c r="RIQ2"/>
      <c r="RIR2"/>
      <c r="RIS2"/>
      <c r="RIT2"/>
      <c r="RIU2"/>
      <c r="RIV2"/>
      <c r="RIW2"/>
      <c r="RIX2"/>
      <c r="RIY2"/>
      <c r="RIZ2"/>
      <c r="RJA2"/>
      <c r="RJB2"/>
      <c r="RJC2"/>
      <c r="RJD2"/>
      <c r="RJE2"/>
      <c r="RJF2"/>
      <c r="RJG2"/>
      <c r="RJH2"/>
      <c r="RJI2"/>
      <c r="RJJ2"/>
      <c r="RJK2"/>
      <c r="RJL2"/>
      <c r="RJM2"/>
      <c r="RJN2"/>
      <c r="RJO2"/>
      <c r="RJP2"/>
      <c r="RJQ2"/>
      <c r="RJR2"/>
      <c r="RJS2"/>
      <c r="RJT2"/>
      <c r="RJU2"/>
      <c r="RJV2"/>
      <c r="RJW2"/>
      <c r="RJX2"/>
      <c r="RJY2"/>
      <c r="RJZ2"/>
      <c r="RKA2"/>
      <c r="RKB2"/>
      <c r="RKC2"/>
      <c r="RKD2"/>
      <c r="RKE2"/>
      <c r="RKF2"/>
      <c r="RKG2"/>
      <c r="RKH2"/>
      <c r="RKI2"/>
      <c r="RKJ2"/>
      <c r="RKK2"/>
      <c r="RKL2"/>
      <c r="RKM2"/>
      <c r="RKN2"/>
      <c r="RKO2"/>
      <c r="RKP2"/>
      <c r="RKQ2"/>
      <c r="RKR2"/>
      <c r="RKS2"/>
      <c r="RKT2"/>
      <c r="RKU2"/>
      <c r="RKV2"/>
      <c r="RKW2"/>
      <c r="RKX2"/>
      <c r="RKY2"/>
      <c r="RKZ2"/>
      <c r="RLA2"/>
      <c r="RLB2"/>
      <c r="RLC2"/>
      <c r="RLD2"/>
      <c r="RLE2"/>
      <c r="RLF2"/>
      <c r="RLG2"/>
      <c r="RLH2"/>
      <c r="RLI2"/>
      <c r="RLJ2"/>
      <c r="RLK2"/>
      <c r="RLL2"/>
      <c r="RLM2"/>
      <c r="RLN2"/>
      <c r="RLO2"/>
      <c r="RLP2"/>
      <c r="RLQ2"/>
      <c r="RLR2"/>
      <c r="RLS2"/>
      <c r="RLT2"/>
      <c r="RLU2"/>
      <c r="RLV2"/>
      <c r="RLW2"/>
      <c r="RLX2"/>
      <c r="RLY2"/>
      <c r="RLZ2"/>
      <c r="RMA2"/>
      <c r="RMB2"/>
      <c r="RMC2"/>
      <c r="RMD2"/>
      <c r="RME2"/>
      <c r="RMF2"/>
      <c r="RMG2"/>
      <c r="RMH2"/>
      <c r="RMI2"/>
      <c r="RMJ2"/>
      <c r="RMK2"/>
      <c r="RML2"/>
      <c r="RMM2"/>
      <c r="RMN2"/>
      <c r="RMO2"/>
      <c r="RMP2"/>
      <c r="RMQ2"/>
      <c r="RMR2"/>
      <c r="RMS2"/>
      <c r="RMT2"/>
      <c r="RMU2"/>
      <c r="RMV2"/>
      <c r="RMW2"/>
      <c r="RMX2"/>
      <c r="RMY2"/>
      <c r="RMZ2"/>
      <c r="RNA2"/>
      <c r="RNB2"/>
      <c r="RNC2"/>
      <c r="RND2"/>
      <c r="RNE2"/>
      <c r="RNF2"/>
      <c r="RNG2"/>
      <c r="RNH2"/>
      <c r="RNI2"/>
      <c r="RNJ2"/>
      <c r="RNK2"/>
      <c r="RNL2"/>
      <c r="RNM2"/>
      <c r="RNN2"/>
      <c r="RNO2"/>
      <c r="RNP2"/>
      <c r="RNQ2"/>
      <c r="RNR2"/>
      <c r="RNS2"/>
      <c r="RNT2"/>
      <c r="RNU2"/>
      <c r="RNV2"/>
      <c r="RNW2"/>
      <c r="RNX2"/>
      <c r="RNY2"/>
      <c r="RNZ2"/>
      <c r="ROA2"/>
      <c r="ROB2"/>
      <c r="ROC2"/>
      <c r="ROD2"/>
      <c r="ROE2"/>
      <c r="ROF2"/>
      <c r="ROG2"/>
      <c r="ROH2"/>
      <c r="ROI2"/>
      <c r="ROJ2"/>
      <c r="ROK2"/>
      <c r="ROL2"/>
      <c r="ROM2"/>
      <c r="RON2"/>
      <c r="ROO2"/>
      <c r="ROP2"/>
      <c r="ROQ2"/>
      <c r="ROR2"/>
      <c r="ROS2"/>
      <c r="ROT2"/>
      <c r="ROU2"/>
      <c r="ROV2"/>
      <c r="ROW2"/>
      <c r="ROX2"/>
      <c r="ROY2"/>
      <c r="ROZ2"/>
      <c r="RPA2"/>
      <c r="RPB2"/>
      <c r="RPC2"/>
      <c r="RPD2"/>
      <c r="RPE2"/>
      <c r="RPF2"/>
      <c r="RPG2"/>
      <c r="RPH2"/>
      <c r="RPI2"/>
      <c r="RPJ2"/>
      <c r="RPK2"/>
      <c r="RPL2"/>
      <c r="RPM2"/>
      <c r="RPN2"/>
      <c r="RPO2"/>
      <c r="RPP2"/>
      <c r="RPQ2"/>
      <c r="RPR2"/>
      <c r="RPS2"/>
      <c r="RPT2"/>
      <c r="RPU2"/>
      <c r="RPV2"/>
      <c r="RPW2"/>
      <c r="RPX2"/>
      <c r="RPY2"/>
      <c r="RPZ2"/>
      <c r="RQA2"/>
      <c r="RQB2"/>
      <c r="RQC2"/>
      <c r="RQD2"/>
      <c r="RQE2"/>
      <c r="RQF2"/>
      <c r="RQG2"/>
      <c r="RQH2"/>
      <c r="RQI2"/>
      <c r="RQJ2"/>
      <c r="RQK2"/>
      <c r="RQL2"/>
      <c r="RQM2"/>
      <c r="RQN2"/>
      <c r="RQO2"/>
      <c r="RQP2"/>
      <c r="RQQ2"/>
      <c r="RQR2"/>
      <c r="RQS2"/>
      <c r="RQT2"/>
      <c r="RQU2"/>
      <c r="RQV2"/>
      <c r="RQW2"/>
      <c r="RQX2"/>
      <c r="RQY2"/>
      <c r="RQZ2"/>
      <c r="RRA2"/>
      <c r="RRB2"/>
      <c r="RRC2"/>
      <c r="RRD2"/>
      <c r="RRE2"/>
      <c r="RRF2"/>
      <c r="RRG2"/>
      <c r="RRH2"/>
      <c r="RRI2"/>
      <c r="RRJ2"/>
      <c r="RRK2"/>
      <c r="RRL2"/>
      <c r="RRM2"/>
      <c r="RRN2"/>
      <c r="RRO2"/>
      <c r="RRP2"/>
      <c r="RRQ2"/>
      <c r="RRR2"/>
      <c r="RRS2"/>
      <c r="RRT2"/>
      <c r="RRU2"/>
      <c r="RRV2"/>
      <c r="RRW2"/>
      <c r="RRX2"/>
      <c r="RRY2"/>
      <c r="RRZ2"/>
      <c r="RSA2"/>
      <c r="RSB2"/>
      <c r="RSC2"/>
      <c r="RSD2"/>
      <c r="RSE2"/>
      <c r="RSF2"/>
      <c r="RSG2"/>
      <c r="RSH2"/>
      <c r="RSI2"/>
      <c r="RSJ2"/>
      <c r="RSK2"/>
      <c r="RSL2"/>
      <c r="RSM2"/>
      <c r="RSN2"/>
      <c r="RSO2"/>
      <c r="RSP2"/>
      <c r="RSQ2"/>
      <c r="RSR2"/>
      <c r="RSS2"/>
      <c r="RST2"/>
      <c r="RSU2"/>
      <c r="RSV2"/>
      <c r="RSW2"/>
      <c r="RSX2"/>
      <c r="RSY2"/>
      <c r="RSZ2"/>
      <c r="RTA2"/>
      <c r="RTB2"/>
      <c r="RTC2"/>
      <c r="RTD2"/>
      <c r="RTE2"/>
      <c r="RTF2"/>
      <c r="RTG2"/>
      <c r="RTH2"/>
      <c r="RTI2"/>
      <c r="RTJ2"/>
      <c r="RTK2"/>
      <c r="RTL2"/>
      <c r="RTM2"/>
      <c r="RTN2"/>
      <c r="RTO2"/>
      <c r="RTP2"/>
      <c r="RTQ2"/>
      <c r="RTR2"/>
      <c r="RTS2"/>
      <c r="RTT2"/>
      <c r="RTU2"/>
      <c r="RTV2"/>
      <c r="RTW2"/>
      <c r="RTX2"/>
      <c r="RTY2"/>
      <c r="RTZ2"/>
      <c r="RUA2"/>
      <c r="RUB2"/>
      <c r="RUC2"/>
      <c r="RUD2"/>
      <c r="RUE2"/>
      <c r="RUF2"/>
      <c r="RUG2"/>
      <c r="RUH2"/>
      <c r="RUI2"/>
      <c r="RUJ2"/>
      <c r="RUK2"/>
      <c r="RUL2"/>
      <c r="RUM2"/>
      <c r="RUN2"/>
      <c r="RUO2"/>
      <c r="RUP2"/>
      <c r="RUQ2"/>
      <c r="RUR2"/>
      <c r="RUS2"/>
      <c r="RUT2"/>
      <c r="RUU2"/>
      <c r="RUV2"/>
      <c r="RUW2"/>
      <c r="RUX2"/>
      <c r="RUY2"/>
      <c r="RUZ2"/>
      <c r="RVA2"/>
      <c r="RVB2"/>
      <c r="RVC2"/>
      <c r="RVD2"/>
      <c r="RVE2"/>
      <c r="RVF2"/>
      <c r="RVG2"/>
      <c r="RVH2"/>
      <c r="RVI2"/>
      <c r="RVJ2"/>
      <c r="RVK2"/>
      <c r="RVL2"/>
      <c r="RVM2"/>
      <c r="RVN2"/>
      <c r="RVO2"/>
      <c r="RVP2"/>
      <c r="RVQ2"/>
      <c r="RVR2"/>
      <c r="RVS2"/>
      <c r="RVT2"/>
      <c r="RVU2"/>
      <c r="RVV2"/>
      <c r="RVW2"/>
      <c r="RVX2"/>
      <c r="RVY2"/>
      <c r="RVZ2"/>
      <c r="RWA2"/>
      <c r="RWB2"/>
      <c r="RWC2"/>
      <c r="RWD2"/>
      <c r="RWE2"/>
      <c r="RWF2"/>
      <c r="RWG2"/>
      <c r="RWH2"/>
      <c r="RWI2"/>
      <c r="RWJ2"/>
      <c r="RWK2"/>
      <c r="RWL2"/>
      <c r="RWM2"/>
      <c r="RWN2"/>
      <c r="RWO2"/>
      <c r="RWP2"/>
      <c r="RWQ2"/>
      <c r="RWR2"/>
      <c r="RWS2"/>
      <c r="RWT2"/>
      <c r="RWU2"/>
      <c r="RWV2"/>
      <c r="RWW2"/>
      <c r="RWX2"/>
      <c r="RWY2"/>
      <c r="RWZ2"/>
      <c r="RXA2"/>
      <c r="RXB2"/>
      <c r="RXC2"/>
      <c r="RXD2"/>
      <c r="RXE2"/>
      <c r="RXF2"/>
      <c r="RXG2"/>
      <c r="RXH2"/>
      <c r="RXI2"/>
      <c r="RXJ2"/>
      <c r="RXK2"/>
      <c r="RXL2"/>
      <c r="RXM2"/>
      <c r="RXN2"/>
      <c r="RXO2"/>
      <c r="RXP2"/>
      <c r="RXQ2"/>
      <c r="RXR2"/>
      <c r="RXS2"/>
      <c r="RXT2"/>
      <c r="RXU2"/>
      <c r="RXV2"/>
      <c r="RXW2"/>
      <c r="RXX2"/>
      <c r="RXY2"/>
      <c r="RXZ2"/>
      <c r="RYA2"/>
      <c r="RYB2"/>
      <c r="RYC2"/>
      <c r="RYD2"/>
      <c r="RYE2"/>
      <c r="RYF2"/>
      <c r="RYG2"/>
      <c r="RYH2"/>
      <c r="RYI2"/>
      <c r="RYJ2"/>
      <c r="RYK2"/>
      <c r="RYL2"/>
      <c r="RYM2"/>
      <c r="RYN2"/>
      <c r="RYO2"/>
      <c r="RYP2"/>
      <c r="RYQ2"/>
      <c r="RYR2"/>
      <c r="RYS2"/>
      <c r="RYT2"/>
      <c r="RYU2"/>
      <c r="RYV2"/>
      <c r="RYW2"/>
      <c r="RYX2"/>
      <c r="RYY2"/>
      <c r="RYZ2"/>
      <c r="RZA2"/>
      <c r="RZB2"/>
      <c r="RZC2"/>
      <c r="RZD2"/>
      <c r="RZE2"/>
      <c r="RZF2"/>
      <c r="RZG2"/>
      <c r="RZH2"/>
      <c r="RZI2"/>
      <c r="RZJ2"/>
      <c r="RZK2"/>
      <c r="RZL2"/>
      <c r="RZM2"/>
      <c r="RZN2"/>
      <c r="RZO2"/>
      <c r="RZP2"/>
      <c r="RZQ2"/>
      <c r="RZR2"/>
      <c r="RZS2"/>
      <c r="RZT2"/>
      <c r="RZU2"/>
      <c r="RZV2"/>
      <c r="RZW2"/>
      <c r="RZX2"/>
      <c r="RZY2"/>
      <c r="RZZ2"/>
      <c r="SAA2"/>
      <c r="SAB2"/>
      <c r="SAC2"/>
      <c r="SAD2"/>
      <c r="SAE2"/>
      <c r="SAF2"/>
      <c r="SAG2"/>
      <c r="SAH2"/>
      <c r="SAI2"/>
      <c r="SAJ2"/>
      <c r="SAK2"/>
      <c r="SAL2"/>
      <c r="SAM2"/>
      <c r="SAN2"/>
      <c r="SAO2"/>
      <c r="SAP2"/>
      <c r="SAQ2"/>
      <c r="SAR2"/>
      <c r="SAS2"/>
      <c r="SAT2"/>
      <c r="SAU2"/>
      <c r="SAV2"/>
      <c r="SAW2"/>
      <c r="SAX2"/>
      <c r="SAY2"/>
      <c r="SAZ2"/>
      <c r="SBA2"/>
      <c r="SBB2"/>
      <c r="SBC2"/>
      <c r="SBD2"/>
      <c r="SBE2"/>
      <c r="SBF2"/>
      <c r="SBG2"/>
      <c r="SBH2"/>
      <c r="SBI2"/>
      <c r="SBJ2"/>
      <c r="SBK2"/>
      <c r="SBL2"/>
      <c r="SBM2"/>
      <c r="SBN2"/>
      <c r="SBO2"/>
      <c r="SBP2"/>
      <c r="SBQ2"/>
      <c r="SBR2"/>
      <c r="SBS2"/>
      <c r="SBT2"/>
      <c r="SBU2"/>
      <c r="SBV2"/>
      <c r="SBW2"/>
      <c r="SBX2"/>
      <c r="SBY2"/>
      <c r="SBZ2"/>
      <c r="SCA2"/>
      <c r="SCB2"/>
      <c r="SCC2"/>
      <c r="SCD2"/>
      <c r="SCE2"/>
      <c r="SCF2"/>
      <c r="SCG2"/>
      <c r="SCH2"/>
      <c r="SCI2"/>
      <c r="SCJ2"/>
      <c r="SCK2"/>
      <c r="SCL2"/>
      <c r="SCM2"/>
      <c r="SCN2"/>
      <c r="SCO2"/>
      <c r="SCP2"/>
      <c r="SCQ2"/>
      <c r="SCR2"/>
      <c r="SCS2"/>
      <c r="SCT2"/>
      <c r="SCU2"/>
      <c r="SCV2"/>
      <c r="SCW2"/>
      <c r="SCX2"/>
      <c r="SCY2"/>
      <c r="SCZ2"/>
      <c r="SDA2"/>
      <c r="SDB2"/>
      <c r="SDC2"/>
      <c r="SDD2"/>
      <c r="SDE2"/>
      <c r="SDF2"/>
      <c r="SDG2"/>
      <c r="SDH2"/>
      <c r="SDI2"/>
      <c r="SDJ2"/>
      <c r="SDK2"/>
      <c r="SDL2"/>
      <c r="SDM2"/>
      <c r="SDN2"/>
      <c r="SDO2"/>
      <c r="SDP2"/>
      <c r="SDQ2"/>
      <c r="SDR2"/>
      <c r="SDS2"/>
      <c r="SDT2"/>
      <c r="SDU2"/>
      <c r="SDV2"/>
      <c r="SDW2"/>
      <c r="SDX2"/>
      <c r="SDY2"/>
      <c r="SDZ2"/>
      <c r="SEA2"/>
      <c r="SEB2"/>
      <c r="SEC2"/>
      <c r="SED2"/>
      <c r="SEE2"/>
      <c r="SEF2"/>
      <c r="SEG2"/>
      <c r="SEH2"/>
      <c r="SEI2"/>
      <c r="SEJ2"/>
      <c r="SEK2"/>
      <c r="SEL2"/>
      <c r="SEM2"/>
      <c r="SEN2"/>
      <c r="SEO2"/>
      <c r="SEP2"/>
      <c r="SEQ2"/>
      <c r="SER2"/>
      <c r="SES2"/>
      <c r="SET2"/>
      <c r="SEU2"/>
      <c r="SEV2"/>
      <c r="SEW2"/>
      <c r="SEX2"/>
      <c r="SEY2"/>
      <c r="SEZ2"/>
      <c r="SFA2"/>
      <c r="SFB2"/>
      <c r="SFC2"/>
      <c r="SFD2"/>
      <c r="SFE2"/>
      <c r="SFF2"/>
      <c r="SFG2"/>
      <c r="SFH2"/>
      <c r="SFI2"/>
      <c r="SFJ2"/>
      <c r="SFK2"/>
      <c r="SFL2"/>
      <c r="SFM2"/>
      <c r="SFN2"/>
      <c r="SFO2"/>
      <c r="SFP2"/>
      <c r="SFQ2"/>
      <c r="SFR2"/>
      <c r="SFS2"/>
      <c r="SFT2"/>
      <c r="SFU2"/>
      <c r="SFV2"/>
      <c r="SFW2"/>
      <c r="SFX2"/>
      <c r="SFY2"/>
      <c r="SFZ2"/>
      <c r="SGA2"/>
      <c r="SGB2"/>
      <c r="SGC2"/>
      <c r="SGD2"/>
      <c r="SGE2"/>
      <c r="SGF2"/>
      <c r="SGG2"/>
      <c r="SGH2"/>
      <c r="SGI2"/>
      <c r="SGJ2"/>
      <c r="SGK2"/>
      <c r="SGL2"/>
      <c r="SGM2"/>
      <c r="SGN2"/>
      <c r="SGO2"/>
      <c r="SGP2"/>
      <c r="SGQ2"/>
      <c r="SGR2"/>
      <c r="SGS2"/>
      <c r="SGT2"/>
      <c r="SGU2"/>
      <c r="SGV2"/>
      <c r="SGW2"/>
      <c r="SGX2"/>
      <c r="SGY2"/>
      <c r="SGZ2"/>
      <c r="SHA2"/>
      <c r="SHB2"/>
      <c r="SHC2"/>
      <c r="SHD2"/>
      <c r="SHE2"/>
      <c r="SHF2"/>
      <c r="SHG2"/>
      <c r="SHH2"/>
      <c r="SHI2"/>
      <c r="SHJ2"/>
      <c r="SHK2"/>
      <c r="SHL2"/>
      <c r="SHM2"/>
      <c r="SHN2"/>
      <c r="SHO2"/>
      <c r="SHP2"/>
      <c r="SHQ2"/>
      <c r="SHR2"/>
      <c r="SHS2"/>
      <c r="SHT2"/>
      <c r="SHU2"/>
      <c r="SHV2"/>
      <c r="SHW2"/>
      <c r="SHX2"/>
      <c r="SHY2"/>
      <c r="SHZ2"/>
      <c r="SIA2"/>
      <c r="SIB2"/>
      <c r="SIC2"/>
      <c r="SID2"/>
      <c r="SIE2"/>
      <c r="SIF2"/>
      <c r="SIG2"/>
      <c r="SIH2"/>
      <c r="SII2"/>
      <c r="SIJ2"/>
      <c r="SIK2"/>
      <c r="SIL2"/>
      <c r="SIM2"/>
      <c r="SIN2"/>
      <c r="SIO2"/>
      <c r="SIP2"/>
      <c r="SIQ2"/>
      <c r="SIR2"/>
      <c r="SIS2"/>
      <c r="SIT2"/>
      <c r="SIU2"/>
      <c r="SIV2"/>
      <c r="SIW2"/>
      <c r="SIX2"/>
      <c r="SIY2"/>
      <c r="SIZ2"/>
      <c r="SJA2"/>
      <c r="SJB2"/>
      <c r="SJC2"/>
      <c r="SJD2"/>
      <c r="SJE2"/>
      <c r="SJF2"/>
      <c r="SJG2"/>
      <c r="SJH2"/>
      <c r="SJI2"/>
      <c r="SJJ2"/>
      <c r="SJK2"/>
      <c r="SJL2"/>
      <c r="SJM2"/>
      <c r="SJN2"/>
      <c r="SJO2"/>
      <c r="SJP2"/>
      <c r="SJQ2"/>
      <c r="SJR2"/>
      <c r="SJS2"/>
      <c r="SJT2"/>
      <c r="SJU2"/>
      <c r="SJV2"/>
      <c r="SJW2"/>
      <c r="SJX2"/>
      <c r="SJY2"/>
      <c r="SJZ2"/>
      <c r="SKA2"/>
      <c r="SKB2"/>
      <c r="SKC2"/>
      <c r="SKD2"/>
      <c r="SKE2"/>
      <c r="SKF2"/>
      <c r="SKG2"/>
      <c r="SKH2"/>
      <c r="SKI2"/>
      <c r="SKJ2"/>
      <c r="SKK2"/>
      <c r="SKL2"/>
      <c r="SKM2"/>
      <c r="SKN2"/>
      <c r="SKO2"/>
      <c r="SKP2"/>
      <c r="SKQ2"/>
      <c r="SKR2"/>
      <c r="SKS2"/>
      <c r="SKT2"/>
      <c r="SKU2"/>
      <c r="SKV2"/>
      <c r="SKW2"/>
      <c r="SKX2"/>
      <c r="SKY2"/>
      <c r="SKZ2"/>
      <c r="SLA2"/>
      <c r="SLB2"/>
      <c r="SLC2"/>
      <c r="SLD2"/>
      <c r="SLE2"/>
      <c r="SLF2"/>
      <c r="SLG2"/>
      <c r="SLH2"/>
      <c r="SLI2"/>
      <c r="SLJ2"/>
      <c r="SLK2"/>
      <c r="SLL2"/>
      <c r="SLM2"/>
      <c r="SLN2"/>
      <c r="SLO2"/>
      <c r="SLP2"/>
      <c r="SLQ2"/>
      <c r="SLR2"/>
      <c r="SLS2"/>
      <c r="SLT2"/>
      <c r="SLU2"/>
      <c r="SLV2"/>
      <c r="SLW2"/>
      <c r="SLX2"/>
      <c r="SLY2"/>
      <c r="SLZ2"/>
      <c r="SMA2"/>
      <c r="SMB2"/>
      <c r="SMC2"/>
      <c r="SMD2"/>
      <c r="SME2"/>
      <c r="SMF2"/>
      <c r="SMG2"/>
      <c r="SMH2"/>
      <c r="SMI2"/>
      <c r="SMJ2"/>
      <c r="SMK2"/>
      <c r="SML2"/>
      <c r="SMM2"/>
      <c r="SMN2"/>
      <c r="SMO2"/>
      <c r="SMP2"/>
      <c r="SMQ2"/>
      <c r="SMR2"/>
      <c r="SMS2"/>
      <c r="SMT2"/>
      <c r="SMU2"/>
      <c r="SMV2"/>
      <c r="SMW2"/>
      <c r="SMX2"/>
      <c r="SMY2"/>
      <c r="SMZ2"/>
      <c r="SNA2"/>
      <c r="SNB2"/>
      <c r="SNC2"/>
      <c r="SND2"/>
      <c r="SNE2"/>
      <c r="SNF2"/>
      <c r="SNG2"/>
      <c r="SNH2"/>
      <c r="SNI2"/>
      <c r="SNJ2"/>
      <c r="SNK2"/>
      <c r="SNL2"/>
      <c r="SNM2"/>
      <c r="SNN2"/>
      <c r="SNO2"/>
      <c r="SNP2"/>
      <c r="SNQ2"/>
      <c r="SNR2"/>
      <c r="SNS2"/>
      <c r="SNT2"/>
      <c r="SNU2"/>
      <c r="SNV2"/>
      <c r="SNW2"/>
      <c r="SNX2"/>
      <c r="SNY2"/>
      <c r="SNZ2"/>
      <c r="SOA2"/>
      <c r="SOB2"/>
      <c r="SOC2"/>
      <c r="SOD2"/>
      <c r="SOE2"/>
      <c r="SOF2"/>
      <c r="SOG2"/>
      <c r="SOH2"/>
      <c r="SOI2"/>
      <c r="SOJ2"/>
      <c r="SOK2"/>
      <c r="SOL2"/>
      <c r="SOM2"/>
      <c r="SON2"/>
      <c r="SOO2"/>
      <c r="SOP2"/>
      <c r="SOQ2"/>
      <c r="SOR2"/>
      <c r="SOS2"/>
      <c r="SOT2"/>
      <c r="SOU2"/>
      <c r="SOV2"/>
      <c r="SOW2"/>
      <c r="SOX2"/>
      <c r="SOY2"/>
      <c r="SOZ2"/>
      <c r="SPA2"/>
      <c r="SPB2"/>
      <c r="SPC2"/>
      <c r="SPD2"/>
      <c r="SPE2"/>
      <c r="SPF2"/>
      <c r="SPG2"/>
      <c r="SPH2"/>
      <c r="SPI2"/>
      <c r="SPJ2"/>
      <c r="SPK2"/>
      <c r="SPL2"/>
      <c r="SPM2"/>
      <c r="SPN2"/>
      <c r="SPO2"/>
      <c r="SPP2"/>
      <c r="SPQ2"/>
      <c r="SPR2"/>
      <c r="SPS2"/>
      <c r="SPT2"/>
      <c r="SPU2"/>
      <c r="SPV2"/>
      <c r="SPW2"/>
      <c r="SPX2"/>
      <c r="SPY2"/>
      <c r="SPZ2"/>
      <c r="SQA2"/>
      <c r="SQB2"/>
      <c r="SQC2"/>
      <c r="SQD2"/>
      <c r="SQE2"/>
      <c r="SQF2"/>
      <c r="SQG2"/>
      <c r="SQH2"/>
      <c r="SQI2"/>
      <c r="SQJ2"/>
      <c r="SQK2"/>
      <c r="SQL2"/>
      <c r="SQM2"/>
      <c r="SQN2"/>
      <c r="SQO2"/>
      <c r="SQP2"/>
      <c r="SQQ2"/>
      <c r="SQR2"/>
      <c r="SQS2"/>
      <c r="SQT2"/>
      <c r="SQU2"/>
      <c r="SQV2"/>
      <c r="SQW2"/>
      <c r="SQX2"/>
      <c r="SQY2"/>
      <c r="SQZ2"/>
      <c r="SRA2"/>
      <c r="SRB2"/>
      <c r="SRC2"/>
      <c r="SRD2"/>
      <c r="SRE2"/>
      <c r="SRF2"/>
      <c r="SRG2"/>
      <c r="SRH2"/>
      <c r="SRI2"/>
      <c r="SRJ2"/>
      <c r="SRK2"/>
      <c r="SRL2"/>
      <c r="SRM2"/>
      <c r="SRN2"/>
      <c r="SRO2"/>
      <c r="SRP2"/>
      <c r="SRQ2"/>
      <c r="SRR2"/>
      <c r="SRS2"/>
      <c r="SRT2"/>
      <c r="SRU2"/>
      <c r="SRV2"/>
      <c r="SRW2"/>
      <c r="SRX2"/>
      <c r="SRY2"/>
      <c r="SRZ2"/>
      <c r="SSA2"/>
      <c r="SSB2"/>
      <c r="SSC2"/>
      <c r="SSD2"/>
      <c r="SSE2"/>
      <c r="SSF2"/>
      <c r="SSG2"/>
      <c r="SSH2"/>
      <c r="SSI2"/>
      <c r="SSJ2"/>
      <c r="SSK2"/>
      <c r="SSL2"/>
      <c r="SSM2"/>
      <c r="SSN2"/>
      <c r="SSO2"/>
      <c r="SSP2"/>
      <c r="SSQ2"/>
      <c r="SSR2"/>
      <c r="SSS2"/>
      <c r="SST2"/>
      <c r="SSU2"/>
      <c r="SSV2"/>
      <c r="SSW2"/>
      <c r="SSX2"/>
      <c r="SSY2"/>
      <c r="SSZ2"/>
      <c r="STA2"/>
      <c r="STB2"/>
      <c r="STC2"/>
      <c r="STD2"/>
      <c r="STE2"/>
      <c r="STF2"/>
      <c r="STG2"/>
      <c r="STH2"/>
      <c r="STI2"/>
      <c r="STJ2"/>
      <c r="STK2"/>
      <c r="STL2"/>
      <c r="STM2"/>
      <c r="STN2"/>
      <c r="STO2"/>
      <c r="STP2"/>
      <c r="STQ2"/>
      <c r="STR2"/>
      <c r="STS2"/>
      <c r="STT2"/>
      <c r="STU2"/>
      <c r="STV2"/>
      <c r="STW2"/>
      <c r="STX2"/>
      <c r="STY2"/>
      <c r="STZ2"/>
      <c r="SUA2"/>
      <c r="SUB2"/>
      <c r="SUC2"/>
      <c r="SUD2"/>
      <c r="SUE2"/>
      <c r="SUF2"/>
      <c r="SUG2"/>
      <c r="SUH2"/>
      <c r="SUI2"/>
      <c r="SUJ2"/>
      <c r="SUK2"/>
      <c r="SUL2"/>
      <c r="SUM2"/>
      <c r="SUN2"/>
      <c r="SUO2"/>
      <c r="SUP2"/>
      <c r="SUQ2"/>
      <c r="SUR2"/>
      <c r="SUS2"/>
      <c r="SUT2"/>
      <c r="SUU2"/>
      <c r="SUV2"/>
      <c r="SUW2"/>
      <c r="SUX2"/>
      <c r="SUY2"/>
      <c r="SUZ2"/>
      <c r="SVA2"/>
      <c r="SVB2"/>
      <c r="SVC2"/>
      <c r="SVD2"/>
      <c r="SVE2"/>
      <c r="SVF2"/>
      <c r="SVG2"/>
      <c r="SVH2"/>
      <c r="SVI2"/>
      <c r="SVJ2"/>
      <c r="SVK2"/>
      <c r="SVL2"/>
      <c r="SVM2"/>
      <c r="SVN2"/>
      <c r="SVO2"/>
      <c r="SVP2"/>
      <c r="SVQ2"/>
      <c r="SVR2"/>
      <c r="SVS2"/>
      <c r="SVT2"/>
      <c r="SVU2"/>
      <c r="SVV2"/>
      <c r="SVW2"/>
      <c r="SVX2"/>
      <c r="SVY2"/>
      <c r="SVZ2"/>
      <c r="SWA2"/>
      <c r="SWB2"/>
      <c r="SWC2"/>
      <c r="SWD2"/>
      <c r="SWE2"/>
      <c r="SWF2"/>
      <c r="SWG2"/>
      <c r="SWH2"/>
      <c r="SWI2"/>
      <c r="SWJ2"/>
      <c r="SWK2"/>
      <c r="SWL2"/>
      <c r="SWM2"/>
      <c r="SWN2"/>
      <c r="SWO2"/>
      <c r="SWP2"/>
      <c r="SWQ2"/>
      <c r="SWR2"/>
      <c r="SWS2"/>
      <c r="SWT2"/>
      <c r="SWU2"/>
      <c r="SWV2"/>
      <c r="SWW2"/>
      <c r="SWX2"/>
      <c r="SWY2"/>
      <c r="SWZ2"/>
      <c r="SXA2"/>
      <c r="SXB2"/>
      <c r="SXC2"/>
      <c r="SXD2"/>
      <c r="SXE2"/>
      <c r="SXF2"/>
      <c r="SXG2"/>
      <c r="SXH2"/>
      <c r="SXI2"/>
      <c r="SXJ2"/>
      <c r="SXK2"/>
      <c r="SXL2"/>
      <c r="SXM2"/>
      <c r="SXN2"/>
      <c r="SXO2"/>
      <c r="SXP2"/>
      <c r="SXQ2"/>
      <c r="SXR2"/>
      <c r="SXS2"/>
      <c r="SXT2"/>
      <c r="SXU2"/>
      <c r="SXV2"/>
      <c r="SXW2"/>
      <c r="SXX2"/>
      <c r="SXY2"/>
      <c r="SXZ2"/>
      <c r="SYA2"/>
      <c r="SYB2"/>
      <c r="SYC2"/>
      <c r="SYD2"/>
      <c r="SYE2"/>
      <c r="SYF2"/>
      <c r="SYG2"/>
      <c r="SYH2"/>
      <c r="SYI2"/>
      <c r="SYJ2"/>
      <c r="SYK2"/>
      <c r="SYL2"/>
      <c r="SYM2"/>
      <c r="SYN2"/>
      <c r="SYO2"/>
      <c r="SYP2"/>
      <c r="SYQ2"/>
      <c r="SYR2"/>
      <c r="SYS2"/>
      <c r="SYT2"/>
      <c r="SYU2"/>
      <c r="SYV2"/>
      <c r="SYW2"/>
      <c r="SYX2"/>
      <c r="SYY2"/>
      <c r="SYZ2"/>
      <c r="SZA2"/>
      <c r="SZB2"/>
      <c r="SZC2"/>
      <c r="SZD2"/>
      <c r="SZE2"/>
      <c r="SZF2"/>
      <c r="SZG2"/>
      <c r="SZH2"/>
      <c r="SZI2"/>
      <c r="SZJ2"/>
      <c r="SZK2"/>
      <c r="SZL2"/>
      <c r="SZM2"/>
      <c r="SZN2"/>
      <c r="SZO2"/>
      <c r="SZP2"/>
      <c r="SZQ2"/>
      <c r="SZR2"/>
      <c r="SZS2"/>
      <c r="SZT2"/>
      <c r="SZU2"/>
      <c r="SZV2"/>
      <c r="SZW2"/>
      <c r="SZX2"/>
      <c r="SZY2"/>
      <c r="SZZ2"/>
      <c r="TAA2"/>
      <c r="TAB2"/>
      <c r="TAC2"/>
      <c r="TAD2"/>
      <c r="TAE2"/>
      <c r="TAF2"/>
      <c r="TAG2"/>
      <c r="TAH2"/>
      <c r="TAI2"/>
      <c r="TAJ2"/>
      <c r="TAK2"/>
      <c r="TAL2"/>
      <c r="TAM2"/>
      <c r="TAN2"/>
      <c r="TAO2"/>
      <c r="TAP2"/>
      <c r="TAQ2"/>
      <c r="TAR2"/>
      <c r="TAS2"/>
      <c r="TAT2"/>
      <c r="TAU2"/>
      <c r="TAV2"/>
      <c r="TAW2"/>
      <c r="TAX2"/>
      <c r="TAY2"/>
      <c r="TAZ2"/>
      <c r="TBA2"/>
      <c r="TBB2"/>
      <c r="TBC2"/>
      <c r="TBD2"/>
      <c r="TBE2"/>
      <c r="TBF2"/>
      <c r="TBG2"/>
      <c r="TBH2"/>
      <c r="TBI2"/>
      <c r="TBJ2"/>
      <c r="TBK2"/>
      <c r="TBL2"/>
      <c r="TBM2"/>
      <c r="TBN2"/>
      <c r="TBO2"/>
      <c r="TBP2"/>
      <c r="TBQ2"/>
      <c r="TBR2"/>
      <c r="TBS2"/>
      <c r="TBT2"/>
      <c r="TBU2"/>
      <c r="TBV2"/>
      <c r="TBW2"/>
      <c r="TBX2"/>
      <c r="TBY2"/>
      <c r="TBZ2"/>
      <c r="TCA2"/>
      <c r="TCB2"/>
      <c r="TCC2"/>
      <c r="TCD2"/>
      <c r="TCE2"/>
      <c r="TCF2"/>
      <c r="TCG2"/>
      <c r="TCH2"/>
      <c r="TCI2"/>
      <c r="TCJ2"/>
      <c r="TCK2"/>
      <c r="TCL2"/>
      <c r="TCM2"/>
      <c r="TCN2"/>
      <c r="TCO2"/>
      <c r="TCP2"/>
      <c r="TCQ2"/>
      <c r="TCR2"/>
      <c r="TCS2"/>
      <c r="TCT2"/>
      <c r="TCU2"/>
      <c r="TCV2"/>
      <c r="TCW2"/>
      <c r="TCX2"/>
      <c r="TCY2"/>
      <c r="TCZ2"/>
      <c r="TDA2"/>
      <c r="TDB2"/>
      <c r="TDC2"/>
      <c r="TDD2"/>
      <c r="TDE2"/>
      <c r="TDF2"/>
      <c r="TDG2"/>
      <c r="TDH2"/>
      <c r="TDI2"/>
      <c r="TDJ2"/>
      <c r="TDK2"/>
      <c r="TDL2"/>
      <c r="TDM2"/>
      <c r="TDN2"/>
      <c r="TDO2"/>
      <c r="TDP2"/>
      <c r="TDQ2"/>
      <c r="TDR2"/>
      <c r="TDS2"/>
      <c r="TDT2"/>
      <c r="TDU2"/>
      <c r="TDV2"/>
      <c r="TDW2"/>
      <c r="TDX2"/>
      <c r="TDY2"/>
      <c r="TDZ2"/>
      <c r="TEA2"/>
      <c r="TEB2"/>
      <c r="TEC2"/>
      <c r="TED2"/>
      <c r="TEE2"/>
      <c r="TEF2"/>
      <c r="TEG2"/>
      <c r="TEH2"/>
      <c r="TEI2"/>
      <c r="TEJ2"/>
      <c r="TEK2"/>
      <c r="TEL2"/>
      <c r="TEM2"/>
      <c r="TEN2"/>
      <c r="TEO2"/>
      <c r="TEP2"/>
      <c r="TEQ2"/>
      <c r="TER2"/>
      <c r="TES2"/>
      <c r="TET2"/>
      <c r="TEU2"/>
      <c r="TEV2"/>
      <c r="TEW2"/>
      <c r="TEX2"/>
      <c r="TEY2"/>
      <c r="TEZ2"/>
      <c r="TFA2"/>
      <c r="TFB2"/>
      <c r="TFC2"/>
      <c r="TFD2"/>
      <c r="TFE2"/>
      <c r="TFF2"/>
      <c r="TFG2"/>
      <c r="TFH2"/>
      <c r="TFI2"/>
      <c r="TFJ2"/>
      <c r="TFK2"/>
      <c r="TFL2"/>
      <c r="TFM2"/>
      <c r="TFN2"/>
      <c r="TFO2"/>
      <c r="TFP2"/>
      <c r="TFQ2"/>
      <c r="TFR2"/>
      <c r="TFS2"/>
      <c r="TFT2"/>
      <c r="TFU2"/>
      <c r="TFV2"/>
      <c r="TFW2"/>
      <c r="TFX2"/>
      <c r="TFY2"/>
      <c r="TFZ2"/>
      <c r="TGA2"/>
      <c r="TGB2"/>
      <c r="TGC2"/>
      <c r="TGD2"/>
      <c r="TGE2"/>
      <c r="TGF2"/>
      <c r="TGG2"/>
      <c r="TGH2"/>
      <c r="TGI2"/>
      <c r="TGJ2"/>
      <c r="TGK2"/>
      <c r="TGL2"/>
      <c r="TGM2"/>
      <c r="TGN2"/>
      <c r="TGO2"/>
      <c r="TGP2"/>
      <c r="TGQ2"/>
      <c r="TGR2"/>
      <c r="TGS2"/>
      <c r="TGT2"/>
      <c r="TGU2"/>
      <c r="TGV2"/>
      <c r="TGW2"/>
      <c r="TGX2"/>
      <c r="TGY2"/>
      <c r="TGZ2"/>
      <c r="THA2"/>
      <c r="THB2"/>
      <c r="THC2"/>
      <c r="THD2"/>
      <c r="THE2"/>
      <c r="THF2"/>
      <c r="THG2"/>
      <c r="THH2"/>
      <c r="THI2"/>
      <c r="THJ2"/>
      <c r="THK2"/>
      <c r="THL2"/>
      <c r="THM2"/>
      <c r="THN2"/>
      <c r="THO2"/>
      <c r="THP2"/>
      <c r="THQ2"/>
      <c r="THR2"/>
      <c r="THS2"/>
      <c r="THT2"/>
      <c r="THU2"/>
      <c r="THV2"/>
      <c r="THW2"/>
      <c r="THX2"/>
      <c r="THY2"/>
      <c r="THZ2"/>
      <c r="TIA2"/>
      <c r="TIB2"/>
      <c r="TIC2"/>
      <c r="TID2"/>
      <c r="TIE2"/>
      <c r="TIF2"/>
      <c r="TIG2"/>
      <c r="TIH2"/>
      <c r="TII2"/>
      <c r="TIJ2"/>
      <c r="TIK2"/>
      <c r="TIL2"/>
      <c r="TIM2"/>
      <c r="TIN2"/>
      <c r="TIO2"/>
      <c r="TIP2"/>
      <c r="TIQ2"/>
      <c r="TIR2"/>
      <c r="TIS2"/>
      <c r="TIT2"/>
      <c r="TIU2"/>
      <c r="TIV2"/>
      <c r="TIW2"/>
      <c r="TIX2"/>
      <c r="TIY2"/>
      <c r="TIZ2"/>
      <c r="TJA2"/>
      <c r="TJB2"/>
      <c r="TJC2"/>
      <c r="TJD2"/>
      <c r="TJE2"/>
      <c r="TJF2"/>
      <c r="TJG2"/>
      <c r="TJH2"/>
      <c r="TJI2"/>
      <c r="TJJ2"/>
      <c r="TJK2"/>
      <c r="TJL2"/>
      <c r="TJM2"/>
      <c r="TJN2"/>
      <c r="TJO2"/>
      <c r="TJP2"/>
      <c r="TJQ2"/>
      <c r="TJR2"/>
      <c r="TJS2"/>
      <c r="TJT2"/>
      <c r="TJU2"/>
      <c r="TJV2"/>
      <c r="TJW2"/>
      <c r="TJX2"/>
      <c r="TJY2"/>
      <c r="TJZ2"/>
      <c r="TKA2"/>
      <c r="TKB2"/>
      <c r="TKC2"/>
      <c r="TKD2"/>
      <c r="TKE2"/>
      <c r="TKF2"/>
      <c r="TKG2"/>
      <c r="TKH2"/>
      <c r="TKI2"/>
      <c r="TKJ2"/>
      <c r="TKK2"/>
      <c r="TKL2"/>
      <c r="TKM2"/>
      <c r="TKN2"/>
      <c r="TKO2"/>
      <c r="TKP2"/>
      <c r="TKQ2"/>
      <c r="TKR2"/>
      <c r="TKS2"/>
      <c r="TKT2"/>
      <c r="TKU2"/>
      <c r="TKV2"/>
      <c r="TKW2"/>
      <c r="TKX2"/>
      <c r="TKY2"/>
      <c r="TKZ2"/>
      <c r="TLA2"/>
      <c r="TLB2"/>
      <c r="TLC2"/>
      <c r="TLD2"/>
      <c r="TLE2"/>
      <c r="TLF2"/>
      <c r="TLG2"/>
      <c r="TLH2"/>
      <c r="TLI2"/>
      <c r="TLJ2"/>
      <c r="TLK2"/>
      <c r="TLL2"/>
      <c r="TLM2"/>
      <c r="TLN2"/>
      <c r="TLO2"/>
      <c r="TLP2"/>
      <c r="TLQ2"/>
      <c r="TLR2"/>
      <c r="TLS2"/>
      <c r="TLT2"/>
      <c r="TLU2"/>
      <c r="TLV2"/>
      <c r="TLW2"/>
      <c r="TLX2"/>
      <c r="TLY2"/>
      <c r="TLZ2"/>
      <c r="TMA2"/>
      <c r="TMB2"/>
      <c r="TMC2"/>
      <c r="TMD2"/>
      <c r="TME2"/>
      <c r="TMF2"/>
      <c r="TMG2"/>
      <c r="TMH2"/>
      <c r="TMI2"/>
      <c r="TMJ2"/>
      <c r="TMK2"/>
      <c r="TML2"/>
      <c r="TMM2"/>
      <c r="TMN2"/>
      <c r="TMO2"/>
      <c r="TMP2"/>
      <c r="TMQ2"/>
      <c r="TMR2"/>
      <c r="TMS2"/>
      <c r="TMT2"/>
      <c r="TMU2"/>
      <c r="TMV2"/>
      <c r="TMW2"/>
      <c r="TMX2"/>
      <c r="TMY2"/>
      <c r="TMZ2"/>
      <c r="TNA2"/>
      <c r="TNB2"/>
      <c r="TNC2"/>
      <c r="TND2"/>
      <c r="TNE2"/>
      <c r="TNF2"/>
      <c r="TNG2"/>
      <c r="TNH2"/>
      <c r="TNI2"/>
      <c r="TNJ2"/>
      <c r="TNK2"/>
      <c r="TNL2"/>
      <c r="TNM2"/>
      <c r="TNN2"/>
      <c r="TNO2"/>
      <c r="TNP2"/>
      <c r="TNQ2"/>
      <c r="TNR2"/>
      <c r="TNS2"/>
      <c r="TNT2"/>
      <c r="TNU2"/>
      <c r="TNV2"/>
      <c r="TNW2"/>
      <c r="TNX2"/>
      <c r="TNY2"/>
      <c r="TNZ2"/>
      <c r="TOA2"/>
      <c r="TOB2"/>
      <c r="TOC2"/>
      <c r="TOD2"/>
      <c r="TOE2"/>
      <c r="TOF2"/>
      <c r="TOG2"/>
      <c r="TOH2"/>
      <c r="TOI2"/>
      <c r="TOJ2"/>
      <c r="TOK2"/>
      <c r="TOL2"/>
      <c r="TOM2"/>
      <c r="TON2"/>
      <c r="TOO2"/>
      <c r="TOP2"/>
      <c r="TOQ2"/>
      <c r="TOR2"/>
      <c r="TOS2"/>
      <c r="TOT2"/>
      <c r="TOU2"/>
      <c r="TOV2"/>
      <c r="TOW2"/>
      <c r="TOX2"/>
      <c r="TOY2"/>
      <c r="TOZ2"/>
      <c r="TPA2"/>
      <c r="TPB2"/>
      <c r="TPC2"/>
      <c r="TPD2"/>
      <c r="TPE2"/>
      <c r="TPF2"/>
      <c r="TPG2"/>
      <c r="TPH2"/>
      <c r="TPI2"/>
      <c r="TPJ2"/>
      <c r="TPK2"/>
      <c r="TPL2"/>
      <c r="TPM2"/>
      <c r="TPN2"/>
      <c r="TPO2"/>
      <c r="TPP2"/>
      <c r="TPQ2"/>
      <c r="TPR2"/>
      <c r="TPS2"/>
      <c r="TPT2"/>
      <c r="TPU2"/>
      <c r="TPV2"/>
      <c r="TPW2"/>
      <c r="TPX2"/>
      <c r="TPY2"/>
      <c r="TPZ2"/>
      <c r="TQA2"/>
      <c r="TQB2"/>
      <c r="TQC2"/>
      <c r="TQD2"/>
      <c r="TQE2"/>
      <c r="TQF2"/>
      <c r="TQG2"/>
      <c r="TQH2"/>
      <c r="TQI2"/>
      <c r="TQJ2"/>
      <c r="TQK2"/>
      <c r="TQL2"/>
      <c r="TQM2"/>
      <c r="TQN2"/>
      <c r="TQO2"/>
      <c r="TQP2"/>
      <c r="TQQ2"/>
      <c r="TQR2"/>
      <c r="TQS2"/>
      <c r="TQT2"/>
      <c r="TQU2"/>
      <c r="TQV2"/>
      <c r="TQW2"/>
      <c r="TQX2"/>
      <c r="TQY2"/>
      <c r="TQZ2"/>
      <c r="TRA2"/>
      <c r="TRB2"/>
      <c r="TRC2"/>
      <c r="TRD2"/>
      <c r="TRE2"/>
      <c r="TRF2"/>
      <c r="TRG2"/>
      <c r="TRH2"/>
      <c r="TRI2"/>
      <c r="TRJ2"/>
      <c r="TRK2"/>
      <c r="TRL2"/>
      <c r="TRM2"/>
      <c r="TRN2"/>
      <c r="TRO2"/>
      <c r="TRP2"/>
      <c r="TRQ2"/>
      <c r="TRR2"/>
      <c r="TRS2"/>
      <c r="TRT2"/>
      <c r="TRU2"/>
      <c r="TRV2"/>
      <c r="TRW2"/>
      <c r="TRX2"/>
      <c r="TRY2"/>
      <c r="TRZ2"/>
      <c r="TSA2"/>
      <c r="TSB2"/>
      <c r="TSC2"/>
      <c r="TSD2"/>
      <c r="TSE2"/>
      <c r="TSF2"/>
      <c r="TSG2"/>
      <c r="TSH2"/>
      <c r="TSI2"/>
      <c r="TSJ2"/>
      <c r="TSK2"/>
      <c r="TSL2"/>
      <c r="TSM2"/>
      <c r="TSN2"/>
      <c r="TSO2"/>
      <c r="TSP2"/>
      <c r="TSQ2"/>
      <c r="TSR2"/>
      <c r="TSS2"/>
      <c r="TST2"/>
      <c r="TSU2"/>
      <c r="TSV2"/>
      <c r="TSW2"/>
      <c r="TSX2"/>
      <c r="TSY2"/>
      <c r="TSZ2"/>
      <c r="TTA2"/>
      <c r="TTB2"/>
      <c r="TTC2"/>
      <c r="TTD2"/>
      <c r="TTE2"/>
      <c r="TTF2"/>
      <c r="TTG2"/>
      <c r="TTH2"/>
      <c r="TTI2"/>
      <c r="TTJ2"/>
      <c r="TTK2"/>
      <c r="TTL2"/>
      <c r="TTM2"/>
      <c r="TTN2"/>
      <c r="TTO2"/>
      <c r="TTP2"/>
      <c r="TTQ2"/>
      <c r="TTR2"/>
      <c r="TTS2"/>
      <c r="TTT2"/>
      <c r="TTU2"/>
      <c r="TTV2"/>
      <c r="TTW2"/>
      <c r="TTX2"/>
      <c r="TTY2"/>
      <c r="TTZ2"/>
      <c r="TUA2"/>
      <c r="TUB2"/>
      <c r="TUC2"/>
      <c r="TUD2"/>
      <c r="TUE2"/>
      <c r="TUF2"/>
      <c r="TUG2"/>
      <c r="TUH2"/>
      <c r="TUI2"/>
      <c r="TUJ2"/>
      <c r="TUK2"/>
      <c r="TUL2"/>
      <c r="TUM2"/>
      <c r="TUN2"/>
      <c r="TUO2"/>
      <c r="TUP2"/>
      <c r="TUQ2"/>
      <c r="TUR2"/>
      <c r="TUS2"/>
      <c r="TUT2"/>
      <c r="TUU2"/>
      <c r="TUV2"/>
      <c r="TUW2"/>
      <c r="TUX2"/>
      <c r="TUY2"/>
      <c r="TUZ2"/>
      <c r="TVA2"/>
      <c r="TVB2"/>
      <c r="TVC2"/>
      <c r="TVD2"/>
      <c r="TVE2"/>
      <c r="TVF2"/>
      <c r="TVG2"/>
      <c r="TVH2"/>
      <c r="TVI2"/>
      <c r="TVJ2"/>
      <c r="TVK2"/>
      <c r="TVL2"/>
      <c r="TVM2"/>
      <c r="TVN2"/>
      <c r="TVO2"/>
      <c r="TVP2"/>
      <c r="TVQ2"/>
      <c r="TVR2"/>
      <c r="TVS2"/>
      <c r="TVT2"/>
      <c r="TVU2"/>
      <c r="TVV2"/>
      <c r="TVW2"/>
      <c r="TVX2"/>
      <c r="TVY2"/>
      <c r="TVZ2"/>
      <c r="TWA2"/>
      <c r="TWB2"/>
      <c r="TWC2"/>
      <c r="TWD2"/>
      <c r="TWE2"/>
      <c r="TWF2"/>
      <c r="TWG2"/>
      <c r="TWH2"/>
      <c r="TWI2"/>
      <c r="TWJ2"/>
      <c r="TWK2"/>
      <c r="TWL2"/>
      <c r="TWM2"/>
      <c r="TWN2"/>
      <c r="TWO2"/>
      <c r="TWP2"/>
      <c r="TWQ2"/>
      <c r="TWR2"/>
      <c r="TWS2"/>
      <c r="TWT2"/>
      <c r="TWU2"/>
      <c r="TWV2"/>
      <c r="TWW2"/>
      <c r="TWX2"/>
      <c r="TWY2"/>
      <c r="TWZ2"/>
      <c r="TXA2"/>
      <c r="TXB2"/>
      <c r="TXC2"/>
      <c r="TXD2"/>
      <c r="TXE2"/>
      <c r="TXF2"/>
      <c r="TXG2"/>
      <c r="TXH2"/>
      <c r="TXI2"/>
      <c r="TXJ2"/>
      <c r="TXK2"/>
      <c r="TXL2"/>
      <c r="TXM2"/>
      <c r="TXN2"/>
      <c r="TXO2"/>
      <c r="TXP2"/>
      <c r="TXQ2"/>
      <c r="TXR2"/>
      <c r="TXS2"/>
      <c r="TXT2"/>
      <c r="TXU2"/>
      <c r="TXV2"/>
      <c r="TXW2"/>
      <c r="TXX2"/>
      <c r="TXY2"/>
      <c r="TXZ2"/>
      <c r="TYA2"/>
      <c r="TYB2"/>
      <c r="TYC2"/>
      <c r="TYD2"/>
      <c r="TYE2"/>
      <c r="TYF2"/>
      <c r="TYG2"/>
      <c r="TYH2"/>
      <c r="TYI2"/>
      <c r="TYJ2"/>
      <c r="TYK2"/>
      <c r="TYL2"/>
      <c r="TYM2"/>
      <c r="TYN2"/>
      <c r="TYO2"/>
      <c r="TYP2"/>
      <c r="TYQ2"/>
      <c r="TYR2"/>
      <c r="TYS2"/>
      <c r="TYT2"/>
      <c r="TYU2"/>
      <c r="TYV2"/>
      <c r="TYW2"/>
      <c r="TYX2"/>
      <c r="TYY2"/>
      <c r="TYZ2"/>
      <c r="TZA2"/>
      <c r="TZB2"/>
      <c r="TZC2"/>
      <c r="TZD2"/>
      <c r="TZE2"/>
      <c r="TZF2"/>
      <c r="TZG2"/>
      <c r="TZH2"/>
      <c r="TZI2"/>
      <c r="TZJ2"/>
      <c r="TZK2"/>
      <c r="TZL2"/>
      <c r="TZM2"/>
      <c r="TZN2"/>
      <c r="TZO2"/>
      <c r="TZP2"/>
      <c r="TZQ2"/>
      <c r="TZR2"/>
      <c r="TZS2"/>
      <c r="TZT2"/>
      <c r="TZU2"/>
      <c r="TZV2"/>
      <c r="TZW2"/>
      <c r="TZX2"/>
      <c r="TZY2"/>
      <c r="TZZ2"/>
      <c r="UAA2"/>
      <c r="UAB2"/>
      <c r="UAC2"/>
      <c r="UAD2"/>
      <c r="UAE2"/>
      <c r="UAF2"/>
      <c r="UAG2"/>
      <c r="UAH2"/>
      <c r="UAI2"/>
      <c r="UAJ2"/>
      <c r="UAK2"/>
      <c r="UAL2"/>
      <c r="UAM2"/>
      <c r="UAN2"/>
      <c r="UAO2"/>
      <c r="UAP2"/>
      <c r="UAQ2"/>
      <c r="UAR2"/>
      <c r="UAS2"/>
      <c r="UAT2"/>
      <c r="UAU2"/>
      <c r="UAV2"/>
      <c r="UAW2"/>
      <c r="UAX2"/>
      <c r="UAY2"/>
      <c r="UAZ2"/>
      <c r="UBA2"/>
      <c r="UBB2"/>
      <c r="UBC2"/>
      <c r="UBD2"/>
      <c r="UBE2"/>
      <c r="UBF2"/>
      <c r="UBG2"/>
      <c r="UBH2"/>
      <c r="UBI2"/>
      <c r="UBJ2"/>
      <c r="UBK2"/>
      <c r="UBL2"/>
      <c r="UBM2"/>
      <c r="UBN2"/>
      <c r="UBO2"/>
      <c r="UBP2"/>
      <c r="UBQ2"/>
      <c r="UBR2"/>
      <c r="UBS2"/>
      <c r="UBT2"/>
      <c r="UBU2"/>
      <c r="UBV2"/>
      <c r="UBW2"/>
      <c r="UBX2"/>
      <c r="UBY2"/>
      <c r="UBZ2"/>
      <c r="UCA2"/>
      <c r="UCB2"/>
      <c r="UCC2"/>
      <c r="UCD2"/>
      <c r="UCE2"/>
      <c r="UCF2"/>
      <c r="UCG2"/>
      <c r="UCH2"/>
      <c r="UCI2"/>
      <c r="UCJ2"/>
      <c r="UCK2"/>
      <c r="UCL2"/>
      <c r="UCM2"/>
      <c r="UCN2"/>
      <c r="UCO2"/>
      <c r="UCP2"/>
      <c r="UCQ2"/>
      <c r="UCR2"/>
      <c r="UCS2"/>
      <c r="UCT2"/>
      <c r="UCU2"/>
      <c r="UCV2"/>
      <c r="UCW2"/>
      <c r="UCX2"/>
      <c r="UCY2"/>
      <c r="UCZ2"/>
      <c r="UDA2"/>
      <c r="UDB2"/>
      <c r="UDC2"/>
      <c r="UDD2"/>
      <c r="UDE2"/>
      <c r="UDF2"/>
      <c r="UDG2"/>
      <c r="UDH2"/>
      <c r="UDI2"/>
      <c r="UDJ2"/>
      <c r="UDK2"/>
      <c r="UDL2"/>
      <c r="UDM2"/>
      <c r="UDN2"/>
      <c r="UDO2"/>
      <c r="UDP2"/>
      <c r="UDQ2"/>
      <c r="UDR2"/>
      <c r="UDS2"/>
      <c r="UDT2"/>
      <c r="UDU2"/>
      <c r="UDV2"/>
      <c r="UDW2"/>
      <c r="UDX2"/>
      <c r="UDY2"/>
      <c r="UDZ2"/>
      <c r="UEA2"/>
      <c r="UEB2"/>
      <c r="UEC2"/>
      <c r="UED2"/>
      <c r="UEE2"/>
      <c r="UEF2"/>
      <c r="UEG2"/>
      <c r="UEH2"/>
      <c r="UEI2"/>
      <c r="UEJ2"/>
      <c r="UEK2"/>
      <c r="UEL2"/>
      <c r="UEM2"/>
      <c r="UEN2"/>
      <c r="UEO2"/>
      <c r="UEP2"/>
      <c r="UEQ2"/>
      <c r="UER2"/>
      <c r="UES2"/>
      <c r="UET2"/>
      <c r="UEU2"/>
      <c r="UEV2"/>
      <c r="UEW2"/>
      <c r="UEX2"/>
      <c r="UEY2"/>
      <c r="UEZ2"/>
      <c r="UFA2"/>
      <c r="UFB2"/>
      <c r="UFC2"/>
      <c r="UFD2"/>
      <c r="UFE2"/>
      <c r="UFF2"/>
      <c r="UFG2"/>
      <c r="UFH2"/>
      <c r="UFI2"/>
      <c r="UFJ2"/>
      <c r="UFK2"/>
      <c r="UFL2"/>
      <c r="UFM2"/>
      <c r="UFN2"/>
      <c r="UFO2"/>
      <c r="UFP2"/>
      <c r="UFQ2"/>
      <c r="UFR2"/>
      <c r="UFS2"/>
      <c r="UFT2"/>
      <c r="UFU2"/>
      <c r="UFV2"/>
      <c r="UFW2"/>
      <c r="UFX2"/>
      <c r="UFY2"/>
      <c r="UFZ2"/>
      <c r="UGA2"/>
      <c r="UGB2"/>
      <c r="UGC2"/>
      <c r="UGD2"/>
      <c r="UGE2"/>
      <c r="UGF2"/>
      <c r="UGG2"/>
      <c r="UGH2"/>
      <c r="UGI2"/>
      <c r="UGJ2"/>
      <c r="UGK2"/>
      <c r="UGL2"/>
      <c r="UGM2"/>
      <c r="UGN2"/>
      <c r="UGO2"/>
      <c r="UGP2"/>
      <c r="UGQ2"/>
      <c r="UGR2"/>
      <c r="UGS2"/>
      <c r="UGT2"/>
      <c r="UGU2"/>
      <c r="UGV2"/>
      <c r="UGW2"/>
      <c r="UGX2"/>
      <c r="UGY2"/>
      <c r="UGZ2"/>
      <c r="UHA2"/>
      <c r="UHB2"/>
      <c r="UHC2"/>
      <c r="UHD2"/>
      <c r="UHE2"/>
      <c r="UHF2"/>
      <c r="UHG2"/>
      <c r="UHH2"/>
      <c r="UHI2"/>
      <c r="UHJ2"/>
      <c r="UHK2"/>
      <c r="UHL2"/>
      <c r="UHM2"/>
      <c r="UHN2"/>
      <c r="UHO2"/>
      <c r="UHP2"/>
      <c r="UHQ2"/>
      <c r="UHR2"/>
      <c r="UHS2"/>
      <c r="UHT2"/>
      <c r="UHU2"/>
      <c r="UHV2"/>
      <c r="UHW2"/>
      <c r="UHX2"/>
      <c r="UHY2"/>
      <c r="UHZ2"/>
      <c r="UIA2"/>
      <c r="UIB2"/>
      <c r="UIC2"/>
      <c r="UID2"/>
      <c r="UIE2"/>
      <c r="UIF2"/>
      <c r="UIG2"/>
      <c r="UIH2"/>
      <c r="UII2"/>
      <c r="UIJ2"/>
      <c r="UIK2"/>
      <c r="UIL2"/>
      <c r="UIM2"/>
      <c r="UIN2"/>
      <c r="UIO2"/>
      <c r="UIP2"/>
      <c r="UIQ2"/>
      <c r="UIR2"/>
      <c r="UIS2"/>
      <c r="UIT2"/>
      <c r="UIU2"/>
      <c r="UIV2"/>
      <c r="UIW2"/>
      <c r="UIX2"/>
      <c r="UIY2"/>
      <c r="UIZ2"/>
      <c r="UJA2"/>
      <c r="UJB2"/>
      <c r="UJC2"/>
      <c r="UJD2"/>
      <c r="UJE2"/>
      <c r="UJF2"/>
      <c r="UJG2"/>
      <c r="UJH2"/>
      <c r="UJI2"/>
      <c r="UJJ2"/>
      <c r="UJK2"/>
      <c r="UJL2"/>
      <c r="UJM2"/>
      <c r="UJN2"/>
      <c r="UJO2"/>
      <c r="UJP2"/>
      <c r="UJQ2"/>
      <c r="UJR2"/>
      <c r="UJS2"/>
      <c r="UJT2"/>
      <c r="UJU2"/>
      <c r="UJV2"/>
      <c r="UJW2"/>
      <c r="UJX2"/>
      <c r="UJY2"/>
      <c r="UJZ2"/>
      <c r="UKA2"/>
      <c r="UKB2"/>
      <c r="UKC2"/>
      <c r="UKD2"/>
      <c r="UKE2"/>
      <c r="UKF2"/>
      <c r="UKG2"/>
      <c r="UKH2"/>
      <c r="UKI2"/>
      <c r="UKJ2"/>
      <c r="UKK2"/>
      <c r="UKL2"/>
      <c r="UKM2"/>
      <c r="UKN2"/>
      <c r="UKO2"/>
      <c r="UKP2"/>
      <c r="UKQ2"/>
      <c r="UKR2"/>
      <c r="UKS2"/>
      <c r="UKT2"/>
      <c r="UKU2"/>
      <c r="UKV2"/>
      <c r="UKW2"/>
      <c r="UKX2"/>
      <c r="UKY2"/>
      <c r="UKZ2"/>
      <c r="ULA2"/>
      <c r="ULB2"/>
      <c r="ULC2"/>
      <c r="ULD2"/>
      <c r="ULE2"/>
      <c r="ULF2"/>
      <c r="ULG2"/>
      <c r="ULH2"/>
      <c r="ULI2"/>
      <c r="ULJ2"/>
      <c r="ULK2"/>
      <c r="ULL2"/>
      <c r="ULM2"/>
      <c r="ULN2"/>
      <c r="ULO2"/>
      <c r="ULP2"/>
      <c r="ULQ2"/>
      <c r="ULR2"/>
      <c r="ULS2"/>
      <c r="ULT2"/>
      <c r="ULU2"/>
      <c r="ULV2"/>
      <c r="ULW2"/>
      <c r="ULX2"/>
      <c r="ULY2"/>
      <c r="ULZ2"/>
      <c r="UMA2"/>
      <c r="UMB2"/>
      <c r="UMC2"/>
      <c r="UMD2"/>
      <c r="UME2"/>
      <c r="UMF2"/>
      <c r="UMG2"/>
      <c r="UMH2"/>
      <c r="UMI2"/>
      <c r="UMJ2"/>
      <c r="UMK2"/>
      <c r="UML2"/>
      <c r="UMM2"/>
      <c r="UMN2"/>
      <c r="UMO2"/>
      <c r="UMP2"/>
      <c r="UMQ2"/>
      <c r="UMR2"/>
      <c r="UMS2"/>
      <c r="UMT2"/>
      <c r="UMU2"/>
      <c r="UMV2"/>
      <c r="UMW2"/>
      <c r="UMX2"/>
      <c r="UMY2"/>
      <c r="UMZ2"/>
      <c r="UNA2"/>
      <c r="UNB2"/>
      <c r="UNC2"/>
      <c r="UND2"/>
      <c r="UNE2"/>
      <c r="UNF2"/>
      <c r="UNG2"/>
      <c r="UNH2"/>
      <c r="UNI2"/>
      <c r="UNJ2"/>
      <c r="UNK2"/>
      <c r="UNL2"/>
      <c r="UNM2"/>
      <c r="UNN2"/>
      <c r="UNO2"/>
      <c r="UNP2"/>
      <c r="UNQ2"/>
      <c r="UNR2"/>
      <c r="UNS2"/>
      <c r="UNT2"/>
      <c r="UNU2"/>
      <c r="UNV2"/>
      <c r="UNW2"/>
      <c r="UNX2"/>
      <c r="UNY2"/>
      <c r="UNZ2"/>
      <c r="UOA2"/>
      <c r="UOB2"/>
      <c r="UOC2"/>
      <c r="UOD2"/>
      <c r="UOE2"/>
      <c r="UOF2"/>
      <c r="UOG2"/>
      <c r="UOH2"/>
      <c r="UOI2"/>
      <c r="UOJ2"/>
      <c r="UOK2"/>
      <c r="UOL2"/>
      <c r="UOM2"/>
      <c r="UON2"/>
      <c r="UOO2"/>
      <c r="UOP2"/>
      <c r="UOQ2"/>
      <c r="UOR2"/>
      <c r="UOS2"/>
      <c r="UOT2"/>
      <c r="UOU2"/>
      <c r="UOV2"/>
      <c r="UOW2"/>
      <c r="UOX2"/>
      <c r="UOY2"/>
      <c r="UOZ2"/>
      <c r="UPA2"/>
      <c r="UPB2"/>
      <c r="UPC2"/>
      <c r="UPD2"/>
      <c r="UPE2"/>
      <c r="UPF2"/>
      <c r="UPG2"/>
      <c r="UPH2"/>
      <c r="UPI2"/>
      <c r="UPJ2"/>
      <c r="UPK2"/>
      <c r="UPL2"/>
      <c r="UPM2"/>
      <c r="UPN2"/>
      <c r="UPO2"/>
      <c r="UPP2"/>
      <c r="UPQ2"/>
      <c r="UPR2"/>
      <c r="UPS2"/>
      <c r="UPT2"/>
      <c r="UPU2"/>
      <c r="UPV2"/>
      <c r="UPW2"/>
      <c r="UPX2"/>
      <c r="UPY2"/>
      <c r="UPZ2"/>
      <c r="UQA2"/>
      <c r="UQB2"/>
      <c r="UQC2"/>
      <c r="UQD2"/>
      <c r="UQE2"/>
      <c r="UQF2"/>
      <c r="UQG2"/>
      <c r="UQH2"/>
      <c r="UQI2"/>
      <c r="UQJ2"/>
      <c r="UQK2"/>
      <c r="UQL2"/>
      <c r="UQM2"/>
      <c r="UQN2"/>
      <c r="UQO2"/>
      <c r="UQP2"/>
      <c r="UQQ2"/>
      <c r="UQR2"/>
      <c r="UQS2"/>
      <c r="UQT2"/>
      <c r="UQU2"/>
      <c r="UQV2"/>
      <c r="UQW2"/>
      <c r="UQX2"/>
      <c r="UQY2"/>
      <c r="UQZ2"/>
      <c r="URA2"/>
      <c r="URB2"/>
      <c r="URC2"/>
      <c r="URD2"/>
      <c r="URE2"/>
      <c r="URF2"/>
      <c r="URG2"/>
      <c r="URH2"/>
      <c r="URI2"/>
      <c r="URJ2"/>
      <c r="URK2"/>
      <c r="URL2"/>
      <c r="URM2"/>
      <c r="URN2"/>
      <c r="URO2"/>
      <c r="URP2"/>
      <c r="URQ2"/>
      <c r="URR2"/>
      <c r="URS2"/>
      <c r="URT2"/>
      <c r="URU2"/>
      <c r="URV2"/>
      <c r="URW2"/>
      <c r="URX2"/>
      <c r="URY2"/>
      <c r="URZ2"/>
      <c r="USA2"/>
      <c r="USB2"/>
      <c r="USC2"/>
      <c r="USD2"/>
      <c r="USE2"/>
      <c r="USF2"/>
      <c r="USG2"/>
      <c r="USH2"/>
      <c r="USI2"/>
      <c r="USJ2"/>
      <c r="USK2"/>
      <c r="USL2"/>
      <c r="USM2"/>
      <c r="USN2"/>
      <c r="USO2"/>
      <c r="USP2"/>
      <c r="USQ2"/>
      <c r="USR2"/>
      <c r="USS2"/>
      <c r="UST2"/>
      <c r="USU2"/>
      <c r="USV2"/>
      <c r="USW2"/>
      <c r="USX2"/>
      <c r="USY2"/>
      <c r="USZ2"/>
      <c r="UTA2"/>
      <c r="UTB2"/>
      <c r="UTC2"/>
      <c r="UTD2"/>
      <c r="UTE2"/>
      <c r="UTF2"/>
      <c r="UTG2"/>
      <c r="UTH2"/>
      <c r="UTI2"/>
      <c r="UTJ2"/>
      <c r="UTK2"/>
      <c r="UTL2"/>
      <c r="UTM2"/>
      <c r="UTN2"/>
      <c r="UTO2"/>
      <c r="UTP2"/>
      <c r="UTQ2"/>
      <c r="UTR2"/>
      <c r="UTS2"/>
      <c r="UTT2"/>
      <c r="UTU2"/>
      <c r="UTV2"/>
      <c r="UTW2"/>
      <c r="UTX2"/>
      <c r="UTY2"/>
      <c r="UTZ2"/>
      <c r="UUA2"/>
      <c r="UUB2"/>
      <c r="UUC2"/>
      <c r="UUD2"/>
      <c r="UUE2"/>
      <c r="UUF2"/>
      <c r="UUG2"/>
      <c r="UUH2"/>
      <c r="UUI2"/>
      <c r="UUJ2"/>
      <c r="UUK2"/>
      <c r="UUL2"/>
      <c r="UUM2"/>
      <c r="UUN2"/>
      <c r="UUO2"/>
      <c r="UUP2"/>
      <c r="UUQ2"/>
      <c r="UUR2"/>
      <c r="UUS2"/>
      <c r="UUT2"/>
      <c r="UUU2"/>
      <c r="UUV2"/>
      <c r="UUW2"/>
      <c r="UUX2"/>
      <c r="UUY2"/>
      <c r="UUZ2"/>
      <c r="UVA2"/>
      <c r="UVB2"/>
      <c r="UVC2"/>
      <c r="UVD2"/>
      <c r="UVE2"/>
      <c r="UVF2"/>
      <c r="UVG2"/>
      <c r="UVH2"/>
      <c r="UVI2"/>
      <c r="UVJ2"/>
      <c r="UVK2"/>
      <c r="UVL2"/>
      <c r="UVM2"/>
      <c r="UVN2"/>
      <c r="UVO2"/>
      <c r="UVP2"/>
      <c r="UVQ2"/>
      <c r="UVR2"/>
      <c r="UVS2"/>
      <c r="UVT2"/>
      <c r="UVU2"/>
      <c r="UVV2"/>
      <c r="UVW2"/>
      <c r="UVX2"/>
      <c r="UVY2"/>
      <c r="UVZ2"/>
      <c r="UWA2"/>
      <c r="UWB2"/>
      <c r="UWC2"/>
      <c r="UWD2"/>
      <c r="UWE2"/>
      <c r="UWF2"/>
      <c r="UWG2"/>
      <c r="UWH2"/>
      <c r="UWI2"/>
      <c r="UWJ2"/>
      <c r="UWK2"/>
      <c r="UWL2"/>
      <c r="UWM2"/>
      <c r="UWN2"/>
      <c r="UWO2"/>
      <c r="UWP2"/>
      <c r="UWQ2"/>
      <c r="UWR2"/>
      <c r="UWS2"/>
      <c r="UWT2"/>
      <c r="UWU2"/>
      <c r="UWV2"/>
      <c r="UWW2"/>
      <c r="UWX2"/>
      <c r="UWY2"/>
      <c r="UWZ2"/>
      <c r="UXA2"/>
      <c r="UXB2"/>
      <c r="UXC2"/>
      <c r="UXD2"/>
      <c r="UXE2"/>
      <c r="UXF2"/>
      <c r="UXG2"/>
      <c r="UXH2"/>
      <c r="UXI2"/>
      <c r="UXJ2"/>
      <c r="UXK2"/>
      <c r="UXL2"/>
      <c r="UXM2"/>
      <c r="UXN2"/>
      <c r="UXO2"/>
      <c r="UXP2"/>
      <c r="UXQ2"/>
      <c r="UXR2"/>
      <c r="UXS2"/>
      <c r="UXT2"/>
      <c r="UXU2"/>
      <c r="UXV2"/>
      <c r="UXW2"/>
      <c r="UXX2"/>
      <c r="UXY2"/>
      <c r="UXZ2"/>
      <c r="UYA2"/>
      <c r="UYB2"/>
      <c r="UYC2"/>
      <c r="UYD2"/>
      <c r="UYE2"/>
      <c r="UYF2"/>
      <c r="UYG2"/>
      <c r="UYH2"/>
      <c r="UYI2"/>
      <c r="UYJ2"/>
      <c r="UYK2"/>
      <c r="UYL2"/>
      <c r="UYM2"/>
      <c r="UYN2"/>
      <c r="UYO2"/>
      <c r="UYP2"/>
      <c r="UYQ2"/>
      <c r="UYR2"/>
      <c r="UYS2"/>
      <c r="UYT2"/>
      <c r="UYU2"/>
      <c r="UYV2"/>
      <c r="UYW2"/>
      <c r="UYX2"/>
      <c r="UYY2"/>
      <c r="UYZ2"/>
      <c r="UZA2"/>
      <c r="UZB2"/>
      <c r="UZC2"/>
      <c r="UZD2"/>
      <c r="UZE2"/>
      <c r="UZF2"/>
      <c r="UZG2"/>
      <c r="UZH2"/>
      <c r="UZI2"/>
      <c r="UZJ2"/>
      <c r="UZK2"/>
      <c r="UZL2"/>
      <c r="UZM2"/>
      <c r="UZN2"/>
      <c r="UZO2"/>
      <c r="UZP2"/>
      <c r="UZQ2"/>
      <c r="UZR2"/>
      <c r="UZS2"/>
      <c r="UZT2"/>
      <c r="UZU2"/>
      <c r="UZV2"/>
      <c r="UZW2"/>
      <c r="UZX2"/>
      <c r="UZY2"/>
      <c r="UZZ2"/>
      <c r="VAA2"/>
      <c r="VAB2"/>
      <c r="VAC2"/>
      <c r="VAD2"/>
      <c r="VAE2"/>
      <c r="VAF2"/>
      <c r="VAG2"/>
      <c r="VAH2"/>
      <c r="VAI2"/>
      <c r="VAJ2"/>
      <c r="VAK2"/>
      <c r="VAL2"/>
      <c r="VAM2"/>
      <c r="VAN2"/>
      <c r="VAO2"/>
      <c r="VAP2"/>
      <c r="VAQ2"/>
      <c r="VAR2"/>
      <c r="VAS2"/>
      <c r="VAT2"/>
      <c r="VAU2"/>
      <c r="VAV2"/>
      <c r="VAW2"/>
      <c r="VAX2"/>
      <c r="VAY2"/>
      <c r="VAZ2"/>
      <c r="VBA2"/>
      <c r="VBB2"/>
      <c r="VBC2"/>
      <c r="VBD2"/>
      <c r="VBE2"/>
      <c r="VBF2"/>
      <c r="VBG2"/>
      <c r="VBH2"/>
      <c r="VBI2"/>
      <c r="VBJ2"/>
      <c r="VBK2"/>
      <c r="VBL2"/>
      <c r="VBM2"/>
      <c r="VBN2"/>
      <c r="VBO2"/>
      <c r="VBP2"/>
      <c r="VBQ2"/>
      <c r="VBR2"/>
      <c r="VBS2"/>
      <c r="VBT2"/>
      <c r="VBU2"/>
      <c r="VBV2"/>
      <c r="VBW2"/>
      <c r="VBX2"/>
      <c r="VBY2"/>
      <c r="VBZ2"/>
      <c r="VCA2"/>
      <c r="VCB2"/>
      <c r="VCC2"/>
      <c r="VCD2"/>
      <c r="VCE2"/>
      <c r="VCF2"/>
      <c r="VCG2"/>
      <c r="VCH2"/>
      <c r="VCI2"/>
      <c r="VCJ2"/>
      <c r="VCK2"/>
      <c r="VCL2"/>
      <c r="VCM2"/>
      <c r="VCN2"/>
      <c r="VCO2"/>
      <c r="VCP2"/>
      <c r="VCQ2"/>
      <c r="VCR2"/>
      <c r="VCS2"/>
      <c r="VCT2"/>
      <c r="VCU2"/>
      <c r="VCV2"/>
      <c r="VCW2"/>
      <c r="VCX2"/>
      <c r="VCY2"/>
      <c r="VCZ2"/>
      <c r="VDA2"/>
      <c r="VDB2"/>
      <c r="VDC2"/>
      <c r="VDD2"/>
      <c r="VDE2"/>
      <c r="VDF2"/>
      <c r="VDG2"/>
      <c r="VDH2"/>
      <c r="VDI2"/>
      <c r="VDJ2"/>
      <c r="VDK2"/>
      <c r="VDL2"/>
      <c r="VDM2"/>
      <c r="VDN2"/>
      <c r="VDO2"/>
      <c r="VDP2"/>
      <c r="VDQ2"/>
      <c r="VDR2"/>
      <c r="VDS2"/>
      <c r="VDT2"/>
      <c r="VDU2"/>
      <c r="VDV2"/>
      <c r="VDW2"/>
      <c r="VDX2"/>
      <c r="VDY2"/>
      <c r="VDZ2"/>
      <c r="VEA2"/>
      <c r="VEB2"/>
      <c r="VEC2"/>
      <c r="VED2"/>
      <c r="VEE2"/>
      <c r="VEF2"/>
      <c r="VEG2"/>
      <c r="VEH2"/>
      <c r="VEI2"/>
      <c r="VEJ2"/>
      <c r="VEK2"/>
      <c r="VEL2"/>
      <c r="VEM2"/>
      <c r="VEN2"/>
      <c r="VEO2"/>
      <c r="VEP2"/>
      <c r="VEQ2"/>
      <c r="VER2"/>
      <c r="VES2"/>
      <c r="VET2"/>
      <c r="VEU2"/>
      <c r="VEV2"/>
      <c r="VEW2"/>
      <c r="VEX2"/>
      <c r="VEY2"/>
      <c r="VEZ2"/>
      <c r="VFA2"/>
      <c r="VFB2"/>
      <c r="VFC2"/>
      <c r="VFD2"/>
      <c r="VFE2"/>
      <c r="VFF2"/>
      <c r="VFG2"/>
      <c r="VFH2"/>
      <c r="VFI2"/>
      <c r="VFJ2"/>
      <c r="VFK2"/>
      <c r="VFL2"/>
      <c r="VFM2"/>
      <c r="VFN2"/>
      <c r="VFO2"/>
      <c r="VFP2"/>
      <c r="VFQ2"/>
      <c r="VFR2"/>
      <c r="VFS2"/>
      <c r="VFT2"/>
      <c r="VFU2"/>
      <c r="VFV2"/>
      <c r="VFW2"/>
      <c r="VFX2"/>
      <c r="VFY2"/>
      <c r="VFZ2"/>
      <c r="VGA2"/>
      <c r="VGB2"/>
      <c r="VGC2"/>
      <c r="VGD2"/>
      <c r="VGE2"/>
      <c r="VGF2"/>
      <c r="VGG2"/>
      <c r="VGH2"/>
      <c r="VGI2"/>
      <c r="VGJ2"/>
      <c r="VGK2"/>
      <c r="VGL2"/>
      <c r="VGM2"/>
      <c r="VGN2"/>
      <c r="VGO2"/>
      <c r="VGP2"/>
      <c r="VGQ2"/>
      <c r="VGR2"/>
      <c r="VGS2"/>
      <c r="VGT2"/>
      <c r="VGU2"/>
      <c r="VGV2"/>
      <c r="VGW2"/>
      <c r="VGX2"/>
      <c r="VGY2"/>
      <c r="VGZ2"/>
      <c r="VHA2"/>
      <c r="VHB2"/>
      <c r="VHC2"/>
      <c r="VHD2"/>
      <c r="VHE2"/>
      <c r="VHF2"/>
      <c r="VHG2"/>
      <c r="VHH2"/>
      <c r="VHI2"/>
      <c r="VHJ2"/>
      <c r="VHK2"/>
      <c r="VHL2"/>
      <c r="VHM2"/>
      <c r="VHN2"/>
      <c r="VHO2"/>
      <c r="VHP2"/>
      <c r="VHQ2"/>
      <c r="VHR2"/>
      <c r="VHS2"/>
      <c r="VHT2"/>
      <c r="VHU2"/>
      <c r="VHV2"/>
      <c r="VHW2"/>
      <c r="VHX2"/>
      <c r="VHY2"/>
      <c r="VHZ2"/>
      <c r="VIA2"/>
      <c r="VIB2"/>
      <c r="VIC2"/>
      <c r="VID2"/>
      <c r="VIE2"/>
      <c r="VIF2"/>
      <c r="VIG2"/>
      <c r="VIH2"/>
      <c r="VII2"/>
      <c r="VIJ2"/>
      <c r="VIK2"/>
      <c r="VIL2"/>
      <c r="VIM2"/>
      <c r="VIN2"/>
      <c r="VIO2"/>
      <c r="VIP2"/>
      <c r="VIQ2"/>
      <c r="VIR2"/>
      <c r="VIS2"/>
      <c r="VIT2"/>
      <c r="VIU2"/>
      <c r="VIV2"/>
      <c r="VIW2"/>
      <c r="VIX2"/>
      <c r="VIY2"/>
      <c r="VIZ2"/>
      <c r="VJA2"/>
      <c r="VJB2"/>
      <c r="VJC2"/>
      <c r="VJD2"/>
      <c r="VJE2"/>
      <c r="VJF2"/>
      <c r="VJG2"/>
      <c r="VJH2"/>
      <c r="VJI2"/>
      <c r="VJJ2"/>
      <c r="VJK2"/>
      <c r="VJL2"/>
      <c r="VJM2"/>
      <c r="VJN2"/>
      <c r="VJO2"/>
      <c r="VJP2"/>
      <c r="VJQ2"/>
      <c r="VJR2"/>
      <c r="VJS2"/>
      <c r="VJT2"/>
      <c r="VJU2"/>
      <c r="VJV2"/>
      <c r="VJW2"/>
      <c r="VJX2"/>
      <c r="VJY2"/>
      <c r="VJZ2"/>
      <c r="VKA2"/>
      <c r="VKB2"/>
      <c r="VKC2"/>
      <c r="VKD2"/>
      <c r="VKE2"/>
      <c r="VKF2"/>
      <c r="VKG2"/>
      <c r="VKH2"/>
      <c r="VKI2"/>
      <c r="VKJ2"/>
      <c r="VKK2"/>
      <c r="VKL2"/>
      <c r="VKM2"/>
      <c r="VKN2"/>
      <c r="VKO2"/>
      <c r="VKP2"/>
      <c r="VKQ2"/>
      <c r="VKR2"/>
      <c r="VKS2"/>
      <c r="VKT2"/>
      <c r="VKU2"/>
      <c r="VKV2"/>
      <c r="VKW2"/>
      <c r="VKX2"/>
      <c r="VKY2"/>
      <c r="VKZ2"/>
      <c r="VLA2"/>
      <c r="VLB2"/>
      <c r="VLC2"/>
      <c r="VLD2"/>
      <c r="VLE2"/>
      <c r="VLF2"/>
      <c r="VLG2"/>
      <c r="VLH2"/>
      <c r="VLI2"/>
      <c r="VLJ2"/>
      <c r="VLK2"/>
      <c r="VLL2"/>
      <c r="VLM2"/>
      <c r="VLN2"/>
      <c r="VLO2"/>
      <c r="VLP2"/>
      <c r="VLQ2"/>
      <c r="VLR2"/>
      <c r="VLS2"/>
      <c r="VLT2"/>
      <c r="VLU2"/>
      <c r="VLV2"/>
      <c r="VLW2"/>
      <c r="VLX2"/>
      <c r="VLY2"/>
      <c r="VLZ2"/>
      <c r="VMA2"/>
      <c r="VMB2"/>
      <c r="VMC2"/>
      <c r="VMD2"/>
      <c r="VME2"/>
      <c r="VMF2"/>
      <c r="VMG2"/>
      <c r="VMH2"/>
      <c r="VMI2"/>
      <c r="VMJ2"/>
      <c r="VMK2"/>
      <c r="VML2"/>
      <c r="VMM2"/>
      <c r="VMN2"/>
      <c r="VMO2"/>
      <c r="VMP2"/>
      <c r="VMQ2"/>
      <c r="VMR2"/>
      <c r="VMS2"/>
      <c r="VMT2"/>
      <c r="VMU2"/>
      <c r="VMV2"/>
      <c r="VMW2"/>
      <c r="VMX2"/>
      <c r="VMY2"/>
      <c r="VMZ2"/>
      <c r="VNA2"/>
      <c r="VNB2"/>
      <c r="VNC2"/>
      <c r="VND2"/>
      <c r="VNE2"/>
      <c r="VNF2"/>
      <c r="VNG2"/>
      <c r="VNH2"/>
      <c r="VNI2"/>
      <c r="VNJ2"/>
      <c r="VNK2"/>
      <c r="VNL2"/>
      <c r="VNM2"/>
      <c r="VNN2"/>
      <c r="VNO2"/>
      <c r="VNP2"/>
      <c r="VNQ2"/>
      <c r="VNR2"/>
      <c r="VNS2"/>
      <c r="VNT2"/>
      <c r="VNU2"/>
      <c r="VNV2"/>
      <c r="VNW2"/>
      <c r="VNX2"/>
      <c r="VNY2"/>
      <c r="VNZ2"/>
      <c r="VOA2"/>
      <c r="VOB2"/>
      <c r="VOC2"/>
      <c r="VOD2"/>
      <c r="VOE2"/>
      <c r="VOF2"/>
      <c r="VOG2"/>
      <c r="VOH2"/>
      <c r="VOI2"/>
      <c r="VOJ2"/>
      <c r="VOK2"/>
      <c r="VOL2"/>
      <c r="VOM2"/>
      <c r="VON2"/>
      <c r="VOO2"/>
      <c r="VOP2"/>
      <c r="VOQ2"/>
      <c r="VOR2"/>
      <c r="VOS2"/>
      <c r="VOT2"/>
      <c r="VOU2"/>
      <c r="VOV2"/>
      <c r="VOW2"/>
      <c r="VOX2"/>
      <c r="VOY2"/>
      <c r="VOZ2"/>
      <c r="VPA2"/>
      <c r="VPB2"/>
      <c r="VPC2"/>
      <c r="VPD2"/>
      <c r="VPE2"/>
      <c r="VPF2"/>
      <c r="VPG2"/>
      <c r="VPH2"/>
      <c r="VPI2"/>
      <c r="VPJ2"/>
      <c r="VPK2"/>
      <c r="VPL2"/>
      <c r="VPM2"/>
      <c r="VPN2"/>
      <c r="VPO2"/>
      <c r="VPP2"/>
      <c r="VPQ2"/>
      <c r="VPR2"/>
      <c r="VPS2"/>
      <c r="VPT2"/>
      <c r="VPU2"/>
      <c r="VPV2"/>
      <c r="VPW2"/>
      <c r="VPX2"/>
      <c r="VPY2"/>
      <c r="VPZ2"/>
      <c r="VQA2"/>
      <c r="VQB2"/>
      <c r="VQC2"/>
      <c r="VQD2"/>
      <c r="VQE2"/>
      <c r="VQF2"/>
      <c r="VQG2"/>
      <c r="VQH2"/>
      <c r="VQI2"/>
      <c r="VQJ2"/>
      <c r="VQK2"/>
      <c r="VQL2"/>
      <c r="VQM2"/>
      <c r="VQN2"/>
      <c r="VQO2"/>
      <c r="VQP2"/>
      <c r="VQQ2"/>
      <c r="VQR2"/>
      <c r="VQS2"/>
      <c r="VQT2"/>
      <c r="VQU2"/>
      <c r="VQV2"/>
      <c r="VQW2"/>
      <c r="VQX2"/>
      <c r="VQY2"/>
      <c r="VQZ2"/>
      <c r="VRA2"/>
      <c r="VRB2"/>
      <c r="VRC2"/>
      <c r="VRD2"/>
      <c r="VRE2"/>
      <c r="VRF2"/>
      <c r="VRG2"/>
      <c r="VRH2"/>
      <c r="VRI2"/>
      <c r="VRJ2"/>
      <c r="VRK2"/>
      <c r="VRL2"/>
      <c r="VRM2"/>
      <c r="VRN2"/>
      <c r="VRO2"/>
      <c r="VRP2"/>
      <c r="VRQ2"/>
      <c r="VRR2"/>
      <c r="VRS2"/>
      <c r="VRT2"/>
      <c r="VRU2"/>
      <c r="VRV2"/>
      <c r="VRW2"/>
      <c r="VRX2"/>
      <c r="VRY2"/>
      <c r="VRZ2"/>
      <c r="VSA2"/>
      <c r="VSB2"/>
      <c r="VSC2"/>
      <c r="VSD2"/>
      <c r="VSE2"/>
      <c r="VSF2"/>
      <c r="VSG2"/>
      <c r="VSH2"/>
      <c r="VSI2"/>
      <c r="VSJ2"/>
      <c r="VSK2"/>
      <c r="VSL2"/>
      <c r="VSM2"/>
      <c r="VSN2"/>
      <c r="VSO2"/>
      <c r="VSP2"/>
      <c r="VSQ2"/>
      <c r="VSR2"/>
      <c r="VSS2"/>
      <c r="VST2"/>
      <c r="VSU2"/>
      <c r="VSV2"/>
      <c r="VSW2"/>
      <c r="VSX2"/>
      <c r="VSY2"/>
      <c r="VSZ2"/>
      <c r="VTA2"/>
      <c r="VTB2"/>
      <c r="VTC2"/>
      <c r="VTD2"/>
      <c r="VTE2"/>
      <c r="VTF2"/>
      <c r="VTG2"/>
      <c r="VTH2"/>
      <c r="VTI2"/>
      <c r="VTJ2"/>
      <c r="VTK2"/>
      <c r="VTL2"/>
      <c r="VTM2"/>
      <c r="VTN2"/>
      <c r="VTO2"/>
      <c r="VTP2"/>
      <c r="VTQ2"/>
      <c r="VTR2"/>
      <c r="VTS2"/>
      <c r="VTT2"/>
      <c r="VTU2"/>
      <c r="VTV2"/>
      <c r="VTW2"/>
      <c r="VTX2"/>
      <c r="VTY2"/>
      <c r="VTZ2"/>
      <c r="VUA2"/>
      <c r="VUB2"/>
      <c r="VUC2"/>
      <c r="VUD2"/>
      <c r="VUE2"/>
      <c r="VUF2"/>
      <c r="VUG2"/>
      <c r="VUH2"/>
      <c r="VUI2"/>
      <c r="VUJ2"/>
      <c r="VUK2"/>
      <c r="VUL2"/>
      <c r="VUM2"/>
      <c r="VUN2"/>
      <c r="VUO2"/>
      <c r="VUP2"/>
      <c r="VUQ2"/>
      <c r="VUR2"/>
      <c r="VUS2"/>
      <c r="VUT2"/>
      <c r="VUU2"/>
      <c r="VUV2"/>
      <c r="VUW2"/>
      <c r="VUX2"/>
      <c r="VUY2"/>
      <c r="VUZ2"/>
      <c r="VVA2"/>
      <c r="VVB2"/>
      <c r="VVC2"/>
      <c r="VVD2"/>
      <c r="VVE2"/>
      <c r="VVF2"/>
      <c r="VVG2"/>
      <c r="VVH2"/>
      <c r="VVI2"/>
      <c r="VVJ2"/>
      <c r="VVK2"/>
      <c r="VVL2"/>
      <c r="VVM2"/>
      <c r="VVN2"/>
      <c r="VVO2"/>
      <c r="VVP2"/>
      <c r="VVQ2"/>
      <c r="VVR2"/>
      <c r="VVS2"/>
      <c r="VVT2"/>
      <c r="VVU2"/>
      <c r="VVV2"/>
      <c r="VVW2"/>
      <c r="VVX2"/>
      <c r="VVY2"/>
      <c r="VVZ2"/>
      <c r="VWA2"/>
      <c r="VWB2"/>
      <c r="VWC2"/>
      <c r="VWD2"/>
      <c r="VWE2"/>
      <c r="VWF2"/>
      <c r="VWG2"/>
      <c r="VWH2"/>
      <c r="VWI2"/>
      <c r="VWJ2"/>
      <c r="VWK2"/>
      <c r="VWL2"/>
      <c r="VWM2"/>
      <c r="VWN2"/>
      <c r="VWO2"/>
      <c r="VWP2"/>
      <c r="VWQ2"/>
      <c r="VWR2"/>
      <c r="VWS2"/>
      <c r="VWT2"/>
      <c r="VWU2"/>
      <c r="VWV2"/>
      <c r="VWW2"/>
      <c r="VWX2"/>
      <c r="VWY2"/>
      <c r="VWZ2"/>
      <c r="VXA2"/>
      <c r="VXB2"/>
      <c r="VXC2"/>
      <c r="VXD2"/>
      <c r="VXE2"/>
      <c r="VXF2"/>
      <c r="VXG2"/>
      <c r="VXH2"/>
      <c r="VXI2"/>
      <c r="VXJ2"/>
      <c r="VXK2"/>
      <c r="VXL2"/>
      <c r="VXM2"/>
      <c r="VXN2"/>
      <c r="VXO2"/>
      <c r="VXP2"/>
      <c r="VXQ2"/>
      <c r="VXR2"/>
      <c r="VXS2"/>
      <c r="VXT2"/>
      <c r="VXU2"/>
      <c r="VXV2"/>
      <c r="VXW2"/>
      <c r="VXX2"/>
      <c r="VXY2"/>
      <c r="VXZ2"/>
      <c r="VYA2"/>
      <c r="VYB2"/>
      <c r="VYC2"/>
      <c r="VYD2"/>
      <c r="VYE2"/>
      <c r="VYF2"/>
      <c r="VYG2"/>
      <c r="VYH2"/>
      <c r="VYI2"/>
      <c r="VYJ2"/>
      <c r="VYK2"/>
      <c r="VYL2"/>
      <c r="VYM2"/>
      <c r="VYN2"/>
      <c r="VYO2"/>
      <c r="VYP2"/>
      <c r="VYQ2"/>
      <c r="VYR2"/>
      <c r="VYS2"/>
      <c r="VYT2"/>
      <c r="VYU2"/>
      <c r="VYV2"/>
      <c r="VYW2"/>
      <c r="VYX2"/>
      <c r="VYY2"/>
      <c r="VYZ2"/>
      <c r="VZA2"/>
      <c r="VZB2"/>
      <c r="VZC2"/>
      <c r="VZD2"/>
      <c r="VZE2"/>
      <c r="VZF2"/>
      <c r="VZG2"/>
      <c r="VZH2"/>
      <c r="VZI2"/>
      <c r="VZJ2"/>
      <c r="VZK2"/>
      <c r="VZL2"/>
      <c r="VZM2"/>
      <c r="VZN2"/>
      <c r="VZO2"/>
      <c r="VZP2"/>
      <c r="VZQ2"/>
      <c r="VZR2"/>
      <c r="VZS2"/>
      <c r="VZT2"/>
      <c r="VZU2"/>
      <c r="VZV2"/>
      <c r="VZW2"/>
      <c r="VZX2"/>
      <c r="VZY2"/>
      <c r="VZZ2"/>
      <c r="WAA2"/>
      <c r="WAB2"/>
      <c r="WAC2"/>
      <c r="WAD2"/>
      <c r="WAE2"/>
      <c r="WAF2"/>
      <c r="WAG2"/>
      <c r="WAH2"/>
      <c r="WAI2"/>
      <c r="WAJ2"/>
      <c r="WAK2"/>
      <c r="WAL2"/>
      <c r="WAM2"/>
      <c r="WAN2"/>
      <c r="WAO2"/>
      <c r="WAP2"/>
      <c r="WAQ2"/>
      <c r="WAR2"/>
      <c r="WAS2"/>
      <c r="WAT2"/>
      <c r="WAU2"/>
      <c r="WAV2"/>
      <c r="WAW2"/>
      <c r="WAX2"/>
      <c r="WAY2"/>
      <c r="WAZ2"/>
      <c r="WBA2"/>
      <c r="WBB2"/>
      <c r="WBC2"/>
      <c r="WBD2"/>
      <c r="WBE2"/>
      <c r="WBF2"/>
      <c r="WBG2"/>
      <c r="WBH2"/>
      <c r="WBI2"/>
      <c r="WBJ2"/>
      <c r="WBK2"/>
      <c r="WBL2"/>
      <c r="WBM2"/>
      <c r="WBN2"/>
      <c r="WBO2"/>
      <c r="WBP2"/>
      <c r="WBQ2"/>
      <c r="WBR2"/>
      <c r="WBS2"/>
      <c r="WBT2"/>
      <c r="WBU2"/>
      <c r="WBV2"/>
      <c r="WBW2"/>
      <c r="WBX2"/>
      <c r="WBY2"/>
      <c r="WBZ2"/>
      <c r="WCA2"/>
      <c r="WCB2"/>
      <c r="WCC2"/>
      <c r="WCD2"/>
      <c r="WCE2"/>
      <c r="WCF2"/>
      <c r="WCG2"/>
      <c r="WCH2"/>
      <c r="WCI2"/>
      <c r="WCJ2"/>
      <c r="WCK2"/>
      <c r="WCL2"/>
      <c r="WCM2"/>
      <c r="WCN2"/>
      <c r="WCO2"/>
      <c r="WCP2"/>
      <c r="WCQ2"/>
      <c r="WCR2"/>
      <c r="WCS2"/>
      <c r="WCT2"/>
      <c r="WCU2"/>
      <c r="WCV2"/>
      <c r="WCW2"/>
      <c r="WCX2"/>
      <c r="WCY2"/>
      <c r="WCZ2"/>
      <c r="WDA2"/>
      <c r="WDB2"/>
      <c r="WDC2"/>
      <c r="WDD2"/>
      <c r="WDE2"/>
      <c r="WDF2"/>
      <c r="WDG2"/>
      <c r="WDH2"/>
      <c r="WDI2"/>
      <c r="WDJ2"/>
      <c r="WDK2"/>
      <c r="WDL2"/>
      <c r="WDM2"/>
      <c r="WDN2"/>
      <c r="WDO2"/>
      <c r="WDP2"/>
      <c r="WDQ2"/>
      <c r="WDR2"/>
      <c r="WDS2"/>
      <c r="WDT2"/>
      <c r="WDU2"/>
      <c r="WDV2"/>
      <c r="WDW2"/>
      <c r="WDX2"/>
      <c r="WDY2"/>
      <c r="WDZ2"/>
      <c r="WEA2"/>
      <c r="WEB2"/>
      <c r="WEC2"/>
      <c r="WED2"/>
      <c r="WEE2"/>
      <c r="WEF2"/>
      <c r="WEG2"/>
      <c r="WEH2"/>
      <c r="WEI2"/>
      <c r="WEJ2"/>
      <c r="WEK2"/>
      <c r="WEL2"/>
      <c r="WEM2"/>
      <c r="WEN2"/>
      <c r="WEO2"/>
      <c r="WEP2"/>
      <c r="WEQ2"/>
      <c r="WER2"/>
      <c r="WES2"/>
      <c r="WET2"/>
      <c r="WEU2"/>
      <c r="WEV2"/>
      <c r="WEW2"/>
      <c r="WEX2"/>
      <c r="WEY2"/>
      <c r="WEZ2"/>
      <c r="WFA2"/>
      <c r="WFB2"/>
      <c r="WFC2"/>
      <c r="WFD2"/>
      <c r="WFE2"/>
      <c r="WFF2"/>
      <c r="WFG2"/>
      <c r="WFH2"/>
      <c r="WFI2"/>
      <c r="WFJ2"/>
      <c r="WFK2"/>
      <c r="WFL2"/>
      <c r="WFM2"/>
      <c r="WFN2"/>
      <c r="WFO2"/>
      <c r="WFP2"/>
      <c r="WFQ2"/>
      <c r="WFR2"/>
      <c r="WFS2"/>
      <c r="WFT2"/>
      <c r="WFU2"/>
      <c r="WFV2"/>
      <c r="WFW2"/>
      <c r="WFX2"/>
      <c r="WFY2"/>
      <c r="WFZ2"/>
      <c r="WGA2"/>
      <c r="WGB2"/>
      <c r="WGC2"/>
      <c r="WGD2"/>
      <c r="WGE2"/>
      <c r="WGF2"/>
      <c r="WGG2"/>
      <c r="WGH2"/>
      <c r="WGI2"/>
      <c r="WGJ2"/>
      <c r="WGK2"/>
      <c r="WGL2"/>
      <c r="WGM2"/>
      <c r="WGN2"/>
      <c r="WGO2"/>
      <c r="WGP2"/>
      <c r="WGQ2"/>
      <c r="WGR2"/>
      <c r="WGS2"/>
      <c r="WGT2"/>
      <c r="WGU2"/>
      <c r="WGV2"/>
      <c r="WGW2"/>
      <c r="WGX2"/>
      <c r="WGY2"/>
      <c r="WGZ2"/>
      <c r="WHA2"/>
      <c r="WHB2"/>
      <c r="WHC2"/>
      <c r="WHD2"/>
      <c r="WHE2"/>
      <c r="WHF2"/>
      <c r="WHG2"/>
      <c r="WHH2"/>
      <c r="WHI2"/>
      <c r="WHJ2"/>
      <c r="WHK2"/>
      <c r="WHL2"/>
      <c r="WHM2"/>
      <c r="WHN2"/>
      <c r="WHO2"/>
      <c r="WHP2"/>
      <c r="WHQ2"/>
      <c r="WHR2"/>
      <c r="WHS2"/>
      <c r="WHT2"/>
      <c r="WHU2"/>
      <c r="WHV2"/>
      <c r="WHW2"/>
      <c r="WHX2"/>
      <c r="WHY2"/>
      <c r="WHZ2"/>
      <c r="WIA2"/>
      <c r="WIB2"/>
      <c r="WIC2"/>
      <c r="WID2"/>
      <c r="WIE2"/>
      <c r="WIF2"/>
      <c r="WIG2"/>
      <c r="WIH2"/>
      <c r="WII2"/>
      <c r="WIJ2"/>
      <c r="WIK2"/>
      <c r="WIL2"/>
      <c r="WIM2"/>
      <c r="WIN2"/>
      <c r="WIO2"/>
      <c r="WIP2"/>
      <c r="WIQ2"/>
      <c r="WIR2"/>
      <c r="WIS2"/>
      <c r="WIT2"/>
      <c r="WIU2"/>
      <c r="WIV2"/>
      <c r="WIW2"/>
      <c r="WIX2"/>
      <c r="WIY2"/>
      <c r="WIZ2"/>
      <c r="WJA2"/>
      <c r="WJB2"/>
      <c r="WJC2"/>
      <c r="WJD2"/>
      <c r="WJE2"/>
      <c r="WJF2"/>
      <c r="WJG2"/>
      <c r="WJH2"/>
      <c r="WJI2"/>
      <c r="WJJ2"/>
      <c r="WJK2"/>
      <c r="WJL2"/>
      <c r="WJM2"/>
      <c r="WJN2"/>
      <c r="WJO2"/>
      <c r="WJP2"/>
      <c r="WJQ2"/>
      <c r="WJR2"/>
      <c r="WJS2"/>
      <c r="WJT2"/>
      <c r="WJU2"/>
      <c r="WJV2"/>
      <c r="WJW2"/>
      <c r="WJX2"/>
      <c r="WJY2"/>
      <c r="WJZ2"/>
      <c r="WKA2"/>
      <c r="WKB2"/>
      <c r="WKC2"/>
      <c r="WKD2"/>
      <c r="WKE2"/>
      <c r="WKF2"/>
      <c r="WKG2"/>
      <c r="WKH2"/>
      <c r="WKI2"/>
      <c r="WKJ2"/>
      <c r="WKK2"/>
      <c r="WKL2"/>
      <c r="WKM2"/>
      <c r="WKN2"/>
      <c r="WKO2"/>
      <c r="WKP2"/>
      <c r="WKQ2"/>
      <c r="WKR2"/>
      <c r="WKS2"/>
      <c r="WKT2"/>
      <c r="WKU2"/>
      <c r="WKV2"/>
      <c r="WKW2"/>
      <c r="WKX2"/>
      <c r="WKY2"/>
      <c r="WKZ2"/>
      <c r="WLA2"/>
      <c r="WLB2"/>
      <c r="WLC2"/>
      <c r="WLD2"/>
      <c r="WLE2"/>
      <c r="WLF2"/>
      <c r="WLG2"/>
      <c r="WLH2"/>
      <c r="WLI2"/>
      <c r="WLJ2"/>
      <c r="WLK2"/>
      <c r="WLL2"/>
      <c r="WLM2"/>
      <c r="WLN2"/>
      <c r="WLO2"/>
      <c r="WLP2"/>
      <c r="WLQ2"/>
      <c r="WLR2"/>
      <c r="WLS2"/>
      <c r="WLT2"/>
      <c r="WLU2"/>
      <c r="WLV2"/>
      <c r="WLW2"/>
      <c r="WLX2"/>
      <c r="WLY2"/>
      <c r="WLZ2"/>
      <c r="WMA2"/>
      <c r="WMB2"/>
      <c r="WMC2"/>
      <c r="WMD2"/>
      <c r="WME2"/>
      <c r="WMF2"/>
      <c r="WMG2"/>
      <c r="WMH2"/>
      <c r="WMI2"/>
      <c r="WMJ2"/>
      <c r="WMK2"/>
      <c r="WML2"/>
      <c r="WMM2"/>
      <c r="WMN2"/>
      <c r="WMO2"/>
      <c r="WMP2"/>
      <c r="WMQ2"/>
      <c r="WMR2"/>
      <c r="WMS2"/>
      <c r="WMT2"/>
      <c r="WMU2"/>
      <c r="WMV2"/>
      <c r="WMW2"/>
      <c r="WMX2"/>
      <c r="WMY2"/>
      <c r="WMZ2"/>
      <c r="WNA2"/>
      <c r="WNB2"/>
      <c r="WNC2"/>
      <c r="WND2"/>
      <c r="WNE2"/>
      <c r="WNF2"/>
      <c r="WNG2"/>
      <c r="WNH2"/>
      <c r="WNI2"/>
      <c r="WNJ2"/>
      <c r="WNK2"/>
      <c r="WNL2"/>
      <c r="WNM2"/>
      <c r="WNN2"/>
      <c r="WNO2"/>
      <c r="WNP2"/>
      <c r="WNQ2"/>
      <c r="WNR2"/>
      <c r="WNS2"/>
      <c r="WNT2"/>
      <c r="WNU2"/>
      <c r="WNV2"/>
      <c r="WNW2"/>
      <c r="WNX2"/>
      <c r="WNY2"/>
      <c r="WNZ2"/>
      <c r="WOA2"/>
      <c r="WOB2"/>
      <c r="WOC2"/>
      <c r="WOD2"/>
      <c r="WOE2"/>
      <c r="WOF2"/>
      <c r="WOG2"/>
      <c r="WOH2"/>
      <c r="WOI2"/>
      <c r="WOJ2"/>
      <c r="WOK2"/>
      <c r="WOL2"/>
      <c r="WOM2"/>
      <c r="WON2"/>
      <c r="WOO2"/>
      <c r="WOP2"/>
      <c r="WOQ2"/>
      <c r="WOR2"/>
      <c r="WOS2"/>
      <c r="WOT2"/>
      <c r="WOU2"/>
      <c r="WOV2"/>
      <c r="WOW2"/>
      <c r="WOX2"/>
      <c r="WOY2"/>
      <c r="WOZ2"/>
      <c r="WPA2"/>
      <c r="WPB2"/>
      <c r="WPC2"/>
      <c r="WPD2"/>
      <c r="WPE2"/>
      <c r="WPF2"/>
      <c r="WPG2"/>
      <c r="WPH2"/>
      <c r="WPI2"/>
      <c r="WPJ2"/>
      <c r="WPK2"/>
      <c r="WPL2"/>
      <c r="WPM2"/>
      <c r="WPN2"/>
      <c r="WPO2"/>
      <c r="WPP2"/>
      <c r="WPQ2"/>
      <c r="WPR2"/>
      <c r="WPS2"/>
      <c r="WPT2"/>
      <c r="WPU2"/>
      <c r="WPV2"/>
      <c r="WPW2"/>
      <c r="WPX2"/>
      <c r="WPY2"/>
      <c r="WPZ2"/>
      <c r="WQA2"/>
      <c r="WQB2"/>
      <c r="WQC2"/>
      <c r="WQD2"/>
      <c r="WQE2"/>
      <c r="WQF2"/>
      <c r="WQG2"/>
      <c r="WQH2"/>
      <c r="WQI2"/>
      <c r="WQJ2"/>
      <c r="WQK2"/>
      <c r="WQL2"/>
      <c r="WQM2"/>
      <c r="WQN2"/>
      <c r="WQO2"/>
      <c r="WQP2"/>
      <c r="WQQ2"/>
      <c r="WQR2"/>
      <c r="WQS2"/>
      <c r="WQT2"/>
      <c r="WQU2"/>
      <c r="WQV2"/>
      <c r="WQW2"/>
      <c r="WQX2"/>
      <c r="WQY2"/>
      <c r="WQZ2"/>
      <c r="WRA2"/>
      <c r="WRB2"/>
      <c r="WRC2"/>
      <c r="WRD2"/>
      <c r="WRE2"/>
      <c r="WRF2"/>
      <c r="WRG2"/>
      <c r="WRH2"/>
      <c r="WRI2"/>
      <c r="WRJ2"/>
      <c r="WRK2"/>
      <c r="WRL2"/>
      <c r="WRM2"/>
      <c r="WRN2"/>
      <c r="WRO2"/>
      <c r="WRP2"/>
      <c r="WRQ2"/>
      <c r="WRR2"/>
      <c r="WRS2"/>
      <c r="WRT2"/>
      <c r="WRU2"/>
      <c r="WRV2"/>
      <c r="WRW2"/>
      <c r="WRX2"/>
      <c r="WRY2"/>
      <c r="WRZ2"/>
      <c r="WSA2"/>
      <c r="WSB2"/>
      <c r="WSC2"/>
      <c r="WSD2"/>
      <c r="WSE2"/>
      <c r="WSF2"/>
      <c r="WSG2"/>
      <c r="WSH2"/>
      <c r="WSI2"/>
      <c r="WSJ2"/>
      <c r="WSK2"/>
      <c r="WSL2"/>
      <c r="WSM2"/>
      <c r="WSN2"/>
      <c r="WSO2"/>
      <c r="WSP2"/>
      <c r="WSQ2"/>
      <c r="WSR2"/>
      <c r="WSS2"/>
      <c r="WST2"/>
      <c r="WSU2"/>
      <c r="WSV2"/>
      <c r="WSW2"/>
      <c r="WSX2"/>
      <c r="WSY2"/>
      <c r="WSZ2"/>
      <c r="WTA2"/>
      <c r="WTB2"/>
      <c r="WTC2"/>
      <c r="WTD2"/>
      <c r="WTE2"/>
      <c r="WTF2"/>
      <c r="WTG2"/>
      <c r="WTH2"/>
      <c r="WTI2"/>
      <c r="WTJ2"/>
      <c r="WTK2"/>
      <c r="WTL2"/>
      <c r="WTM2"/>
      <c r="WTN2"/>
      <c r="WTO2"/>
      <c r="WTP2"/>
      <c r="WTQ2"/>
      <c r="WTR2"/>
      <c r="WTS2"/>
      <c r="WTT2"/>
      <c r="WTU2"/>
      <c r="WTV2"/>
      <c r="WTW2"/>
      <c r="WTX2"/>
      <c r="WTY2"/>
      <c r="WTZ2"/>
      <c r="WUA2"/>
      <c r="WUB2"/>
      <c r="WUC2"/>
      <c r="WUD2"/>
      <c r="WUE2"/>
      <c r="WUF2"/>
      <c r="WUG2"/>
      <c r="WUH2"/>
      <c r="WUI2"/>
      <c r="WUJ2"/>
      <c r="WUK2"/>
      <c r="WUL2"/>
      <c r="WUM2"/>
      <c r="WUN2"/>
      <c r="WUO2"/>
      <c r="WUP2"/>
      <c r="WUQ2"/>
      <c r="WUR2"/>
      <c r="WUS2"/>
      <c r="WUT2"/>
      <c r="WUU2"/>
      <c r="WUV2"/>
      <c r="WUW2"/>
      <c r="WUX2"/>
      <c r="WUY2"/>
      <c r="WUZ2"/>
      <c r="WVA2"/>
      <c r="WVB2"/>
      <c r="WVC2"/>
      <c r="WVD2"/>
      <c r="WVE2"/>
      <c r="WVF2"/>
      <c r="WVG2"/>
      <c r="WVH2"/>
      <c r="WVI2"/>
      <c r="WVJ2"/>
      <c r="WVK2"/>
      <c r="WVL2"/>
      <c r="WVM2"/>
      <c r="WVN2"/>
      <c r="WVO2"/>
      <c r="WVP2"/>
      <c r="WVQ2"/>
      <c r="WVR2"/>
      <c r="WVS2"/>
      <c r="WVT2"/>
      <c r="WVU2"/>
      <c r="WVV2"/>
      <c r="WVW2"/>
      <c r="WVX2"/>
      <c r="WVY2"/>
      <c r="WVZ2"/>
      <c r="WWA2"/>
      <c r="WWB2"/>
      <c r="WWC2"/>
      <c r="WWD2"/>
      <c r="WWE2"/>
      <c r="WWF2"/>
      <c r="WWG2"/>
      <c r="WWH2"/>
      <c r="WWI2"/>
      <c r="WWJ2"/>
      <c r="WWK2"/>
      <c r="WWL2"/>
      <c r="WWM2"/>
      <c r="WWN2"/>
      <c r="WWO2"/>
      <c r="WWP2"/>
      <c r="WWQ2"/>
      <c r="WWR2"/>
      <c r="WWS2"/>
      <c r="WWT2"/>
      <c r="WWU2"/>
      <c r="WWV2"/>
      <c r="WWW2"/>
      <c r="WWX2"/>
      <c r="WWY2"/>
      <c r="WWZ2"/>
      <c r="WXA2"/>
      <c r="WXB2"/>
      <c r="WXC2"/>
      <c r="WXD2"/>
      <c r="WXE2"/>
      <c r="WXF2"/>
      <c r="WXG2"/>
      <c r="WXH2"/>
      <c r="WXI2"/>
      <c r="WXJ2"/>
      <c r="WXK2"/>
      <c r="WXL2"/>
      <c r="WXM2"/>
      <c r="WXN2"/>
      <c r="WXO2"/>
      <c r="WXP2"/>
      <c r="WXQ2"/>
      <c r="WXR2"/>
      <c r="WXS2"/>
      <c r="WXT2"/>
      <c r="WXU2"/>
      <c r="WXV2"/>
      <c r="WXW2"/>
      <c r="WXX2"/>
      <c r="WXY2"/>
      <c r="WXZ2"/>
      <c r="WYA2"/>
      <c r="WYB2"/>
      <c r="WYC2"/>
      <c r="WYD2"/>
      <c r="WYE2"/>
      <c r="WYF2"/>
      <c r="WYG2"/>
      <c r="WYH2"/>
      <c r="WYI2"/>
      <c r="WYJ2"/>
      <c r="WYK2"/>
      <c r="WYL2"/>
      <c r="WYM2"/>
      <c r="WYN2"/>
      <c r="WYO2"/>
      <c r="WYP2"/>
      <c r="WYQ2"/>
      <c r="WYR2"/>
      <c r="WYS2"/>
      <c r="WYT2"/>
      <c r="WYU2"/>
      <c r="WYV2"/>
      <c r="WYW2"/>
      <c r="WYX2"/>
      <c r="WYY2"/>
      <c r="WYZ2"/>
      <c r="WZA2"/>
      <c r="WZB2"/>
      <c r="WZC2"/>
      <c r="WZD2"/>
      <c r="WZE2"/>
      <c r="WZF2"/>
      <c r="WZG2"/>
      <c r="WZH2"/>
      <c r="WZI2"/>
      <c r="WZJ2"/>
      <c r="WZK2"/>
      <c r="WZL2"/>
      <c r="WZM2"/>
      <c r="WZN2"/>
      <c r="WZO2"/>
      <c r="WZP2"/>
      <c r="WZQ2"/>
      <c r="WZR2"/>
      <c r="WZS2"/>
      <c r="WZT2"/>
      <c r="WZU2"/>
      <c r="WZV2"/>
      <c r="WZW2"/>
      <c r="WZX2"/>
      <c r="WZY2"/>
      <c r="WZZ2"/>
      <c r="XAA2"/>
      <c r="XAB2"/>
      <c r="XAC2"/>
      <c r="XAD2"/>
      <c r="XAE2"/>
      <c r="XAF2"/>
      <c r="XAG2"/>
      <c r="XAH2"/>
      <c r="XAI2"/>
      <c r="XAJ2"/>
      <c r="XAK2"/>
      <c r="XAL2"/>
      <c r="XAM2"/>
      <c r="XAN2"/>
      <c r="XAO2"/>
      <c r="XAP2"/>
      <c r="XAQ2"/>
      <c r="XAR2"/>
      <c r="XAS2"/>
      <c r="XAT2"/>
      <c r="XAU2"/>
      <c r="XAV2"/>
      <c r="XAW2"/>
      <c r="XAX2"/>
      <c r="XAY2"/>
      <c r="XAZ2"/>
      <c r="XBA2"/>
      <c r="XBB2"/>
      <c r="XBC2"/>
      <c r="XBD2"/>
      <c r="XBE2"/>
      <c r="XBF2"/>
      <c r="XBG2"/>
      <c r="XBH2"/>
      <c r="XBI2"/>
      <c r="XBJ2"/>
      <c r="XBK2"/>
      <c r="XBL2"/>
      <c r="XBM2"/>
      <c r="XBN2"/>
      <c r="XBO2"/>
      <c r="XBP2"/>
      <c r="XBQ2"/>
      <c r="XBR2"/>
      <c r="XBS2"/>
      <c r="XBT2"/>
      <c r="XBU2"/>
      <c r="XBV2"/>
      <c r="XBW2"/>
      <c r="XBX2"/>
      <c r="XBY2"/>
      <c r="XBZ2"/>
      <c r="XCA2"/>
      <c r="XCB2"/>
      <c r="XCC2"/>
      <c r="XCD2"/>
      <c r="XCE2"/>
      <c r="XCF2"/>
      <c r="XCG2"/>
      <c r="XCH2"/>
      <c r="XCI2"/>
      <c r="XCJ2"/>
      <c r="XCK2"/>
      <c r="XCL2"/>
      <c r="XCM2"/>
      <c r="XCN2"/>
      <c r="XCO2"/>
      <c r="XCP2"/>
      <c r="XCQ2"/>
      <c r="XCR2"/>
      <c r="XCS2"/>
      <c r="XCT2"/>
      <c r="XCU2"/>
      <c r="XCV2"/>
      <c r="XCW2"/>
      <c r="XCX2"/>
      <c r="XCY2"/>
      <c r="XCZ2"/>
      <c r="XDA2"/>
      <c r="XDB2"/>
      <c r="XDC2"/>
      <c r="XDD2"/>
      <c r="XDE2"/>
      <c r="XDF2"/>
      <c r="XDG2"/>
      <c r="XDH2"/>
      <c r="XDI2"/>
      <c r="XDJ2"/>
      <c r="XDK2"/>
      <c r="XDL2"/>
      <c r="XDM2"/>
      <c r="XDN2"/>
      <c r="XDO2"/>
      <c r="XDP2"/>
      <c r="XDQ2"/>
      <c r="XDR2"/>
      <c r="XDS2"/>
      <c r="XDT2"/>
      <c r="XDU2"/>
      <c r="XDV2"/>
      <c r="XDW2"/>
      <c r="XDX2"/>
      <c r="XDY2"/>
      <c r="XDZ2"/>
      <c r="XEA2"/>
      <c r="XEB2"/>
      <c r="XEC2"/>
      <c r="XED2"/>
      <c r="XEE2"/>
      <c r="XEF2"/>
      <c r="XEG2"/>
      <c r="XEH2"/>
      <c r="XEI2"/>
      <c r="XEJ2"/>
      <c r="XEK2"/>
      <c r="XEL2"/>
      <c r="XEM2"/>
      <c r="XEN2"/>
      <c r="XEO2"/>
      <c r="XEP2"/>
      <c r="XEQ2"/>
      <c r="XER2"/>
      <c r="XES2"/>
      <c r="XET2"/>
      <c r="XEU2"/>
      <c r="XEV2"/>
      <c r="XEW2"/>
      <c r="XEX2"/>
      <c r="XEY2"/>
      <c r="XEZ2"/>
      <c r="XFA2"/>
      <c r="XFB2"/>
      <c r="XFC2"/>
    </row>
    <row r="3" spans="1:16383" s="22" customFormat="1" ht="33" customHeight="1" thickBot="1" x14ac:dyDescent="0.3">
      <c r="A3" s="500"/>
      <c r="B3" s="501"/>
      <c r="C3" s="501"/>
      <c r="D3" s="501"/>
      <c r="E3" s="501"/>
      <c r="F3" s="501"/>
      <c r="G3" s="501"/>
      <c r="H3" s="338" t="s">
        <v>130</v>
      </c>
      <c r="I3" s="338"/>
      <c r="J3" s="338"/>
      <c r="K3" s="338"/>
      <c r="L3" s="117">
        <v>2020</v>
      </c>
      <c r="M3" s="339"/>
      <c r="N3" s="339"/>
      <c r="O3" s="339"/>
      <c r="P3" s="339"/>
      <c r="Q3" s="339"/>
      <c r="R3" s="339"/>
      <c r="S3" s="339"/>
      <c r="T3" s="339"/>
      <c r="U3" s="339"/>
      <c r="V3" s="339"/>
      <c r="W3" s="339"/>
      <c r="X3" s="339"/>
      <c r="Y3" s="339"/>
      <c r="Z3" s="339"/>
      <c r="AA3" s="339"/>
      <c r="AB3" s="339"/>
      <c r="AC3" s="339"/>
      <c r="AD3" s="339"/>
      <c r="AE3" s="339"/>
      <c r="AF3" s="339"/>
      <c r="AG3" s="339"/>
      <c r="AH3" s="339"/>
      <c r="AI3" s="339"/>
      <c r="AJ3" s="339"/>
      <c r="AK3" s="339"/>
      <c r="AL3" s="339"/>
      <c r="AM3" s="339"/>
      <c r="AN3" s="339"/>
      <c r="AO3" s="339"/>
      <c r="AP3" s="339"/>
      <c r="AQ3" s="339"/>
      <c r="AR3" s="339"/>
      <c r="AS3" s="339"/>
      <c r="AT3" s="339"/>
      <c r="AU3" s="339"/>
      <c r="AV3" s="339"/>
      <c r="AW3" s="339"/>
      <c r="AX3" s="339"/>
      <c r="AY3" s="339"/>
      <c r="AZ3" s="339"/>
      <c r="BA3" s="339"/>
      <c r="BB3" s="339"/>
      <c r="BC3" s="339"/>
      <c r="BD3" s="339"/>
      <c r="BE3" s="339"/>
      <c r="BF3" s="339"/>
      <c r="BG3" s="339"/>
      <c r="BH3" s="339"/>
      <c r="BI3" s="339"/>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c r="AMK3"/>
      <c r="AML3"/>
      <c r="AMM3"/>
      <c r="AMN3"/>
      <c r="AMO3"/>
      <c r="AMP3"/>
      <c r="AMQ3"/>
      <c r="AMR3"/>
      <c r="AMS3"/>
      <c r="AMT3"/>
      <c r="AMU3"/>
      <c r="AMV3"/>
      <c r="AMW3"/>
      <c r="AMX3"/>
      <c r="AMY3"/>
      <c r="AMZ3"/>
      <c r="ANA3"/>
      <c r="ANB3"/>
      <c r="ANC3"/>
      <c r="AND3"/>
      <c r="ANE3"/>
      <c r="ANF3"/>
      <c r="ANG3"/>
      <c r="ANH3"/>
      <c r="ANI3"/>
      <c r="ANJ3"/>
      <c r="ANK3"/>
      <c r="ANL3"/>
      <c r="ANM3"/>
      <c r="ANN3"/>
      <c r="ANO3"/>
      <c r="ANP3"/>
      <c r="ANQ3"/>
      <c r="ANR3"/>
      <c r="ANS3"/>
      <c r="ANT3"/>
      <c r="ANU3"/>
      <c r="ANV3"/>
      <c r="ANW3"/>
      <c r="ANX3"/>
      <c r="ANY3"/>
      <c r="ANZ3"/>
      <c r="AOA3"/>
      <c r="AOB3"/>
      <c r="AOC3"/>
      <c r="AOD3"/>
      <c r="AOE3"/>
      <c r="AOF3"/>
      <c r="AOG3"/>
      <c r="AOH3"/>
      <c r="AOI3"/>
      <c r="AOJ3"/>
      <c r="AOK3"/>
      <c r="AOL3"/>
      <c r="AOM3"/>
      <c r="AON3"/>
      <c r="AOO3"/>
      <c r="AOP3"/>
      <c r="AOQ3"/>
      <c r="AOR3"/>
      <c r="AOS3"/>
      <c r="AOT3"/>
      <c r="AOU3"/>
      <c r="AOV3"/>
      <c r="AOW3"/>
      <c r="AOX3"/>
      <c r="AOY3"/>
      <c r="AOZ3"/>
      <c r="APA3"/>
      <c r="APB3"/>
      <c r="APC3"/>
      <c r="APD3"/>
      <c r="APE3"/>
      <c r="APF3"/>
      <c r="APG3"/>
      <c r="APH3"/>
      <c r="API3"/>
      <c r="APJ3"/>
      <c r="APK3"/>
      <c r="APL3"/>
      <c r="APM3"/>
      <c r="APN3"/>
      <c r="APO3"/>
      <c r="APP3"/>
      <c r="APQ3"/>
      <c r="APR3"/>
      <c r="APS3"/>
      <c r="APT3"/>
      <c r="APU3"/>
      <c r="APV3"/>
      <c r="APW3"/>
      <c r="APX3"/>
      <c r="APY3"/>
      <c r="APZ3"/>
      <c r="AQA3"/>
      <c r="AQB3"/>
      <c r="AQC3"/>
      <c r="AQD3"/>
      <c r="AQE3"/>
      <c r="AQF3"/>
      <c r="AQG3"/>
      <c r="AQH3"/>
      <c r="AQI3"/>
      <c r="AQJ3"/>
      <c r="AQK3"/>
      <c r="AQL3"/>
      <c r="AQM3"/>
      <c r="AQN3"/>
      <c r="AQO3"/>
      <c r="AQP3"/>
      <c r="AQQ3"/>
      <c r="AQR3"/>
      <c r="AQS3"/>
      <c r="AQT3"/>
      <c r="AQU3"/>
      <c r="AQV3"/>
      <c r="AQW3"/>
      <c r="AQX3"/>
      <c r="AQY3"/>
      <c r="AQZ3"/>
      <c r="ARA3"/>
      <c r="ARB3"/>
      <c r="ARC3"/>
      <c r="ARD3"/>
      <c r="ARE3"/>
      <c r="ARF3"/>
      <c r="ARG3"/>
      <c r="ARH3"/>
      <c r="ARI3"/>
      <c r="ARJ3"/>
      <c r="ARK3"/>
      <c r="ARL3"/>
      <c r="ARM3"/>
      <c r="ARN3"/>
      <c r="ARO3"/>
      <c r="ARP3"/>
      <c r="ARQ3"/>
      <c r="ARR3"/>
      <c r="ARS3"/>
      <c r="ART3"/>
      <c r="ARU3"/>
      <c r="ARV3"/>
      <c r="ARW3"/>
      <c r="ARX3"/>
      <c r="ARY3"/>
      <c r="ARZ3"/>
      <c r="ASA3"/>
      <c r="ASB3"/>
      <c r="ASC3"/>
      <c r="ASD3"/>
      <c r="ASE3"/>
      <c r="ASF3"/>
      <c r="ASG3"/>
      <c r="ASH3"/>
      <c r="ASI3"/>
      <c r="ASJ3"/>
      <c r="ASK3"/>
      <c r="ASL3"/>
      <c r="ASM3"/>
      <c r="ASN3"/>
      <c r="ASO3"/>
      <c r="ASP3"/>
      <c r="ASQ3"/>
      <c r="ASR3"/>
      <c r="ASS3"/>
      <c r="AST3"/>
      <c r="ASU3"/>
      <c r="ASV3"/>
      <c r="ASW3"/>
      <c r="ASX3"/>
      <c r="ASY3"/>
      <c r="ASZ3"/>
      <c r="ATA3"/>
      <c r="ATB3"/>
      <c r="ATC3"/>
      <c r="ATD3"/>
      <c r="ATE3"/>
      <c r="ATF3"/>
      <c r="ATG3"/>
      <c r="ATH3"/>
      <c r="ATI3"/>
      <c r="ATJ3"/>
      <c r="ATK3"/>
      <c r="ATL3"/>
      <c r="ATM3"/>
      <c r="ATN3"/>
      <c r="ATO3"/>
      <c r="ATP3"/>
      <c r="ATQ3"/>
      <c r="ATR3"/>
      <c r="ATS3"/>
      <c r="ATT3"/>
      <c r="ATU3"/>
      <c r="ATV3"/>
      <c r="ATW3"/>
      <c r="ATX3"/>
      <c r="ATY3"/>
      <c r="ATZ3"/>
      <c r="AUA3"/>
      <c r="AUB3"/>
      <c r="AUC3"/>
      <c r="AUD3"/>
      <c r="AUE3"/>
      <c r="AUF3"/>
      <c r="AUG3"/>
      <c r="AUH3"/>
      <c r="AUI3"/>
      <c r="AUJ3"/>
      <c r="AUK3"/>
      <c r="AUL3"/>
      <c r="AUM3"/>
      <c r="AUN3"/>
      <c r="AUO3"/>
      <c r="AUP3"/>
      <c r="AUQ3"/>
      <c r="AUR3"/>
      <c r="AUS3"/>
      <c r="AUT3"/>
      <c r="AUU3"/>
      <c r="AUV3"/>
      <c r="AUW3"/>
      <c r="AUX3"/>
      <c r="AUY3"/>
      <c r="AUZ3"/>
      <c r="AVA3"/>
      <c r="AVB3"/>
      <c r="AVC3"/>
      <c r="AVD3"/>
      <c r="AVE3"/>
      <c r="AVF3"/>
      <c r="AVG3"/>
      <c r="AVH3"/>
      <c r="AVI3"/>
      <c r="AVJ3"/>
      <c r="AVK3"/>
      <c r="AVL3"/>
      <c r="AVM3"/>
      <c r="AVN3"/>
      <c r="AVO3"/>
      <c r="AVP3"/>
      <c r="AVQ3"/>
      <c r="AVR3"/>
      <c r="AVS3"/>
      <c r="AVT3"/>
      <c r="AVU3"/>
      <c r="AVV3"/>
      <c r="AVW3"/>
      <c r="AVX3"/>
      <c r="AVY3"/>
      <c r="AVZ3"/>
      <c r="AWA3"/>
      <c r="AWB3"/>
      <c r="AWC3"/>
      <c r="AWD3"/>
      <c r="AWE3"/>
      <c r="AWF3"/>
      <c r="AWG3"/>
      <c r="AWH3"/>
      <c r="AWI3"/>
      <c r="AWJ3"/>
      <c r="AWK3"/>
      <c r="AWL3"/>
      <c r="AWM3"/>
      <c r="AWN3"/>
      <c r="AWO3"/>
      <c r="AWP3"/>
      <c r="AWQ3"/>
      <c r="AWR3"/>
      <c r="AWS3"/>
      <c r="AWT3"/>
      <c r="AWU3"/>
      <c r="AWV3"/>
      <c r="AWW3"/>
      <c r="AWX3"/>
      <c r="AWY3"/>
      <c r="AWZ3"/>
      <c r="AXA3"/>
      <c r="AXB3"/>
      <c r="AXC3"/>
      <c r="AXD3"/>
      <c r="AXE3"/>
      <c r="AXF3"/>
      <c r="AXG3"/>
      <c r="AXH3"/>
      <c r="AXI3"/>
      <c r="AXJ3"/>
      <c r="AXK3"/>
      <c r="AXL3"/>
      <c r="AXM3"/>
      <c r="AXN3"/>
      <c r="AXO3"/>
      <c r="AXP3"/>
      <c r="AXQ3"/>
      <c r="AXR3"/>
      <c r="AXS3"/>
      <c r="AXT3"/>
      <c r="AXU3"/>
      <c r="AXV3"/>
      <c r="AXW3"/>
      <c r="AXX3"/>
      <c r="AXY3"/>
      <c r="AXZ3"/>
      <c r="AYA3"/>
      <c r="AYB3"/>
      <c r="AYC3"/>
      <c r="AYD3"/>
      <c r="AYE3"/>
      <c r="AYF3"/>
      <c r="AYG3"/>
      <c r="AYH3"/>
      <c r="AYI3"/>
      <c r="AYJ3"/>
      <c r="AYK3"/>
      <c r="AYL3"/>
      <c r="AYM3"/>
      <c r="AYN3"/>
      <c r="AYO3"/>
      <c r="AYP3"/>
      <c r="AYQ3"/>
      <c r="AYR3"/>
      <c r="AYS3"/>
      <c r="AYT3"/>
      <c r="AYU3"/>
      <c r="AYV3"/>
      <c r="AYW3"/>
      <c r="AYX3"/>
      <c r="AYY3"/>
      <c r="AYZ3"/>
      <c r="AZA3"/>
      <c r="AZB3"/>
      <c r="AZC3"/>
      <c r="AZD3"/>
      <c r="AZE3"/>
      <c r="AZF3"/>
      <c r="AZG3"/>
      <c r="AZH3"/>
      <c r="AZI3"/>
      <c r="AZJ3"/>
      <c r="AZK3"/>
      <c r="AZL3"/>
      <c r="AZM3"/>
      <c r="AZN3"/>
      <c r="AZO3"/>
      <c r="AZP3"/>
      <c r="AZQ3"/>
      <c r="AZR3"/>
      <c r="AZS3"/>
      <c r="AZT3"/>
      <c r="AZU3"/>
      <c r="AZV3"/>
      <c r="AZW3"/>
      <c r="AZX3"/>
      <c r="AZY3"/>
      <c r="AZZ3"/>
      <c r="BAA3"/>
      <c r="BAB3"/>
      <c r="BAC3"/>
      <c r="BAD3"/>
      <c r="BAE3"/>
      <c r="BAF3"/>
      <c r="BAG3"/>
      <c r="BAH3"/>
      <c r="BAI3"/>
      <c r="BAJ3"/>
      <c r="BAK3"/>
      <c r="BAL3"/>
      <c r="BAM3"/>
      <c r="BAN3"/>
      <c r="BAO3"/>
      <c r="BAP3"/>
      <c r="BAQ3"/>
      <c r="BAR3"/>
      <c r="BAS3"/>
      <c r="BAT3"/>
      <c r="BAU3"/>
      <c r="BAV3"/>
      <c r="BAW3"/>
      <c r="BAX3"/>
      <c r="BAY3"/>
      <c r="BAZ3"/>
      <c r="BBA3"/>
      <c r="BBB3"/>
      <c r="BBC3"/>
      <c r="BBD3"/>
      <c r="BBE3"/>
      <c r="BBF3"/>
      <c r="BBG3"/>
      <c r="BBH3"/>
      <c r="BBI3"/>
      <c r="BBJ3"/>
      <c r="BBK3"/>
      <c r="BBL3"/>
      <c r="BBM3"/>
      <c r="BBN3"/>
      <c r="BBO3"/>
      <c r="BBP3"/>
      <c r="BBQ3"/>
      <c r="BBR3"/>
      <c r="BBS3"/>
      <c r="BBT3"/>
      <c r="BBU3"/>
      <c r="BBV3"/>
      <c r="BBW3"/>
      <c r="BBX3"/>
      <c r="BBY3"/>
      <c r="BBZ3"/>
      <c r="BCA3"/>
      <c r="BCB3"/>
      <c r="BCC3"/>
      <c r="BCD3"/>
      <c r="BCE3"/>
      <c r="BCF3"/>
      <c r="BCG3"/>
      <c r="BCH3"/>
      <c r="BCI3"/>
      <c r="BCJ3"/>
      <c r="BCK3"/>
      <c r="BCL3"/>
      <c r="BCM3"/>
      <c r="BCN3"/>
      <c r="BCO3"/>
      <c r="BCP3"/>
      <c r="BCQ3"/>
      <c r="BCR3"/>
      <c r="BCS3"/>
      <c r="BCT3"/>
      <c r="BCU3"/>
      <c r="BCV3"/>
      <c r="BCW3"/>
      <c r="BCX3"/>
      <c r="BCY3"/>
      <c r="BCZ3"/>
      <c r="BDA3"/>
      <c r="BDB3"/>
      <c r="BDC3"/>
      <c r="BDD3"/>
      <c r="BDE3"/>
      <c r="BDF3"/>
      <c r="BDG3"/>
      <c r="BDH3"/>
      <c r="BDI3"/>
      <c r="BDJ3"/>
      <c r="BDK3"/>
      <c r="BDL3"/>
      <c r="BDM3"/>
      <c r="BDN3"/>
      <c r="BDO3"/>
      <c r="BDP3"/>
      <c r="BDQ3"/>
      <c r="BDR3"/>
      <c r="BDS3"/>
      <c r="BDT3"/>
      <c r="BDU3"/>
      <c r="BDV3"/>
      <c r="BDW3"/>
      <c r="BDX3"/>
      <c r="BDY3"/>
      <c r="BDZ3"/>
      <c r="BEA3"/>
      <c r="BEB3"/>
      <c r="BEC3"/>
      <c r="BED3"/>
      <c r="BEE3"/>
      <c r="BEF3"/>
      <c r="BEG3"/>
      <c r="BEH3"/>
      <c r="BEI3"/>
      <c r="BEJ3"/>
      <c r="BEK3"/>
      <c r="BEL3"/>
      <c r="BEM3"/>
      <c r="BEN3"/>
      <c r="BEO3"/>
      <c r="BEP3"/>
      <c r="BEQ3"/>
      <c r="BER3"/>
      <c r="BES3"/>
      <c r="BET3"/>
      <c r="BEU3"/>
      <c r="BEV3"/>
      <c r="BEW3"/>
      <c r="BEX3"/>
      <c r="BEY3"/>
      <c r="BEZ3"/>
      <c r="BFA3"/>
      <c r="BFB3"/>
      <c r="BFC3"/>
      <c r="BFD3"/>
      <c r="BFE3"/>
      <c r="BFF3"/>
      <c r="BFG3"/>
      <c r="BFH3"/>
      <c r="BFI3"/>
      <c r="BFJ3"/>
      <c r="BFK3"/>
      <c r="BFL3"/>
      <c r="BFM3"/>
      <c r="BFN3"/>
      <c r="BFO3"/>
      <c r="BFP3"/>
      <c r="BFQ3"/>
      <c r="BFR3"/>
      <c r="BFS3"/>
      <c r="BFT3"/>
      <c r="BFU3"/>
      <c r="BFV3"/>
      <c r="BFW3"/>
      <c r="BFX3"/>
      <c r="BFY3"/>
      <c r="BFZ3"/>
      <c r="BGA3"/>
      <c r="BGB3"/>
      <c r="BGC3"/>
      <c r="BGD3"/>
      <c r="BGE3"/>
      <c r="BGF3"/>
      <c r="BGG3"/>
      <c r="BGH3"/>
      <c r="BGI3"/>
      <c r="BGJ3"/>
      <c r="BGK3"/>
      <c r="BGL3"/>
      <c r="BGM3"/>
      <c r="BGN3"/>
      <c r="BGO3"/>
      <c r="BGP3"/>
      <c r="BGQ3"/>
      <c r="BGR3"/>
      <c r="BGS3"/>
      <c r="BGT3"/>
      <c r="BGU3"/>
      <c r="BGV3"/>
      <c r="BGW3"/>
      <c r="BGX3"/>
      <c r="BGY3"/>
      <c r="BGZ3"/>
      <c r="BHA3"/>
      <c r="BHB3"/>
      <c r="BHC3"/>
      <c r="BHD3"/>
      <c r="BHE3"/>
      <c r="BHF3"/>
      <c r="BHG3"/>
      <c r="BHH3"/>
      <c r="BHI3"/>
      <c r="BHJ3"/>
      <c r="BHK3"/>
      <c r="BHL3"/>
      <c r="BHM3"/>
      <c r="BHN3"/>
      <c r="BHO3"/>
      <c r="BHP3"/>
      <c r="BHQ3"/>
      <c r="BHR3"/>
      <c r="BHS3"/>
      <c r="BHT3"/>
      <c r="BHU3"/>
      <c r="BHV3"/>
      <c r="BHW3"/>
      <c r="BHX3"/>
      <c r="BHY3"/>
      <c r="BHZ3"/>
      <c r="BIA3"/>
      <c r="BIB3"/>
      <c r="BIC3"/>
      <c r="BID3"/>
      <c r="BIE3"/>
      <c r="BIF3"/>
      <c r="BIG3"/>
      <c r="BIH3"/>
      <c r="BII3"/>
      <c r="BIJ3"/>
      <c r="BIK3"/>
      <c r="BIL3"/>
      <c r="BIM3"/>
      <c r="BIN3"/>
      <c r="BIO3"/>
      <c r="BIP3"/>
      <c r="BIQ3"/>
      <c r="BIR3"/>
      <c r="BIS3"/>
      <c r="BIT3"/>
      <c r="BIU3"/>
      <c r="BIV3"/>
      <c r="BIW3"/>
      <c r="BIX3"/>
      <c r="BIY3"/>
      <c r="BIZ3"/>
      <c r="BJA3"/>
      <c r="BJB3"/>
      <c r="BJC3"/>
      <c r="BJD3"/>
      <c r="BJE3"/>
      <c r="BJF3"/>
      <c r="BJG3"/>
      <c r="BJH3"/>
      <c r="BJI3"/>
      <c r="BJJ3"/>
      <c r="BJK3"/>
      <c r="BJL3"/>
      <c r="BJM3"/>
      <c r="BJN3"/>
      <c r="BJO3"/>
      <c r="BJP3"/>
      <c r="BJQ3"/>
      <c r="BJR3"/>
      <c r="BJS3"/>
      <c r="BJT3"/>
      <c r="BJU3"/>
      <c r="BJV3"/>
      <c r="BJW3"/>
      <c r="BJX3"/>
      <c r="BJY3"/>
      <c r="BJZ3"/>
      <c r="BKA3"/>
      <c r="BKB3"/>
      <c r="BKC3"/>
      <c r="BKD3"/>
      <c r="BKE3"/>
      <c r="BKF3"/>
      <c r="BKG3"/>
      <c r="BKH3"/>
      <c r="BKI3"/>
      <c r="BKJ3"/>
      <c r="BKK3"/>
      <c r="BKL3"/>
      <c r="BKM3"/>
      <c r="BKN3"/>
      <c r="BKO3"/>
      <c r="BKP3"/>
      <c r="BKQ3"/>
      <c r="BKR3"/>
      <c r="BKS3"/>
      <c r="BKT3"/>
      <c r="BKU3"/>
      <c r="BKV3"/>
      <c r="BKW3"/>
      <c r="BKX3"/>
      <c r="BKY3"/>
      <c r="BKZ3"/>
      <c r="BLA3"/>
      <c r="BLB3"/>
      <c r="BLC3"/>
      <c r="BLD3"/>
      <c r="BLE3"/>
      <c r="BLF3"/>
      <c r="BLG3"/>
      <c r="BLH3"/>
      <c r="BLI3"/>
      <c r="BLJ3"/>
      <c r="BLK3"/>
      <c r="BLL3"/>
      <c r="BLM3"/>
      <c r="BLN3"/>
      <c r="BLO3"/>
      <c r="BLP3"/>
      <c r="BLQ3"/>
      <c r="BLR3"/>
      <c r="BLS3"/>
      <c r="BLT3"/>
      <c r="BLU3"/>
      <c r="BLV3"/>
      <c r="BLW3"/>
      <c r="BLX3"/>
      <c r="BLY3"/>
      <c r="BLZ3"/>
      <c r="BMA3"/>
      <c r="BMB3"/>
      <c r="BMC3"/>
      <c r="BMD3"/>
      <c r="BME3"/>
      <c r="BMF3"/>
      <c r="BMG3"/>
      <c r="BMH3"/>
      <c r="BMI3"/>
      <c r="BMJ3"/>
      <c r="BMK3"/>
      <c r="BML3"/>
      <c r="BMM3"/>
      <c r="BMN3"/>
      <c r="BMO3"/>
      <c r="BMP3"/>
      <c r="BMQ3"/>
      <c r="BMR3"/>
      <c r="BMS3"/>
      <c r="BMT3"/>
      <c r="BMU3"/>
      <c r="BMV3"/>
      <c r="BMW3"/>
      <c r="BMX3"/>
      <c r="BMY3"/>
      <c r="BMZ3"/>
      <c r="BNA3"/>
      <c r="BNB3"/>
      <c r="BNC3"/>
      <c r="BND3"/>
      <c r="BNE3"/>
      <c r="BNF3"/>
      <c r="BNG3"/>
      <c r="BNH3"/>
      <c r="BNI3"/>
      <c r="BNJ3"/>
      <c r="BNK3"/>
      <c r="BNL3"/>
      <c r="BNM3"/>
      <c r="BNN3"/>
      <c r="BNO3"/>
      <c r="BNP3"/>
      <c r="BNQ3"/>
      <c r="BNR3"/>
      <c r="BNS3"/>
      <c r="BNT3"/>
      <c r="BNU3"/>
      <c r="BNV3"/>
      <c r="BNW3"/>
      <c r="BNX3"/>
      <c r="BNY3"/>
      <c r="BNZ3"/>
      <c r="BOA3"/>
      <c r="BOB3"/>
      <c r="BOC3"/>
      <c r="BOD3"/>
      <c r="BOE3"/>
      <c r="BOF3"/>
      <c r="BOG3"/>
      <c r="BOH3"/>
      <c r="BOI3"/>
      <c r="BOJ3"/>
      <c r="BOK3"/>
      <c r="BOL3"/>
      <c r="BOM3"/>
      <c r="BON3"/>
      <c r="BOO3"/>
      <c r="BOP3"/>
      <c r="BOQ3"/>
      <c r="BOR3"/>
      <c r="BOS3"/>
      <c r="BOT3"/>
      <c r="BOU3"/>
      <c r="BOV3"/>
      <c r="BOW3"/>
      <c r="BOX3"/>
      <c r="BOY3"/>
      <c r="BOZ3"/>
      <c r="BPA3"/>
      <c r="BPB3"/>
      <c r="BPC3"/>
      <c r="BPD3"/>
      <c r="BPE3"/>
      <c r="BPF3"/>
      <c r="BPG3"/>
      <c r="BPH3"/>
      <c r="BPI3"/>
      <c r="BPJ3"/>
      <c r="BPK3"/>
      <c r="BPL3"/>
      <c r="BPM3"/>
      <c r="BPN3"/>
      <c r="BPO3"/>
      <c r="BPP3"/>
      <c r="BPQ3"/>
      <c r="BPR3"/>
      <c r="BPS3"/>
      <c r="BPT3"/>
      <c r="BPU3"/>
      <c r="BPV3"/>
      <c r="BPW3"/>
      <c r="BPX3"/>
      <c r="BPY3"/>
      <c r="BPZ3"/>
      <c r="BQA3"/>
      <c r="BQB3"/>
      <c r="BQC3"/>
      <c r="BQD3"/>
      <c r="BQE3"/>
      <c r="BQF3"/>
      <c r="BQG3"/>
      <c r="BQH3"/>
      <c r="BQI3"/>
      <c r="BQJ3"/>
      <c r="BQK3"/>
      <c r="BQL3"/>
      <c r="BQM3"/>
      <c r="BQN3"/>
      <c r="BQO3"/>
      <c r="BQP3"/>
      <c r="BQQ3"/>
      <c r="BQR3"/>
      <c r="BQS3"/>
      <c r="BQT3"/>
      <c r="BQU3"/>
      <c r="BQV3"/>
      <c r="BQW3"/>
      <c r="BQX3"/>
      <c r="BQY3"/>
      <c r="BQZ3"/>
      <c r="BRA3"/>
      <c r="BRB3"/>
      <c r="BRC3"/>
      <c r="BRD3"/>
      <c r="BRE3"/>
      <c r="BRF3"/>
      <c r="BRG3"/>
      <c r="BRH3"/>
      <c r="BRI3"/>
      <c r="BRJ3"/>
      <c r="BRK3"/>
      <c r="BRL3"/>
      <c r="BRM3"/>
      <c r="BRN3"/>
      <c r="BRO3"/>
      <c r="BRP3"/>
      <c r="BRQ3"/>
      <c r="BRR3"/>
      <c r="BRS3"/>
      <c r="BRT3"/>
      <c r="BRU3"/>
      <c r="BRV3"/>
      <c r="BRW3"/>
      <c r="BRX3"/>
      <c r="BRY3"/>
      <c r="BRZ3"/>
      <c r="BSA3"/>
      <c r="BSB3"/>
      <c r="BSC3"/>
      <c r="BSD3"/>
      <c r="BSE3"/>
      <c r="BSF3"/>
      <c r="BSG3"/>
      <c r="BSH3"/>
      <c r="BSI3"/>
      <c r="BSJ3"/>
      <c r="BSK3"/>
      <c r="BSL3"/>
      <c r="BSM3"/>
      <c r="BSN3"/>
      <c r="BSO3"/>
      <c r="BSP3"/>
      <c r="BSQ3"/>
      <c r="BSR3"/>
      <c r="BSS3"/>
      <c r="BST3"/>
      <c r="BSU3"/>
      <c r="BSV3"/>
      <c r="BSW3"/>
      <c r="BSX3"/>
      <c r="BSY3"/>
      <c r="BSZ3"/>
      <c r="BTA3"/>
      <c r="BTB3"/>
      <c r="BTC3"/>
      <c r="BTD3"/>
      <c r="BTE3"/>
      <c r="BTF3"/>
      <c r="BTG3"/>
      <c r="BTH3"/>
      <c r="BTI3"/>
      <c r="BTJ3"/>
      <c r="BTK3"/>
      <c r="BTL3"/>
      <c r="BTM3"/>
      <c r="BTN3"/>
      <c r="BTO3"/>
      <c r="BTP3"/>
      <c r="BTQ3"/>
      <c r="BTR3"/>
      <c r="BTS3"/>
      <c r="BTT3"/>
      <c r="BTU3"/>
      <c r="BTV3"/>
      <c r="BTW3"/>
      <c r="BTX3"/>
      <c r="BTY3"/>
      <c r="BTZ3"/>
      <c r="BUA3"/>
      <c r="BUB3"/>
      <c r="BUC3"/>
      <c r="BUD3"/>
      <c r="BUE3"/>
      <c r="BUF3"/>
      <c r="BUG3"/>
      <c r="BUH3"/>
      <c r="BUI3"/>
      <c r="BUJ3"/>
      <c r="BUK3"/>
      <c r="BUL3"/>
      <c r="BUM3"/>
      <c r="BUN3"/>
      <c r="BUO3"/>
      <c r="BUP3"/>
      <c r="BUQ3"/>
      <c r="BUR3"/>
      <c r="BUS3"/>
      <c r="BUT3"/>
      <c r="BUU3"/>
      <c r="BUV3"/>
      <c r="BUW3"/>
      <c r="BUX3"/>
      <c r="BUY3"/>
      <c r="BUZ3"/>
      <c r="BVA3"/>
      <c r="BVB3"/>
      <c r="BVC3"/>
      <c r="BVD3"/>
      <c r="BVE3"/>
      <c r="BVF3"/>
      <c r="BVG3"/>
      <c r="BVH3"/>
      <c r="BVI3"/>
      <c r="BVJ3"/>
      <c r="BVK3"/>
      <c r="BVL3"/>
      <c r="BVM3"/>
      <c r="BVN3"/>
      <c r="BVO3"/>
      <c r="BVP3"/>
      <c r="BVQ3"/>
      <c r="BVR3"/>
      <c r="BVS3"/>
      <c r="BVT3"/>
      <c r="BVU3"/>
      <c r="BVV3"/>
      <c r="BVW3"/>
      <c r="BVX3"/>
      <c r="BVY3"/>
      <c r="BVZ3"/>
      <c r="BWA3"/>
      <c r="BWB3"/>
      <c r="BWC3"/>
      <c r="BWD3"/>
      <c r="BWE3"/>
      <c r="BWF3"/>
      <c r="BWG3"/>
      <c r="BWH3"/>
      <c r="BWI3"/>
      <c r="BWJ3"/>
      <c r="BWK3"/>
      <c r="BWL3"/>
      <c r="BWM3"/>
      <c r="BWN3"/>
      <c r="BWO3"/>
      <c r="BWP3"/>
      <c r="BWQ3"/>
      <c r="BWR3"/>
      <c r="BWS3"/>
      <c r="BWT3"/>
      <c r="BWU3"/>
      <c r="BWV3"/>
      <c r="BWW3"/>
      <c r="BWX3"/>
      <c r="BWY3"/>
      <c r="BWZ3"/>
      <c r="BXA3"/>
      <c r="BXB3"/>
      <c r="BXC3"/>
      <c r="BXD3"/>
      <c r="BXE3"/>
      <c r="BXF3"/>
      <c r="BXG3"/>
      <c r="BXH3"/>
      <c r="BXI3"/>
      <c r="BXJ3"/>
      <c r="BXK3"/>
      <c r="BXL3"/>
      <c r="BXM3"/>
      <c r="BXN3"/>
      <c r="BXO3"/>
      <c r="BXP3"/>
      <c r="BXQ3"/>
      <c r="BXR3"/>
      <c r="BXS3"/>
      <c r="BXT3"/>
      <c r="BXU3"/>
      <c r="BXV3"/>
      <c r="BXW3"/>
      <c r="BXX3"/>
      <c r="BXY3"/>
      <c r="BXZ3"/>
      <c r="BYA3"/>
      <c r="BYB3"/>
      <c r="BYC3"/>
      <c r="BYD3"/>
      <c r="BYE3"/>
      <c r="BYF3"/>
      <c r="BYG3"/>
      <c r="BYH3"/>
      <c r="BYI3"/>
      <c r="BYJ3"/>
      <c r="BYK3"/>
      <c r="BYL3"/>
      <c r="BYM3"/>
      <c r="BYN3"/>
      <c r="BYO3"/>
      <c r="BYP3"/>
      <c r="BYQ3"/>
      <c r="BYR3"/>
      <c r="BYS3"/>
      <c r="BYT3"/>
      <c r="BYU3"/>
      <c r="BYV3"/>
      <c r="BYW3"/>
      <c r="BYX3"/>
      <c r="BYY3"/>
      <c r="BYZ3"/>
      <c r="BZA3"/>
      <c r="BZB3"/>
      <c r="BZC3"/>
      <c r="BZD3"/>
      <c r="BZE3"/>
      <c r="BZF3"/>
      <c r="BZG3"/>
      <c r="BZH3"/>
      <c r="BZI3"/>
      <c r="BZJ3"/>
      <c r="BZK3"/>
      <c r="BZL3"/>
      <c r="BZM3"/>
      <c r="BZN3"/>
      <c r="BZO3"/>
      <c r="BZP3"/>
      <c r="BZQ3"/>
      <c r="BZR3"/>
      <c r="BZS3"/>
      <c r="BZT3"/>
      <c r="BZU3"/>
      <c r="BZV3"/>
      <c r="BZW3"/>
      <c r="BZX3"/>
      <c r="BZY3"/>
      <c r="BZZ3"/>
      <c r="CAA3"/>
      <c r="CAB3"/>
      <c r="CAC3"/>
      <c r="CAD3"/>
      <c r="CAE3"/>
      <c r="CAF3"/>
      <c r="CAG3"/>
      <c r="CAH3"/>
      <c r="CAI3"/>
      <c r="CAJ3"/>
      <c r="CAK3"/>
      <c r="CAL3"/>
      <c r="CAM3"/>
      <c r="CAN3"/>
      <c r="CAO3"/>
      <c r="CAP3"/>
      <c r="CAQ3"/>
      <c r="CAR3"/>
      <c r="CAS3"/>
      <c r="CAT3"/>
      <c r="CAU3"/>
      <c r="CAV3"/>
      <c r="CAW3"/>
      <c r="CAX3"/>
      <c r="CAY3"/>
      <c r="CAZ3"/>
      <c r="CBA3"/>
      <c r="CBB3"/>
      <c r="CBC3"/>
      <c r="CBD3"/>
      <c r="CBE3"/>
      <c r="CBF3"/>
      <c r="CBG3"/>
      <c r="CBH3"/>
      <c r="CBI3"/>
      <c r="CBJ3"/>
      <c r="CBK3"/>
      <c r="CBL3"/>
      <c r="CBM3"/>
      <c r="CBN3"/>
      <c r="CBO3"/>
      <c r="CBP3"/>
      <c r="CBQ3"/>
      <c r="CBR3"/>
      <c r="CBS3"/>
      <c r="CBT3"/>
      <c r="CBU3"/>
      <c r="CBV3"/>
      <c r="CBW3"/>
      <c r="CBX3"/>
      <c r="CBY3"/>
      <c r="CBZ3"/>
      <c r="CCA3"/>
      <c r="CCB3"/>
      <c r="CCC3"/>
      <c r="CCD3"/>
      <c r="CCE3"/>
      <c r="CCF3"/>
      <c r="CCG3"/>
      <c r="CCH3"/>
      <c r="CCI3"/>
      <c r="CCJ3"/>
      <c r="CCK3"/>
      <c r="CCL3"/>
      <c r="CCM3"/>
      <c r="CCN3"/>
      <c r="CCO3"/>
      <c r="CCP3"/>
      <c r="CCQ3"/>
      <c r="CCR3"/>
      <c r="CCS3"/>
      <c r="CCT3"/>
      <c r="CCU3"/>
      <c r="CCV3"/>
      <c r="CCW3"/>
      <c r="CCX3"/>
      <c r="CCY3"/>
      <c r="CCZ3"/>
      <c r="CDA3"/>
      <c r="CDB3"/>
      <c r="CDC3"/>
      <c r="CDD3"/>
      <c r="CDE3"/>
      <c r="CDF3"/>
      <c r="CDG3"/>
      <c r="CDH3"/>
      <c r="CDI3"/>
      <c r="CDJ3"/>
      <c r="CDK3"/>
      <c r="CDL3"/>
      <c r="CDM3"/>
      <c r="CDN3"/>
      <c r="CDO3"/>
      <c r="CDP3"/>
      <c r="CDQ3"/>
      <c r="CDR3"/>
      <c r="CDS3"/>
      <c r="CDT3"/>
      <c r="CDU3"/>
      <c r="CDV3"/>
      <c r="CDW3"/>
      <c r="CDX3"/>
      <c r="CDY3"/>
      <c r="CDZ3"/>
      <c r="CEA3"/>
      <c r="CEB3"/>
      <c r="CEC3"/>
      <c r="CED3"/>
      <c r="CEE3"/>
      <c r="CEF3"/>
      <c r="CEG3"/>
      <c r="CEH3"/>
      <c r="CEI3"/>
      <c r="CEJ3"/>
      <c r="CEK3"/>
      <c r="CEL3"/>
      <c r="CEM3"/>
      <c r="CEN3"/>
      <c r="CEO3"/>
      <c r="CEP3"/>
      <c r="CEQ3"/>
      <c r="CER3"/>
      <c r="CES3"/>
      <c r="CET3"/>
      <c r="CEU3"/>
      <c r="CEV3"/>
      <c r="CEW3"/>
      <c r="CEX3"/>
      <c r="CEY3"/>
      <c r="CEZ3"/>
      <c r="CFA3"/>
      <c r="CFB3"/>
      <c r="CFC3"/>
      <c r="CFD3"/>
      <c r="CFE3"/>
      <c r="CFF3"/>
      <c r="CFG3"/>
      <c r="CFH3"/>
      <c r="CFI3"/>
      <c r="CFJ3"/>
      <c r="CFK3"/>
      <c r="CFL3"/>
      <c r="CFM3"/>
      <c r="CFN3"/>
      <c r="CFO3"/>
      <c r="CFP3"/>
      <c r="CFQ3"/>
      <c r="CFR3"/>
      <c r="CFS3"/>
      <c r="CFT3"/>
      <c r="CFU3"/>
      <c r="CFV3"/>
      <c r="CFW3"/>
      <c r="CFX3"/>
      <c r="CFY3"/>
      <c r="CFZ3"/>
      <c r="CGA3"/>
      <c r="CGB3"/>
      <c r="CGC3"/>
      <c r="CGD3"/>
      <c r="CGE3"/>
      <c r="CGF3"/>
      <c r="CGG3"/>
      <c r="CGH3"/>
      <c r="CGI3"/>
      <c r="CGJ3"/>
      <c r="CGK3"/>
      <c r="CGL3"/>
      <c r="CGM3"/>
      <c r="CGN3"/>
      <c r="CGO3"/>
      <c r="CGP3"/>
      <c r="CGQ3"/>
      <c r="CGR3"/>
      <c r="CGS3"/>
      <c r="CGT3"/>
      <c r="CGU3"/>
      <c r="CGV3"/>
      <c r="CGW3"/>
      <c r="CGX3"/>
      <c r="CGY3"/>
      <c r="CGZ3"/>
      <c r="CHA3"/>
      <c r="CHB3"/>
      <c r="CHC3"/>
      <c r="CHD3"/>
      <c r="CHE3"/>
      <c r="CHF3"/>
      <c r="CHG3"/>
      <c r="CHH3"/>
      <c r="CHI3"/>
      <c r="CHJ3"/>
      <c r="CHK3"/>
      <c r="CHL3"/>
      <c r="CHM3"/>
      <c r="CHN3"/>
      <c r="CHO3"/>
      <c r="CHP3"/>
      <c r="CHQ3"/>
      <c r="CHR3"/>
      <c r="CHS3"/>
      <c r="CHT3"/>
      <c r="CHU3"/>
      <c r="CHV3"/>
      <c r="CHW3"/>
      <c r="CHX3"/>
      <c r="CHY3"/>
      <c r="CHZ3"/>
      <c r="CIA3"/>
      <c r="CIB3"/>
      <c r="CIC3"/>
      <c r="CID3"/>
      <c r="CIE3"/>
      <c r="CIF3"/>
      <c r="CIG3"/>
      <c r="CIH3"/>
      <c r="CII3"/>
      <c r="CIJ3"/>
      <c r="CIK3"/>
      <c r="CIL3"/>
      <c r="CIM3"/>
      <c r="CIN3"/>
      <c r="CIO3"/>
      <c r="CIP3"/>
      <c r="CIQ3"/>
      <c r="CIR3"/>
      <c r="CIS3"/>
      <c r="CIT3"/>
      <c r="CIU3"/>
      <c r="CIV3"/>
      <c r="CIW3"/>
      <c r="CIX3"/>
      <c r="CIY3"/>
      <c r="CIZ3"/>
      <c r="CJA3"/>
      <c r="CJB3"/>
      <c r="CJC3"/>
      <c r="CJD3"/>
      <c r="CJE3"/>
      <c r="CJF3"/>
      <c r="CJG3"/>
      <c r="CJH3"/>
      <c r="CJI3"/>
      <c r="CJJ3"/>
      <c r="CJK3"/>
      <c r="CJL3"/>
      <c r="CJM3"/>
      <c r="CJN3"/>
      <c r="CJO3"/>
      <c r="CJP3"/>
      <c r="CJQ3"/>
      <c r="CJR3"/>
      <c r="CJS3"/>
      <c r="CJT3"/>
      <c r="CJU3"/>
      <c r="CJV3"/>
      <c r="CJW3"/>
      <c r="CJX3"/>
      <c r="CJY3"/>
      <c r="CJZ3"/>
      <c r="CKA3"/>
      <c r="CKB3"/>
      <c r="CKC3"/>
      <c r="CKD3"/>
      <c r="CKE3"/>
      <c r="CKF3"/>
      <c r="CKG3"/>
      <c r="CKH3"/>
      <c r="CKI3"/>
      <c r="CKJ3"/>
      <c r="CKK3"/>
      <c r="CKL3"/>
      <c r="CKM3"/>
      <c r="CKN3"/>
      <c r="CKO3"/>
      <c r="CKP3"/>
      <c r="CKQ3"/>
      <c r="CKR3"/>
      <c r="CKS3"/>
      <c r="CKT3"/>
      <c r="CKU3"/>
      <c r="CKV3"/>
      <c r="CKW3"/>
      <c r="CKX3"/>
      <c r="CKY3"/>
      <c r="CKZ3"/>
      <c r="CLA3"/>
      <c r="CLB3"/>
      <c r="CLC3"/>
      <c r="CLD3"/>
      <c r="CLE3"/>
      <c r="CLF3"/>
      <c r="CLG3"/>
      <c r="CLH3"/>
      <c r="CLI3"/>
      <c r="CLJ3"/>
      <c r="CLK3"/>
      <c r="CLL3"/>
      <c r="CLM3"/>
      <c r="CLN3"/>
      <c r="CLO3"/>
      <c r="CLP3"/>
      <c r="CLQ3"/>
      <c r="CLR3"/>
      <c r="CLS3"/>
      <c r="CLT3"/>
      <c r="CLU3"/>
      <c r="CLV3"/>
      <c r="CLW3"/>
      <c r="CLX3"/>
      <c r="CLY3"/>
      <c r="CLZ3"/>
      <c r="CMA3"/>
      <c r="CMB3"/>
      <c r="CMC3"/>
      <c r="CMD3"/>
      <c r="CME3"/>
      <c r="CMF3"/>
      <c r="CMG3"/>
      <c r="CMH3"/>
      <c r="CMI3"/>
      <c r="CMJ3"/>
      <c r="CMK3"/>
      <c r="CML3"/>
      <c r="CMM3"/>
      <c r="CMN3"/>
      <c r="CMO3"/>
      <c r="CMP3"/>
      <c r="CMQ3"/>
      <c r="CMR3"/>
      <c r="CMS3"/>
      <c r="CMT3"/>
      <c r="CMU3"/>
      <c r="CMV3"/>
      <c r="CMW3"/>
      <c r="CMX3"/>
      <c r="CMY3"/>
      <c r="CMZ3"/>
      <c r="CNA3"/>
      <c r="CNB3"/>
      <c r="CNC3"/>
      <c r="CND3"/>
      <c r="CNE3"/>
      <c r="CNF3"/>
      <c r="CNG3"/>
      <c r="CNH3"/>
      <c r="CNI3"/>
      <c r="CNJ3"/>
      <c r="CNK3"/>
      <c r="CNL3"/>
      <c r="CNM3"/>
      <c r="CNN3"/>
      <c r="CNO3"/>
      <c r="CNP3"/>
      <c r="CNQ3"/>
      <c r="CNR3"/>
      <c r="CNS3"/>
      <c r="CNT3"/>
      <c r="CNU3"/>
      <c r="CNV3"/>
      <c r="CNW3"/>
      <c r="CNX3"/>
      <c r="CNY3"/>
      <c r="CNZ3"/>
      <c r="COA3"/>
      <c r="COB3"/>
      <c r="COC3"/>
      <c r="COD3"/>
      <c r="COE3"/>
      <c r="COF3"/>
      <c r="COG3"/>
      <c r="COH3"/>
      <c r="COI3"/>
      <c r="COJ3"/>
      <c r="COK3"/>
      <c r="COL3"/>
      <c r="COM3"/>
      <c r="CON3"/>
      <c r="COO3"/>
      <c r="COP3"/>
      <c r="COQ3"/>
      <c r="COR3"/>
      <c r="COS3"/>
      <c r="COT3"/>
      <c r="COU3"/>
      <c r="COV3"/>
      <c r="COW3"/>
      <c r="COX3"/>
      <c r="COY3"/>
      <c r="COZ3"/>
      <c r="CPA3"/>
      <c r="CPB3"/>
      <c r="CPC3"/>
      <c r="CPD3"/>
      <c r="CPE3"/>
      <c r="CPF3"/>
      <c r="CPG3"/>
      <c r="CPH3"/>
      <c r="CPI3"/>
      <c r="CPJ3"/>
      <c r="CPK3"/>
      <c r="CPL3"/>
      <c r="CPM3"/>
      <c r="CPN3"/>
      <c r="CPO3"/>
      <c r="CPP3"/>
      <c r="CPQ3"/>
      <c r="CPR3"/>
      <c r="CPS3"/>
      <c r="CPT3"/>
      <c r="CPU3"/>
      <c r="CPV3"/>
      <c r="CPW3"/>
      <c r="CPX3"/>
      <c r="CPY3"/>
      <c r="CPZ3"/>
      <c r="CQA3"/>
      <c r="CQB3"/>
      <c r="CQC3"/>
      <c r="CQD3"/>
      <c r="CQE3"/>
      <c r="CQF3"/>
      <c r="CQG3"/>
      <c r="CQH3"/>
      <c r="CQI3"/>
      <c r="CQJ3"/>
      <c r="CQK3"/>
      <c r="CQL3"/>
      <c r="CQM3"/>
      <c r="CQN3"/>
      <c r="CQO3"/>
      <c r="CQP3"/>
      <c r="CQQ3"/>
      <c r="CQR3"/>
      <c r="CQS3"/>
      <c r="CQT3"/>
      <c r="CQU3"/>
      <c r="CQV3"/>
      <c r="CQW3"/>
      <c r="CQX3"/>
      <c r="CQY3"/>
      <c r="CQZ3"/>
      <c r="CRA3"/>
      <c r="CRB3"/>
      <c r="CRC3"/>
      <c r="CRD3"/>
      <c r="CRE3"/>
      <c r="CRF3"/>
      <c r="CRG3"/>
      <c r="CRH3"/>
      <c r="CRI3"/>
      <c r="CRJ3"/>
      <c r="CRK3"/>
      <c r="CRL3"/>
      <c r="CRM3"/>
      <c r="CRN3"/>
      <c r="CRO3"/>
      <c r="CRP3"/>
      <c r="CRQ3"/>
      <c r="CRR3"/>
      <c r="CRS3"/>
      <c r="CRT3"/>
      <c r="CRU3"/>
      <c r="CRV3"/>
      <c r="CRW3"/>
      <c r="CRX3"/>
      <c r="CRY3"/>
      <c r="CRZ3"/>
      <c r="CSA3"/>
      <c r="CSB3"/>
      <c r="CSC3"/>
      <c r="CSD3"/>
      <c r="CSE3"/>
      <c r="CSF3"/>
      <c r="CSG3"/>
      <c r="CSH3"/>
      <c r="CSI3"/>
      <c r="CSJ3"/>
      <c r="CSK3"/>
      <c r="CSL3"/>
      <c r="CSM3"/>
      <c r="CSN3"/>
      <c r="CSO3"/>
      <c r="CSP3"/>
      <c r="CSQ3"/>
      <c r="CSR3"/>
      <c r="CSS3"/>
      <c r="CST3"/>
      <c r="CSU3"/>
      <c r="CSV3"/>
      <c r="CSW3"/>
      <c r="CSX3"/>
      <c r="CSY3"/>
      <c r="CSZ3"/>
      <c r="CTA3"/>
      <c r="CTB3"/>
      <c r="CTC3"/>
      <c r="CTD3"/>
      <c r="CTE3"/>
      <c r="CTF3"/>
      <c r="CTG3"/>
      <c r="CTH3"/>
      <c r="CTI3"/>
      <c r="CTJ3"/>
      <c r="CTK3"/>
      <c r="CTL3"/>
      <c r="CTM3"/>
      <c r="CTN3"/>
      <c r="CTO3"/>
      <c r="CTP3"/>
      <c r="CTQ3"/>
      <c r="CTR3"/>
      <c r="CTS3"/>
      <c r="CTT3"/>
      <c r="CTU3"/>
      <c r="CTV3"/>
      <c r="CTW3"/>
      <c r="CTX3"/>
      <c r="CTY3"/>
      <c r="CTZ3"/>
      <c r="CUA3"/>
      <c r="CUB3"/>
      <c r="CUC3"/>
      <c r="CUD3"/>
      <c r="CUE3"/>
      <c r="CUF3"/>
      <c r="CUG3"/>
      <c r="CUH3"/>
      <c r="CUI3"/>
      <c r="CUJ3"/>
      <c r="CUK3"/>
      <c r="CUL3"/>
      <c r="CUM3"/>
      <c r="CUN3"/>
      <c r="CUO3"/>
      <c r="CUP3"/>
      <c r="CUQ3"/>
      <c r="CUR3"/>
      <c r="CUS3"/>
      <c r="CUT3"/>
      <c r="CUU3"/>
      <c r="CUV3"/>
      <c r="CUW3"/>
      <c r="CUX3"/>
      <c r="CUY3"/>
      <c r="CUZ3"/>
      <c r="CVA3"/>
      <c r="CVB3"/>
      <c r="CVC3"/>
      <c r="CVD3"/>
      <c r="CVE3"/>
      <c r="CVF3"/>
      <c r="CVG3"/>
      <c r="CVH3"/>
      <c r="CVI3"/>
      <c r="CVJ3"/>
      <c r="CVK3"/>
      <c r="CVL3"/>
      <c r="CVM3"/>
      <c r="CVN3"/>
      <c r="CVO3"/>
      <c r="CVP3"/>
      <c r="CVQ3"/>
      <c r="CVR3"/>
      <c r="CVS3"/>
      <c r="CVT3"/>
      <c r="CVU3"/>
      <c r="CVV3"/>
      <c r="CVW3"/>
      <c r="CVX3"/>
      <c r="CVY3"/>
      <c r="CVZ3"/>
      <c r="CWA3"/>
      <c r="CWB3"/>
      <c r="CWC3"/>
      <c r="CWD3"/>
      <c r="CWE3"/>
      <c r="CWF3"/>
      <c r="CWG3"/>
      <c r="CWH3"/>
      <c r="CWI3"/>
      <c r="CWJ3"/>
      <c r="CWK3"/>
      <c r="CWL3"/>
      <c r="CWM3"/>
      <c r="CWN3"/>
      <c r="CWO3"/>
      <c r="CWP3"/>
      <c r="CWQ3"/>
      <c r="CWR3"/>
      <c r="CWS3"/>
      <c r="CWT3"/>
      <c r="CWU3"/>
      <c r="CWV3"/>
      <c r="CWW3"/>
      <c r="CWX3"/>
      <c r="CWY3"/>
      <c r="CWZ3"/>
      <c r="CXA3"/>
      <c r="CXB3"/>
      <c r="CXC3"/>
      <c r="CXD3"/>
      <c r="CXE3"/>
      <c r="CXF3"/>
      <c r="CXG3"/>
      <c r="CXH3"/>
      <c r="CXI3"/>
      <c r="CXJ3"/>
      <c r="CXK3"/>
      <c r="CXL3"/>
      <c r="CXM3"/>
      <c r="CXN3"/>
      <c r="CXO3"/>
      <c r="CXP3"/>
      <c r="CXQ3"/>
      <c r="CXR3"/>
      <c r="CXS3"/>
      <c r="CXT3"/>
      <c r="CXU3"/>
      <c r="CXV3"/>
      <c r="CXW3"/>
      <c r="CXX3"/>
      <c r="CXY3"/>
      <c r="CXZ3"/>
      <c r="CYA3"/>
      <c r="CYB3"/>
      <c r="CYC3"/>
      <c r="CYD3"/>
      <c r="CYE3"/>
      <c r="CYF3"/>
      <c r="CYG3"/>
      <c r="CYH3"/>
      <c r="CYI3"/>
      <c r="CYJ3"/>
      <c r="CYK3"/>
      <c r="CYL3"/>
      <c r="CYM3"/>
      <c r="CYN3"/>
      <c r="CYO3"/>
      <c r="CYP3"/>
      <c r="CYQ3"/>
      <c r="CYR3"/>
      <c r="CYS3"/>
      <c r="CYT3"/>
      <c r="CYU3"/>
      <c r="CYV3"/>
      <c r="CYW3"/>
      <c r="CYX3"/>
      <c r="CYY3"/>
      <c r="CYZ3"/>
      <c r="CZA3"/>
      <c r="CZB3"/>
      <c r="CZC3"/>
      <c r="CZD3"/>
      <c r="CZE3"/>
      <c r="CZF3"/>
      <c r="CZG3"/>
      <c r="CZH3"/>
      <c r="CZI3"/>
      <c r="CZJ3"/>
      <c r="CZK3"/>
      <c r="CZL3"/>
      <c r="CZM3"/>
      <c r="CZN3"/>
      <c r="CZO3"/>
      <c r="CZP3"/>
      <c r="CZQ3"/>
      <c r="CZR3"/>
      <c r="CZS3"/>
      <c r="CZT3"/>
      <c r="CZU3"/>
      <c r="CZV3"/>
      <c r="CZW3"/>
      <c r="CZX3"/>
      <c r="CZY3"/>
      <c r="CZZ3"/>
      <c r="DAA3"/>
      <c r="DAB3"/>
      <c r="DAC3"/>
      <c r="DAD3"/>
      <c r="DAE3"/>
      <c r="DAF3"/>
      <c r="DAG3"/>
      <c r="DAH3"/>
      <c r="DAI3"/>
      <c r="DAJ3"/>
      <c r="DAK3"/>
      <c r="DAL3"/>
      <c r="DAM3"/>
      <c r="DAN3"/>
      <c r="DAO3"/>
      <c r="DAP3"/>
      <c r="DAQ3"/>
      <c r="DAR3"/>
      <c r="DAS3"/>
      <c r="DAT3"/>
      <c r="DAU3"/>
      <c r="DAV3"/>
      <c r="DAW3"/>
      <c r="DAX3"/>
      <c r="DAY3"/>
      <c r="DAZ3"/>
      <c r="DBA3"/>
      <c r="DBB3"/>
      <c r="DBC3"/>
      <c r="DBD3"/>
      <c r="DBE3"/>
      <c r="DBF3"/>
      <c r="DBG3"/>
      <c r="DBH3"/>
      <c r="DBI3"/>
      <c r="DBJ3"/>
      <c r="DBK3"/>
      <c r="DBL3"/>
      <c r="DBM3"/>
      <c r="DBN3"/>
      <c r="DBO3"/>
      <c r="DBP3"/>
      <c r="DBQ3"/>
      <c r="DBR3"/>
      <c r="DBS3"/>
      <c r="DBT3"/>
      <c r="DBU3"/>
      <c r="DBV3"/>
      <c r="DBW3"/>
      <c r="DBX3"/>
      <c r="DBY3"/>
      <c r="DBZ3"/>
      <c r="DCA3"/>
      <c r="DCB3"/>
      <c r="DCC3"/>
      <c r="DCD3"/>
      <c r="DCE3"/>
      <c r="DCF3"/>
      <c r="DCG3"/>
      <c r="DCH3"/>
      <c r="DCI3"/>
      <c r="DCJ3"/>
      <c r="DCK3"/>
      <c r="DCL3"/>
      <c r="DCM3"/>
      <c r="DCN3"/>
      <c r="DCO3"/>
      <c r="DCP3"/>
      <c r="DCQ3"/>
      <c r="DCR3"/>
      <c r="DCS3"/>
      <c r="DCT3"/>
      <c r="DCU3"/>
      <c r="DCV3"/>
      <c r="DCW3"/>
      <c r="DCX3"/>
      <c r="DCY3"/>
      <c r="DCZ3"/>
      <c r="DDA3"/>
      <c r="DDB3"/>
      <c r="DDC3"/>
      <c r="DDD3"/>
      <c r="DDE3"/>
      <c r="DDF3"/>
      <c r="DDG3"/>
      <c r="DDH3"/>
      <c r="DDI3"/>
      <c r="DDJ3"/>
      <c r="DDK3"/>
      <c r="DDL3"/>
      <c r="DDM3"/>
      <c r="DDN3"/>
      <c r="DDO3"/>
      <c r="DDP3"/>
      <c r="DDQ3"/>
      <c r="DDR3"/>
      <c r="DDS3"/>
      <c r="DDT3"/>
      <c r="DDU3"/>
      <c r="DDV3"/>
      <c r="DDW3"/>
      <c r="DDX3"/>
      <c r="DDY3"/>
      <c r="DDZ3"/>
      <c r="DEA3"/>
      <c r="DEB3"/>
      <c r="DEC3"/>
      <c r="DED3"/>
      <c r="DEE3"/>
      <c r="DEF3"/>
      <c r="DEG3"/>
      <c r="DEH3"/>
      <c r="DEI3"/>
      <c r="DEJ3"/>
      <c r="DEK3"/>
      <c r="DEL3"/>
      <c r="DEM3"/>
      <c r="DEN3"/>
      <c r="DEO3"/>
      <c r="DEP3"/>
      <c r="DEQ3"/>
      <c r="DER3"/>
      <c r="DES3"/>
      <c r="DET3"/>
      <c r="DEU3"/>
      <c r="DEV3"/>
      <c r="DEW3"/>
      <c r="DEX3"/>
      <c r="DEY3"/>
      <c r="DEZ3"/>
      <c r="DFA3"/>
      <c r="DFB3"/>
      <c r="DFC3"/>
      <c r="DFD3"/>
      <c r="DFE3"/>
      <c r="DFF3"/>
      <c r="DFG3"/>
      <c r="DFH3"/>
      <c r="DFI3"/>
      <c r="DFJ3"/>
      <c r="DFK3"/>
      <c r="DFL3"/>
      <c r="DFM3"/>
      <c r="DFN3"/>
      <c r="DFO3"/>
      <c r="DFP3"/>
      <c r="DFQ3"/>
      <c r="DFR3"/>
      <c r="DFS3"/>
      <c r="DFT3"/>
      <c r="DFU3"/>
      <c r="DFV3"/>
      <c r="DFW3"/>
      <c r="DFX3"/>
      <c r="DFY3"/>
      <c r="DFZ3"/>
      <c r="DGA3"/>
      <c r="DGB3"/>
      <c r="DGC3"/>
      <c r="DGD3"/>
      <c r="DGE3"/>
      <c r="DGF3"/>
      <c r="DGG3"/>
      <c r="DGH3"/>
      <c r="DGI3"/>
      <c r="DGJ3"/>
      <c r="DGK3"/>
      <c r="DGL3"/>
      <c r="DGM3"/>
      <c r="DGN3"/>
      <c r="DGO3"/>
      <c r="DGP3"/>
      <c r="DGQ3"/>
      <c r="DGR3"/>
      <c r="DGS3"/>
      <c r="DGT3"/>
      <c r="DGU3"/>
      <c r="DGV3"/>
      <c r="DGW3"/>
      <c r="DGX3"/>
      <c r="DGY3"/>
      <c r="DGZ3"/>
      <c r="DHA3"/>
      <c r="DHB3"/>
      <c r="DHC3"/>
      <c r="DHD3"/>
      <c r="DHE3"/>
      <c r="DHF3"/>
      <c r="DHG3"/>
      <c r="DHH3"/>
      <c r="DHI3"/>
      <c r="DHJ3"/>
      <c r="DHK3"/>
      <c r="DHL3"/>
      <c r="DHM3"/>
      <c r="DHN3"/>
      <c r="DHO3"/>
      <c r="DHP3"/>
      <c r="DHQ3"/>
      <c r="DHR3"/>
      <c r="DHS3"/>
      <c r="DHT3"/>
      <c r="DHU3"/>
      <c r="DHV3"/>
      <c r="DHW3"/>
      <c r="DHX3"/>
      <c r="DHY3"/>
      <c r="DHZ3"/>
      <c r="DIA3"/>
      <c r="DIB3"/>
      <c r="DIC3"/>
      <c r="DID3"/>
      <c r="DIE3"/>
      <c r="DIF3"/>
      <c r="DIG3"/>
      <c r="DIH3"/>
      <c r="DII3"/>
      <c r="DIJ3"/>
      <c r="DIK3"/>
      <c r="DIL3"/>
      <c r="DIM3"/>
      <c r="DIN3"/>
      <c r="DIO3"/>
      <c r="DIP3"/>
      <c r="DIQ3"/>
      <c r="DIR3"/>
      <c r="DIS3"/>
      <c r="DIT3"/>
      <c r="DIU3"/>
      <c r="DIV3"/>
      <c r="DIW3"/>
      <c r="DIX3"/>
      <c r="DIY3"/>
      <c r="DIZ3"/>
      <c r="DJA3"/>
      <c r="DJB3"/>
      <c r="DJC3"/>
      <c r="DJD3"/>
      <c r="DJE3"/>
      <c r="DJF3"/>
      <c r="DJG3"/>
      <c r="DJH3"/>
      <c r="DJI3"/>
      <c r="DJJ3"/>
      <c r="DJK3"/>
      <c r="DJL3"/>
      <c r="DJM3"/>
      <c r="DJN3"/>
      <c r="DJO3"/>
      <c r="DJP3"/>
      <c r="DJQ3"/>
      <c r="DJR3"/>
      <c r="DJS3"/>
      <c r="DJT3"/>
      <c r="DJU3"/>
      <c r="DJV3"/>
      <c r="DJW3"/>
      <c r="DJX3"/>
      <c r="DJY3"/>
      <c r="DJZ3"/>
      <c r="DKA3"/>
      <c r="DKB3"/>
      <c r="DKC3"/>
      <c r="DKD3"/>
      <c r="DKE3"/>
      <c r="DKF3"/>
      <c r="DKG3"/>
      <c r="DKH3"/>
      <c r="DKI3"/>
      <c r="DKJ3"/>
      <c r="DKK3"/>
      <c r="DKL3"/>
      <c r="DKM3"/>
      <c r="DKN3"/>
      <c r="DKO3"/>
      <c r="DKP3"/>
      <c r="DKQ3"/>
      <c r="DKR3"/>
      <c r="DKS3"/>
      <c r="DKT3"/>
      <c r="DKU3"/>
      <c r="DKV3"/>
      <c r="DKW3"/>
      <c r="DKX3"/>
      <c r="DKY3"/>
      <c r="DKZ3"/>
      <c r="DLA3"/>
      <c r="DLB3"/>
      <c r="DLC3"/>
      <c r="DLD3"/>
      <c r="DLE3"/>
      <c r="DLF3"/>
      <c r="DLG3"/>
      <c r="DLH3"/>
      <c r="DLI3"/>
      <c r="DLJ3"/>
      <c r="DLK3"/>
      <c r="DLL3"/>
      <c r="DLM3"/>
      <c r="DLN3"/>
      <c r="DLO3"/>
      <c r="DLP3"/>
      <c r="DLQ3"/>
      <c r="DLR3"/>
      <c r="DLS3"/>
      <c r="DLT3"/>
      <c r="DLU3"/>
      <c r="DLV3"/>
      <c r="DLW3"/>
      <c r="DLX3"/>
      <c r="DLY3"/>
      <c r="DLZ3"/>
      <c r="DMA3"/>
      <c r="DMB3"/>
      <c r="DMC3"/>
      <c r="DMD3"/>
      <c r="DME3"/>
      <c r="DMF3"/>
      <c r="DMG3"/>
      <c r="DMH3"/>
      <c r="DMI3"/>
      <c r="DMJ3"/>
      <c r="DMK3"/>
      <c r="DML3"/>
      <c r="DMM3"/>
      <c r="DMN3"/>
      <c r="DMO3"/>
      <c r="DMP3"/>
      <c r="DMQ3"/>
      <c r="DMR3"/>
      <c r="DMS3"/>
      <c r="DMT3"/>
      <c r="DMU3"/>
      <c r="DMV3"/>
      <c r="DMW3"/>
      <c r="DMX3"/>
      <c r="DMY3"/>
      <c r="DMZ3"/>
      <c r="DNA3"/>
      <c r="DNB3"/>
      <c r="DNC3"/>
      <c r="DND3"/>
      <c r="DNE3"/>
      <c r="DNF3"/>
      <c r="DNG3"/>
      <c r="DNH3"/>
      <c r="DNI3"/>
      <c r="DNJ3"/>
      <c r="DNK3"/>
      <c r="DNL3"/>
      <c r="DNM3"/>
      <c r="DNN3"/>
      <c r="DNO3"/>
      <c r="DNP3"/>
      <c r="DNQ3"/>
      <c r="DNR3"/>
      <c r="DNS3"/>
      <c r="DNT3"/>
      <c r="DNU3"/>
      <c r="DNV3"/>
      <c r="DNW3"/>
      <c r="DNX3"/>
      <c r="DNY3"/>
      <c r="DNZ3"/>
      <c r="DOA3"/>
      <c r="DOB3"/>
      <c r="DOC3"/>
      <c r="DOD3"/>
      <c r="DOE3"/>
      <c r="DOF3"/>
      <c r="DOG3"/>
      <c r="DOH3"/>
      <c r="DOI3"/>
      <c r="DOJ3"/>
      <c r="DOK3"/>
      <c r="DOL3"/>
      <c r="DOM3"/>
      <c r="DON3"/>
      <c r="DOO3"/>
      <c r="DOP3"/>
      <c r="DOQ3"/>
      <c r="DOR3"/>
      <c r="DOS3"/>
      <c r="DOT3"/>
      <c r="DOU3"/>
      <c r="DOV3"/>
      <c r="DOW3"/>
      <c r="DOX3"/>
      <c r="DOY3"/>
      <c r="DOZ3"/>
      <c r="DPA3"/>
      <c r="DPB3"/>
      <c r="DPC3"/>
      <c r="DPD3"/>
      <c r="DPE3"/>
      <c r="DPF3"/>
      <c r="DPG3"/>
      <c r="DPH3"/>
      <c r="DPI3"/>
      <c r="DPJ3"/>
      <c r="DPK3"/>
      <c r="DPL3"/>
      <c r="DPM3"/>
      <c r="DPN3"/>
      <c r="DPO3"/>
      <c r="DPP3"/>
      <c r="DPQ3"/>
      <c r="DPR3"/>
      <c r="DPS3"/>
      <c r="DPT3"/>
      <c r="DPU3"/>
      <c r="DPV3"/>
      <c r="DPW3"/>
      <c r="DPX3"/>
      <c r="DPY3"/>
      <c r="DPZ3"/>
      <c r="DQA3"/>
      <c r="DQB3"/>
      <c r="DQC3"/>
      <c r="DQD3"/>
      <c r="DQE3"/>
      <c r="DQF3"/>
      <c r="DQG3"/>
      <c r="DQH3"/>
      <c r="DQI3"/>
      <c r="DQJ3"/>
      <c r="DQK3"/>
      <c r="DQL3"/>
      <c r="DQM3"/>
      <c r="DQN3"/>
      <c r="DQO3"/>
      <c r="DQP3"/>
      <c r="DQQ3"/>
      <c r="DQR3"/>
      <c r="DQS3"/>
      <c r="DQT3"/>
      <c r="DQU3"/>
      <c r="DQV3"/>
      <c r="DQW3"/>
      <c r="DQX3"/>
      <c r="DQY3"/>
      <c r="DQZ3"/>
      <c r="DRA3"/>
      <c r="DRB3"/>
      <c r="DRC3"/>
      <c r="DRD3"/>
      <c r="DRE3"/>
      <c r="DRF3"/>
      <c r="DRG3"/>
      <c r="DRH3"/>
      <c r="DRI3"/>
      <c r="DRJ3"/>
      <c r="DRK3"/>
      <c r="DRL3"/>
      <c r="DRM3"/>
      <c r="DRN3"/>
      <c r="DRO3"/>
      <c r="DRP3"/>
      <c r="DRQ3"/>
      <c r="DRR3"/>
      <c r="DRS3"/>
      <c r="DRT3"/>
      <c r="DRU3"/>
      <c r="DRV3"/>
      <c r="DRW3"/>
      <c r="DRX3"/>
      <c r="DRY3"/>
      <c r="DRZ3"/>
      <c r="DSA3"/>
      <c r="DSB3"/>
      <c r="DSC3"/>
      <c r="DSD3"/>
      <c r="DSE3"/>
      <c r="DSF3"/>
      <c r="DSG3"/>
      <c r="DSH3"/>
      <c r="DSI3"/>
      <c r="DSJ3"/>
      <c r="DSK3"/>
      <c r="DSL3"/>
      <c r="DSM3"/>
      <c r="DSN3"/>
      <c r="DSO3"/>
      <c r="DSP3"/>
      <c r="DSQ3"/>
      <c r="DSR3"/>
      <c r="DSS3"/>
      <c r="DST3"/>
      <c r="DSU3"/>
      <c r="DSV3"/>
      <c r="DSW3"/>
      <c r="DSX3"/>
      <c r="DSY3"/>
      <c r="DSZ3"/>
      <c r="DTA3"/>
      <c r="DTB3"/>
      <c r="DTC3"/>
      <c r="DTD3"/>
      <c r="DTE3"/>
      <c r="DTF3"/>
      <c r="DTG3"/>
      <c r="DTH3"/>
      <c r="DTI3"/>
      <c r="DTJ3"/>
      <c r="DTK3"/>
      <c r="DTL3"/>
      <c r="DTM3"/>
      <c r="DTN3"/>
      <c r="DTO3"/>
      <c r="DTP3"/>
      <c r="DTQ3"/>
      <c r="DTR3"/>
      <c r="DTS3"/>
      <c r="DTT3"/>
      <c r="DTU3"/>
      <c r="DTV3"/>
      <c r="DTW3"/>
      <c r="DTX3"/>
      <c r="DTY3"/>
      <c r="DTZ3"/>
      <c r="DUA3"/>
      <c r="DUB3"/>
      <c r="DUC3"/>
      <c r="DUD3"/>
      <c r="DUE3"/>
      <c r="DUF3"/>
      <c r="DUG3"/>
      <c r="DUH3"/>
      <c r="DUI3"/>
      <c r="DUJ3"/>
      <c r="DUK3"/>
      <c r="DUL3"/>
      <c r="DUM3"/>
      <c r="DUN3"/>
      <c r="DUO3"/>
      <c r="DUP3"/>
      <c r="DUQ3"/>
      <c r="DUR3"/>
      <c r="DUS3"/>
      <c r="DUT3"/>
      <c r="DUU3"/>
      <c r="DUV3"/>
      <c r="DUW3"/>
      <c r="DUX3"/>
      <c r="DUY3"/>
      <c r="DUZ3"/>
      <c r="DVA3"/>
      <c r="DVB3"/>
      <c r="DVC3"/>
      <c r="DVD3"/>
      <c r="DVE3"/>
      <c r="DVF3"/>
      <c r="DVG3"/>
      <c r="DVH3"/>
      <c r="DVI3"/>
      <c r="DVJ3"/>
      <c r="DVK3"/>
      <c r="DVL3"/>
      <c r="DVM3"/>
      <c r="DVN3"/>
      <c r="DVO3"/>
      <c r="DVP3"/>
      <c r="DVQ3"/>
      <c r="DVR3"/>
      <c r="DVS3"/>
      <c r="DVT3"/>
      <c r="DVU3"/>
      <c r="DVV3"/>
      <c r="DVW3"/>
      <c r="DVX3"/>
      <c r="DVY3"/>
      <c r="DVZ3"/>
      <c r="DWA3"/>
      <c r="DWB3"/>
      <c r="DWC3"/>
      <c r="DWD3"/>
      <c r="DWE3"/>
      <c r="DWF3"/>
      <c r="DWG3"/>
      <c r="DWH3"/>
      <c r="DWI3"/>
      <c r="DWJ3"/>
      <c r="DWK3"/>
      <c r="DWL3"/>
      <c r="DWM3"/>
      <c r="DWN3"/>
      <c r="DWO3"/>
      <c r="DWP3"/>
      <c r="DWQ3"/>
      <c r="DWR3"/>
      <c r="DWS3"/>
      <c r="DWT3"/>
      <c r="DWU3"/>
      <c r="DWV3"/>
      <c r="DWW3"/>
      <c r="DWX3"/>
      <c r="DWY3"/>
      <c r="DWZ3"/>
      <c r="DXA3"/>
      <c r="DXB3"/>
      <c r="DXC3"/>
      <c r="DXD3"/>
      <c r="DXE3"/>
      <c r="DXF3"/>
      <c r="DXG3"/>
      <c r="DXH3"/>
      <c r="DXI3"/>
      <c r="DXJ3"/>
      <c r="DXK3"/>
      <c r="DXL3"/>
      <c r="DXM3"/>
      <c r="DXN3"/>
      <c r="DXO3"/>
      <c r="DXP3"/>
      <c r="DXQ3"/>
      <c r="DXR3"/>
      <c r="DXS3"/>
      <c r="DXT3"/>
      <c r="DXU3"/>
      <c r="DXV3"/>
      <c r="DXW3"/>
      <c r="DXX3"/>
      <c r="DXY3"/>
      <c r="DXZ3"/>
      <c r="DYA3"/>
      <c r="DYB3"/>
      <c r="DYC3"/>
      <c r="DYD3"/>
      <c r="DYE3"/>
      <c r="DYF3"/>
      <c r="DYG3"/>
      <c r="DYH3"/>
      <c r="DYI3"/>
      <c r="DYJ3"/>
      <c r="DYK3"/>
      <c r="DYL3"/>
      <c r="DYM3"/>
      <c r="DYN3"/>
      <c r="DYO3"/>
      <c r="DYP3"/>
      <c r="DYQ3"/>
      <c r="DYR3"/>
      <c r="DYS3"/>
      <c r="DYT3"/>
      <c r="DYU3"/>
      <c r="DYV3"/>
      <c r="DYW3"/>
      <c r="DYX3"/>
      <c r="DYY3"/>
      <c r="DYZ3"/>
      <c r="DZA3"/>
      <c r="DZB3"/>
      <c r="DZC3"/>
      <c r="DZD3"/>
      <c r="DZE3"/>
      <c r="DZF3"/>
      <c r="DZG3"/>
      <c r="DZH3"/>
      <c r="DZI3"/>
      <c r="DZJ3"/>
      <c r="DZK3"/>
      <c r="DZL3"/>
      <c r="DZM3"/>
      <c r="DZN3"/>
      <c r="DZO3"/>
      <c r="DZP3"/>
      <c r="DZQ3"/>
      <c r="DZR3"/>
      <c r="DZS3"/>
      <c r="DZT3"/>
      <c r="DZU3"/>
      <c r="DZV3"/>
      <c r="DZW3"/>
      <c r="DZX3"/>
      <c r="DZY3"/>
      <c r="DZZ3"/>
      <c r="EAA3"/>
      <c r="EAB3"/>
      <c r="EAC3"/>
      <c r="EAD3"/>
      <c r="EAE3"/>
      <c r="EAF3"/>
      <c r="EAG3"/>
      <c r="EAH3"/>
      <c r="EAI3"/>
      <c r="EAJ3"/>
      <c r="EAK3"/>
      <c r="EAL3"/>
      <c r="EAM3"/>
      <c r="EAN3"/>
      <c r="EAO3"/>
      <c r="EAP3"/>
      <c r="EAQ3"/>
      <c r="EAR3"/>
      <c r="EAS3"/>
      <c r="EAT3"/>
      <c r="EAU3"/>
      <c r="EAV3"/>
      <c r="EAW3"/>
      <c r="EAX3"/>
      <c r="EAY3"/>
      <c r="EAZ3"/>
      <c r="EBA3"/>
      <c r="EBB3"/>
      <c r="EBC3"/>
      <c r="EBD3"/>
      <c r="EBE3"/>
      <c r="EBF3"/>
      <c r="EBG3"/>
      <c r="EBH3"/>
      <c r="EBI3"/>
      <c r="EBJ3"/>
      <c r="EBK3"/>
      <c r="EBL3"/>
      <c r="EBM3"/>
      <c r="EBN3"/>
      <c r="EBO3"/>
      <c r="EBP3"/>
      <c r="EBQ3"/>
      <c r="EBR3"/>
      <c r="EBS3"/>
      <c r="EBT3"/>
      <c r="EBU3"/>
      <c r="EBV3"/>
      <c r="EBW3"/>
      <c r="EBX3"/>
      <c r="EBY3"/>
      <c r="EBZ3"/>
      <c r="ECA3"/>
      <c r="ECB3"/>
      <c r="ECC3"/>
      <c r="ECD3"/>
      <c r="ECE3"/>
      <c r="ECF3"/>
      <c r="ECG3"/>
      <c r="ECH3"/>
      <c r="ECI3"/>
      <c r="ECJ3"/>
      <c r="ECK3"/>
      <c r="ECL3"/>
      <c r="ECM3"/>
      <c r="ECN3"/>
      <c r="ECO3"/>
      <c r="ECP3"/>
      <c r="ECQ3"/>
      <c r="ECR3"/>
      <c r="ECS3"/>
      <c r="ECT3"/>
      <c r="ECU3"/>
      <c r="ECV3"/>
      <c r="ECW3"/>
      <c r="ECX3"/>
      <c r="ECY3"/>
      <c r="ECZ3"/>
      <c r="EDA3"/>
      <c r="EDB3"/>
      <c r="EDC3"/>
      <c r="EDD3"/>
      <c r="EDE3"/>
      <c r="EDF3"/>
      <c r="EDG3"/>
      <c r="EDH3"/>
      <c r="EDI3"/>
      <c r="EDJ3"/>
      <c r="EDK3"/>
      <c r="EDL3"/>
      <c r="EDM3"/>
      <c r="EDN3"/>
      <c r="EDO3"/>
      <c r="EDP3"/>
      <c r="EDQ3"/>
      <c r="EDR3"/>
      <c r="EDS3"/>
      <c r="EDT3"/>
      <c r="EDU3"/>
      <c r="EDV3"/>
      <c r="EDW3"/>
      <c r="EDX3"/>
      <c r="EDY3"/>
      <c r="EDZ3"/>
      <c r="EEA3"/>
      <c r="EEB3"/>
      <c r="EEC3"/>
      <c r="EED3"/>
      <c r="EEE3"/>
      <c r="EEF3"/>
      <c r="EEG3"/>
      <c r="EEH3"/>
      <c r="EEI3"/>
      <c r="EEJ3"/>
      <c r="EEK3"/>
      <c r="EEL3"/>
      <c r="EEM3"/>
      <c r="EEN3"/>
      <c r="EEO3"/>
      <c r="EEP3"/>
      <c r="EEQ3"/>
      <c r="EER3"/>
      <c r="EES3"/>
      <c r="EET3"/>
      <c r="EEU3"/>
      <c r="EEV3"/>
      <c r="EEW3"/>
      <c r="EEX3"/>
      <c r="EEY3"/>
      <c r="EEZ3"/>
      <c r="EFA3"/>
      <c r="EFB3"/>
      <c r="EFC3"/>
      <c r="EFD3"/>
      <c r="EFE3"/>
      <c r="EFF3"/>
      <c r="EFG3"/>
      <c r="EFH3"/>
      <c r="EFI3"/>
      <c r="EFJ3"/>
      <c r="EFK3"/>
      <c r="EFL3"/>
      <c r="EFM3"/>
      <c r="EFN3"/>
      <c r="EFO3"/>
      <c r="EFP3"/>
      <c r="EFQ3"/>
      <c r="EFR3"/>
      <c r="EFS3"/>
      <c r="EFT3"/>
      <c r="EFU3"/>
      <c r="EFV3"/>
      <c r="EFW3"/>
      <c r="EFX3"/>
      <c r="EFY3"/>
      <c r="EFZ3"/>
      <c r="EGA3"/>
      <c r="EGB3"/>
      <c r="EGC3"/>
      <c r="EGD3"/>
      <c r="EGE3"/>
      <c r="EGF3"/>
      <c r="EGG3"/>
      <c r="EGH3"/>
      <c r="EGI3"/>
      <c r="EGJ3"/>
      <c r="EGK3"/>
      <c r="EGL3"/>
      <c r="EGM3"/>
      <c r="EGN3"/>
      <c r="EGO3"/>
      <c r="EGP3"/>
      <c r="EGQ3"/>
      <c r="EGR3"/>
      <c r="EGS3"/>
      <c r="EGT3"/>
      <c r="EGU3"/>
      <c r="EGV3"/>
      <c r="EGW3"/>
      <c r="EGX3"/>
      <c r="EGY3"/>
      <c r="EGZ3"/>
      <c r="EHA3"/>
      <c r="EHB3"/>
      <c r="EHC3"/>
      <c r="EHD3"/>
      <c r="EHE3"/>
      <c r="EHF3"/>
      <c r="EHG3"/>
      <c r="EHH3"/>
      <c r="EHI3"/>
      <c r="EHJ3"/>
      <c r="EHK3"/>
      <c r="EHL3"/>
      <c r="EHM3"/>
      <c r="EHN3"/>
      <c r="EHO3"/>
      <c r="EHP3"/>
      <c r="EHQ3"/>
      <c r="EHR3"/>
      <c r="EHS3"/>
      <c r="EHT3"/>
      <c r="EHU3"/>
      <c r="EHV3"/>
      <c r="EHW3"/>
      <c r="EHX3"/>
      <c r="EHY3"/>
      <c r="EHZ3"/>
      <c r="EIA3"/>
      <c r="EIB3"/>
      <c r="EIC3"/>
      <c r="EID3"/>
      <c r="EIE3"/>
      <c r="EIF3"/>
      <c r="EIG3"/>
      <c r="EIH3"/>
      <c r="EII3"/>
      <c r="EIJ3"/>
      <c r="EIK3"/>
      <c r="EIL3"/>
      <c r="EIM3"/>
      <c r="EIN3"/>
      <c r="EIO3"/>
      <c r="EIP3"/>
      <c r="EIQ3"/>
      <c r="EIR3"/>
      <c r="EIS3"/>
      <c r="EIT3"/>
      <c r="EIU3"/>
      <c r="EIV3"/>
      <c r="EIW3"/>
      <c r="EIX3"/>
      <c r="EIY3"/>
      <c r="EIZ3"/>
      <c r="EJA3"/>
      <c r="EJB3"/>
      <c r="EJC3"/>
      <c r="EJD3"/>
      <c r="EJE3"/>
      <c r="EJF3"/>
      <c r="EJG3"/>
      <c r="EJH3"/>
      <c r="EJI3"/>
      <c r="EJJ3"/>
      <c r="EJK3"/>
      <c r="EJL3"/>
      <c r="EJM3"/>
      <c r="EJN3"/>
      <c r="EJO3"/>
      <c r="EJP3"/>
      <c r="EJQ3"/>
      <c r="EJR3"/>
      <c r="EJS3"/>
      <c r="EJT3"/>
      <c r="EJU3"/>
      <c r="EJV3"/>
      <c r="EJW3"/>
      <c r="EJX3"/>
      <c r="EJY3"/>
      <c r="EJZ3"/>
      <c r="EKA3"/>
      <c r="EKB3"/>
      <c r="EKC3"/>
      <c r="EKD3"/>
      <c r="EKE3"/>
      <c r="EKF3"/>
      <c r="EKG3"/>
      <c r="EKH3"/>
      <c r="EKI3"/>
      <c r="EKJ3"/>
      <c r="EKK3"/>
      <c r="EKL3"/>
      <c r="EKM3"/>
      <c r="EKN3"/>
      <c r="EKO3"/>
      <c r="EKP3"/>
      <c r="EKQ3"/>
      <c r="EKR3"/>
      <c r="EKS3"/>
      <c r="EKT3"/>
      <c r="EKU3"/>
      <c r="EKV3"/>
      <c r="EKW3"/>
      <c r="EKX3"/>
      <c r="EKY3"/>
      <c r="EKZ3"/>
      <c r="ELA3"/>
      <c r="ELB3"/>
      <c r="ELC3"/>
      <c r="ELD3"/>
      <c r="ELE3"/>
      <c r="ELF3"/>
      <c r="ELG3"/>
      <c r="ELH3"/>
      <c r="ELI3"/>
      <c r="ELJ3"/>
      <c r="ELK3"/>
      <c r="ELL3"/>
      <c r="ELM3"/>
      <c r="ELN3"/>
      <c r="ELO3"/>
      <c r="ELP3"/>
      <c r="ELQ3"/>
      <c r="ELR3"/>
      <c r="ELS3"/>
      <c r="ELT3"/>
      <c r="ELU3"/>
      <c r="ELV3"/>
      <c r="ELW3"/>
      <c r="ELX3"/>
      <c r="ELY3"/>
      <c r="ELZ3"/>
      <c r="EMA3"/>
      <c r="EMB3"/>
      <c r="EMC3"/>
      <c r="EMD3"/>
      <c r="EME3"/>
      <c r="EMF3"/>
      <c r="EMG3"/>
      <c r="EMH3"/>
      <c r="EMI3"/>
      <c r="EMJ3"/>
      <c r="EMK3"/>
      <c r="EML3"/>
      <c r="EMM3"/>
      <c r="EMN3"/>
      <c r="EMO3"/>
      <c r="EMP3"/>
      <c r="EMQ3"/>
      <c r="EMR3"/>
      <c r="EMS3"/>
      <c r="EMT3"/>
      <c r="EMU3"/>
      <c r="EMV3"/>
      <c r="EMW3"/>
      <c r="EMX3"/>
      <c r="EMY3"/>
      <c r="EMZ3"/>
      <c r="ENA3"/>
      <c r="ENB3"/>
      <c r="ENC3"/>
      <c r="END3"/>
      <c r="ENE3"/>
      <c r="ENF3"/>
      <c r="ENG3"/>
      <c r="ENH3"/>
      <c r="ENI3"/>
      <c r="ENJ3"/>
      <c r="ENK3"/>
      <c r="ENL3"/>
      <c r="ENM3"/>
      <c r="ENN3"/>
      <c r="ENO3"/>
      <c r="ENP3"/>
      <c r="ENQ3"/>
      <c r="ENR3"/>
      <c r="ENS3"/>
      <c r="ENT3"/>
      <c r="ENU3"/>
      <c r="ENV3"/>
      <c r="ENW3"/>
      <c r="ENX3"/>
      <c r="ENY3"/>
      <c r="ENZ3"/>
      <c r="EOA3"/>
      <c r="EOB3"/>
      <c r="EOC3"/>
      <c r="EOD3"/>
      <c r="EOE3"/>
      <c r="EOF3"/>
      <c r="EOG3"/>
      <c r="EOH3"/>
      <c r="EOI3"/>
      <c r="EOJ3"/>
      <c r="EOK3"/>
      <c r="EOL3"/>
      <c r="EOM3"/>
      <c r="EON3"/>
      <c r="EOO3"/>
      <c r="EOP3"/>
      <c r="EOQ3"/>
      <c r="EOR3"/>
      <c r="EOS3"/>
      <c r="EOT3"/>
      <c r="EOU3"/>
      <c r="EOV3"/>
      <c r="EOW3"/>
      <c r="EOX3"/>
      <c r="EOY3"/>
      <c r="EOZ3"/>
      <c r="EPA3"/>
      <c r="EPB3"/>
      <c r="EPC3"/>
      <c r="EPD3"/>
      <c r="EPE3"/>
      <c r="EPF3"/>
      <c r="EPG3"/>
      <c r="EPH3"/>
      <c r="EPI3"/>
      <c r="EPJ3"/>
      <c r="EPK3"/>
      <c r="EPL3"/>
      <c r="EPM3"/>
      <c r="EPN3"/>
      <c r="EPO3"/>
      <c r="EPP3"/>
      <c r="EPQ3"/>
      <c r="EPR3"/>
      <c r="EPS3"/>
      <c r="EPT3"/>
      <c r="EPU3"/>
      <c r="EPV3"/>
      <c r="EPW3"/>
      <c r="EPX3"/>
      <c r="EPY3"/>
      <c r="EPZ3"/>
      <c r="EQA3"/>
      <c r="EQB3"/>
      <c r="EQC3"/>
      <c r="EQD3"/>
      <c r="EQE3"/>
      <c r="EQF3"/>
      <c r="EQG3"/>
      <c r="EQH3"/>
      <c r="EQI3"/>
      <c r="EQJ3"/>
      <c r="EQK3"/>
      <c r="EQL3"/>
      <c r="EQM3"/>
      <c r="EQN3"/>
      <c r="EQO3"/>
      <c r="EQP3"/>
      <c r="EQQ3"/>
      <c r="EQR3"/>
      <c r="EQS3"/>
      <c r="EQT3"/>
      <c r="EQU3"/>
      <c r="EQV3"/>
      <c r="EQW3"/>
      <c r="EQX3"/>
      <c r="EQY3"/>
      <c r="EQZ3"/>
      <c r="ERA3"/>
      <c r="ERB3"/>
      <c r="ERC3"/>
      <c r="ERD3"/>
      <c r="ERE3"/>
      <c r="ERF3"/>
      <c r="ERG3"/>
      <c r="ERH3"/>
      <c r="ERI3"/>
      <c r="ERJ3"/>
      <c r="ERK3"/>
      <c r="ERL3"/>
      <c r="ERM3"/>
      <c r="ERN3"/>
      <c r="ERO3"/>
      <c r="ERP3"/>
      <c r="ERQ3"/>
      <c r="ERR3"/>
      <c r="ERS3"/>
      <c r="ERT3"/>
      <c r="ERU3"/>
      <c r="ERV3"/>
      <c r="ERW3"/>
      <c r="ERX3"/>
      <c r="ERY3"/>
      <c r="ERZ3"/>
      <c r="ESA3"/>
      <c r="ESB3"/>
      <c r="ESC3"/>
      <c r="ESD3"/>
      <c r="ESE3"/>
      <c r="ESF3"/>
      <c r="ESG3"/>
      <c r="ESH3"/>
      <c r="ESI3"/>
      <c r="ESJ3"/>
      <c r="ESK3"/>
      <c r="ESL3"/>
      <c r="ESM3"/>
      <c r="ESN3"/>
      <c r="ESO3"/>
      <c r="ESP3"/>
      <c r="ESQ3"/>
      <c r="ESR3"/>
      <c r="ESS3"/>
      <c r="EST3"/>
      <c r="ESU3"/>
      <c r="ESV3"/>
      <c r="ESW3"/>
      <c r="ESX3"/>
      <c r="ESY3"/>
      <c r="ESZ3"/>
      <c r="ETA3"/>
      <c r="ETB3"/>
      <c r="ETC3"/>
      <c r="ETD3"/>
      <c r="ETE3"/>
      <c r="ETF3"/>
      <c r="ETG3"/>
      <c r="ETH3"/>
      <c r="ETI3"/>
      <c r="ETJ3"/>
      <c r="ETK3"/>
      <c r="ETL3"/>
      <c r="ETM3"/>
      <c r="ETN3"/>
      <c r="ETO3"/>
      <c r="ETP3"/>
      <c r="ETQ3"/>
      <c r="ETR3"/>
      <c r="ETS3"/>
      <c r="ETT3"/>
      <c r="ETU3"/>
      <c r="ETV3"/>
      <c r="ETW3"/>
      <c r="ETX3"/>
      <c r="ETY3"/>
      <c r="ETZ3"/>
      <c r="EUA3"/>
      <c r="EUB3"/>
      <c r="EUC3"/>
      <c r="EUD3"/>
      <c r="EUE3"/>
      <c r="EUF3"/>
      <c r="EUG3"/>
      <c r="EUH3"/>
      <c r="EUI3"/>
      <c r="EUJ3"/>
      <c r="EUK3"/>
      <c r="EUL3"/>
      <c r="EUM3"/>
      <c r="EUN3"/>
      <c r="EUO3"/>
      <c r="EUP3"/>
      <c r="EUQ3"/>
      <c r="EUR3"/>
      <c r="EUS3"/>
      <c r="EUT3"/>
      <c r="EUU3"/>
      <c r="EUV3"/>
      <c r="EUW3"/>
      <c r="EUX3"/>
      <c r="EUY3"/>
      <c r="EUZ3"/>
      <c r="EVA3"/>
      <c r="EVB3"/>
      <c r="EVC3"/>
      <c r="EVD3"/>
      <c r="EVE3"/>
      <c r="EVF3"/>
      <c r="EVG3"/>
      <c r="EVH3"/>
      <c r="EVI3"/>
      <c r="EVJ3"/>
      <c r="EVK3"/>
      <c r="EVL3"/>
      <c r="EVM3"/>
      <c r="EVN3"/>
      <c r="EVO3"/>
      <c r="EVP3"/>
      <c r="EVQ3"/>
      <c r="EVR3"/>
      <c r="EVS3"/>
      <c r="EVT3"/>
      <c r="EVU3"/>
      <c r="EVV3"/>
      <c r="EVW3"/>
      <c r="EVX3"/>
      <c r="EVY3"/>
      <c r="EVZ3"/>
      <c r="EWA3"/>
      <c r="EWB3"/>
      <c r="EWC3"/>
      <c r="EWD3"/>
      <c r="EWE3"/>
      <c r="EWF3"/>
      <c r="EWG3"/>
      <c r="EWH3"/>
      <c r="EWI3"/>
      <c r="EWJ3"/>
      <c r="EWK3"/>
      <c r="EWL3"/>
      <c r="EWM3"/>
      <c r="EWN3"/>
      <c r="EWO3"/>
      <c r="EWP3"/>
      <c r="EWQ3"/>
      <c r="EWR3"/>
      <c r="EWS3"/>
      <c r="EWT3"/>
      <c r="EWU3"/>
      <c r="EWV3"/>
      <c r="EWW3"/>
      <c r="EWX3"/>
      <c r="EWY3"/>
      <c r="EWZ3"/>
      <c r="EXA3"/>
      <c r="EXB3"/>
      <c r="EXC3"/>
      <c r="EXD3"/>
      <c r="EXE3"/>
      <c r="EXF3"/>
      <c r="EXG3"/>
      <c r="EXH3"/>
      <c r="EXI3"/>
      <c r="EXJ3"/>
      <c r="EXK3"/>
      <c r="EXL3"/>
      <c r="EXM3"/>
      <c r="EXN3"/>
      <c r="EXO3"/>
      <c r="EXP3"/>
      <c r="EXQ3"/>
      <c r="EXR3"/>
      <c r="EXS3"/>
      <c r="EXT3"/>
      <c r="EXU3"/>
      <c r="EXV3"/>
      <c r="EXW3"/>
      <c r="EXX3"/>
      <c r="EXY3"/>
      <c r="EXZ3"/>
      <c r="EYA3"/>
      <c r="EYB3"/>
      <c r="EYC3"/>
      <c r="EYD3"/>
      <c r="EYE3"/>
      <c r="EYF3"/>
      <c r="EYG3"/>
      <c r="EYH3"/>
      <c r="EYI3"/>
      <c r="EYJ3"/>
      <c r="EYK3"/>
      <c r="EYL3"/>
      <c r="EYM3"/>
      <c r="EYN3"/>
      <c r="EYO3"/>
      <c r="EYP3"/>
      <c r="EYQ3"/>
      <c r="EYR3"/>
      <c r="EYS3"/>
      <c r="EYT3"/>
      <c r="EYU3"/>
      <c r="EYV3"/>
      <c r="EYW3"/>
      <c r="EYX3"/>
      <c r="EYY3"/>
      <c r="EYZ3"/>
      <c r="EZA3"/>
      <c r="EZB3"/>
      <c r="EZC3"/>
      <c r="EZD3"/>
      <c r="EZE3"/>
      <c r="EZF3"/>
      <c r="EZG3"/>
      <c r="EZH3"/>
      <c r="EZI3"/>
      <c r="EZJ3"/>
      <c r="EZK3"/>
      <c r="EZL3"/>
      <c r="EZM3"/>
      <c r="EZN3"/>
      <c r="EZO3"/>
      <c r="EZP3"/>
      <c r="EZQ3"/>
      <c r="EZR3"/>
      <c r="EZS3"/>
      <c r="EZT3"/>
      <c r="EZU3"/>
      <c r="EZV3"/>
      <c r="EZW3"/>
      <c r="EZX3"/>
      <c r="EZY3"/>
      <c r="EZZ3"/>
      <c r="FAA3"/>
      <c r="FAB3"/>
      <c r="FAC3"/>
      <c r="FAD3"/>
      <c r="FAE3"/>
      <c r="FAF3"/>
      <c r="FAG3"/>
      <c r="FAH3"/>
      <c r="FAI3"/>
      <c r="FAJ3"/>
      <c r="FAK3"/>
      <c r="FAL3"/>
      <c r="FAM3"/>
      <c r="FAN3"/>
      <c r="FAO3"/>
      <c r="FAP3"/>
      <c r="FAQ3"/>
      <c r="FAR3"/>
      <c r="FAS3"/>
      <c r="FAT3"/>
      <c r="FAU3"/>
      <c r="FAV3"/>
      <c r="FAW3"/>
      <c r="FAX3"/>
      <c r="FAY3"/>
      <c r="FAZ3"/>
      <c r="FBA3"/>
      <c r="FBB3"/>
      <c r="FBC3"/>
      <c r="FBD3"/>
      <c r="FBE3"/>
      <c r="FBF3"/>
      <c r="FBG3"/>
      <c r="FBH3"/>
      <c r="FBI3"/>
      <c r="FBJ3"/>
      <c r="FBK3"/>
      <c r="FBL3"/>
      <c r="FBM3"/>
      <c r="FBN3"/>
      <c r="FBO3"/>
      <c r="FBP3"/>
      <c r="FBQ3"/>
      <c r="FBR3"/>
      <c r="FBS3"/>
      <c r="FBT3"/>
      <c r="FBU3"/>
      <c r="FBV3"/>
      <c r="FBW3"/>
      <c r="FBX3"/>
      <c r="FBY3"/>
      <c r="FBZ3"/>
      <c r="FCA3"/>
      <c r="FCB3"/>
      <c r="FCC3"/>
      <c r="FCD3"/>
      <c r="FCE3"/>
      <c r="FCF3"/>
      <c r="FCG3"/>
      <c r="FCH3"/>
      <c r="FCI3"/>
      <c r="FCJ3"/>
      <c r="FCK3"/>
      <c r="FCL3"/>
      <c r="FCM3"/>
      <c r="FCN3"/>
      <c r="FCO3"/>
      <c r="FCP3"/>
      <c r="FCQ3"/>
      <c r="FCR3"/>
      <c r="FCS3"/>
      <c r="FCT3"/>
      <c r="FCU3"/>
      <c r="FCV3"/>
      <c r="FCW3"/>
      <c r="FCX3"/>
      <c r="FCY3"/>
      <c r="FCZ3"/>
      <c r="FDA3"/>
      <c r="FDB3"/>
      <c r="FDC3"/>
      <c r="FDD3"/>
      <c r="FDE3"/>
      <c r="FDF3"/>
      <c r="FDG3"/>
      <c r="FDH3"/>
      <c r="FDI3"/>
      <c r="FDJ3"/>
      <c r="FDK3"/>
      <c r="FDL3"/>
      <c r="FDM3"/>
      <c r="FDN3"/>
      <c r="FDO3"/>
      <c r="FDP3"/>
      <c r="FDQ3"/>
      <c r="FDR3"/>
      <c r="FDS3"/>
      <c r="FDT3"/>
      <c r="FDU3"/>
      <c r="FDV3"/>
      <c r="FDW3"/>
      <c r="FDX3"/>
      <c r="FDY3"/>
      <c r="FDZ3"/>
      <c r="FEA3"/>
      <c r="FEB3"/>
      <c r="FEC3"/>
      <c r="FED3"/>
      <c r="FEE3"/>
      <c r="FEF3"/>
      <c r="FEG3"/>
      <c r="FEH3"/>
      <c r="FEI3"/>
      <c r="FEJ3"/>
      <c r="FEK3"/>
      <c r="FEL3"/>
      <c r="FEM3"/>
      <c r="FEN3"/>
      <c r="FEO3"/>
      <c r="FEP3"/>
      <c r="FEQ3"/>
      <c r="FER3"/>
      <c r="FES3"/>
      <c r="FET3"/>
      <c r="FEU3"/>
      <c r="FEV3"/>
      <c r="FEW3"/>
      <c r="FEX3"/>
      <c r="FEY3"/>
      <c r="FEZ3"/>
      <c r="FFA3"/>
      <c r="FFB3"/>
      <c r="FFC3"/>
      <c r="FFD3"/>
      <c r="FFE3"/>
      <c r="FFF3"/>
      <c r="FFG3"/>
      <c r="FFH3"/>
      <c r="FFI3"/>
      <c r="FFJ3"/>
      <c r="FFK3"/>
      <c r="FFL3"/>
      <c r="FFM3"/>
      <c r="FFN3"/>
      <c r="FFO3"/>
      <c r="FFP3"/>
      <c r="FFQ3"/>
      <c r="FFR3"/>
      <c r="FFS3"/>
      <c r="FFT3"/>
      <c r="FFU3"/>
      <c r="FFV3"/>
      <c r="FFW3"/>
      <c r="FFX3"/>
      <c r="FFY3"/>
      <c r="FFZ3"/>
      <c r="FGA3"/>
      <c r="FGB3"/>
      <c r="FGC3"/>
      <c r="FGD3"/>
      <c r="FGE3"/>
      <c r="FGF3"/>
      <c r="FGG3"/>
      <c r="FGH3"/>
      <c r="FGI3"/>
      <c r="FGJ3"/>
      <c r="FGK3"/>
      <c r="FGL3"/>
      <c r="FGM3"/>
      <c r="FGN3"/>
      <c r="FGO3"/>
      <c r="FGP3"/>
      <c r="FGQ3"/>
      <c r="FGR3"/>
      <c r="FGS3"/>
      <c r="FGT3"/>
      <c r="FGU3"/>
      <c r="FGV3"/>
      <c r="FGW3"/>
      <c r="FGX3"/>
      <c r="FGY3"/>
      <c r="FGZ3"/>
      <c r="FHA3"/>
      <c r="FHB3"/>
      <c r="FHC3"/>
      <c r="FHD3"/>
      <c r="FHE3"/>
      <c r="FHF3"/>
      <c r="FHG3"/>
      <c r="FHH3"/>
      <c r="FHI3"/>
      <c r="FHJ3"/>
      <c r="FHK3"/>
      <c r="FHL3"/>
      <c r="FHM3"/>
      <c r="FHN3"/>
      <c r="FHO3"/>
      <c r="FHP3"/>
      <c r="FHQ3"/>
      <c r="FHR3"/>
      <c r="FHS3"/>
      <c r="FHT3"/>
      <c r="FHU3"/>
      <c r="FHV3"/>
      <c r="FHW3"/>
      <c r="FHX3"/>
      <c r="FHY3"/>
      <c r="FHZ3"/>
      <c r="FIA3"/>
      <c r="FIB3"/>
      <c r="FIC3"/>
      <c r="FID3"/>
      <c r="FIE3"/>
      <c r="FIF3"/>
      <c r="FIG3"/>
      <c r="FIH3"/>
      <c r="FII3"/>
      <c r="FIJ3"/>
      <c r="FIK3"/>
      <c r="FIL3"/>
      <c r="FIM3"/>
      <c r="FIN3"/>
      <c r="FIO3"/>
      <c r="FIP3"/>
      <c r="FIQ3"/>
      <c r="FIR3"/>
      <c r="FIS3"/>
      <c r="FIT3"/>
      <c r="FIU3"/>
      <c r="FIV3"/>
      <c r="FIW3"/>
      <c r="FIX3"/>
      <c r="FIY3"/>
      <c r="FIZ3"/>
      <c r="FJA3"/>
      <c r="FJB3"/>
      <c r="FJC3"/>
      <c r="FJD3"/>
      <c r="FJE3"/>
      <c r="FJF3"/>
      <c r="FJG3"/>
      <c r="FJH3"/>
      <c r="FJI3"/>
      <c r="FJJ3"/>
      <c r="FJK3"/>
      <c r="FJL3"/>
      <c r="FJM3"/>
      <c r="FJN3"/>
      <c r="FJO3"/>
      <c r="FJP3"/>
      <c r="FJQ3"/>
      <c r="FJR3"/>
      <c r="FJS3"/>
      <c r="FJT3"/>
      <c r="FJU3"/>
      <c r="FJV3"/>
      <c r="FJW3"/>
      <c r="FJX3"/>
      <c r="FJY3"/>
      <c r="FJZ3"/>
      <c r="FKA3"/>
      <c r="FKB3"/>
      <c r="FKC3"/>
      <c r="FKD3"/>
      <c r="FKE3"/>
      <c r="FKF3"/>
      <c r="FKG3"/>
      <c r="FKH3"/>
      <c r="FKI3"/>
      <c r="FKJ3"/>
      <c r="FKK3"/>
      <c r="FKL3"/>
      <c r="FKM3"/>
      <c r="FKN3"/>
      <c r="FKO3"/>
      <c r="FKP3"/>
      <c r="FKQ3"/>
      <c r="FKR3"/>
      <c r="FKS3"/>
      <c r="FKT3"/>
      <c r="FKU3"/>
      <c r="FKV3"/>
      <c r="FKW3"/>
      <c r="FKX3"/>
      <c r="FKY3"/>
      <c r="FKZ3"/>
      <c r="FLA3"/>
      <c r="FLB3"/>
      <c r="FLC3"/>
      <c r="FLD3"/>
      <c r="FLE3"/>
      <c r="FLF3"/>
      <c r="FLG3"/>
      <c r="FLH3"/>
      <c r="FLI3"/>
      <c r="FLJ3"/>
      <c r="FLK3"/>
      <c r="FLL3"/>
      <c r="FLM3"/>
      <c r="FLN3"/>
      <c r="FLO3"/>
      <c r="FLP3"/>
      <c r="FLQ3"/>
      <c r="FLR3"/>
      <c r="FLS3"/>
      <c r="FLT3"/>
      <c r="FLU3"/>
      <c r="FLV3"/>
      <c r="FLW3"/>
      <c r="FLX3"/>
      <c r="FLY3"/>
      <c r="FLZ3"/>
      <c r="FMA3"/>
      <c r="FMB3"/>
      <c r="FMC3"/>
      <c r="FMD3"/>
      <c r="FME3"/>
      <c r="FMF3"/>
      <c r="FMG3"/>
      <c r="FMH3"/>
      <c r="FMI3"/>
      <c r="FMJ3"/>
      <c r="FMK3"/>
      <c r="FML3"/>
      <c r="FMM3"/>
      <c r="FMN3"/>
      <c r="FMO3"/>
      <c r="FMP3"/>
      <c r="FMQ3"/>
      <c r="FMR3"/>
      <c r="FMS3"/>
      <c r="FMT3"/>
      <c r="FMU3"/>
      <c r="FMV3"/>
      <c r="FMW3"/>
      <c r="FMX3"/>
      <c r="FMY3"/>
      <c r="FMZ3"/>
      <c r="FNA3"/>
      <c r="FNB3"/>
      <c r="FNC3"/>
      <c r="FND3"/>
      <c r="FNE3"/>
      <c r="FNF3"/>
      <c r="FNG3"/>
      <c r="FNH3"/>
      <c r="FNI3"/>
      <c r="FNJ3"/>
      <c r="FNK3"/>
      <c r="FNL3"/>
      <c r="FNM3"/>
      <c r="FNN3"/>
      <c r="FNO3"/>
      <c r="FNP3"/>
      <c r="FNQ3"/>
      <c r="FNR3"/>
      <c r="FNS3"/>
      <c r="FNT3"/>
      <c r="FNU3"/>
      <c r="FNV3"/>
      <c r="FNW3"/>
      <c r="FNX3"/>
      <c r="FNY3"/>
      <c r="FNZ3"/>
      <c r="FOA3"/>
      <c r="FOB3"/>
      <c r="FOC3"/>
      <c r="FOD3"/>
      <c r="FOE3"/>
      <c r="FOF3"/>
      <c r="FOG3"/>
      <c r="FOH3"/>
      <c r="FOI3"/>
      <c r="FOJ3"/>
      <c r="FOK3"/>
      <c r="FOL3"/>
      <c r="FOM3"/>
      <c r="FON3"/>
      <c r="FOO3"/>
      <c r="FOP3"/>
      <c r="FOQ3"/>
      <c r="FOR3"/>
      <c r="FOS3"/>
      <c r="FOT3"/>
      <c r="FOU3"/>
      <c r="FOV3"/>
      <c r="FOW3"/>
      <c r="FOX3"/>
      <c r="FOY3"/>
      <c r="FOZ3"/>
      <c r="FPA3"/>
      <c r="FPB3"/>
      <c r="FPC3"/>
      <c r="FPD3"/>
      <c r="FPE3"/>
      <c r="FPF3"/>
      <c r="FPG3"/>
      <c r="FPH3"/>
      <c r="FPI3"/>
      <c r="FPJ3"/>
      <c r="FPK3"/>
      <c r="FPL3"/>
      <c r="FPM3"/>
      <c r="FPN3"/>
      <c r="FPO3"/>
      <c r="FPP3"/>
      <c r="FPQ3"/>
      <c r="FPR3"/>
      <c r="FPS3"/>
      <c r="FPT3"/>
      <c r="FPU3"/>
      <c r="FPV3"/>
      <c r="FPW3"/>
      <c r="FPX3"/>
      <c r="FPY3"/>
      <c r="FPZ3"/>
      <c r="FQA3"/>
      <c r="FQB3"/>
      <c r="FQC3"/>
      <c r="FQD3"/>
      <c r="FQE3"/>
      <c r="FQF3"/>
      <c r="FQG3"/>
      <c r="FQH3"/>
      <c r="FQI3"/>
      <c r="FQJ3"/>
      <c r="FQK3"/>
      <c r="FQL3"/>
      <c r="FQM3"/>
      <c r="FQN3"/>
      <c r="FQO3"/>
      <c r="FQP3"/>
      <c r="FQQ3"/>
      <c r="FQR3"/>
      <c r="FQS3"/>
      <c r="FQT3"/>
      <c r="FQU3"/>
      <c r="FQV3"/>
      <c r="FQW3"/>
      <c r="FQX3"/>
      <c r="FQY3"/>
      <c r="FQZ3"/>
      <c r="FRA3"/>
      <c r="FRB3"/>
      <c r="FRC3"/>
      <c r="FRD3"/>
      <c r="FRE3"/>
      <c r="FRF3"/>
      <c r="FRG3"/>
      <c r="FRH3"/>
      <c r="FRI3"/>
      <c r="FRJ3"/>
      <c r="FRK3"/>
      <c r="FRL3"/>
      <c r="FRM3"/>
      <c r="FRN3"/>
      <c r="FRO3"/>
      <c r="FRP3"/>
      <c r="FRQ3"/>
      <c r="FRR3"/>
      <c r="FRS3"/>
      <c r="FRT3"/>
      <c r="FRU3"/>
      <c r="FRV3"/>
      <c r="FRW3"/>
      <c r="FRX3"/>
      <c r="FRY3"/>
      <c r="FRZ3"/>
      <c r="FSA3"/>
      <c r="FSB3"/>
      <c r="FSC3"/>
      <c r="FSD3"/>
      <c r="FSE3"/>
      <c r="FSF3"/>
      <c r="FSG3"/>
      <c r="FSH3"/>
      <c r="FSI3"/>
      <c r="FSJ3"/>
      <c r="FSK3"/>
      <c r="FSL3"/>
      <c r="FSM3"/>
      <c r="FSN3"/>
      <c r="FSO3"/>
      <c r="FSP3"/>
      <c r="FSQ3"/>
      <c r="FSR3"/>
      <c r="FSS3"/>
      <c r="FST3"/>
      <c r="FSU3"/>
      <c r="FSV3"/>
      <c r="FSW3"/>
      <c r="FSX3"/>
      <c r="FSY3"/>
      <c r="FSZ3"/>
      <c r="FTA3"/>
      <c r="FTB3"/>
      <c r="FTC3"/>
      <c r="FTD3"/>
      <c r="FTE3"/>
      <c r="FTF3"/>
      <c r="FTG3"/>
      <c r="FTH3"/>
      <c r="FTI3"/>
      <c r="FTJ3"/>
      <c r="FTK3"/>
      <c r="FTL3"/>
      <c r="FTM3"/>
      <c r="FTN3"/>
      <c r="FTO3"/>
      <c r="FTP3"/>
      <c r="FTQ3"/>
      <c r="FTR3"/>
      <c r="FTS3"/>
      <c r="FTT3"/>
      <c r="FTU3"/>
      <c r="FTV3"/>
      <c r="FTW3"/>
      <c r="FTX3"/>
      <c r="FTY3"/>
      <c r="FTZ3"/>
      <c r="FUA3"/>
      <c r="FUB3"/>
      <c r="FUC3"/>
      <c r="FUD3"/>
      <c r="FUE3"/>
      <c r="FUF3"/>
      <c r="FUG3"/>
      <c r="FUH3"/>
      <c r="FUI3"/>
      <c r="FUJ3"/>
      <c r="FUK3"/>
      <c r="FUL3"/>
      <c r="FUM3"/>
      <c r="FUN3"/>
      <c r="FUO3"/>
      <c r="FUP3"/>
      <c r="FUQ3"/>
      <c r="FUR3"/>
      <c r="FUS3"/>
      <c r="FUT3"/>
      <c r="FUU3"/>
      <c r="FUV3"/>
      <c r="FUW3"/>
      <c r="FUX3"/>
      <c r="FUY3"/>
      <c r="FUZ3"/>
      <c r="FVA3"/>
      <c r="FVB3"/>
      <c r="FVC3"/>
      <c r="FVD3"/>
      <c r="FVE3"/>
      <c r="FVF3"/>
      <c r="FVG3"/>
      <c r="FVH3"/>
      <c r="FVI3"/>
      <c r="FVJ3"/>
      <c r="FVK3"/>
      <c r="FVL3"/>
      <c r="FVM3"/>
      <c r="FVN3"/>
      <c r="FVO3"/>
      <c r="FVP3"/>
      <c r="FVQ3"/>
      <c r="FVR3"/>
      <c r="FVS3"/>
      <c r="FVT3"/>
      <c r="FVU3"/>
      <c r="FVV3"/>
      <c r="FVW3"/>
      <c r="FVX3"/>
      <c r="FVY3"/>
      <c r="FVZ3"/>
      <c r="FWA3"/>
      <c r="FWB3"/>
      <c r="FWC3"/>
      <c r="FWD3"/>
      <c r="FWE3"/>
      <c r="FWF3"/>
      <c r="FWG3"/>
      <c r="FWH3"/>
      <c r="FWI3"/>
      <c r="FWJ3"/>
      <c r="FWK3"/>
      <c r="FWL3"/>
      <c r="FWM3"/>
      <c r="FWN3"/>
      <c r="FWO3"/>
      <c r="FWP3"/>
      <c r="FWQ3"/>
      <c r="FWR3"/>
      <c r="FWS3"/>
      <c r="FWT3"/>
      <c r="FWU3"/>
      <c r="FWV3"/>
      <c r="FWW3"/>
      <c r="FWX3"/>
      <c r="FWY3"/>
      <c r="FWZ3"/>
      <c r="FXA3"/>
      <c r="FXB3"/>
      <c r="FXC3"/>
      <c r="FXD3"/>
      <c r="FXE3"/>
      <c r="FXF3"/>
      <c r="FXG3"/>
      <c r="FXH3"/>
      <c r="FXI3"/>
      <c r="FXJ3"/>
      <c r="FXK3"/>
      <c r="FXL3"/>
      <c r="FXM3"/>
      <c r="FXN3"/>
      <c r="FXO3"/>
      <c r="FXP3"/>
      <c r="FXQ3"/>
      <c r="FXR3"/>
      <c r="FXS3"/>
      <c r="FXT3"/>
      <c r="FXU3"/>
      <c r="FXV3"/>
      <c r="FXW3"/>
      <c r="FXX3"/>
      <c r="FXY3"/>
      <c r="FXZ3"/>
      <c r="FYA3"/>
      <c r="FYB3"/>
      <c r="FYC3"/>
      <c r="FYD3"/>
      <c r="FYE3"/>
      <c r="FYF3"/>
      <c r="FYG3"/>
      <c r="FYH3"/>
      <c r="FYI3"/>
      <c r="FYJ3"/>
      <c r="FYK3"/>
      <c r="FYL3"/>
      <c r="FYM3"/>
      <c r="FYN3"/>
      <c r="FYO3"/>
      <c r="FYP3"/>
      <c r="FYQ3"/>
      <c r="FYR3"/>
      <c r="FYS3"/>
      <c r="FYT3"/>
      <c r="FYU3"/>
      <c r="FYV3"/>
      <c r="FYW3"/>
      <c r="FYX3"/>
      <c r="FYY3"/>
      <c r="FYZ3"/>
      <c r="FZA3"/>
      <c r="FZB3"/>
      <c r="FZC3"/>
      <c r="FZD3"/>
      <c r="FZE3"/>
      <c r="FZF3"/>
      <c r="FZG3"/>
      <c r="FZH3"/>
      <c r="FZI3"/>
      <c r="FZJ3"/>
      <c r="FZK3"/>
      <c r="FZL3"/>
      <c r="FZM3"/>
      <c r="FZN3"/>
      <c r="FZO3"/>
      <c r="FZP3"/>
      <c r="FZQ3"/>
      <c r="FZR3"/>
      <c r="FZS3"/>
      <c r="FZT3"/>
      <c r="FZU3"/>
      <c r="FZV3"/>
      <c r="FZW3"/>
      <c r="FZX3"/>
      <c r="FZY3"/>
      <c r="FZZ3"/>
      <c r="GAA3"/>
      <c r="GAB3"/>
      <c r="GAC3"/>
      <c r="GAD3"/>
      <c r="GAE3"/>
      <c r="GAF3"/>
      <c r="GAG3"/>
      <c r="GAH3"/>
      <c r="GAI3"/>
      <c r="GAJ3"/>
      <c r="GAK3"/>
      <c r="GAL3"/>
      <c r="GAM3"/>
      <c r="GAN3"/>
      <c r="GAO3"/>
      <c r="GAP3"/>
      <c r="GAQ3"/>
      <c r="GAR3"/>
      <c r="GAS3"/>
      <c r="GAT3"/>
      <c r="GAU3"/>
      <c r="GAV3"/>
      <c r="GAW3"/>
      <c r="GAX3"/>
      <c r="GAY3"/>
      <c r="GAZ3"/>
      <c r="GBA3"/>
      <c r="GBB3"/>
      <c r="GBC3"/>
      <c r="GBD3"/>
      <c r="GBE3"/>
      <c r="GBF3"/>
      <c r="GBG3"/>
      <c r="GBH3"/>
      <c r="GBI3"/>
      <c r="GBJ3"/>
      <c r="GBK3"/>
      <c r="GBL3"/>
      <c r="GBM3"/>
      <c r="GBN3"/>
      <c r="GBO3"/>
      <c r="GBP3"/>
      <c r="GBQ3"/>
      <c r="GBR3"/>
      <c r="GBS3"/>
      <c r="GBT3"/>
      <c r="GBU3"/>
      <c r="GBV3"/>
      <c r="GBW3"/>
      <c r="GBX3"/>
      <c r="GBY3"/>
      <c r="GBZ3"/>
      <c r="GCA3"/>
      <c r="GCB3"/>
      <c r="GCC3"/>
      <c r="GCD3"/>
      <c r="GCE3"/>
      <c r="GCF3"/>
      <c r="GCG3"/>
      <c r="GCH3"/>
      <c r="GCI3"/>
      <c r="GCJ3"/>
      <c r="GCK3"/>
      <c r="GCL3"/>
      <c r="GCM3"/>
      <c r="GCN3"/>
      <c r="GCO3"/>
      <c r="GCP3"/>
      <c r="GCQ3"/>
      <c r="GCR3"/>
      <c r="GCS3"/>
      <c r="GCT3"/>
      <c r="GCU3"/>
      <c r="GCV3"/>
      <c r="GCW3"/>
      <c r="GCX3"/>
      <c r="GCY3"/>
      <c r="GCZ3"/>
      <c r="GDA3"/>
      <c r="GDB3"/>
      <c r="GDC3"/>
      <c r="GDD3"/>
      <c r="GDE3"/>
      <c r="GDF3"/>
      <c r="GDG3"/>
      <c r="GDH3"/>
      <c r="GDI3"/>
      <c r="GDJ3"/>
      <c r="GDK3"/>
      <c r="GDL3"/>
      <c r="GDM3"/>
      <c r="GDN3"/>
      <c r="GDO3"/>
      <c r="GDP3"/>
      <c r="GDQ3"/>
      <c r="GDR3"/>
      <c r="GDS3"/>
      <c r="GDT3"/>
      <c r="GDU3"/>
      <c r="GDV3"/>
      <c r="GDW3"/>
      <c r="GDX3"/>
      <c r="GDY3"/>
      <c r="GDZ3"/>
      <c r="GEA3"/>
      <c r="GEB3"/>
      <c r="GEC3"/>
      <c r="GED3"/>
      <c r="GEE3"/>
      <c r="GEF3"/>
      <c r="GEG3"/>
      <c r="GEH3"/>
      <c r="GEI3"/>
      <c r="GEJ3"/>
      <c r="GEK3"/>
      <c r="GEL3"/>
      <c r="GEM3"/>
      <c r="GEN3"/>
      <c r="GEO3"/>
      <c r="GEP3"/>
      <c r="GEQ3"/>
      <c r="GER3"/>
      <c r="GES3"/>
      <c r="GET3"/>
      <c r="GEU3"/>
      <c r="GEV3"/>
      <c r="GEW3"/>
      <c r="GEX3"/>
      <c r="GEY3"/>
      <c r="GEZ3"/>
      <c r="GFA3"/>
      <c r="GFB3"/>
      <c r="GFC3"/>
      <c r="GFD3"/>
      <c r="GFE3"/>
      <c r="GFF3"/>
      <c r="GFG3"/>
      <c r="GFH3"/>
      <c r="GFI3"/>
      <c r="GFJ3"/>
      <c r="GFK3"/>
      <c r="GFL3"/>
      <c r="GFM3"/>
      <c r="GFN3"/>
      <c r="GFO3"/>
      <c r="GFP3"/>
      <c r="GFQ3"/>
      <c r="GFR3"/>
      <c r="GFS3"/>
      <c r="GFT3"/>
      <c r="GFU3"/>
      <c r="GFV3"/>
      <c r="GFW3"/>
      <c r="GFX3"/>
      <c r="GFY3"/>
      <c r="GFZ3"/>
      <c r="GGA3"/>
      <c r="GGB3"/>
      <c r="GGC3"/>
      <c r="GGD3"/>
      <c r="GGE3"/>
      <c r="GGF3"/>
      <c r="GGG3"/>
      <c r="GGH3"/>
      <c r="GGI3"/>
      <c r="GGJ3"/>
      <c r="GGK3"/>
      <c r="GGL3"/>
      <c r="GGM3"/>
      <c r="GGN3"/>
      <c r="GGO3"/>
      <c r="GGP3"/>
      <c r="GGQ3"/>
      <c r="GGR3"/>
      <c r="GGS3"/>
      <c r="GGT3"/>
      <c r="GGU3"/>
      <c r="GGV3"/>
      <c r="GGW3"/>
      <c r="GGX3"/>
      <c r="GGY3"/>
      <c r="GGZ3"/>
      <c r="GHA3"/>
      <c r="GHB3"/>
      <c r="GHC3"/>
      <c r="GHD3"/>
      <c r="GHE3"/>
      <c r="GHF3"/>
      <c r="GHG3"/>
      <c r="GHH3"/>
      <c r="GHI3"/>
      <c r="GHJ3"/>
      <c r="GHK3"/>
      <c r="GHL3"/>
      <c r="GHM3"/>
      <c r="GHN3"/>
      <c r="GHO3"/>
      <c r="GHP3"/>
      <c r="GHQ3"/>
      <c r="GHR3"/>
      <c r="GHS3"/>
      <c r="GHT3"/>
      <c r="GHU3"/>
      <c r="GHV3"/>
      <c r="GHW3"/>
      <c r="GHX3"/>
      <c r="GHY3"/>
      <c r="GHZ3"/>
      <c r="GIA3"/>
      <c r="GIB3"/>
      <c r="GIC3"/>
      <c r="GID3"/>
      <c r="GIE3"/>
      <c r="GIF3"/>
      <c r="GIG3"/>
      <c r="GIH3"/>
      <c r="GII3"/>
      <c r="GIJ3"/>
      <c r="GIK3"/>
      <c r="GIL3"/>
      <c r="GIM3"/>
      <c r="GIN3"/>
      <c r="GIO3"/>
      <c r="GIP3"/>
      <c r="GIQ3"/>
      <c r="GIR3"/>
      <c r="GIS3"/>
      <c r="GIT3"/>
      <c r="GIU3"/>
      <c r="GIV3"/>
      <c r="GIW3"/>
      <c r="GIX3"/>
      <c r="GIY3"/>
      <c r="GIZ3"/>
      <c r="GJA3"/>
      <c r="GJB3"/>
      <c r="GJC3"/>
      <c r="GJD3"/>
      <c r="GJE3"/>
      <c r="GJF3"/>
      <c r="GJG3"/>
      <c r="GJH3"/>
      <c r="GJI3"/>
      <c r="GJJ3"/>
      <c r="GJK3"/>
      <c r="GJL3"/>
      <c r="GJM3"/>
      <c r="GJN3"/>
      <c r="GJO3"/>
      <c r="GJP3"/>
      <c r="GJQ3"/>
      <c r="GJR3"/>
      <c r="GJS3"/>
      <c r="GJT3"/>
      <c r="GJU3"/>
      <c r="GJV3"/>
      <c r="GJW3"/>
      <c r="GJX3"/>
      <c r="GJY3"/>
      <c r="GJZ3"/>
      <c r="GKA3"/>
      <c r="GKB3"/>
      <c r="GKC3"/>
      <c r="GKD3"/>
      <c r="GKE3"/>
      <c r="GKF3"/>
      <c r="GKG3"/>
      <c r="GKH3"/>
      <c r="GKI3"/>
      <c r="GKJ3"/>
      <c r="GKK3"/>
      <c r="GKL3"/>
      <c r="GKM3"/>
      <c r="GKN3"/>
      <c r="GKO3"/>
      <c r="GKP3"/>
      <c r="GKQ3"/>
      <c r="GKR3"/>
      <c r="GKS3"/>
      <c r="GKT3"/>
      <c r="GKU3"/>
      <c r="GKV3"/>
      <c r="GKW3"/>
      <c r="GKX3"/>
      <c r="GKY3"/>
      <c r="GKZ3"/>
      <c r="GLA3"/>
      <c r="GLB3"/>
      <c r="GLC3"/>
      <c r="GLD3"/>
      <c r="GLE3"/>
      <c r="GLF3"/>
      <c r="GLG3"/>
      <c r="GLH3"/>
      <c r="GLI3"/>
      <c r="GLJ3"/>
      <c r="GLK3"/>
      <c r="GLL3"/>
      <c r="GLM3"/>
      <c r="GLN3"/>
      <c r="GLO3"/>
      <c r="GLP3"/>
      <c r="GLQ3"/>
      <c r="GLR3"/>
      <c r="GLS3"/>
      <c r="GLT3"/>
      <c r="GLU3"/>
      <c r="GLV3"/>
      <c r="GLW3"/>
      <c r="GLX3"/>
      <c r="GLY3"/>
      <c r="GLZ3"/>
      <c r="GMA3"/>
      <c r="GMB3"/>
      <c r="GMC3"/>
      <c r="GMD3"/>
      <c r="GME3"/>
      <c r="GMF3"/>
      <c r="GMG3"/>
      <c r="GMH3"/>
      <c r="GMI3"/>
      <c r="GMJ3"/>
      <c r="GMK3"/>
      <c r="GML3"/>
      <c r="GMM3"/>
      <c r="GMN3"/>
      <c r="GMO3"/>
      <c r="GMP3"/>
      <c r="GMQ3"/>
      <c r="GMR3"/>
      <c r="GMS3"/>
      <c r="GMT3"/>
      <c r="GMU3"/>
      <c r="GMV3"/>
      <c r="GMW3"/>
      <c r="GMX3"/>
      <c r="GMY3"/>
      <c r="GMZ3"/>
      <c r="GNA3"/>
      <c r="GNB3"/>
      <c r="GNC3"/>
      <c r="GND3"/>
      <c r="GNE3"/>
      <c r="GNF3"/>
      <c r="GNG3"/>
      <c r="GNH3"/>
      <c r="GNI3"/>
      <c r="GNJ3"/>
      <c r="GNK3"/>
      <c r="GNL3"/>
      <c r="GNM3"/>
      <c r="GNN3"/>
      <c r="GNO3"/>
      <c r="GNP3"/>
      <c r="GNQ3"/>
      <c r="GNR3"/>
      <c r="GNS3"/>
      <c r="GNT3"/>
      <c r="GNU3"/>
      <c r="GNV3"/>
      <c r="GNW3"/>
      <c r="GNX3"/>
      <c r="GNY3"/>
      <c r="GNZ3"/>
      <c r="GOA3"/>
      <c r="GOB3"/>
      <c r="GOC3"/>
      <c r="GOD3"/>
      <c r="GOE3"/>
      <c r="GOF3"/>
      <c r="GOG3"/>
      <c r="GOH3"/>
      <c r="GOI3"/>
      <c r="GOJ3"/>
      <c r="GOK3"/>
      <c r="GOL3"/>
      <c r="GOM3"/>
      <c r="GON3"/>
      <c r="GOO3"/>
      <c r="GOP3"/>
      <c r="GOQ3"/>
      <c r="GOR3"/>
      <c r="GOS3"/>
      <c r="GOT3"/>
      <c r="GOU3"/>
      <c r="GOV3"/>
      <c r="GOW3"/>
      <c r="GOX3"/>
      <c r="GOY3"/>
      <c r="GOZ3"/>
      <c r="GPA3"/>
      <c r="GPB3"/>
      <c r="GPC3"/>
      <c r="GPD3"/>
      <c r="GPE3"/>
      <c r="GPF3"/>
      <c r="GPG3"/>
      <c r="GPH3"/>
      <c r="GPI3"/>
      <c r="GPJ3"/>
      <c r="GPK3"/>
      <c r="GPL3"/>
      <c r="GPM3"/>
      <c r="GPN3"/>
      <c r="GPO3"/>
      <c r="GPP3"/>
      <c r="GPQ3"/>
      <c r="GPR3"/>
      <c r="GPS3"/>
      <c r="GPT3"/>
      <c r="GPU3"/>
      <c r="GPV3"/>
      <c r="GPW3"/>
      <c r="GPX3"/>
      <c r="GPY3"/>
      <c r="GPZ3"/>
      <c r="GQA3"/>
      <c r="GQB3"/>
      <c r="GQC3"/>
      <c r="GQD3"/>
      <c r="GQE3"/>
      <c r="GQF3"/>
      <c r="GQG3"/>
      <c r="GQH3"/>
      <c r="GQI3"/>
      <c r="GQJ3"/>
      <c r="GQK3"/>
      <c r="GQL3"/>
      <c r="GQM3"/>
      <c r="GQN3"/>
      <c r="GQO3"/>
      <c r="GQP3"/>
      <c r="GQQ3"/>
      <c r="GQR3"/>
      <c r="GQS3"/>
      <c r="GQT3"/>
      <c r="GQU3"/>
      <c r="GQV3"/>
      <c r="GQW3"/>
      <c r="GQX3"/>
      <c r="GQY3"/>
      <c r="GQZ3"/>
      <c r="GRA3"/>
      <c r="GRB3"/>
      <c r="GRC3"/>
      <c r="GRD3"/>
      <c r="GRE3"/>
      <c r="GRF3"/>
      <c r="GRG3"/>
      <c r="GRH3"/>
      <c r="GRI3"/>
      <c r="GRJ3"/>
      <c r="GRK3"/>
      <c r="GRL3"/>
      <c r="GRM3"/>
      <c r="GRN3"/>
      <c r="GRO3"/>
      <c r="GRP3"/>
      <c r="GRQ3"/>
      <c r="GRR3"/>
      <c r="GRS3"/>
      <c r="GRT3"/>
      <c r="GRU3"/>
      <c r="GRV3"/>
      <c r="GRW3"/>
      <c r="GRX3"/>
      <c r="GRY3"/>
      <c r="GRZ3"/>
      <c r="GSA3"/>
      <c r="GSB3"/>
      <c r="GSC3"/>
      <c r="GSD3"/>
      <c r="GSE3"/>
      <c r="GSF3"/>
      <c r="GSG3"/>
      <c r="GSH3"/>
      <c r="GSI3"/>
      <c r="GSJ3"/>
      <c r="GSK3"/>
      <c r="GSL3"/>
      <c r="GSM3"/>
      <c r="GSN3"/>
      <c r="GSO3"/>
      <c r="GSP3"/>
      <c r="GSQ3"/>
      <c r="GSR3"/>
      <c r="GSS3"/>
      <c r="GST3"/>
      <c r="GSU3"/>
      <c r="GSV3"/>
      <c r="GSW3"/>
      <c r="GSX3"/>
      <c r="GSY3"/>
      <c r="GSZ3"/>
      <c r="GTA3"/>
      <c r="GTB3"/>
      <c r="GTC3"/>
      <c r="GTD3"/>
      <c r="GTE3"/>
      <c r="GTF3"/>
      <c r="GTG3"/>
      <c r="GTH3"/>
      <c r="GTI3"/>
      <c r="GTJ3"/>
      <c r="GTK3"/>
      <c r="GTL3"/>
      <c r="GTM3"/>
      <c r="GTN3"/>
      <c r="GTO3"/>
      <c r="GTP3"/>
      <c r="GTQ3"/>
      <c r="GTR3"/>
      <c r="GTS3"/>
      <c r="GTT3"/>
      <c r="GTU3"/>
      <c r="GTV3"/>
      <c r="GTW3"/>
      <c r="GTX3"/>
      <c r="GTY3"/>
      <c r="GTZ3"/>
      <c r="GUA3"/>
      <c r="GUB3"/>
      <c r="GUC3"/>
      <c r="GUD3"/>
      <c r="GUE3"/>
      <c r="GUF3"/>
      <c r="GUG3"/>
      <c r="GUH3"/>
      <c r="GUI3"/>
      <c r="GUJ3"/>
      <c r="GUK3"/>
      <c r="GUL3"/>
      <c r="GUM3"/>
      <c r="GUN3"/>
      <c r="GUO3"/>
      <c r="GUP3"/>
      <c r="GUQ3"/>
      <c r="GUR3"/>
      <c r="GUS3"/>
      <c r="GUT3"/>
      <c r="GUU3"/>
      <c r="GUV3"/>
      <c r="GUW3"/>
      <c r="GUX3"/>
      <c r="GUY3"/>
      <c r="GUZ3"/>
      <c r="GVA3"/>
      <c r="GVB3"/>
      <c r="GVC3"/>
      <c r="GVD3"/>
      <c r="GVE3"/>
      <c r="GVF3"/>
      <c r="GVG3"/>
      <c r="GVH3"/>
      <c r="GVI3"/>
      <c r="GVJ3"/>
      <c r="GVK3"/>
      <c r="GVL3"/>
      <c r="GVM3"/>
      <c r="GVN3"/>
      <c r="GVO3"/>
      <c r="GVP3"/>
      <c r="GVQ3"/>
      <c r="GVR3"/>
      <c r="GVS3"/>
      <c r="GVT3"/>
      <c r="GVU3"/>
      <c r="GVV3"/>
      <c r="GVW3"/>
      <c r="GVX3"/>
      <c r="GVY3"/>
      <c r="GVZ3"/>
      <c r="GWA3"/>
      <c r="GWB3"/>
      <c r="GWC3"/>
      <c r="GWD3"/>
      <c r="GWE3"/>
      <c r="GWF3"/>
      <c r="GWG3"/>
      <c r="GWH3"/>
      <c r="GWI3"/>
      <c r="GWJ3"/>
      <c r="GWK3"/>
      <c r="GWL3"/>
      <c r="GWM3"/>
      <c r="GWN3"/>
      <c r="GWO3"/>
      <c r="GWP3"/>
      <c r="GWQ3"/>
      <c r="GWR3"/>
      <c r="GWS3"/>
      <c r="GWT3"/>
      <c r="GWU3"/>
      <c r="GWV3"/>
      <c r="GWW3"/>
      <c r="GWX3"/>
      <c r="GWY3"/>
      <c r="GWZ3"/>
      <c r="GXA3"/>
      <c r="GXB3"/>
      <c r="GXC3"/>
      <c r="GXD3"/>
      <c r="GXE3"/>
      <c r="GXF3"/>
      <c r="GXG3"/>
      <c r="GXH3"/>
      <c r="GXI3"/>
      <c r="GXJ3"/>
      <c r="GXK3"/>
      <c r="GXL3"/>
      <c r="GXM3"/>
      <c r="GXN3"/>
      <c r="GXO3"/>
      <c r="GXP3"/>
      <c r="GXQ3"/>
      <c r="GXR3"/>
      <c r="GXS3"/>
      <c r="GXT3"/>
      <c r="GXU3"/>
      <c r="GXV3"/>
      <c r="GXW3"/>
      <c r="GXX3"/>
      <c r="GXY3"/>
      <c r="GXZ3"/>
      <c r="GYA3"/>
      <c r="GYB3"/>
      <c r="GYC3"/>
      <c r="GYD3"/>
      <c r="GYE3"/>
      <c r="GYF3"/>
      <c r="GYG3"/>
      <c r="GYH3"/>
      <c r="GYI3"/>
      <c r="GYJ3"/>
      <c r="GYK3"/>
      <c r="GYL3"/>
      <c r="GYM3"/>
      <c r="GYN3"/>
      <c r="GYO3"/>
      <c r="GYP3"/>
      <c r="GYQ3"/>
      <c r="GYR3"/>
      <c r="GYS3"/>
      <c r="GYT3"/>
      <c r="GYU3"/>
      <c r="GYV3"/>
      <c r="GYW3"/>
      <c r="GYX3"/>
      <c r="GYY3"/>
      <c r="GYZ3"/>
      <c r="GZA3"/>
      <c r="GZB3"/>
      <c r="GZC3"/>
      <c r="GZD3"/>
      <c r="GZE3"/>
      <c r="GZF3"/>
      <c r="GZG3"/>
      <c r="GZH3"/>
      <c r="GZI3"/>
      <c r="GZJ3"/>
      <c r="GZK3"/>
      <c r="GZL3"/>
      <c r="GZM3"/>
      <c r="GZN3"/>
      <c r="GZO3"/>
      <c r="GZP3"/>
      <c r="GZQ3"/>
      <c r="GZR3"/>
      <c r="GZS3"/>
      <c r="GZT3"/>
      <c r="GZU3"/>
      <c r="GZV3"/>
      <c r="GZW3"/>
      <c r="GZX3"/>
      <c r="GZY3"/>
      <c r="GZZ3"/>
      <c r="HAA3"/>
      <c r="HAB3"/>
      <c r="HAC3"/>
      <c r="HAD3"/>
      <c r="HAE3"/>
      <c r="HAF3"/>
      <c r="HAG3"/>
      <c r="HAH3"/>
      <c r="HAI3"/>
      <c r="HAJ3"/>
      <c r="HAK3"/>
      <c r="HAL3"/>
      <c r="HAM3"/>
      <c r="HAN3"/>
      <c r="HAO3"/>
      <c r="HAP3"/>
      <c r="HAQ3"/>
      <c r="HAR3"/>
      <c r="HAS3"/>
      <c r="HAT3"/>
      <c r="HAU3"/>
      <c r="HAV3"/>
      <c r="HAW3"/>
      <c r="HAX3"/>
      <c r="HAY3"/>
      <c r="HAZ3"/>
      <c r="HBA3"/>
      <c r="HBB3"/>
      <c r="HBC3"/>
      <c r="HBD3"/>
      <c r="HBE3"/>
      <c r="HBF3"/>
      <c r="HBG3"/>
      <c r="HBH3"/>
      <c r="HBI3"/>
      <c r="HBJ3"/>
      <c r="HBK3"/>
      <c r="HBL3"/>
      <c r="HBM3"/>
      <c r="HBN3"/>
      <c r="HBO3"/>
      <c r="HBP3"/>
      <c r="HBQ3"/>
      <c r="HBR3"/>
      <c r="HBS3"/>
      <c r="HBT3"/>
      <c r="HBU3"/>
      <c r="HBV3"/>
      <c r="HBW3"/>
      <c r="HBX3"/>
      <c r="HBY3"/>
      <c r="HBZ3"/>
      <c r="HCA3"/>
      <c r="HCB3"/>
      <c r="HCC3"/>
      <c r="HCD3"/>
      <c r="HCE3"/>
      <c r="HCF3"/>
      <c r="HCG3"/>
      <c r="HCH3"/>
      <c r="HCI3"/>
      <c r="HCJ3"/>
      <c r="HCK3"/>
      <c r="HCL3"/>
      <c r="HCM3"/>
      <c r="HCN3"/>
      <c r="HCO3"/>
      <c r="HCP3"/>
      <c r="HCQ3"/>
      <c r="HCR3"/>
      <c r="HCS3"/>
      <c r="HCT3"/>
      <c r="HCU3"/>
      <c r="HCV3"/>
      <c r="HCW3"/>
      <c r="HCX3"/>
      <c r="HCY3"/>
      <c r="HCZ3"/>
      <c r="HDA3"/>
      <c r="HDB3"/>
      <c r="HDC3"/>
      <c r="HDD3"/>
      <c r="HDE3"/>
      <c r="HDF3"/>
      <c r="HDG3"/>
      <c r="HDH3"/>
      <c r="HDI3"/>
      <c r="HDJ3"/>
      <c r="HDK3"/>
      <c r="HDL3"/>
      <c r="HDM3"/>
      <c r="HDN3"/>
      <c r="HDO3"/>
      <c r="HDP3"/>
      <c r="HDQ3"/>
      <c r="HDR3"/>
      <c r="HDS3"/>
      <c r="HDT3"/>
      <c r="HDU3"/>
      <c r="HDV3"/>
      <c r="HDW3"/>
      <c r="HDX3"/>
      <c r="HDY3"/>
      <c r="HDZ3"/>
      <c r="HEA3"/>
      <c r="HEB3"/>
      <c r="HEC3"/>
      <c r="HED3"/>
      <c r="HEE3"/>
      <c r="HEF3"/>
      <c r="HEG3"/>
      <c r="HEH3"/>
      <c r="HEI3"/>
      <c r="HEJ3"/>
      <c r="HEK3"/>
      <c r="HEL3"/>
      <c r="HEM3"/>
      <c r="HEN3"/>
      <c r="HEO3"/>
      <c r="HEP3"/>
      <c r="HEQ3"/>
      <c r="HER3"/>
      <c r="HES3"/>
      <c r="HET3"/>
      <c r="HEU3"/>
      <c r="HEV3"/>
      <c r="HEW3"/>
      <c r="HEX3"/>
      <c r="HEY3"/>
      <c r="HEZ3"/>
      <c r="HFA3"/>
      <c r="HFB3"/>
      <c r="HFC3"/>
      <c r="HFD3"/>
      <c r="HFE3"/>
      <c r="HFF3"/>
      <c r="HFG3"/>
      <c r="HFH3"/>
      <c r="HFI3"/>
      <c r="HFJ3"/>
      <c r="HFK3"/>
      <c r="HFL3"/>
      <c r="HFM3"/>
      <c r="HFN3"/>
      <c r="HFO3"/>
      <c r="HFP3"/>
      <c r="HFQ3"/>
      <c r="HFR3"/>
      <c r="HFS3"/>
      <c r="HFT3"/>
      <c r="HFU3"/>
      <c r="HFV3"/>
      <c r="HFW3"/>
      <c r="HFX3"/>
      <c r="HFY3"/>
      <c r="HFZ3"/>
      <c r="HGA3"/>
      <c r="HGB3"/>
      <c r="HGC3"/>
      <c r="HGD3"/>
      <c r="HGE3"/>
      <c r="HGF3"/>
      <c r="HGG3"/>
      <c r="HGH3"/>
      <c r="HGI3"/>
      <c r="HGJ3"/>
      <c r="HGK3"/>
      <c r="HGL3"/>
      <c r="HGM3"/>
      <c r="HGN3"/>
      <c r="HGO3"/>
      <c r="HGP3"/>
      <c r="HGQ3"/>
      <c r="HGR3"/>
      <c r="HGS3"/>
      <c r="HGT3"/>
      <c r="HGU3"/>
      <c r="HGV3"/>
      <c r="HGW3"/>
      <c r="HGX3"/>
      <c r="HGY3"/>
      <c r="HGZ3"/>
      <c r="HHA3"/>
      <c r="HHB3"/>
      <c r="HHC3"/>
      <c r="HHD3"/>
      <c r="HHE3"/>
      <c r="HHF3"/>
      <c r="HHG3"/>
      <c r="HHH3"/>
      <c r="HHI3"/>
      <c r="HHJ3"/>
      <c r="HHK3"/>
      <c r="HHL3"/>
      <c r="HHM3"/>
      <c r="HHN3"/>
      <c r="HHO3"/>
      <c r="HHP3"/>
      <c r="HHQ3"/>
      <c r="HHR3"/>
      <c r="HHS3"/>
      <c r="HHT3"/>
      <c r="HHU3"/>
      <c r="HHV3"/>
      <c r="HHW3"/>
      <c r="HHX3"/>
      <c r="HHY3"/>
      <c r="HHZ3"/>
      <c r="HIA3"/>
      <c r="HIB3"/>
      <c r="HIC3"/>
      <c r="HID3"/>
      <c r="HIE3"/>
      <c r="HIF3"/>
      <c r="HIG3"/>
      <c r="HIH3"/>
      <c r="HII3"/>
      <c r="HIJ3"/>
      <c r="HIK3"/>
      <c r="HIL3"/>
      <c r="HIM3"/>
      <c r="HIN3"/>
      <c r="HIO3"/>
      <c r="HIP3"/>
      <c r="HIQ3"/>
      <c r="HIR3"/>
      <c r="HIS3"/>
      <c r="HIT3"/>
      <c r="HIU3"/>
      <c r="HIV3"/>
      <c r="HIW3"/>
      <c r="HIX3"/>
      <c r="HIY3"/>
      <c r="HIZ3"/>
      <c r="HJA3"/>
      <c r="HJB3"/>
      <c r="HJC3"/>
      <c r="HJD3"/>
      <c r="HJE3"/>
      <c r="HJF3"/>
      <c r="HJG3"/>
      <c r="HJH3"/>
      <c r="HJI3"/>
      <c r="HJJ3"/>
      <c r="HJK3"/>
      <c r="HJL3"/>
      <c r="HJM3"/>
      <c r="HJN3"/>
      <c r="HJO3"/>
      <c r="HJP3"/>
      <c r="HJQ3"/>
      <c r="HJR3"/>
      <c r="HJS3"/>
      <c r="HJT3"/>
      <c r="HJU3"/>
      <c r="HJV3"/>
      <c r="HJW3"/>
      <c r="HJX3"/>
      <c r="HJY3"/>
      <c r="HJZ3"/>
      <c r="HKA3"/>
      <c r="HKB3"/>
      <c r="HKC3"/>
      <c r="HKD3"/>
      <c r="HKE3"/>
      <c r="HKF3"/>
      <c r="HKG3"/>
      <c r="HKH3"/>
      <c r="HKI3"/>
      <c r="HKJ3"/>
      <c r="HKK3"/>
      <c r="HKL3"/>
      <c r="HKM3"/>
      <c r="HKN3"/>
      <c r="HKO3"/>
      <c r="HKP3"/>
      <c r="HKQ3"/>
      <c r="HKR3"/>
      <c r="HKS3"/>
      <c r="HKT3"/>
      <c r="HKU3"/>
      <c r="HKV3"/>
      <c r="HKW3"/>
      <c r="HKX3"/>
      <c r="HKY3"/>
      <c r="HKZ3"/>
      <c r="HLA3"/>
      <c r="HLB3"/>
      <c r="HLC3"/>
      <c r="HLD3"/>
      <c r="HLE3"/>
      <c r="HLF3"/>
      <c r="HLG3"/>
      <c r="HLH3"/>
      <c r="HLI3"/>
      <c r="HLJ3"/>
      <c r="HLK3"/>
      <c r="HLL3"/>
      <c r="HLM3"/>
      <c r="HLN3"/>
      <c r="HLO3"/>
      <c r="HLP3"/>
      <c r="HLQ3"/>
      <c r="HLR3"/>
      <c r="HLS3"/>
      <c r="HLT3"/>
      <c r="HLU3"/>
      <c r="HLV3"/>
      <c r="HLW3"/>
      <c r="HLX3"/>
      <c r="HLY3"/>
      <c r="HLZ3"/>
      <c r="HMA3"/>
      <c r="HMB3"/>
      <c r="HMC3"/>
      <c r="HMD3"/>
      <c r="HME3"/>
      <c r="HMF3"/>
      <c r="HMG3"/>
      <c r="HMH3"/>
      <c r="HMI3"/>
      <c r="HMJ3"/>
      <c r="HMK3"/>
      <c r="HML3"/>
      <c r="HMM3"/>
      <c r="HMN3"/>
      <c r="HMO3"/>
      <c r="HMP3"/>
      <c r="HMQ3"/>
      <c r="HMR3"/>
      <c r="HMS3"/>
      <c r="HMT3"/>
      <c r="HMU3"/>
      <c r="HMV3"/>
      <c r="HMW3"/>
      <c r="HMX3"/>
      <c r="HMY3"/>
      <c r="HMZ3"/>
      <c r="HNA3"/>
      <c r="HNB3"/>
      <c r="HNC3"/>
      <c r="HND3"/>
      <c r="HNE3"/>
      <c r="HNF3"/>
      <c r="HNG3"/>
      <c r="HNH3"/>
      <c r="HNI3"/>
      <c r="HNJ3"/>
      <c r="HNK3"/>
      <c r="HNL3"/>
      <c r="HNM3"/>
      <c r="HNN3"/>
      <c r="HNO3"/>
      <c r="HNP3"/>
      <c r="HNQ3"/>
      <c r="HNR3"/>
      <c r="HNS3"/>
      <c r="HNT3"/>
      <c r="HNU3"/>
      <c r="HNV3"/>
      <c r="HNW3"/>
      <c r="HNX3"/>
      <c r="HNY3"/>
      <c r="HNZ3"/>
      <c r="HOA3"/>
      <c r="HOB3"/>
      <c r="HOC3"/>
      <c r="HOD3"/>
      <c r="HOE3"/>
      <c r="HOF3"/>
      <c r="HOG3"/>
      <c r="HOH3"/>
      <c r="HOI3"/>
      <c r="HOJ3"/>
      <c r="HOK3"/>
      <c r="HOL3"/>
      <c r="HOM3"/>
      <c r="HON3"/>
      <c r="HOO3"/>
      <c r="HOP3"/>
      <c r="HOQ3"/>
      <c r="HOR3"/>
      <c r="HOS3"/>
      <c r="HOT3"/>
      <c r="HOU3"/>
      <c r="HOV3"/>
      <c r="HOW3"/>
      <c r="HOX3"/>
      <c r="HOY3"/>
      <c r="HOZ3"/>
      <c r="HPA3"/>
      <c r="HPB3"/>
      <c r="HPC3"/>
      <c r="HPD3"/>
      <c r="HPE3"/>
      <c r="HPF3"/>
      <c r="HPG3"/>
      <c r="HPH3"/>
      <c r="HPI3"/>
      <c r="HPJ3"/>
      <c r="HPK3"/>
      <c r="HPL3"/>
      <c r="HPM3"/>
      <c r="HPN3"/>
      <c r="HPO3"/>
      <c r="HPP3"/>
      <c r="HPQ3"/>
      <c r="HPR3"/>
      <c r="HPS3"/>
      <c r="HPT3"/>
      <c r="HPU3"/>
      <c r="HPV3"/>
      <c r="HPW3"/>
      <c r="HPX3"/>
      <c r="HPY3"/>
      <c r="HPZ3"/>
      <c r="HQA3"/>
      <c r="HQB3"/>
      <c r="HQC3"/>
      <c r="HQD3"/>
      <c r="HQE3"/>
      <c r="HQF3"/>
      <c r="HQG3"/>
      <c r="HQH3"/>
      <c r="HQI3"/>
      <c r="HQJ3"/>
      <c r="HQK3"/>
      <c r="HQL3"/>
      <c r="HQM3"/>
      <c r="HQN3"/>
      <c r="HQO3"/>
      <c r="HQP3"/>
      <c r="HQQ3"/>
      <c r="HQR3"/>
      <c r="HQS3"/>
      <c r="HQT3"/>
      <c r="HQU3"/>
      <c r="HQV3"/>
      <c r="HQW3"/>
      <c r="HQX3"/>
      <c r="HQY3"/>
      <c r="HQZ3"/>
      <c r="HRA3"/>
      <c r="HRB3"/>
      <c r="HRC3"/>
      <c r="HRD3"/>
      <c r="HRE3"/>
      <c r="HRF3"/>
      <c r="HRG3"/>
      <c r="HRH3"/>
      <c r="HRI3"/>
      <c r="HRJ3"/>
      <c r="HRK3"/>
      <c r="HRL3"/>
      <c r="HRM3"/>
      <c r="HRN3"/>
      <c r="HRO3"/>
      <c r="HRP3"/>
      <c r="HRQ3"/>
      <c r="HRR3"/>
      <c r="HRS3"/>
      <c r="HRT3"/>
      <c r="HRU3"/>
      <c r="HRV3"/>
      <c r="HRW3"/>
      <c r="HRX3"/>
      <c r="HRY3"/>
      <c r="HRZ3"/>
      <c r="HSA3"/>
      <c r="HSB3"/>
      <c r="HSC3"/>
      <c r="HSD3"/>
      <c r="HSE3"/>
      <c r="HSF3"/>
      <c r="HSG3"/>
      <c r="HSH3"/>
      <c r="HSI3"/>
      <c r="HSJ3"/>
      <c r="HSK3"/>
      <c r="HSL3"/>
      <c r="HSM3"/>
      <c r="HSN3"/>
      <c r="HSO3"/>
      <c r="HSP3"/>
      <c r="HSQ3"/>
      <c r="HSR3"/>
      <c r="HSS3"/>
      <c r="HST3"/>
      <c r="HSU3"/>
      <c r="HSV3"/>
      <c r="HSW3"/>
      <c r="HSX3"/>
      <c r="HSY3"/>
      <c r="HSZ3"/>
      <c r="HTA3"/>
      <c r="HTB3"/>
      <c r="HTC3"/>
      <c r="HTD3"/>
      <c r="HTE3"/>
      <c r="HTF3"/>
      <c r="HTG3"/>
      <c r="HTH3"/>
      <c r="HTI3"/>
      <c r="HTJ3"/>
      <c r="HTK3"/>
      <c r="HTL3"/>
      <c r="HTM3"/>
      <c r="HTN3"/>
      <c r="HTO3"/>
      <c r="HTP3"/>
      <c r="HTQ3"/>
      <c r="HTR3"/>
      <c r="HTS3"/>
      <c r="HTT3"/>
      <c r="HTU3"/>
      <c r="HTV3"/>
      <c r="HTW3"/>
      <c r="HTX3"/>
      <c r="HTY3"/>
      <c r="HTZ3"/>
      <c r="HUA3"/>
      <c r="HUB3"/>
      <c r="HUC3"/>
      <c r="HUD3"/>
      <c r="HUE3"/>
      <c r="HUF3"/>
      <c r="HUG3"/>
      <c r="HUH3"/>
      <c r="HUI3"/>
      <c r="HUJ3"/>
      <c r="HUK3"/>
      <c r="HUL3"/>
      <c r="HUM3"/>
      <c r="HUN3"/>
      <c r="HUO3"/>
      <c r="HUP3"/>
      <c r="HUQ3"/>
      <c r="HUR3"/>
      <c r="HUS3"/>
      <c r="HUT3"/>
      <c r="HUU3"/>
      <c r="HUV3"/>
      <c r="HUW3"/>
      <c r="HUX3"/>
      <c r="HUY3"/>
      <c r="HUZ3"/>
      <c r="HVA3"/>
      <c r="HVB3"/>
      <c r="HVC3"/>
      <c r="HVD3"/>
      <c r="HVE3"/>
      <c r="HVF3"/>
      <c r="HVG3"/>
      <c r="HVH3"/>
      <c r="HVI3"/>
      <c r="HVJ3"/>
      <c r="HVK3"/>
      <c r="HVL3"/>
      <c r="HVM3"/>
      <c r="HVN3"/>
      <c r="HVO3"/>
      <c r="HVP3"/>
      <c r="HVQ3"/>
      <c r="HVR3"/>
      <c r="HVS3"/>
      <c r="HVT3"/>
      <c r="HVU3"/>
      <c r="HVV3"/>
      <c r="HVW3"/>
      <c r="HVX3"/>
      <c r="HVY3"/>
      <c r="HVZ3"/>
      <c r="HWA3"/>
      <c r="HWB3"/>
      <c r="HWC3"/>
      <c r="HWD3"/>
      <c r="HWE3"/>
      <c r="HWF3"/>
      <c r="HWG3"/>
      <c r="HWH3"/>
      <c r="HWI3"/>
      <c r="HWJ3"/>
      <c r="HWK3"/>
      <c r="HWL3"/>
      <c r="HWM3"/>
      <c r="HWN3"/>
      <c r="HWO3"/>
      <c r="HWP3"/>
      <c r="HWQ3"/>
      <c r="HWR3"/>
      <c r="HWS3"/>
      <c r="HWT3"/>
      <c r="HWU3"/>
      <c r="HWV3"/>
      <c r="HWW3"/>
      <c r="HWX3"/>
      <c r="HWY3"/>
      <c r="HWZ3"/>
      <c r="HXA3"/>
      <c r="HXB3"/>
      <c r="HXC3"/>
      <c r="HXD3"/>
      <c r="HXE3"/>
      <c r="HXF3"/>
      <c r="HXG3"/>
      <c r="HXH3"/>
      <c r="HXI3"/>
      <c r="HXJ3"/>
      <c r="HXK3"/>
      <c r="HXL3"/>
      <c r="HXM3"/>
      <c r="HXN3"/>
      <c r="HXO3"/>
      <c r="HXP3"/>
      <c r="HXQ3"/>
      <c r="HXR3"/>
      <c r="HXS3"/>
      <c r="HXT3"/>
      <c r="HXU3"/>
      <c r="HXV3"/>
      <c r="HXW3"/>
      <c r="HXX3"/>
      <c r="HXY3"/>
      <c r="HXZ3"/>
      <c r="HYA3"/>
      <c r="HYB3"/>
      <c r="HYC3"/>
      <c r="HYD3"/>
      <c r="HYE3"/>
      <c r="HYF3"/>
      <c r="HYG3"/>
      <c r="HYH3"/>
      <c r="HYI3"/>
      <c r="HYJ3"/>
      <c r="HYK3"/>
      <c r="HYL3"/>
      <c r="HYM3"/>
      <c r="HYN3"/>
      <c r="HYO3"/>
      <c r="HYP3"/>
      <c r="HYQ3"/>
      <c r="HYR3"/>
      <c r="HYS3"/>
      <c r="HYT3"/>
      <c r="HYU3"/>
      <c r="HYV3"/>
      <c r="HYW3"/>
      <c r="HYX3"/>
      <c r="HYY3"/>
      <c r="HYZ3"/>
      <c r="HZA3"/>
      <c r="HZB3"/>
      <c r="HZC3"/>
      <c r="HZD3"/>
      <c r="HZE3"/>
      <c r="HZF3"/>
      <c r="HZG3"/>
      <c r="HZH3"/>
      <c r="HZI3"/>
      <c r="HZJ3"/>
      <c r="HZK3"/>
      <c r="HZL3"/>
      <c r="HZM3"/>
      <c r="HZN3"/>
      <c r="HZO3"/>
      <c r="HZP3"/>
      <c r="HZQ3"/>
      <c r="HZR3"/>
      <c r="HZS3"/>
      <c r="HZT3"/>
      <c r="HZU3"/>
      <c r="HZV3"/>
      <c r="HZW3"/>
      <c r="HZX3"/>
      <c r="HZY3"/>
      <c r="HZZ3"/>
      <c r="IAA3"/>
      <c r="IAB3"/>
      <c r="IAC3"/>
      <c r="IAD3"/>
      <c r="IAE3"/>
      <c r="IAF3"/>
      <c r="IAG3"/>
      <c r="IAH3"/>
      <c r="IAI3"/>
      <c r="IAJ3"/>
      <c r="IAK3"/>
      <c r="IAL3"/>
      <c r="IAM3"/>
      <c r="IAN3"/>
      <c r="IAO3"/>
      <c r="IAP3"/>
      <c r="IAQ3"/>
      <c r="IAR3"/>
      <c r="IAS3"/>
      <c r="IAT3"/>
      <c r="IAU3"/>
      <c r="IAV3"/>
      <c r="IAW3"/>
      <c r="IAX3"/>
      <c r="IAY3"/>
      <c r="IAZ3"/>
      <c r="IBA3"/>
      <c r="IBB3"/>
      <c r="IBC3"/>
      <c r="IBD3"/>
      <c r="IBE3"/>
      <c r="IBF3"/>
      <c r="IBG3"/>
      <c r="IBH3"/>
      <c r="IBI3"/>
      <c r="IBJ3"/>
      <c r="IBK3"/>
      <c r="IBL3"/>
      <c r="IBM3"/>
      <c r="IBN3"/>
      <c r="IBO3"/>
      <c r="IBP3"/>
      <c r="IBQ3"/>
      <c r="IBR3"/>
      <c r="IBS3"/>
      <c r="IBT3"/>
      <c r="IBU3"/>
      <c r="IBV3"/>
      <c r="IBW3"/>
      <c r="IBX3"/>
      <c r="IBY3"/>
      <c r="IBZ3"/>
      <c r="ICA3"/>
      <c r="ICB3"/>
      <c r="ICC3"/>
      <c r="ICD3"/>
      <c r="ICE3"/>
      <c r="ICF3"/>
      <c r="ICG3"/>
      <c r="ICH3"/>
      <c r="ICI3"/>
      <c r="ICJ3"/>
      <c r="ICK3"/>
      <c r="ICL3"/>
      <c r="ICM3"/>
      <c r="ICN3"/>
      <c r="ICO3"/>
      <c r="ICP3"/>
      <c r="ICQ3"/>
      <c r="ICR3"/>
      <c r="ICS3"/>
      <c r="ICT3"/>
      <c r="ICU3"/>
      <c r="ICV3"/>
      <c r="ICW3"/>
      <c r="ICX3"/>
      <c r="ICY3"/>
      <c r="ICZ3"/>
      <c r="IDA3"/>
      <c r="IDB3"/>
      <c r="IDC3"/>
      <c r="IDD3"/>
      <c r="IDE3"/>
      <c r="IDF3"/>
      <c r="IDG3"/>
      <c r="IDH3"/>
      <c r="IDI3"/>
      <c r="IDJ3"/>
      <c r="IDK3"/>
      <c r="IDL3"/>
      <c r="IDM3"/>
      <c r="IDN3"/>
      <c r="IDO3"/>
      <c r="IDP3"/>
      <c r="IDQ3"/>
      <c r="IDR3"/>
      <c r="IDS3"/>
      <c r="IDT3"/>
      <c r="IDU3"/>
      <c r="IDV3"/>
      <c r="IDW3"/>
      <c r="IDX3"/>
      <c r="IDY3"/>
      <c r="IDZ3"/>
      <c r="IEA3"/>
      <c r="IEB3"/>
      <c r="IEC3"/>
      <c r="IED3"/>
      <c r="IEE3"/>
      <c r="IEF3"/>
      <c r="IEG3"/>
      <c r="IEH3"/>
      <c r="IEI3"/>
      <c r="IEJ3"/>
      <c r="IEK3"/>
      <c r="IEL3"/>
      <c r="IEM3"/>
      <c r="IEN3"/>
      <c r="IEO3"/>
      <c r="IEP3"/>
      <c r="IEQ3"/>
      <c r="IER3"/>
      <c r="IES3"/>
      <c r="IET3"/>
      <c r="IEU3"/>
      <c r="IEV3"/>
      <c r="IEW3"/>
      <c r="IEX3"/>
      <c r="IEY3"/>
      <c r="IEZ3"/>
      <c r="IFA3"/>
      <c r="IFB3"/>
      <c r="IFC3"/>
      <c r="IFD3"/>
      <c r="IFE3"/>
      <c r="IFF3"/>
      <c r="IFG3"/>
      <c r="IFH3"/>
      <c r="IFI3"/>
      <c r="IFJ3"/>
      <c r="IFK3"/>
      <c r="IFL3"/>
      <c r="IFM3"/>
      <c r="IFN3"/>
      <c r="IFO3"/>
      <c r="IFP3"/>
      <c r="IFQ3"/>
      <c r="IFR3"/>
      <c r="IFS3"/>
      <c r="IFT3"/>
      <c r="IFU3"/>
      <c r="IFV3"/>
      <c r="IFW3"/>
      <c r="IFX3"/>
      <c r="IFY3"/>
      <c r="IFZ3"/>
      <c r="IGA3"/>
      <c r="IGB3"/>
      <c r="IGC3"/>
      <c r="IGD3"/>
      <c r="IGE3"/>
      <c r="IGF3"/>
      <c r="IGG3"/>
      <c r="IGH3"/>
      <c r="IGI3"/>
      <c r="IGJ3"/>
      <c r="IGK3"/>
      <c r="IGL3"/>
      <c r="IGM3"/>
      <c r="IGN3"/>
      <c r="IGO3"/>
      <c r="IGP3"/>
      <c r="IGQ3"/>
      <c r="IGR3"/>
      <c r="IGS3"/>
      <c r="IGT3"/>
      <c r="IGU3"/>
      <c r="IGV3"/>
      <c r="IGW3"/>
      <c r="IGX3"/>
      <c r="IGY3"/>
      <c r="IGZ3"/>
      <c r="IHA3"/>
      <c r="IHB3"/>
      <c r="IHC3"/>
      <c r="IHD3"/>
      <c r="IHE3"/>
      <c r="IHF3"/>
      <c r="IHG3"/>
      <c r="IHH3"/>
      <c r="IHI3"/>
      <c r="IHJ3"/>
      <c r="IHK3"/>
      <c r="IHL3"/>
      <c r="IHM3"/>
      <c r="IHN3"/>
      <c r="IHO3"/>
      <c r="IHP3"/>
      <c r="IHQ3"/>
      <c r="IHR3"/>
      <c r="IHS3"/>
      <c r="IHT3"/>
      <c r="IHU3"/>
      <c r="IHV3"/>
      <c r="IHW3"/>
      <c r="IHX3"/>
      <c r="IHY3"/>
      <c r="IHZ3"/>
      <c r="IIA3"/>
      <c r="IIB3"/>
      <c r="IIC3"/>
      <c r="IID3"/>
      <c r="IIE3"/>
      <c r="IIF3"/>
      <c r="IIG3"/>
      <c r="IIH3"/>
      <c r="III3"/>
      <c r="IIJ3"/>
      <c r="IIK3"/>
      <c r="IIL3"/>
      <c r="IIM3"/>
      <c r="IIN3"/>
      <c r="IIO3"/>
      <c r="IIP3"/>
      <c r="IIQ3"/>
      <c r="IIR3"/>
      <c r="IIS3"/>
      <c r="IIT3"/>
      <c r="IIU3"/>
      <c r="IIV3"/>
      <c r="IIW3"/>
      <c r="IIX3"/>
      <c r="IIY3"/>
      <c r="IIZ3"/>
      <c r="IJA3"/>
      <c r="IJB3"/>
      <c r="IJC3"/>
      <c r="IJD3"/>
      <c r="IJE3"/>
      <c r="IJF3"/>
      <c r="IJG3"/>
      <c r="IJH3"/>
      <c r="IJI3"/>
      <c r="IJJ3"/>
      <c r="IJK3"/>
      <c r="IJL3"/>
      <c r="IJM3"/>
      <c r="IJN3"/>
      <c r="IJO3"/>
      <c r="IJP3"/>
      <c r="IJQ3"/>
      <c r="IJR3"/>
      <c r="IJS3"/>
      <c r="IJT3"/>
      <c r="IJU3"/>
      <c r="IJV3"/>
      <c r="IJW3"/>
      <c r="IJX3"/>
      <c r="IJY3"/>
      <c r="IJZ3"/>
      <c r="IKA3"/>
      <c r="IKB3"/>
      <c r="IKC3"/>
      <c r="IKD3"/>
      <c r="IKE3"/>
      <c r="IKF3"/>
      <c r="IKG3"/>
      <c r="IKH3"/>
      <c r="IKI3"/>
      <c r="IKJ3"/>
      <c r="IKK3"/>
      <c r="IKL3"/>
      <c r="IKM3"/>
      <c r="IKN3"/>
      <c r="IKO3"/>
      <c r="IKP3"/>
      <c r="IKQ3"/>
      <c r="IKR3"/>
      <c r="IKS3"/>
      <c r="IKT3"/>
      <c r="IKU3"/>
      <c r="IKV3"/>
      <c r="IKW3"/>
      <c r="IKX3"/>
      <c r="IKY3"/>
      <c r="IKZ3"/>
      <c r="ILA3"/>
      <c r="ILB3"/>
      <c r="ILC3"/>
      <c r="ILD3"/>
      <c r="ILE3"/>
      <c r="ILF3"/>
      <c r="ILG3"/>
      <c r="ILH3"/>
      <c r="ILI3"/>
      <c r="ILJ3"/>
      <c r="ILK3"/>
      <c r="ILL3"/>
      <c r="ILM3"/>
      <c r="ILN3"/>
      <c r="ILO3"/>
      <c r="ILP3"/>
      <c r="ILQ3"/>
      <c r="ILR3"/>
      <c r="ILS3"/>
      <c r="ILT3"/>
      <c r="ILU3"/>
      <c r="ILV3"/>
      <c r="ILW3"/>
      <c r="ILX3"/>
      <c r="ILY3"/>
      <c r="ILZ3"/>
      <c r="IMA3"/>
      <c r="IMB3"/>
      <c r="IMC3"/>
      <c r="IMD3"/>
      <c r="IME3"/>
      <c r="IMF3"/>
      <c r="IMG3"/>
      <c r="IMH3"/>
      <c r="IMI3"/>
      <c r="IMJ3"/>
      <c r="IMK3"/>
      <c r="IML3"/>
      <c r="IMM3"/>
      <c r="IMN3"/>
      <c r="IMO3"/>
      <c r="IMP3"/>
      <c r="IMQ3"/>
      <c r="IMR3"/>
      <c r="IMS3"/>
      <c r="IMT3"/>
      <c r="IMU3"/>
      <c r="IMV3"/>
      <c r="IMW3"/>
      <c r="IMX3"/>
      <c r="IMY3"/>
      <c r="IMZ3"/>
      <c r="INA3"/>
      <c r="INB3"/>
      <c r="INC3"/>
      <c r="IND3"/>
      <c r="INE3"/>
      <c r="INF3"/>
      <c r="ING3"/>
      <c r="INH3"/>
      <c r="INI3"/>
      <c r="INJ3"/>
      <c r="INK3"/>
      <c r="INL3"/>
      <c r="INM3"/>
      <c r="INN3"/>
      <c r="INO3"/>
      <c r="INP3"/>
      <c r="INQ3"/>
      <c r="INR3"/>
      <c r="INS3"/>
      <c r="INT3"/>
      <c r="INU3"/>
      <c r="INV3"/>
      <c r="INW3"/>
      <c r="INX3"/>
      <c r="INY3"/>
      <c r="INZ3"/>
      <c r="IOA3"/>
      <c r="IOB3"/>
      <c r="IOC3"/>
      <c r="IOD3"/>
      <c r="IOE3"/>
      <c r="IOF3"/>
      <c r="IOG3"/>
      <c r="IOH3"/>
      <c r="IOI3"/>
      <c r="IOJ3"/>
      <c r="IOK3"/>
      <c r="IOL3"/>
      <c r="IOM3"/>
      <c r="ION3"/>
      <c r="IOO3"/>
      <c r="IOP3"/>
      <c r="IOQ3"/>
      <c r="IOR3"/>
      <c r="IOS3"/>
      <c r="IOT3"/>
      <c r="IOU3"/>
      <c r="IOV3"/>
      <c r="IOW3"/>
      <c r="IOX3"/>
      <c r="IOY3"/>
      <c r="IOZ3"/>
      <c r="IPA3"/>
      <c r="IPB3"/>
      <c r="IPC3"/>
      <c r="IPD3"/>
      <c r="IPE3"/>
      <c r="IPF3"/>
      <c r="IPG3"/>
      <c r="IPH3"/>
      <c r="IPI3"/>
      <c r="IPJ3"/>
      <c r="IPK3"/>
      <c r="IPL3"/>
      <c r="IPM3"/>
      <c r="IPN3"/>
      <c r="IPO3"/>
      <c r="IPP3"/>
      <c r="IPQ3"/>
      <c r="IPR3"/>
      <c r="IPS3"/>
      <c r="IPT3"/>
      <c r="IPU3"/>
      <c r="IPV3"/>
      <c r="IPW3"/>
      <c r="IPX3"/>
      <c r="IPY3"/>
      <c r="IPZ3"/>
      <c r="IQA3"/>
      <c r="IQB3"/>
      <c r="IQC3"/>
      <c r="IQD3"/>
      <c r="IQE3"/>
      <c r="IQF3"/>
      <c r="IQG3"/>
      <c r="IQH3"/>
      <c r="IQI3"/>
      <c r="IQJ3"/>
      <c r="IQK3"/>
      <c r="IQL3"/>
      <c r="IQM3"/>
      <c r="IQN3"/>
      <c r="IQO3"/>
      <c r="IQP3"/>
      <c r="IQQ3"/>
      <c r="IQR3"/>
      <c r="IQS3"/>
      <c r="IQT3"/>
      <c r="IQU3"/>
      <c r="IQV3"/>
      <c r="IQW3"/>
      <c r="IQX3"/>
      <c r="IQY3"/>
      <c r="IQZ3"/>
      <c r="IRA3"/>
      <c r="IRB3"/>
      <c r="IRC3"/>
      <c r="IRD3"/>
      <c r="IRE3"/>
      <c r="IRF3"/>
      <c r="IRG3"/>
      <c r="IRH3"/>
      <c r="IRI3"/>
      <c r="IRJ3"/>
      <c r="IRK3"/>
      <c r="IRL3"/>
      <c r="IRM3"/>
      <c r="IRN3"/>
      <c r="IRO3"/>
      <c r="IRP3"/>
      <c r="IRQ3"/>
      <c r="IRR3"/>
      <c r="IRS3"/>
      <c r="IRT3"/>
      <c r="IRU3"/>
      <c r="IRV3"/>
      <c r="IRW3"/>
      <c r="IRX3"/>
      <c r="IRY3"/>
      <c r="IRZ3"/>
      <c r="ISA3"/>
      <c r="ISB3"/>
      <c r="ISC3"/>
      <c r="ISD3"/>
      <c r="ISE3"/>
      <c r="ISF3"/>
      <c r="ISG3"/>
      <c r="ISH3"/>
      <c r="ISI3"/>
      <c r="ISJ3"/>
      <c r="ISK3"/>
      <c r="ISL3"/>
      <c r="ISM3"/>
      <c r="ISN3"/>
      <c r="ISO3"/>
      <c r="ISP3"/>
      <c r="ISQ3"/>
      <c r="ISR3"/>
      <c r="ISS3"/>
      <c r="IST3"/>
      <c r="ISU3"/>
      <c r="ISV3"/>
      <c r="ISW3"/>
      <c r="ISX3"/>
      <c r="ISY3"/>
      <c r="ISZ3"/>
      <c r="ITA3"/>
      <c r="ITB3"/>
      <c r="ITC3"/>
      <c r="ITD3"/>
      <c r="ITE3"/>
      <c r="ITF3"/>
      <c r="ITG3"/>
      <c r="ITH3"/>
      <c r="ITI3"/>
      <c r="ITJ3"/>
      <c r="ITK3"/>
      <c r="ITL3"/>
      <c r="ITM3"/>
      <c r="ITN3"/>
      <c r="ITO3"/>
      <c r="ITP3"/>
      <c r="ITQ3"/>
      <c r="ITR3"/>
      <c r="ITS3"/>
      <c r="ITT3"/>
      <c r="ITU3"/>
      <c r="ITV3"/>
      <c r="ITW3"/>
      <c r="ITX3"/>
      <c r="ITY3"/>
      <c r="ITZ3"/>
      <c r="IUA3"/>
      <c r="IUB3"/>
      <c r="IUC3"/>
      <c r="IUD3"/>
      <c r="IUE3"/>
      <c r="IUF3"/>
      <c r="IUG3"/>
      <c r="IUH3"/>
      <c r="IUI3"/>
      <c r="IUJ3"/>
      <c r="IUK3"/>
      <c r="IUL3"/>
      <c r="IUM3"/>
      <c r="IUN3"/>
      <c r="IUO3"/>
      <c r="IUP3"/>
      <c r="IUQ3"/>
      <c r="IUR3"/>
      <c r="IUS3"/>
      <c r="IUT3"/>
      <c r="IUU3"/>
      <c r="IUV3"/>
      <c r="IUW3"/>
      <c r="IUX3"/>
      <c r="IUY3"/>
      <c r="IUZ3"/>
      <c r="IVA3"/>
      <c r="IVB3"/>
      <c r="IVC3"/>
      <c r="IVD3"/>
      <c r="IVE3"/>
      <c r="IVF3"/>
      <c r="IVG3"/>
      <c r="IVH3"/>
      <c r="IVI3"/>
      <c r="IVJ3"/>
      <c r="IVK3"/>
      <c r="IVL3"/>
      <c r="IVM3"/>
      <c r="IVN3"/>
      <c r="IVO3"/>
      <c r="IVP3"/>
      <c r="IVQ3"/>
      <c r="IVR3"/>
      <c r="IVS3"/>
      <c r="IVT3"/>
      <c r="IVU3"/>
      <c r="IVV3"/>
      <c r="IVW3"/>
      <c r="IVX3"/>
      <c r="IVY3"/>
      <c r="IVZ3"/>
      <c r="IWA3"/>
      <c r="IWB3"/>
      <c r="IWC3"/>
      <c r="IWD3"/>
      <c r="IWE3"/>
      <c r="IWF3"/>
      <c r="IWG3"/>
      <c r="IWH3"/>
      <c r="IWI3"/>
      <c r="IWJ3"/>
      <c r="IWK3"/>
      <c r="IWL3"/>
      <c r="IWM3"/>
      <c r="IWN3"/>
      <c r="IWO3"/>
      <c r="IWP3"/>
      <c r="IWQ3"/>
      <c r="IWR3"/>
      <c r="IWS3"/>
      <c r="IWT3"/>
      <c r="IWU3"/>
      <c r="IWV3"/>
      <c r="IWW3"/>
      <c r="IWX3"/>
      <c r="IWY3"/>
      <c r="IWZ3"/>
      <c r="IXA3"/>
      <c r="IXB3"/>
      <c r="IXC3"/>
      <c r="IXD3"/>
      <c r="IXE3"/>
      <c r="IXF3"/>
      <c r="IXG3"/>
      <c r="IXH3"/>
      <c r="IXI3"/>
      <c r="IXJ3"/>
      <c r="IXK3"/>
      <c r="IXL3"/>
      <c r="IXM3"/>
      <c r="IXN3"/>
      <c r="IXO3"/>
      <c r="IXP3"/>
      <c r="IXQ3"/>
      <c r="IXR3"/>
      <c r="IXS3"/>
      <c r="IXT3"/>
      <c r="IXU3"/>
      <c r="IXV3"/>
      <c r="IXW3"/>
      <c r="IXX3"/>
      <c r="IXY3"/>
      <c r="IXZ3"/>
      <c r="IYA3"/>
      <c r="IYB3"/>
      <c r="IYC3"/>
      <c r="IYD3"/>
      <c r="IYE3"/>
      <c r="IYF3"/>
      <c r="IYG3"/>
      <c r="IYH3"/>
      <c r="IYI3"/>
      <c r="IYJ3"/>
      <c r="IYK3"/>
      <c r="IYL3"/>
      <c r="IYM3"/>
      <c r="IYN3"/>
      <c r="IYO3"/>
      <c r="IYP3"/>
      <c r="IYQ3"/>
      <c r="IYR3"/>
      <c r="IYS3"/>
      <c r="IYT3"/>
      <c r="IYU3"/>
      <c r="IYV3"/>
      <c r="IYW3"/>
      <c r="IYX3"/>
      <c r="IYY3"/>
      <c r="IYZ3"/>
      <c r="IZA3"/>
      <c r="IZB3"/>
      <c r="IZC3"/>
      <c r="IZD3"/>
      <c r="IZE3"/>
      <c r="IZF3"/>
      <c r="IZG3"/>
      <c r="IZH3"/>
      <c r="IZI3"/>
      <c r="IZJ3"/>
      <c r="IZK3"/>
      <c r="IZL3"/>
      <c r="IZM3"/>
      <c r="IZN3"/>
      <c r="IZO3"/>
      <c r="IZP3"/>
      <c r="IZQ3"/>
      <c r="IZR3"/>
      <c r="IZS3"/>
      <c r="IZT3"/>
      <c r="IZU3"/>
      <c r="IZV3"/>
      <c r="IZW3"/>
      <c r="IZX3"/>
      <c r="IZY3"/>
      <c r="IZZ3"/>
      <c r="JAA3"/>
      <c r="JAB3"/>
      <c r="JAC3"/>
      <c r="JAD3"/>
      <c r="JAE3"/>
      <c r="JAF3"/>
      <c r="JAG3"/>
      <c r="JAH3"/>
      <c r="JAI3"/>
      <c r="JAJ3"/>
      <c r="JAK3"/>
      <c r="JAL3"/>
      <c r="JAM3"/>
      <c r="JAN3"/>
      <c r="JAO3"/>
      <c r="JAP3"/>
      <c r="JAQ3"/>
      <c r="JAR3"/>
      <c r="JAS3"/>
      <c r="JAT3"/>
      <c r="JAU3"/>
      <c r="JAV3"/>
      <c r="JAW3"/>
      <c r="JAX3"/>
      <c r="JAY3"/>
      <c r="JAZ3"/>
      <c r="JBA3"/>
      <c r="JBB3"/>
      <c r="JBC3"/>
      <c r="JBD3"/>
      <c r="JBE3"/>
      <c r="JBF3"/>
      <c r="JBG3"/>
      <c r="JBH3"/>
      <c r="JBI3"/>
      <c r="JBJ3"/>
      <c r="JBK3"/>
      <c r="JBL3"/>
      <c r="JBM3"/>
      <c r="JBN3"/>
      <c r="JBO3"/>
      <c r="JBP3"/>
      <c r="JBQ3"/>
      <c r="JBR3"/>
      <c r="JBS3"/>
      <c r="JBT3"/>
      <c r="JBU3"/>
      <c r="JBV3"/>
      <c r="JBW3"/>
      <c r="JBX3"/>
      <c r="JBY3"/>
      <c r="JBZ3"/>
      <c r="JCA3"/>
      <c r="JCB3"/>
      <c r="JCC3"/>
      <c r="JCD3"/>
      <c r="JCE3"/>
      <c r="JCF3"/>
      <c r="JCG3"/>
      <c r="JCH3"/>
      <c r="JCI3"/>
      <c r="JCJ3"/>
      <c r="JCK3"/>
      <c r="JCL3"/>
      <c r="JCM3"/>
      <c r="JCN3"/>
      <c r="JCO3"/>
      <c r="JCP3"/>
      <c r="JCQ3"/>
      <c r="JCR3"/>
      <c r="JCS3"/>
      <c r="JCT3"/>
      <c r="JCU3"/>
      <c r="JCV3"/>
      <c r="JCW3"/>
      <c r="JCX3"/>
      <c r="JCY3"/>
      <c r="JCZ3"/>
      <c r="JDA3"/>
      <c r="JDB3"/>
      <c r="JDC3"/>
      <c r="JDD3"/>
      <c r="JDE3"/>
      <c r="JDF3"/>
      <c r="JDG3"/>
      <c r="JDH3"/>
      <c r="JDI3"/>
      <c r="JDJ3"/>
      <c r="JDK3"/>
      <c r="JDL3"/>
      <c r="JDM3"/>
      <c r="JDN3"/>
      <c r="JDO3"/>
      <c r="JDP3"/>
      <c r="JDQ3"/>
      <c r="JDR3"/>
      <c r="JDS3"/>
      <c r="JDT3"/>
      <c r="JDU3"/>
      <c r="JDV3"/>
      <c r="JDW3"/>
      <c r="JDX3"/>
      <c r="JDY3"/>
      <c r="JDZ3"/>
      <c r="JEA3"/>
      <c r="JEB3"/>
      <c r="JEC3"/>
      <c r="JED3"/>
      <c r="JEE3"/>
      <c r="JEF3"/>
      <c r="JEG3"/>
      <c r="JEH3"/>
      <c r="JEI3"/>
      <c r="JEJ3"/>
      <c r="JEK3"/>
      <c r="JEL3"/>
      <c r="JEM3"/>
      <c r="JEN3"/>
      <c r="JEO3"/>
      <c r="JEP3"/>
      <c r="JEQ3"/>
      <c r="JER3"/>
      <c r="JES3"/>
      <c r="JET3"/>
      <c r="JEU3"/>
      <c r="JEV3"/>
      <c r="JEW3"/>
      <c r="JEX3"/>
      <c r="JEY3"/>
      <c r="JEZ3"/>
      <c r="JFA3"/>
      <c r="JFB3"/>
      <c r="JFC3"/>
      <c r="JFD3"/>
      <c r="JFE3"/>
      <c r="JFF3"/>
      <c r="JFG3"/>
      <c r="JFH3"/>
      <c r="JFI3"/>
      <c r="JFJ3"/>
      <c r="JFK3"/>
      <c r="JFL3"/>
      <c r="JFM3"/>
      <c r="JFN3"/>
      <c r="JFO3"/>
      <c r="JFP3"/>
      <c r="JFQ3"/>
      <c r="JFR3"/>
      <c r="JFS3"/>
      <c r="JFT3"/>
      <c r="JFU3"/>
      <c r="JFV3"/>
      <c r="JFW3"/>
      <c r="JFX3"/>
      <c r="JFY3"/>
      <c r="JFZ3"/>
      <c r="JGA3"/>
      <c r="JGB3"/>
      <c r="JGC3"/>
      <c r="JGD3"/>
      <c r="JGE3"/>
      <c r="JGF3"/>
      <c r="JGG3"/>
      <c r="JGH3"/>
      <c r="JGI3"/>
      <c r="JGJ3"/>
      <c r="JGK3"/>
      <c r="JGL3"/>
      <c r="JGM3"/>
      <c r="JGN3"/>
      <c r="JGO3"/>
      <c r="JGP3"/>
      <c r="JGQ3"/>
      <c r="JGR3"/>
      <c r="JGS3"/>
      <c r="JGT3"/>
      <c r="JGU3"/>
      <c r="JGV3"/>
      <c r="JGW3"/>
      <c r="JGX3"/>
      <c r="JGY3"/>
      <c r="JGZ3"/>
      <c r="JHA3"/>
      <c r="JHB3"/>
      <c r="JHC3"/>
      <c r="JHD3"/>
      <c r="JHE3"/>
      <c r="JHF3"/>
      <c r="JHG3"/>
      <c r="JHH3"/>
      <c r="JHI3"/>
      <c r="JHJ3"/>
      <c r="JHK3"/>
      <c r="JHL3"/>
      <c r="JHM3"/>
      <c r="JHN3"/>
      <c r="JHO3"/>
      <c r="JHP3"/>
      <c r="JHQ3"/>
      <c r="JHR3"/>
      <c r="JHS3"/>
      <c r="JHT3"/>
      <c r="JHU3"/>
      <c r="JHV3"/>
      <c r="JHW3"/>
      <c r="JHX3"/>
      <c r="JHY3"/>
      <c r="JHZ3"/>
      <c r="JIA3"/>
      <c r="JIB3"/>
      <c r="JIC3"/>
      <c r="JID3"/>
      <c r="JIE3"/>
      <c r="JIF3"/>
      <c r="JIG3"/>
      <c r="JIH3"/>
      <c r="JII3"/>
      <c r="JIJ3"/>
      <c r="JIK3"/>
      <c r="JIL3"/>
      <c r="JIM3"/>
      <c r="JIN3"/>
      <c r="JIO3"/>
      <c r="JIP3"/>
      <c r="JIQ3"/>
      <c r="JIR3"/>
      <c r="JIS3"/>
      <c r="JIT3"/>
      <c r="JIU3"/>
      <c r="JIV3"/>
      <c r="JIW3"/>
      <c r="JIX3"/>
      <c r="JIY3"/>
      <c r="JIZ3"/>
      <c r="JJA3"/>
      <c r="JJB3"/>
      <c r="JJC3"/>
      <c r="JJD3"/>
      <c r="JJE3"/>
      <c r="JJF3"/>
      <c r="JJG3"/>
      <c r="JJH3"/>
      <c r="JJI3"/>
      <c r="JJJ3"/>
      <c r="JJK3"/>
      <c r="JJL3"/>
      <c r="JJM3"/>
      <c r="JJN3"/>
      <c r="JJO3"/>
      <c r="JJP3"/>
      <c r="JJQ3"/>
      <c r="JJR3"/>
      <c r="JJS3"/>
      <c r="JJT3"/>
      <c r="JJU3"/>
      <c r="JJV3"/>
      <c r="JJW3"/>
      <c r="JJX3"/>
      <c r="JJY3"/>
      <c r="JJZ3"/>
      <c r="JKA3"/>
      <c r="JKB3"/>
      <c r="JKC3"/>
      <c r="JKD3"/>
      <c r="JKE3"/>
      <c r="JKF3"/>
      <c r="JKG3"/>
      <c r="JKH3"/>
      <c r="JKI3"/>
      <c r="JKJ3"/>
      <c r="JKK3"/>
      <c r="JKL3"/>
      <c r="JKM3"/>
      <c r="JKN3"/>
      <c r="JKO3"/>
      <c r="JKP3"/>
      <c r="JKQ3"/>
      <c r="JKR3"/>
      <c r="JKS3"/>
      <c r="JKT3"/>
      <c r="JKU3"/>
      <c r="JKV3"/>
      <c r="JKW3"/>
      <c r="JKX3"/>
      <c r="JKY3"/>
      <c r="JKZ3"/>
      <c r="JLA3"/>
      <c r="JLB3"/>
      <c r="JLC3"/>
      <c r="JLD3"/>
      <c r="JLE3"/>
      <c r="JLF3"/>
      <c r="JLG3"/>
      <c r="JLH3"/>
      <c r="JLI3"/>
      <c r="JLJ3"/>
      <c r="JLK3"/>
      <c r="JLL3"/>
      <c r="JLM3"/>
      <c r="JLN3"/>
      <c r="JLO3"/>
      <c r="JLP3"/>
      <c r="JLQ3"/>
      <c r="JLR3"/>
      <c r="JLS3"/>
      <c r="JLT3"/>
      <c r="JLU3"/>
      <c r="JLV3"/>
      <c r="JLW3"/>
      <c r="JLX3"/>
      <c r="JLY3"/>
      <c r="JLZ3"/>
      <c r="JMA3"/>
      <c r="JMB3"/>
      <c r="JMC3"/>
      <c r="JMD3"/>
      <c r="JME3"/>
      <c r="JMF3"/>
      <c r="JMG3"/>
      <c r="JMH3"/>
      <c r="JMI3"/>
      <c r="JMJ3"/>
      <c r="JMK3"/>
      <c r="JML3"/>
      <c r="JMM3"/>
      <c r="JMN3"/>
      <c r="JMO3"/>
      <c r="JMP3"/>
      <c r="JMQ3"/>
      <c r="JMR3"/>
      <c r="JMS3"/>
      <c r="JMT3"/>
      <c r="JMU3"/>
      <c r="JMV3"/>
      <c r="JMW3"/>
      <c r="JMX3"/>
      <c r="JMY3"/>
      <c r="JMZ3"/>
      <c r="JNA3"/>
      <c r="JNB3"/>
      <c r="JNC3"/>
      <c r="JND3"/>
      <c r="JNE3"/>
      <c r="JNF3"/>
      <c r="JNG3"/>
      <c r="JNH3"/>
      <c r="JNI3"/>
      <c r="JNJ3"/>
      <c r="JNK3"/>
      <c r="JNL3"/>
      <c r="JNM3"/>
      <c r="JNN3"/>
      <c r="JNO3"/>
      <c r="JNP3"/>
      <c r="JNQ3"/>
      <c r="JNR3"/>
      <c r="JNS3"/>
      <c r="JNT3"/>
      <c r="JNU3"/>
      <c r="JNV3"/>
      <c r="JNW3"/>
      <c r="JNX3"/>
      <c r="JNY3"/>
      <c r="JNZ3"/>
      <c r="JOA3"/>
      <c r="JOB3"/>
      <c r="JOC3"/>
      <c r="JOD3"/>
      <c r="JOE3"/>
      <c r="JOF3"/>
      <c r="JOG3"/>
      <c r="JOH3"/>
      <c r="JOI3"/>
      <c r="JOJ3"/>
      <c r="JOK3"/>
      <c r="JOL3"/>
      <c r="JOM3"/>
      <c r="JON3"/>
      <c r="JOO3"/>
      <c r="JOP3"/>
      <c r="JOQ3"/>
      <c r="JOR3"/>
      <c r="JOS3"/>
      <c r="JOT3"/>
      <c r="JOU3"/>
      <c r="JOV3"/>
      <c r="JOW3"/>
      <c r="JOX3"/>
      <c r="JOY3"/>
      <c r="JOZ3"/>
      <c r="JPA3"/>
      <c r="JPB3"/>
      <c r="JPC3"/>
      <c r="JPD3"/>
      <c r="JPE3"/>
      <c r="JPF3"/>
      <c r="JPG3"/>
      <c r="JPH3"/>
      <c r="JPI3"/>
      <c r="JPJ3"/>
      <c r="JPK3"/>
      <c r="JPL3"/>
      <c r="JPM3"/>
      <c r="JPN3"/>
      <c r="JPO3"/>
      <c r="JPP3"/>
      <c r="JPQ3"/>
      <c r="JPR3"/>
      <c r="JPS3"/>
      <c r="JPT3"/>
      <c r="JPU3"/>
      <c r="JPV3"/>
      <c r="JPW3"/>
      <c r="JPX3"/>
      <c r="JPY3"/>
      <c r="JPZ3"/>
      <c r="JQA3"/>
      <c r="JQB3"/>
      <c r="JQC3"/>
      <c r="JQD3"/>
      <c r="JQE3"/>
      <c r="JQF3"/>
      <c r="JQG3"/>
      <c r="JQH3"/>
      <c r="JQI3"/>
      <c r="JQJ3"/>
      <c r="JQK3"/>
      <c r="JQL3"/>
      <c r="JQM3"/>
      <c r="JQN3"/>
      <c r="JQO3"/>
      <c r="JQP3"/>
      <c r="JQQ3"/>
      <c r="JQR3"/>
      <c r="JQS3"/>
      <c r="JQT3"/>
      <c r="JQU3"/>
      <c r="JQV3"/>
      <c r="JQW3"/>
      <c r="JQX3"/>
      <c r="JQY3"/>
      <c r="JQZ3"/>
      <c r="JRA3"/>
      <c r="JRB3"/>
      <c r="JRC3"/>
      <c r="JRD3"/>
      <c r="JRE3"/>
      <c r="JRF3"/>
      <c r="JRG3"/>
      <c r="JRH3"/>
      <c r="JRI3"/>
      <c r="JRJ3"/>
      <c r="JRK3"/>
      <c r="JRL3"/>
      <c r="JRM3"/>
      <c r="JRN3"/>
      <c r="JRO3"/>
      <c r="JRP3"/>
      <c r="JRQ3"/>
      <c r="JRR3"/>
      <c r="JRS3"/>
      <c r="JRT3"/>
      <c r="JRU3"/>
      <c r="JRV3"/>
      <c r="JRW3"/>
      <c r="JRX3"/>
      <c r="JRY3"/>
      <c r="JRZ3"/>
      <c r="JSA3"/>
      <c r="JSB3"/>
      <c r="JSC3"/>
      <c r="JSD3"/>
      <c r="JSE3"/>
      <c r="JSF3"/>
      <c r="JSG3"/>
      <c r="JSH3"/>
      <c r="JSI3"/>
      <c r="JSJ3"/>
      <c r="JSK3"/>
      <c r="JSL3"/>
      <c r="JSM3"/>
      <c r="JSN3"/>
      <c r="JSO3"/>
      <c r="JSP3"/>
      <c r="JSQ3"/>
      <c r="JSR3"/>
      <c r="JSS3"/>
      <c r="JST3"/>
      <c r="JSU3"/>
      <c r="JSV3"/>
      <c r="JSW3"/>
      <c r="JSX3"/>
      <c r="JSY3"/>
      <c r="JSZ3"/>
      <c r="JTA3"/>
      <c r="JTB3"/>
      <c r="JTC3"/>
      <c r="JTD3"/>
      <c r="JTE3"/>
      <c r="JTF3"/>
      <c r="JTG3"/>
      <c r="JTH3"/>
      <c r="JTI3"/>
      <c r="JTJ3"/>
      <c r="JTK3"/>
      <c r="JTL3"/>
      <c r="JTM3"/>
      <c r="JTN3"/>
      <c r="JTO3"/>
      <c r="JTP3"/>
      <c r="JTQ3"/>
      <c r="JTR3"/>
      <c r="JTS3"/>
      <c r="JTT3"/>
      <c r="JTU3"/>
      <c r="JTV3"/>
      <c r="JTW3"/>
      <c r="JTX3"/>
      <c r="JTY3"/>
      <c r="JTZ3"/>
      <c r="JUA3"/>
      <c r="JUB3"/>
      <c r="JUC3"/>
      <c r="JUD3"/>
      <c r="JUE3"/>
      <c r="JUF3"/>
      <c r="JUG3"/>
      <c r="JUH3"/>
      <c r="JUI3"/>
      <c r="JUJ3"/>
      <c r="JUK3"/>
      <c r="JUL3"/>
      <c r="JUM3"/>
      <c r="JUN3"/>
      <c r="JUO3"/>
      <c r="JUP3"/>
      <c r="JUQ3"/>
      <c r="JUR3"/>
      <c r="JUS3"/>
      <c r="JUT3"/>
      <c r="JUU3"/>
      <c r="JUV3"/>
      <c r="JUW3"/>
      <c r="JUX3"/>
      <c r="JUY3"/>
      <c r="JUZ3"/>
      <c r="JVA3"/>
      <c r="JVB3"/>
      <c r="JVC3"/>
      <c r="JVD3"/>
      <c r="JVE3"/>
      <c r="JVF3"/>
      <c r="JVG3"/>
      <c r="JVH3"/>
      <c r="JVI3"/>
      <c r="JVJ3"/>
      <c r="JVK3"/>
      <c r="JVL3"/>
      <c r="JVM3"/>
      <c r="JVN3"/>
      <c r="JVO3"/>
      <c r="JVP3"/>
      <c r="JVQ3"/>
      <c r="JVR3"/>
      <c r="JVS3"/>
      <c r="JVT3"/>
      <c r="JVU3"/>
      <c r="JVV3"/>
      <c r="JVW3"/>
      <c r="JVX3"/>
      <c r="JVY3"/>
      <c r="JVZ3"/>
      <c r="JWA3"/>
      <c r="JWB3"/>
      <c r="JWC3"/>
      <c r="JWD3"/>
      <c r="JWE3"/>
      <c r="JWF3"/>
      <c r="JWG3"/>
      <c r="JWH3"/>
      <c r="JWI3"/>
      <c r="JWJ3"/>
      <c r="JWK3"/>
      <c r="JWL3"/>
      <c r="JWM3"/>
      <c r="JWN3"/>
      <c r="JWO3"/>
      <c r="JWP3"/>
      <c r="JWQ3"/>
      <c r="JWR3"/>
      <c r="JWS3"/>
      <c r="JWT3"/>
      <c r="JWU3"/>
      <c r="JWV3"/>
      <c r="JWW3"/>
      <c r="JWX3"/>
      <c r="JWY3"/>
      <c r="JWZ3"/>
      <c r="JXA3"/>
      <c r="JXB3"/>
      <c r="JXC3"/>
      <c r="JXD3"/>
      <c r="JXE3"/>
      <c r="JXF3"/>
      <c r="JXG3"/>
      <c r="JXH3"/>
      <c r="JXI3"/>
      <c r="JXJ3"/>
      <c r="JXK3"/>
      <c r="JXL3"/>
      <c r="JXM3"/>
      <c r="JXN3"/>
      <c r="JXO3"/>
      <c r="JXP3"/>
      <c r="JXQ3"/>
      <c r="JXR3"/>
      <c r="JXS3"/>
      <c r="JXT3"/>
      <c r="JXU3"/>
      <c r="JXV3"/>
      <c r="JXW3"/>
      <c r="JXX3"/>
      <c r="JXY3"/>
      <c r="JXZ3"/>
      <c r="JYA3"/>
      <c r="JYB3"/>
      <c r="JYC3"/>
      <c r="JYD3"/>
      <c r="JYE3"/>
      <c r="JYF3"/>
      <c r="JYG3"/>
      <c r="JYH3"/>
      <c r="JYI3"/>
      <c r="JYJ3"/>
      <c r="JYK3"/>
      <c r="JYL3"/>
      <c r="JYM3"/>
      <c r="JYN3"/>
      <c r="JYO3"/>
      <c r="JYP3"/>
      <c r="JYQ3"/>
      <c r="JYR3"/>
      <c r="JYS3"/>
      <c r="JYT3"/>
      <c r="JYU3"/>
      <c r="JYV3"/>
      <c r="JYW3"/>
      <c r="JYX3"/>
      <c r="JYY3"/>
      <c r="JYZ3"/>
      <c r="JZA3"/>
      <c r="JZB3"/>
      <c r="JZC3"/>
      <c r="JZD3"/>
      <c r="JZE3"/>
      <c r="JZF3"/>
      <c r="JZG3"/>
      <c r="JZH3"/>
      <c r="JZI3"/>
      <c r="JZJ3"/>
      <c r="JZK3"/>
      <c r="JZL3"/>
      <c r="JZM3"/>
      <c r="JZN3"/>
      <c r="JZO3"/>
      <c r="JZP3"/>
      <c r="JZQ3"/>
      <c r="JZR3"/>
      <c r="JZS3"/>
      <c r="JZT3"/>
      <c r="JZU3"/>
      <c r="JZV3"/>
      <c r="JZW3"/>
      <c r="JZX3"/>
      <c r="JZY3"/>
      <c r="JZZ3"/>
      <c r="KAA3"/>
      <c r="KAB3"/>
      <c r="KAC3"/>
      <c r="KAD3"/>
      <c r="KAE3"/>
      <c r="KAF3"/>
      <c r="KAG3"/>
      <c r="KAH3"/>
      <c r="KAI3"/>
      <c r="KAJ3"/>
      <c r="KAK3"/>
      <c r="KAL3"/>
      <c r="KAM3"/>
      <c r="KAN3"/>
      <c r="KAO3"/>
      <c r="KAP3"/>
      <c r="KAQ3"/>
      <c r="KAR3"/>
      <c r="KAS3"/>
      <c r="KAT3"/>
      <c r="KAU3"/>
      <c r="KAV3"/>
      <c r="KAW3"/>
      <c r="KAX3"/>
      <c r="KAY3"/>
      <c r="KAZ3"/>
      <c r="KBA3"/>
      <c r="KBB3"/>
      <c r="KBC3"/>
      <c r="KBD3"/>
      <c r="KBE3"/>
      <c r="KBF3"/>
      <c r="KBG3"/>
      <c r="KBH3"/>
      <c r="KBI3"/>
      <c r="KBJ3"/>
      <c r="KBK3"/>
      <c r="KBL3"/>
      <c r="KBM3"/>
      <c r="KBN3"/>
      <c r="KBO3"/>
      <c r="KBP3"/>
      <c r="KBQ3"/>
      <c r="KBR3"/>
      <c r="KBS3"/>
      <c r="KBT3"/>
      <c r="KBU3"/>
      <c r="KBV3"/>
      <c r="KBW3"/>
      <c r="KBX3"/>
      <c r="KBY3"/>
      <c r="KBZ3"/>
      <c r="KCA3"/>
      <c r="KCB3"/>
      <c r="KCC3"/>
      <c r="KCD3"/>
      <c r="KCE3"/>
      <c r="KCF3"/>
      <c r="KCG3"/>
      <c r="KCH3"/>
      <c r="KCI3"/>
      <c r="KCJ3"/>
      <c r="KCK3"/>
      <c r="KCL3"/>
      <c r="KCM3"/>
      <c r="KCN3"/>
      <c r="KCO3"/>
      <c r="KCP3"/>
      <c r="KCQ3"/>
      <c r="KCR3"/>
      <c r="KCS3"/>
      <c r="KCT3"/>
      <c r="KCU3"/>
      <c r="KCV3"/>
      <c r="KCW3"/>
      <c r="KCX3"/>
      <c r="KCY3"/>
      <c r="KCZ3"/>
      <c r="KDA3"/>
      <c r="KDB3"/>
      <c r="KDC3"/>
      <c r="KDD3"/>
      <c r="KDE3"/>
      <c r="KDF3"/>
      <c r="KDG3"/>
      <c r="KDH3"/>
      <c r="KDI3"/>
      <c r="KDJ3"/>
      <c r="KDK3"/>
      <c r="KDL3"/>
      <c r="KDM3"/>
      <c r="KDN3"/>
      <c r="KDO3"/>
      <c r="KDP3"/>
      <c r="KDQ3"/>
      <c r="KDR3"/>
      <c r="KDS3"/>
      <c r="KDT3"/>
      <c r="KDU3"/>
      <c r="KDV3"/>
      <c r="KDW3"/>
      <c r="KDX3"/>
      <c r="KDY3"/>
      <c r="KDZ3"/>
      <c r="KEA3"/>
      <c r="KEB3"/>
      <c r="KEC3"/>
      <c r="KED3"/>
      <c r="KEE3"/>
      <c r="KEF3"/>
      <c r="KEG3"/>
      <c r="KEH3"/>
      <c r="KEI3"/>
      <c r="KEJ3"/>
      <c r="KEK3"/>
      <c r="KEL3"/>
      <c r="KEM3"/>
      <c r="KEN3"/>
      <c r="KEO3"/>
      <c r="KEP3"/>
      <c r="KEQ3"/>
      <c r="KER3"/>
      <c r="KES3"/>
      <c r="KET3"/>
      <c r="KEU3"/>
      <c r="KEV3"/>
      <c r="KEW3"/>
      <c r="KEX3"/>
      <c r="KEY3"/>
      <c r="KEZ3"/>
      <c r="KFA3"/>
      <c r="KFB3"/>
      <c r="KFC3"/>
      <c r="KFD3"/>
      <c r="KFE3"/>
      <c r="KFF3"/>
      <c r="KFG3"/>
      <c r="KFH3"/>
      <c r="KFI3"/>
      <c r="KFJ3"/>
      <c r="KFK3"/>
      <c r="KFL3"/>
      <c r="KFM3"/>
      <c r="KFN3"/>
      <c r="KFO3"/>
      <c r="KFP3"/>
      <c r="KFQ3"/>
      <c r="KFR3"/>
      <c r="KFS3"/>
      <c r="KFT3"/>
      <c r="KFU3"/>
      <c r="KFV3"/>
      <c r="KFW3"/>
      <c r="KFX3"/>
      <c r="KFY3"/>
      <c r="KFZ3"/>
      <c r="KGA3"/>
      <c r="KGB3"/>
      <c r="KGC3"/>
      <c r="KGD3"/>
      <c r="KGE3"/>
      <c r="KGF3"/>
      <c r="KGG3"/>
      <c r="KGH3"/>
      <c r="KGI3"/>
      <c r="KGJ3"/>
      <c r="KGK3"/>
      <c r="KGL3"/>
      <c r="KGM3"/>
      <c r="KGN3"/>
      <c r="KGO3"/>
      <c r="KGP3"/>
      <c r="KGQ3"/>
      <c r="KGR3"/>
      <c r="KGS3"/>
      <c r="KGT3"/>
      <c r="KGU3"/>
      <c r="KGV3"/>
      <c r="KGW3"/>
      <c r="KGX3"/>
      <c r="KGY3"/>
      <c r="KGZ3"/>
      <c r="KHA3"/>
      <c r="KHB3"/>
      <c r="KHC3"/>
      <c r="KHD3"/>
      <c r="KHE3"/>
      <c r="KHF3"/>
      <c r="KHG3"/>
      <c r="KHH3"/>
      <c r="KHI3"/>
      <c r="KHJ3"/>
      <c r="KHK3"/>
      <c r="KHL3"/>
      <c r="KHM3"/>
      <c r="KHN3"/>
      <c r="KHO3"/>
      <c r="KHP3"/>
      <c r="KHQ3"/>
      <c r="KHR3"/>
      <c r="KHS3"/>
      <c r="KHT3"/>
      <c r="KHU3"/>
      <c r="KHV3"/>
      <c r="KHW3"/>
      <c r="KHX3"/>
      <c r="KHY3"/>
      <c r="KHZ3"/>
      <c r="KIA3"/>
      <c r="KIB3"/>
      <c r="KIC3"/>
      <c r="KID3"/>
      <c r="KIE3"/>
      <c r="KIF3"/>
      <c r="KIG3"/>
      <c r="KIH3"/>
      <c r="KII3"/>
      <c r="KIJ3"/>
      <c r="KIK3"/>
      <c r="KIL3"/>
      <c r="KIM3"/>
      <c r="KIN3"/>
      <c r="KIO3"/>
      <c r="KIP3"/>
      <c r="KIQ3"/>
      <c r="KIR3"/>
      <c r="KIS3"/>
      <c r="KIT3"/>
      <c r="KIU3"/>
      <c r="KIV3"/>
      <c r="KIW3"/>
      <c r="KIX3"/>
      <c r="KIY3"/>
      <c r="KIZ3"/>
      <c r="KJA3"/>
      <c r="KJB3"/>
      <c r="KJC3"/>
      <c r="KJD3"/>
      <c r="KJE3"/>
      <c r="KJF3"/>
      <c r="KJG3"/>
      <c r="KJH3"/>
      <c r="KJI3"/>
      <c r="KJJ3"/>
      <c r="KJK3"/>
      <c r="KJL3"/>
      <c r="KJM3"/>
      <c r="KJN3"/>
      <c r="KJO3"/>
      <c r="KJP3"/>
      <c r="KJQ3"/>
      <c r="KJR3"/>
      <c r="KJS3"/>
      <c r="KJT3"/>
      <c r="KJU3"/>
      <c r="KJV3"/>
      <c r="KJW3"/>
      <c r="KJX3"/>
      <c r="KJY3"/>
      <c r="KJZ3"/>
      <c r="KKA3"/>
      <c r="KKB3"/>
      <c r="KKC3"/>
      <c r="KKD3"/>
      <c r="KKE3"/>
      <c r="KKF3"/>
      <c r="KKG3"/>
      <c r="KKH3"/>
      <c r="KKI3"/>
      <c r="KKJ3"/>
      <c r="KKK3"/>
      <c r="KKL3"/>
      <c r="KKM3"/>
      <c r="KKN3"/>
      <c r="KKO3"/>
      <c r="KKP3"/>
      <c r="KKQ3"/>
      <c r="KKR3"/>
      <c r="KKS3"/>
      <c r="KKT3"/>
      <c r="KKU3"/>
      <c r="KKV3"/>
      <c r="KKW3"/>
      <c r="KKX3"/>
      <c r="KKY3"/>
      <c r="KKZ3"/>
      <c r="KLA3"/>
      <c r="KLB3"/>
      <c r="KLC3"/>
      <c r="KLD3"/>
      <c r="KLE3"/>
      <c r="KLF3"/>
      <c r="KLG3"/>
      <c r="KLH3"/>
      <c r="KLI3"/>
      <c r="KLJ3"/>
      <c r="KLK3"/>
      <c r="KLL3"/>
      <c r="KLM3"/>
      <c r="KLN3"/>
      <c r="KLO3"/>
      <c r="KLP3"/>
      <c r="KLQ3"/>
      <c r="KLR3"/>
      <c r="KLS3"/>
      <c r="KLT3"/>
      <c r="KLU3"/>
      <c r="KLV3"/>
      <c r="KLW3"/>
      <c r="KLX3"/>
      <c r="KLY3"/>
      <c r="KLZ3"/>
      <c r="KMA3"/>
      <c r="KMB3"/>
      <c r="KMC3"/>
      <c r="KMD3"/>
      <c r="KME3"/>
      <c r="KMF3"/>
      <c r="KMG3"/>
      <c r="KMH3"/>
      <c r="KMI3"/>
      <c r="KMJ3"/>
      <c r="KMK3"/>
      <c r="KML3"/>
      <c r="KMM3"/>
      <c r="KMN3"/>
      <c r="KMO3"/>
      <c r="KMP3"/>
      <c r="KMQ3"/>
      <c r="KMR3"/>
      <c r="KMS3"/>
      <c r="KMT3"/>
      <c r="KMU3"/>
      <c r="KMV3"/>
      <c r="KMW3"/>
      <c r="KMX3"/>
      <c r="KMY3"/>
      <c r="KMZ3"/>
      <c r="KNA3"/>
      <c r="KNB3"/>
      <c r="KNC3"/>
      <c r="KND3"/>
      <c r="KNE3"/>
      <c r="KNF3"/>
      <c r="KNG3"/>
      <c r="KNH3"/>
      <c r="KNI3"/>
      <c r="KNJ3"/>
      <c r="KNK3"/>
      <c r="KNL3"/>
      <c r="KNM3"/>
      <c r="KNN3"/>
      <c r="KNO3"/>
      <c r="KNP3"/>
      <c r="KNQ3"/>
      <c r="KNR3"/>
      <c r="KNS3"/>
      <c r="KNT3"/>
      <c r="KNU3"/>
      <c r="KNV3"/>
      <c r="KNW3"/>
      <c r="KNX3"/>
      <c r="KNY3"/>
      <c r="KNZ3"/>
      <c r="KOA3"/>
      <c r="KOB3"/>
      <c r="KOC3"/>
      <c r="KOD3"/>
      <c r="KOE3"/>
      <c r="KOF3"/>
      <c r="KOG3"/>
      <c r="KOH3"/>
      <c r="KOI3"/>
      <c r="KOJ3"/>
      <c r="KOK3"/>
      <c r="KOL3"/>
      <c r="KOM3"/>
      <c r="KON3"/>
      <c r="KOO3"/>
      <c r="KOP3"/>
      <c r="KOQ3"/>
      <c r="KOR3"/>
      <c r="KOS3"/>
      <c r="KOT3"/>
      <c r="KOU3"/>
      <c r="KOV3"/>
      <c r="KOW3"/>
      <c r="KOX3"/>
      <c r="KOY3"/>
      <c r="KOZ3"/>
      <c r="KPA3"/>
      <c r="KPB3"/>
      <c r="KPC3"/>
      <c r="KPD3"/>
      <c r="KPE3"/>
      <c r="KPF3"/>
      <c r="KPG3"/>
      <c r="KPH3"/>
      <c r="KPI3"/>
      <c r="KPJ3"/>
      <c r="KPK3"/>
      <c r="KPL3"/>
      <c r="KPM3"/>
      <c r="KPN3"/>
      <c r="KPO3"/>
      <c r="KPP3"/>
      <c r="KPQ3"/>
      <c r="KPR3"/>
      <c r="KPS3"/>
      <c r="KPT3"/>
      <c r="KPU3"/>
      <c r="KPV3"/>
      <c r="KPW3"/>
      <c r="KPX3"/>
      <c r="KPY3"/>
      <c r="KPZ3"/>
      <c r="KQA3"/>
      <c r="KQB3"/>
      <c r="KQC3"/>
      <c r="KQD3"/>
      <c r="KQE3"/>
      <c r="KQF3"/>
      <c r="KQG3"/>
      <c r="KQH3"/>
      <c r="KQI3"/>
      <c r="KQJ3"/>
      <c r="KQK3"/>
      <c r="KQL3"/>
      <c r="KQM3"/>
      <c r="KQN3"/>
      <c r="KQO3"/>
      <c r="KQP3"/>
      <c r="KQQ3"/>
      <c r="KQR3"/>
      <c r="KQS3"/>
      <c r="KQT3"/>
      <c r="KQU3"/>
      <c r="KQV3"/>
      <c r="KQW3"/>
      <c r="KQX3"/>
      <c r="KQY3"/>
      <c r="KQZ3"/>
      <c r="KRA3"/>
      <c r="KRB3"/>
      <c r="KRC3"/>
      <c r="KRD3"/>
      <c r="KRE3"/>
      <c r="KRF3"/>
      <c r="KRG3"/>
      <c r="KRH3"/>
      <c r="KRI3"/>
      <c r="KRJ3"/>
      <c r="KRK3"/>
      <c r="KRL3"/>
      <c r="KRM3"/>
      <c r="KRN3"/>
      <c r="KRO3"/>
      <c r="KRP3"/>
      <c r="KRQ3"/>
      <c r="KRR3"/>
      <c r="KRS3"/>
      <c r="KRT3"/>
      <c r="KRU3"/>
      <c r="KRV3"/>
      <c r="KRW3"/>
      <c r="KRX3"/>
      <c r="KRY3"/>
      <c r="KRZ3"/>
      <c r="KSA3"/>
      <c r="KSB3"/>
      <c r="KSC3"/>
      <c r="KSD3"/>
      <c r="KSE3"/>
      <c r="KSF3"/>
      <c r="KSG3"/>
      <c r="KSH3"/>
      <c r="KSI3"/>
      <c r="KSJ3"/>
      <c r="KSK3"/>
      <c r="KSL3"/>
      <c r="KSM3"/>
      <c r="KSN3"/>
      <c r="KSO3"/>
      <c r="KSP3"/>
      <c r="KSQ3"/>
      <c r="KSR3"/>
      <c r="KSS3"/>
      <c r="KST3"/>
      <c r="KSU3"/>
      <c r="KSV3"/>
      <c r="KSW3"/>
      <c r="KSX3"/>
      <c r="KSY3"/>
      <c r="KSZ3"/>
      <c r="KTA3"/>
      <c r="KTB3"/>
      <c r="KTC3"/>
      <c r="KTD3"/>
      <c r="KTE3"/>
      <c r="KTF3"/>
      <c r="KTG3"/>
      <c r="KTH3"/>
      <c r="KTI3"/>
      <c r="KTJ3"/>
      <c r="KTK3"/>
      <c r="KTL3"/>
      <c r="KTM3"/>
      <c r="KTN3"/>
      <c r="KTO3"/>
      <c r="KTP3"/>
      <c r="KTQ3"/>
      <c r="KTR3"/>
      <c r="KTS3"/>
      <c r="KTT3"/>
      <c r="KTU3"/>
      <c r="KTV3"/>
      <c r="KTW3"/>
      <c r="KTX3"/>
      <c r="KTY3"/>
      <c r="KTZ3"/>
      <c r="KUA3"/>
      <c r="KUB3"/>
      <c r="KUC3"/>
      <c r="KUD3"/>
      <c r="KUE3"/>
      <c r="KUF3"/>
      <c r="KUG3"/>
      <c r="KUH3"/>
      <c r="KUI3"/>
      <c r="KUJ3"/>
      <c r="KUK3"/>
      <c r="KUL3"/>
      <c r="KUM3"/>
      <c r="KUN3"/>
      <c r="KUO3"/>
      <c r="KUP3"/>
      <c r="KUQ3"/>
      <c r="KUR3"/>
      <c r="KUS3"/>
      <c r="KUT3"/>
      <c r="KUU3"/>
      <c r="KUV3"/>
      <c r="KUW3"/>
      <c r="KUX3"/>
      <c r="KUY3"/>
      <c r="KUZ3"/>
      <c r="KVA3"/>
      <c r="KVB3"/>
      <c r="KVC3"/>
      <c r="KVD3"/>
      <c r="KVE3"/>
      <c r="KVF3"/>
      <c r="KVG3"/>
      <c r="KVH3"/>
      <c r="KVI3"/>
      <c r="KVJ3"/>
      <c r="KVK3"/>
      <c r="KVL3"/>
      <c r="KVM3"/>
      <c r="KVN3"/>
      <c r="KVO3"/>
      <c r="KVP3"/>
      <c r="KVQ3"/>
      <c r="KVR3"/>
      <c r="KVS3"/>
      <c r="KVT3"/>
      <c r="KVU3"/>
      <c r="KVV3"/>
      <c r="KVW3"/>
      <c r="KVX3"/>
      <c r="KVY3"/>
      <c r="KVZ3"/>
      <c r="KWA3"/>
      <c r="KWB3"/>
      <c r="KWC3"/>
      <c r="KWD3"/>
      <c r="KWE3"/>
      <c r="KWF3"/>
      <c r="KWG3"/>
      <c r="KWH3"/>
      <c r="KWI3"/>
      <c r="KWJ3"/>
      <c r="KWK3"/>
      <c r="KWL3"/>
      <c r="KWM3"/>
      <c r="KWN3"/>
      <c r="KWO3"/>
      <c r="KWP3"/>
      <c r="KWQ3"/>
      <c r="KWR3"/>
      <c r="KWS3"/>
      <c r="KWT3"/>
      <c r="KWU3"/>
      <c r="KWV3"/>
      <c r="KWW3"/>
      <c r="KWX3"/>
      <c r="KWY3"/>
      <c r="KWZ3"/>
      <c r="KXA3"/>
      <c r="KXB3"/>
      <c r="KXC3"/>
      <c r="KXD3"/>
      <c r="KXE3"/>
      <c r="KXF3"/>
      <c r="KXG3"/>
      <c r="KXH3"/>
      <c r="KXI3"/>
      <c r="KXJ3"/>
      <c r="KXK3"/>
      <c r="KXL3"/>
      <c r="KXM3"/>
      <c r="KXN3"/>
      <c r="KXO3"/>
      <c r="KXP3"/>
      <c r="KXQ3"/>
      <c r="KXR3"/>
      <c r="KXS3"/>
      <c r="KXT3"/>
      <c r="KXU3"/>
      <c r="KXV3"/>
      <c r="KXW3"/>
      <c r="KXX3"/>
      <c r="KXY3"/>
      <c r="KXZ3"/>
      <c r="KYA3"/>
      <c r="KYB3"/>
      <c r="KYC3"/>
      <c r="KYD3"/>
      <c r="KYE3"/>
      <c r="KYF3"/>
      <c r="KYG3"/>
      <c r="KYH3"/>
      <c r="KYI3"/>
      <c r="KYJ3"/>
      <c r="KYK3"/>
      <c r="KYL3"/>
      <c r="KYM3"/>
      <c r="KYN3"/>
      <c r="KYO3"/>
      <c r="KYP3"/>
      <c r="KYQ3"/>
      <c r="KYR3"/>
      <c r="KYS3"/>
      <c r="KYT3"/>
      <c r="KYU3"/>
      <c r="KYV3"/>
      <c r="KYW3"/>
      <c r="KYX3"/>
      <c r="KYY3"/>
      <c r="KYZ3"/>
      <c r="KZA3"/>
      <c r="KZB3"/>
      <c r="KZC3"/>
      <c r="KZD3"/>
      <c r="KZE3"/>
      <c r="KZF3"/>
      <c r="KZG3"/>
      <c r="KZH3"/>
      <c r="KZI3"/>
      <c r="KZJ3"/>
      <c r="KZK3"/>
      <c r="KZL3"/>
      <c r="KZM3"/>
      <c r="KZN3"/>
      <c r="KZO3"/>
      <c r="KZP3"/>
      <c r="KZQ3"/>
      <c r="KZR3"/>
      <c r="KZS3"/>
      <c r="KZT3"/>
      <c r="KZU3"/>
      <c r="KZV3"/>
      <c r="KZW3"/>
      <c r="KZX3"/>
      <c r="KZY3"/>
      <c r="KZZ3"/>
      <c r="LAA3"/>
      <c r="LAB3"/>
      <c r="LAC3"/>
      <c r="LAD3"/>
      <c r="LAE3"/>
      <c r="LAF3"/>
      <c r="LAG3"/>
      <c r="LAH3"/>
      <c r="LAI3"/>
      <c r="LAJ3"/>
      <c r="LAK3"/>
      <c r="LAL3"/>
      <c r="LAM3"/>
      <c r="LAN3"/>
      <c r="LAO3"/>
      <c r="LAP3"/>
      <c r="LAQ3"/>
      <c r="LAR3"/>
      <c r="LAS3"/>
      <c r="LAT3"/>
      <c r="LAU3"/>
      <c r="LAV3"/>
      <c r="LAW3"/>
      <c r="LAX3"/>
      <c r="LAY3"/>
      <c r="LAZ3"/>
      <c r="LBA3"/>
      <c r="LBB3"/>
      <c r="LBC3"/>
      <c r="LBD3"/>
      <c r="LBE3"/>
      <c r="LBF3"/>
      <c r="LBG3"/>
      <c r="LBH3"/>
      <c r="LBI3"/>
      <c r="LBJ3"/>
      <c r="LBK3"/>
      <c r="LBL3"/>
      <c r="LBM3"/>
      <c r="LBN3"/>
      <c r="LBO3"/>
      <c r="LBP3"/>
      <c r="LBQ3"/>
      <c r="LBR3"/>
      <c r="LBS3"/>
      <c r="LBT3"/>
      <c r="LBU3"/>
      <c r="LBV3"/>
      <c r="LBW3"/>
      <c r="LBX3"/>
      <c r="LBY3"/>
      <c r="LBZ3"/>
      <c r="LCA3"/>
      <c r="LCB3"/>
      <c r="LCC3"/>
      <c r="LCD3"/>
      <c r="LCE3"/>
      <c r="LCF3"/>
      <c r="LCG3"/>
      <c r="LCH3"/>
      <c r="LCI3"/>
      <c r="LCJ3"/>
      <c r="LCK3"/>
      <c r="LCL3"/>
      <c r="LCM3"/>
      <c r="LCN3"/>
      <c r="LCO3"/>
      <c r="LCP3"/>
      <c r="LCQ3"/>
      <c r="LCR3"/>
      <c r="LCS3"/>
      <c r="LCT3"/>
      <c r="LCU3"/>
      <c r="LCV3"/>
      <c r="LCW3"/>
      <c r="LCX3"/>
      <c r="LCY3"/>
      <c r="LCZ3"/>
      <c r="LDA3"/>
      <c r="LDB3"/>
      <c r="LDC3"/>
      <c r="LDD3"/>
      <c r="LDE3"/>
      <c r="LDF3"/>
      <c r="LDG3"/>
      <c r="LDH3"/>
      <c r="LDI3"/>
      <c r="LDJ3"/>
      <c r="LDK3"/>
      <c r="LDL3"/>
      <c r="LDM3"/>
      <c r="LDN3"/>
      <c r="LDO3"/>
      <c r="LDP3"/>
      <c r="LDQ3"/>
      <c r="LDR3"/>
      <c r="LDS3"/>
      <c r="LDT3"/>
      <c r="LDU3"/>
      <c r="LDV3"/>
      <c r="LDW3"/>
      <c r="LDX3"/>
      <c r="LDY3"/>
      <c r="LDZ3"/>
      <c r="LEA3"/>
      <c r="LEB3"/>
      <c r="LEC3"/>
      <c r="LED3"/>
      <c r="LEE3"/>
      <c r="LEF3"/>
      <c r="LEG3"/>
      <c r="LEH3"/>
      <c r="LEI3"/>
      <c r="LEJ3"/>
      <c r="LEK3"/>
      <c r="LEL3"/>
      <c r="LEM3"/>
      <c r="LEN3"/>
      <c r="LEO3"/>
      <c r="LEP3"/>
      <c r="LEQ3"/>
      <c r="LER3"/>
      <c r="LES3"/>
      <c r="LET3"/>
      <c r="LEU3"/>
      <c r="LEV3"/>
      <c r="LEW3"/>
      <c r="LEX3"/>
      <c r="LEY3"/>
      <c r="LEZ3"/>
      <c r="LFA3"/>
      <c r="LFB3"/>
      <c r="LFC3"/>
      <c r="LFD3"/>
      <c r="LFE3"/>
      <c r="LFF3"/>
      <c r="LFG3"/>
      <c r="LFH3"/>
      <c r="LFI3"/>
      <c r="LFJ3"/>
      <c r="LFK3"/>
      <c r="LFL3"/>
      <c r="LFM3"/>
      <c r="LFN3"/>
      <c r="LFO3"/>
      <c r="LFP3"/>
      <c r="LFQ3"/>
      <c r="LFR3"/>
      <c r="LFS3"/>
      <c r="LFT3"/>
      <c r="LFU3"/>
      <c r="LFV3"/>
      <c r="LFW3"/>
      <c r="LFX3"/>
      <c r="LFY3"/>
      <c r="LFZ3"/>
      <c r="LGA3"/>
      <c r="LGB3"/>
      <c r="LGC3"/>
      <c r="LGD3"/>
      <c r="LGE3"/>
      <c r="LGF3"/>
      <c r="LGG3"/>
      <c r="LGH3"/>
      <c r="LGI3"/>
      <c r="LGJ3"/>
      <c r="LGK3"/>
      <c r="LGL3"/>
      <c r="LGM3"/>
      <c r="LGN3"/>
      <c r="LGO3"/>
      <c r="LGP3"/>
      <c r="LGQ3"/>
      <c r="LGR3"/>
      <c r="LGS3"/>
      <c r="LGT3"/>
      <c r="LGU3"/>
      <c r="LGV3"/>
      <c r="LGW3"/>
      <c r="LGX3"/>
      <c r="LGY3"/>
      <c r="LGZ3"/>
      <c r="LHA3"/>
      <c r="LHB3"/>
      <c r="LHC3"/>
      <c r="LHD3"/>
      <c r="LHE3"/>
      <c r="LHF3"/>
      <c r="LHG3"/>
      <c r="LHH3"/>
      <c r="LHI3"/>
      <c r="LHJ3"/>
      <c r="LHK3"/>
      <c r="LHL3"/>
      <c r="LHM3"/>
      <c r="LHN3"/>
      <c r="LHO3"/>
      <c r="LHP3"/>
      <c r="LHQ3"/>
      <c r="LHR3"/>
      <c r="LHS3"/>
      <c r="LHT3"/>
      <c r="LHU3"/>
      <c r="LHV3"/>
      <c r="LHW3"/>
      <c r="LHX3"/>
      <c r="LHY3"/>
      <c r="LHZ3"/>
      <c r="LIA3"/>
      <c r="LIB3"/>
      <c r="LIC3"/>
      <c r="LID3"/>
      <c r="LIE3"/>
      <c r="LIF3"/>
      <c r="LIG3"/>
      <c r="LIH3"/>
      <c r="LII3"/>
      <c r="LIJ3"/>
      <c r="LIK3"/>
      <c r="LIL3"/>
      <c r="LIM3"/>
      <c r="LIN3"/>
      <c r="LIO3"/>
      <c r="LIP3"/>
      <c r="LIQ3"/>
      <c r="LIR3"/>
      <c r="LIS3"/>
      <c r="LIT3"/>
      <c r="LIU3"/>
      <c r="LIV3"/>
      <c r="LIW3"/>
      <c r="LIX3"/>
      <c r="LIY3"/>
      <c r="LIZ3"/>
      <c r="LJA3"/>
      <c r="LJB3"/>
      <c r="LJC3"/>
      <c r="LJD3"/>
      <c r="LJE3"/>
      <c r="LJF3"/>
      <c r="LJG3"/>
      <c r="LJH3"/>
      <c r="LJI3"/>
      <c r="LJJ3"/>
      <c r="LJK3"/>
      <c r="LJL3"/>
      <c r="LJM3"/>
      <c r="LJN3"/>
      <c r="LJO3"/>
      <c r="LJP3"/>
      <c r="LJQ3"/>
      <c r="LJR3"/>
      <c r="LJS3"/>
      <c r="LJT3"/>
      <c r="LJU3"/>
      <c r="LJV3"/>
      <c r="LJW3"/>
      <c r="LJX3"/>
      <c r="LJY3"/>
      <c r="LJZ3"/>
      <c r="LKA3"/>
      <c r="LKB3"/>
      <c r="LKC3"/>
      <c r="LKD3"/>
      <c r="LKE3"/>
      <c r="LKF3"/>
      <c r="LKG3"/>
      <c r="LKH3"/>
      <c r="LKI3"/>
      <c r="LKJ3"/>
      <c r="LKK3"/>
      <c r="LKL3"/>
      <c r="LKM3"/>
      <c r="LKN3"/>
      <c r="LKO3"/>
      <c r="LKP3"/>
      <c r="LKQ3"/>
      <c r="LKR3"/>
      <c r="LKS3"/>
      <c r="LKT3"/>
      <c r="LKU3"/>
      <c r="LKV3"/>
      <c r="LKW3"/>
      <c r="LKX3"/>
      <c r="LKY3"/>
      <c r="LKZ3"/>
      <c r="LLA3"/>
      <c r="LLB3"/>
      <c r="LLC3"/>
      <c r="LLD3"/>
      <c r="LLE3"/>
      <c r="LLF3"/>
      <c r="LLG3"/>
      <c r="LLH3"/>
      <c r="LLI3"/>
      <c r="LLJ3"/>
      <c r="LLK3"/>
      <c r="LLL3"/>
      <c r="LLM3"/>
      <c r="LLN3"/>
      <c r="LLO3"/>
      <c r="LLP3"/>
      <c r="LLQ3"/>
      <c r="LLR3"/>
      <c r="LLS3"/>
      <c r="LLT3"/>
      <c r="LLU3"/>
      <c r="LLV3"/>
      <c r="LLW3"/>
      <c r="LLX3"/>
      <c r="LLY3"/>
      <c r="LLZ3"/>
      <c r="LMA3"/>
      <c r="LMB3"/>
      <c r="LMC3"/>
      <c r="LMD3"/>
      <c r="LME3"/>
      <c r="LMF3"/>
      <c r="LMG3"/>
      <c r="LMH3"/>
      <c r="LMI3"/>
      <c r="LMJ3"/>
      <c r="LMK3"/>
      <c r="LML3"/>
      <c r="LMM3"/>
      <c r="LMN3"/>
      <c r="LMO3"/>
      <c r="LMP3"/>
      <c r="LMQ3"/>
      <c r="LMR3"/>
      <c r="LMS3"/>
      <c r="LMT3"/>
      <c r="LMU3"/>
      <c r="LMV3"/>
      <c r="LMW3"/>
      <c r="LMX3"/>
      <c r="LMY3"/>
      <c r="LMZ3"/>
      <c r="LNA3"/>
      <c r="LNB3"/>
      <c r="LNC3"/>
      <c r="LND3"/>
      <c r="LNE3"/>
      <c r="LNF3"/>
      <c r="LNG3"/>
      <c r="LNH3"/>
      <c r="LNI3"/>
      <c r="LNJ3"/>
      <c r="LNK3"/>
      <c r="LNL3"/>
      <c r="LNM3"/>
      <c r="LNN3"/>
      <c r="LNO3"/>
      <c r="LNP3"/>
      <c r="LNQ3"/>
      <c r="LNR3"/>
      <c r="LNS3"/>
      <c r="LNT3"/>
      <c r="LNU3"/>
      <c r="LNV3"/>
      <c r="LNW3"/>
      <c r="LNX3"/>
      <c r="LNY3"/>
      <c r="LNZ3"/>
      <c r="LOA3"/>
      <c r="LOB3"/>
      <c r="LOC3"/>
      <c r="LOD3"/>
      <c r="LOE3"/>
      <c r="LOF3"/>
      <c r="LOG3"/>
      <c r="LOH3"/>
      <c r="LOI3"/>
      <c r="LOJ3"/>
      <c r="LOK3"/>
      <c r="LOL3"/>
      <c r="LOM3"/>
      <c r="LON3"/>
      <c r="LOO3"/>
      <c r="LOP3"/>
      <c r="LOQ3"/>
      <c r="LOR3"/>
      <c r="LOS3"/>
      <c r="LOT3"/>
      <c r="LOU3"/>
      <c r="LOV3"/>
      <c r="LOW3"/>
      <c r="LOX3"/>
      <c r="LOY3"/>
      <c r="LOZ3"/>
      <c r="LPA3"/>
      <c r="LPB3"/>
      <c r="LPC3"/>
      <c r="LPD3"/>
      <c r="LPE3"/>
      <c r="LPF3"/>
      <c r="LPG3"/>
      <c r="LPH3"/>
      <c r="LPI3"/>
      <c r="LPJ3"/>
      <c r="LPK3"/>
      <c r="LPL3"/>
      <c r="LPM3"/>
      <c r="LPN3"/>
      <c r="LPO3"/>
      <c r="LPP3"/>
      <c r="LPQ3"/>
      <c r="LPR3"/>
      <c r="LPS3"/>
      <c r="LPT3"/>
      <c r="LPU3"/>
      <c r="LPV3"/>
      <c r="LPW3"/>
      <c r="LPX3"/>
      <c r="LPY3"/>
      <c r="LPZ3"/>
      <c r="LQA3"/>
      <c r="LQB3"/>
      <c r="LQC3"/>
      <c r="LQD3"/>
      <c r="LQE3"/>
      <c r="LQF3"/>
      <c r="LQG3"/>
      <c r="LQH3"/>
      <c r="LQI3"/>
      <c r="LQJ3"/>
      <c r="LQK3"/>
      <c r="LQL3"/>
      <c r="LQM3"/>
      <c r="LQN3"/>
      <c r="LQO3"/>
      <c r="LQP3"/>
      <c r="LQQ3"/>
      <c r="LQR3"/>
      <c r="LQS3"/>
      <c r="LQT3"/>
      <c r="LQU3"/>
      <c r="LQV3"/>
      <c r="LQW3"/>
      <c r="LQX3"/>
      <c r="LQY3"/>
      <c r="LQZ3"/>
      <c r="LRA3"/>
      <c r="LRB3"/>
      <c r="LRC3"/>
      <c r="LRD3"/>
      <c r="LRE3"/>
      <c r="LRF3"/>
      <c r="LRG3"/>
      <c r="LRH3"/>
      <c r="LRI3"/>
      <c r="LRJ3"/>
      <c r="LRK3"/>
      <c r="LRL3"/>
      <c r="LRM3"/>
      <c r="LRN3"/>
      <c r="LRO3"/>
      <c r="LRP3"/>
      <c r="LRQ3"/>
      <c r="LRR3"/>
      <c r="LRS3"/>
      <c r="LRT3"/>
      <c r="LRU3"/>
      <c r="LRV3"/>
      <c r="LRW3"/>
      <c r="LRX3"/>
      <c r="LRY3"/>
      <c r="LRZ3"/>
      <c r="LSA3"/>
      <c r="LSB3"/>
      <c r="LSC3"/>
      <c r="LSD3"/>
      <c r="LSE3"/>
      <c r="LSF3"/>
      <c r="LSG3"/>
      <c r="LSH3"/>
      <c r="LSI3"/>
      <c r="LSJ3"/>
      <c r="LSK3"/>
      <c r="LSL3"/>
      <c r="LSM3"/>
      <c r="LSN3"/>
      <c r="LSO3"/>
      <c r="LSP3"/>
      <c r="LSQ3"/>
      <c r="LSR3"/>
      <c r="LSS3"/>
      <c r="LST3"/>
      <c r="LSU3"/>
      <c r="LSV3"/>
      <c r="LSW3"/>
      <c r="LSX3"/>
      <c r="LSY3"/>
      <c r="LSZ3"/>
      <c r="LTA3"/>
      <c r="LTB3"/>
      <c r="LTC3"/>
      <c r="LTD3"/>
      <c r="LTE3"/>
      <c r="LTF3"/>
      <c r="LTG3"/>
      <c r="LTH3"/>
      <c r="LTI3"/>
      <c r="LTJ3"/>
      <c r="LTK3"/>
      <c r="LTL3"/>
      <c r="LTM3"/>
      <c r="LTN3"/>
      <c r="LTO3"/>
      <c r="LTP3"/>
      <c r="LTQ3"/>
      <c r="LTR3"/>
      <c r="LTS3"/>
      <c r="LTT3"/>
      <c r="LTU3"/>
      <c r="LTV3"/>
      <c r="LTW3"/>
      <c r="LTX3"/>
      <c r="LTY3"/>
      <c r="LTZ3"/>
      <c r="LUA3"/>
      <c r="LUB3"/>
      <c r="LUC3"/>
      <c r="LUD3"/>
      <c r="LUE3"/>
      <c r="LUF3"/>
      <c r="LUG3"/>
      <c r="LUH3"/>
      <c r="LUI3"/>
      <c r="LUJ3"/>
      <c r="LUK3"/>
      <c r="LUL3"/>
      <c r="LUM3"/>
      <c r="LUN3"/>
      <c r="LUO3"/>
      <c r="LUP3"/>
      <c r="LUQ3"/>
      <c r="LUR3"/>
      <c r="LUS3"/>
      <c r="LUT3"/>
      <c r="LUU3"/>
      <c r="LUV3"/>
      <c r="LUW3"/>
      <c r="LUX3"/>
      <c r="LUY3"/>
      <c r="LUZ3"/>
      <c r="LVA3"/>
      <c r="LVB3"/>
      <c r="LVC3"/>
      <c r="LVD3"/>
      <c r="LVE3"/>
      <c r="LVF3"/>
      <c r="LVG3"/>
      <c r="LVH3"/>
      <c r="LVI3"/>
      <c r="LVJ3"/>
      <c r="LVK3"/>
      <c r="LVL3"/>
      <c r="LVM3"/>
      <c r="LVN3"/>
      <c r="LVO3"/>
      <c r="LVP3"/>
      <c r="LVQ3"/>
      <c r="LVR3"/>
      <c r="LVS3"/>
      <c r="LVT3"/>
      <c r="LVU3"/>
      <c r="LVV3"/>
      <c r="LVW3"/>
      <c r="LVX3"/>
      <c r="LVY3"/>
      <c r="LVZ3"/>
      <c r="LWA3"/>
      <c r="LWB3"/>
      <c r="LWC3"/>
      <c r="LWD3"/>
      <c r="LWE3"/>
      <c r="LWF3"/>
      <c r="LWG3"/>
      <c r="LWH3"/>
      <c r="LWI3"/>
      <c r="LWJ3"/>
      <c r="LWK3"/>
      <c r="LWL3"/>
      <c r="LWM3"/>
      <c r="LWN3"/>
      <c r="LWO3"/>
      <c r="LWP3"/>
      <c r="LWQ3"/>
      <c r="LWR3"/>
      <c r="LWS3"/>
      <c r="LWT3"/>
      <c r="LWU3"/>
      <c r="LWV3"/>
      <c r="LWW3"/>
      <c r="LWX3"/>
      <c r="LWY3"/>
      <c r="LWZ3"/>
      <c r="LXA3"/>
      <c r="LXB3"/>
      <c r="LXC3"/>
      <c r="LXD3"/>
      <c r="LXE3"/>
      <c r="LXF3"/>
      <c r="LXG3"/>
      <c r="LXH3"/>
      <c r="LXI3"/>
      <c r="LXJ3"/>
      <c r="LXK3"/>
      <c r="LXL3"/>
      <c r="LXM3"/>
      <c r="LXN3"/>
      <c r="LXO3"/>
      <c r="LXP3"/>
      <c r="LXQ3"/>
      <c r="LXR3"/>
      <c r="LXS3"/>
      <c r="LXT3"/>
      <c r="LXU3"/>
      <c r="LXV3"/>
      <c r="LXW3"/>
      <c r="LXX3"/>
      <c r="LXY3"/>
      <c r="LXZ3"/>
      <c r="LYA3"/>
      <c r="LYB3"/>
      <c r="LYC3"/>
      <c r="LYD3"/>
      <c r="LYE3"/>
      <c r="LYF3"/>
      <c r="LYG3"/>
      <c r="LYH3"/>
      <c r="LYI3"/>
      <c r="LYJ3"/>
      <c r="LYK3"/>
      <c r="LYL3"/>
      <c r="LYM3"/>
      <c r="LYN3"/>
      <c r="LYO3"/>
      <c r="LYP3"/>
      <c r="LYQ3"/>
      <c r="LYR3"/>
      <c r="LYS3"/>
      <c r="LYT3"/>
      <c r="LYU3"/>
      <c r="LYV3"/>
      <c r="LYW3"/>
      <c r="LYX3"/>
      <c r="LYY3"/>
      <c r="LYZ3"/>
      <c r="LZA3"/>
      <c r="LZB3"/>
      <c r="LZC3"/>
      <c r="LZD3"/>
      <c r="LZE3"/>
      <c r="LZF3"/>
      <c r="LZG3"/>
      <c r="LZH3"/>
      <c r="LZI3"/>
      <c r="LZJ3"/>
      <c r="LZK3"/>
      <c r="LZL3"/>
      <c r="LZM3"/>
      <c r="LZN3"/>
      <c r="LZO3"/>
      <c r="LZP3"/>
      <c r="LZQ3"/>
      <c r="LZR3"/>
      <c r="LZS3"/>
      <c r="LZT3"/>
      <c r="LZU3"/>
      <c r="LZV3"/>
      <c r="LZW3"/>
      <c r="LZX3"/>
      <c r="LZY3"/>
      <c r="LZZ3"/>
      <c r="MAA3"/>
      <c r="MAB3"/>
      <c r="MAC3"/>
      <c r="MAD3"/>
      <c r="MAE3"/>
      <c r="MAF3"/>
      <c r="MAG3"/>
      <c r="MAH3"/>
      <c r="MAI3"/>
      <c r="MAJ3"/>
      <c r="MAK3"/>
      <c r="MAL3"/>
      <c r="MAM3"/>
      <c r="MAN3"/>
      <c r="MAO3"/>
      <c r="MAP3"/>
      <c r="MAQ3"/>
      <c r="MAR3"/>
      <c r="MAS3"/>
      <c r="MAT3"/>
      <c r="MAU3"/>
      <c r="MAV3"/>
      <c r="MAW3"/>
      <c r="MAX3"/>
      <c r="MAY3"/>
      <c r="MAZ3"/>
      <c r="MBA3"/>
      <c r="MBB3"/>
      <c r="MBC3"/>
      <c r="MBD3"/>
      <c r="MBE3"/>
      <c r="MBF3"/>
      <c r="MBG3"/>
      <c r="MBH3"/>
      <c r="MBI3"/>
      <c r="MBJ3"/>
      <c r="MBK3"/>
      <c r="MBL3"/>
      <c r="MBM3"/>
      <c r="MBN3"/>
      <c r="MBO3"/>
      <c r="MBP3"/>
      <c r="MBQ3"/>
      <c r="MBR3"/>
      <c r="MBS3"/>
      <c r="MBT3"/>
      <c r="MBU3"/>
      <c r="MBV3"/>
      <c r="MBW3"/>
      <c r="MBX3"/>
      <c r="MBY3"/>
      <c r="MBZ3"/>
      <c r="MCA3"/>
      <c r="MCB3"/>
      <c r="MCC3"/>
      <c r="MCD3"/>
      <c r="MCE3"/>
      <c r="MCF3"/>
      <c r="MCG3"/>
      <c r="MCH3"/>
      <c r="MCI3"/>
      <c r="MCJ3"/>
      <c r="MCK3"/>
      <c r="MCL3"/>
      <c r="MCM3"/>
      <c r="MCN3"/>
      <c r="MCO3"/>
      <c r="MCP3"/>
      <c r="MCQ3"/>
      <c r="MCR3"/>
      <c r="MCS3"/>
      <c r="MCT3"/>
      <c r="MCU3"/>
      <c r="MCV3"/>
      <c r="MCW3"/>
      <c r="MCX3"/>
      <c r="MCY3"/>
      <c r="MCZ3"/>
      <c r="MDA3"/>
      <c r="MDB3"/>
      <c r="MDC3"/>
      <c r="MDD3"/>
      <c r="MDE3"/>
      <c r="MDF3"/>
      <c r="MDG3"/>
      <c r="MDH3"/>
      <c r="MDI3"/>
      <c r="MDJ3"/>
      <c r="MDK3"/>
      <c r="MDL3"/>
      <c r="MDM3"/>
      <c r="MDN3"/>
      <c r="MDO3"/>
      <c r="MDP3"/>
      <c r="MDQ3"/>
      <c r="MDR3"/>
      <c r="MDS3"/>
      <c r="MDT3"/>
      <c r="MDU3"/>
      <c r="MDV3"/>
      <c r="MDW3"/>
      <c r="MDX3"/>
      <c r="MDY3"/>
      <c r="MDZ3"/>
      <c r="MEA3"/>
      <c r="MEB3"/>
      <c r="MEC3"/>
      <c r="MED3"/>
      <c r="MEE3"/>
      <c r="MEF3"/>
      <c r="MEG3"/>
      <c r="MEH3"/>
      <c r="MEI3"/>
      <c r="MEJ3"/>
      <c r="MEK3"/>
      <c r="MEL3"/>
      <c r="MEM3"/>
      <c r="MEN3"/>
      <c r="MEO3"/>
      <c r="MEP3"/>
      <c r="MEQ3"/>
      <c r="MER3"/>
      <c r="MES3"/>
      <c r="MET3"/>
      <c r="MEU3"/>
      <c r="MEV3"/>
      <c r="MEW3"/>
      <c r="MEX3"/>
      <c r="MEY3"/>
      <c r="MEZ3"/>
      <c r="MFA3"/>
      <c r="MFB3"/>
      <c r="MFC3"/>
      <c r="MFD3"/>
      <c r="MFE3"/>
      <c r="MFF3"/>
      <c r="MFG3"/>
      <c r="MFH3"/>
      <c r="MFI3"/>
      <c r="MFJ3"/>
      <c r="MFK3"/>
      <c r="MFL3"/>
      <c r="MFM3"/>
      <c r="MFN3"/>
      <c r="MFO3"/>
      <c r="MFP3"/>
      <c r="MFQ3"/>
      <c r="MFR3"/>
      <c r="MFS3"/>
      <c r="MFT3"/>
      <c r="MFU3"/>
      <c r="MFV3"/>
      <c r="MFW3"/>
      <c r="MFX3"/>
      <c r="MFY3"/>
      <c r="MFZ3"/>
      <c r="MGA3"/>
      <c r="MGB3"/>
      <c r="MGC3"/>
      <c r="MGD3"/>
      <c r="MGE3"/>
      <c r="MGF3"/>
      <c r="MGG3"/>
      <c r="MGH3"/>
      <c r="MGI3"/>
      <c r="MGJ3"/>
      <c r="MGK3"/>
      <c r="MGL3"/>
      <c r="MGM3"/>
      <c r="MGN3"/>
      <c r="MGO3"/>
      <c r="MGP3"/>
      <c r="MGQ3"/>
      <c r="MGR3"/>
      <c r="MGS3"/>
      <c r="MGT3"/>
      <c r="MGU3"/>
      <c r="MGV3"/>
      <c r="MGW3"/>
      <c r="MGX3"/>
      <c r="MGY3"/>
      <c r="MGZ3"/>
      <c r="MHA3"/>
      <c r="MHB3"/>
      <c r="MHC3"/>
      <c r="MHD3"/>
      <c r="MHE3"/>
      <c r="MHF3"/>
      <c r="MHG3"/>
      <c r="MHH3"/>
      <c r="MHI3"/>
      <c r="MHJ3"/>
      <c r="MHK3"/>
      <c r="MHL3"/>
      <c r="MHM3"/>
      <c r="MHN3"/>
      <c r="MHO3"/>
      <c r="MHP3"/>
      <c r="MHQ3"/>
      <c r="MHR3"/>
      <c r="MHS3"/>
      <c r="MHT3"/>
      <c r="MHU3"/>
      <c r="MHV3"/>
      <c r="MHW3"/>
      <c r="MHX3"/>
      <c r="MHY3"/>
      <c r="MHZ3"/>
      <c r="MIA3"/>
      <c r="MIB3"/>
      <c r="MIC3"/>
      <c r="MID3"/>
      <c r="MIE3"/>
      <c r="MIF3"/>
      <c r="MIG3"/>
      <c r="MIH3"/>
      <c r="MII3"/>
      <c r="MIJ3"/>
      <c r="MIK3"/>
      <c r="MIL3"/>
      <c r="MIM3"/>
      <c r="MIN3"/>
      <c r="MIO3"/>
      <c r="MIP3"/>
      <c r="MIQ3"/>
      <c r="MIR3"/>
      <c r="MIS3"/>
      <c r="MIT3"/>
      <c r="MIU3"/>
      <c r="MIV3"/>
      <c r="MIW3"/>
      <c r="MIX3"/>
      <c r="MIY3"/>
      <c r="MIZ3"/>
      <c r="MJA3"/>
      <c r="MJB3"/>
      <c r="MJC3"/>
      <c r="MJD3"/>
      <c r="MJE3"/>
      <c r="MJF3"/>
      <c r="MJG3"/>
      <c r="MJH3"/>
      <c r="MJI3"/>
      <c r="MJJ3"/>
      <c r="MJK3"/>
      <c r="MJL3"/>
      <c r="MJM3"/>
      <c r="MJN3"/>
      <c r="MJO3"/>
      <c r="MJP3"/>
      <c r="MJQ3"/>
      <c r="MJR3"/>
      <c r="MJS3"/>
      <c r="MJT3"/>
      <c r="MJU3"/>
      <c r="MJV3"/>
      <c r="MJW3"/>
      <c r="MJX3"/>
      <c r="MJY3"/>
      <c r="MJZ3"/>
      <c r="MKA3"/>
      <c r="MKB3"/>
      <c r="MKC3"/>
      <c r="MKD3"/>
      <c r="MKE3"/>
      <c r="MKF3"/>
      <c r="MKG3"/>
      <c r="MKH3"/>
      <c r="MKI3"/>
      <c r="MKJ3"/>
      <c r="MKK3"/>
      <c r="MKL3"/>
      <c r="MKM3"/>
      <c r="MKN3"/>
      <c r="MKO3"/>
      <c r="MKP3"/>
      <c r="MKQ3"/>
      <c r="MKR3"/>
      <c r="MKS3"/>
      <c r="MKT3"/>
      <c r="MKU3"/>
      <c r="MKV3"/>
      <c r="MKW3"/>
      <c r="MKX3"/>
      <c r="MKY3"/>
      <c r="MKZ3"/>
      <c r="MLA3"/>
      <c r="MLB3"/>
      <c r="MLC3"/>
      <c r="MLD3"/>
      <c r="MLE3"/>
      <c r="MLF3"/>
      <c r="MLG3"/>
      <c r="MLH3"/>
      <c r="MLI3"/>
      <c r="MLJ3"/>
      <c r="MLK3"/>
      <c r="MLL3"/>
      <c r="MLM3"/>
      <c r="MLN3"/>
      <c r="MLO3"/>
      <c r="MLP3"/>
      <c r="MLQ3"/>
      <c r="MLR3"/>
      <c r="MLS3"/>
      <c r="MLT3"/>
      <c r="MLU3"/>
      <c r="MLV3"/>
      <c r="MLW3"/>
      <c r="MLX3"/>
      <c r="MLY3"/>
      <c r="MLZ3"/>
      <c r="MMA3"/>
      <c r="MMB3"/>
      <c r="MMC3"/>
      <c r="MMD3"/>
      <c r="MME3"/>
      <c r="MMF3"/>
      <c r="MMG3"/>
      <c r="MMH3"/>
      <c r="MMI3"/>
      <c r="MMJ3"/>
      <c r="MMK3"/>
      <c r="MML3"/>
      <c r="MMM3"/>
      <c r="MMN3"/>
      <c r="MMO3"/>
      <c r="MMP3"/>
      <c r="MMQ3"/>
      <c r="MMR3"/>
      <c r="MMS3"/>
      <c r="MMT3"/>
      <c r="MMU3"/>
      <c r="MMV3"/>
      <c r="MMW3"/>
      <c r="MMX3"/>
      <c r="MMY3"/>
      <c r="MMZ3"/>
      <c r="MNA3"/>
      <c r="MNB3"/>
      <c r="MNC3"/>
      <c r="MND3"/>
      <c r="MNE3"/>
      <c r="MNF3"/>
      <c r="MNG3"/>
      <c r="MNH3"/>
      <c r="MNI3"/>
      <c r="MNJ3"/>
      <c r="MNK3"/>
      <c r="MNL3"/>
      <c r="MNM3"/>
      <c r="MNN3"/>
      <c r="MNO3"/>
      <c r="MNP3"/>
      <c r="MNQ3"/>
      <c r="MNR3"/>
      <c r="MNS3"/>
      <c r="MNT3"/>
      <c r="MNU3"/>
      <c r="MNV3"/>
      <c r="MNW3"/>
      <c r="MNX3"/>
      <c r="MNY3"/>
      <c r="MNZ3"/>
      <c r="MOA3"/>
      <c r="MOB3"/>
      <c r="MOC3"/>
      <c r="MOD3"/>
      <c r="MOE3"/>
      <c r="MOF3"/>
      <c r="MOG3"/>
      <c r="MOH3"/>
      <c r="MOI3"/>
      <c r="MOJ3"/>
      <c r="MOK3"/>
      <c r="MOL3"/>
      <c r="MOM3"/>
      <c r="MON3"/>
      <c r="MOO3"/>
      <c r="MOP3"/>
      <c r="MOQ3"/>
      <c r="MOR3"/>
      <c r="MOS3"/>
      <c r="MOT3"/>
      <c r="MOU3"/>
      <c r="MOV3"/>
      <c r="MOW3"/>
      <c r="MOX3"/>
      <c r="MOY3"/>
      <c r="MOZ3"/>
      <c r="MPA3"/>
      <c r="MPB3"/>
      <c r="MPC3"/>
      <c r="MPD3"/>
      <c r="MPE3"/>
      <c r="MPF3"/>
      <c r="MPG3"/>
      <c r="MPH3"/>
      <c r="MPI3"/>
      <c r="MPJ3"/>
      <c r="MPK3"/>
      <c r="MPL3"/>
      <c r="MPM3"/>
      <c r="MPN3"/>
      <c r="MPO3"/>
      <c r="MPP3"/>
      <c r="MPQ3"/>
      <c r="MPR3"/>
      <c r="MPS3"/>
      <c r="MPT3"/>
      <c r="MPU3"/>
      <c r="MPV3"/>
      <c r="MPW3"/>
      <c r="MPX3"/>
      <c r="MPY3"/>
      <c r="MPZ3"/>
      <c r="MQA3"/>
      <c r="MQB3"/>
      <c r="MQC3"/>
      <c r="MQD3"/>
      <c r="MQE3"/>
      <c r="MQF3"/>
      <c r="MQG3"/>
      <c r="MQH3"/>
      <c r="MQI3"/>
      <c r="MQJ3"/>
      <c r="MQK3"/>
      <c r="MQL3"/>
      <c r="MQM3"/>
      <c r="MQN3"/>
      <c r="MQO3"/>
      <c r="MQP3"/>
      <c r="MQQ3"/>
      <c r="MQR3"/>
      <c r="MQS3"/>
      <c r="MQT3"/>
      <c r="MQU3"/>
      <c r="MQV3"/>
      <c r="MQW3"/>
      <c r="MQX3"/>
      <c r="MQY3"/>
      <c r="MQZ3"/>
      <c r="MRA3"/>
      <c r="MRB3"/>
      <c r="MRC3"/>
      <c r="MRD3"/>
      <c r="MRE3"/>
      <c r="MRF3"/>
      <c r="MRG3"/>
      <c r="MRH3"/>
      <c r="MRI3"/>
      <c r="MRJ3"/>
      <c r="MRK3"/>
      <c r="MRL3"/>
      <c r="MRM3"/>
      <c r="MRN3"/>
      <c r="MRO3"/>
      <c r="MRP3"/>
      <c r="MRQ3"/>
      <c r="MRR3"/>
      <c r="MRS3"/>
      <c r="MRT3"/>
      <c r="MRU3"/>
      <c r="MRV3"/>
      <c r="MRW3"/>
      <c r="MRX3"/>
      <c r="MRY3"/>
      <c r="MRZ3"/>
      <c r="MSA3"/>
      <c r="MSB3"/>
      <c r="MSC3"/>
      <c r="MSD3"/>
      <c r="MSE3"/>
      <c r="MSF3"/>
      <c r="MSG3"/>
      <c r="MSH3"/>
      <c r="MSI3"/>
      <c r="MSJ3"/>
      <c r="MSK3"/>
      <c r="MSL3"/>
      <c r="MSM3"/>
      <c r="MSN3"/>
      <c r="MSO3"/>
      <c r="MSP3"/>
      <c r="MSQ3"/>
      <c r="MSR3"/>
      <c r="MSS3"/>
      <c r="MST3"/>
      <c r="MSU3"/>
      <c r="MSV3"/>
      <c r="MSW3"/>
      <c r="MSX3"/>
      <c r="MSY3"/>
      <c r="MSZ3"/>
      <c r="MTA3"/>
      <c r="MTB3"/>
      <c r="MTC3"/>
      <c r="MTD3"/>
      <c r="MTE3"/>
      <c r="MTF3"/>
      <c r="MTG3"/>
      <c r="MTH3"/>
      <c r="MTI3"/>
      <c r="MTJ3"/>
      <c r="MTK3"/>
      <c r="MTL3"/>
      <c r="MTM3"/>
      <c r="MTN3"/>
      <c r="MTO3"/>
      <c r="MTP3"/>
      <c r="MTQ3"/>
      <c r="MTR3"/>
      <c r="MTS3"/>
      <c r="MTT3"/>
      <c r="MTU3"/>
      <c r="MTV3"/>
      <c r="MTW3"/>
      <c r="MTX3"/>
      <c r="MTY3"/>
      <c r="MTZ3"/>
      <c r="MUA3"/>
      <c r="MUB3"/>
      <c r="MUC3"/>
      <c r="MUD3"/>
      <c r="MUE3"/>
      <c r="MUF3"/>
      <c r="MUG3"/>
      <c r="MUH3"/>
      <c r="MUI3"/>
      <c r="MUJ3"/>
      <c r="MUK3"/>
      <c r="MUL3"/>
      <c r="MUM3"/>
      <c r="MUN3"/>
      <c r="MUO3"/>
      <c r="MUP3"/>
      <c r="MUQ3"/>
      <c r="MUR3"/>
      <c r="MUS3"/>
      <c r="MUT3"/>
      <c r="MUU3"/>
      <c r="MUV3"/>
      <c r="MUW3"/>
      <c r="MUX3"/>
      <c r="MUY3"/>
      <c r="MUZ3"/>
      <c r="MVA3"/>
      <c r="MVB3"/>
      <c r="MVC3"/>
      <c r="MVD3"/>
      <c r="MVE3"/>
      <c r="MVF3"/>
      <c r="MVG3"/>
      <c r="MVH3"/>
      <c r="MVI3"/>
      <c r="MVJ3"/>
      <c r="MVK3"/>
      <c r="MVL3"/>
      <c r="MVM3"/>
      <c r="MVN3"/>
      <c r="MVO3"/>
      <c r="MVP3"/>
      <c r="MVQ3"/>
      <c r="MVR3"/>
      <c r="MVS3"/>
      <c r="MVT3"/>
      <c r="MVU3"/>
      <c r="MVV3"/>
      <c r="MVW3"/>
      <c r="MVX3"/>
      <c r="MVY3"/>
      <c r="MVZ3"/>
      <c r="MWA3"/>
      <c r="MWB3"/>
      <c r="MWC3"/>
      <c r="MWD3"/>
      <c r="MWE3"/>
      <c r="MWF3"/>
      <c r="MWG3"/>
      <c r="MWH3"/>
      <c r="MWI3"/>
      <c r="MWJ3"/>
      <c r="MWK3"/>
      <c r="MWL3"/>
      <c r="MWM3"/>
      <c r="MWN3"/>
      <c r="MWO3"/>
      <c r="MWP3"/>
      <c r="MWQ3"/>
      <c r="MWR3"/>
      <c r="MWS3"/>
      <c r="MWT3"/>
      <c r="MWU3"/>
      <c r="MWV3"/>
      <c r="MWW3"/>
      <c r="MWX3"/>
      <c r="MWY3"/>
      <c r="MWZ3"/>
      <c r="MXA3"/>
      <c r="MXB3"/>
      <c r="MXC3"/>
      <c r="MXD3"/>
      <c r="MXE3"/>
      <c r="MXF3"/>
      <c r="MXG3"/>
      <c r="MXH3"/>
      <c r="MXI3"/>
      <c r="MXJ3"/>
      <c r="MXK3"/>
      <c r="MXL3"/>
      <c r="MXM3"/>
      <c r="MXN3"/>
      <c r="MXO3"/>
      <c r="MXP3"/>
      <c r="MXQ3"/>
      <c r="MXR3"/>
      <c r="MXS3"/>
      <c r="MXT3"/>
      <c r="MXU3"/>
      <c r="MXV3"/>
      <c r="MXW3"/>
      <c r="MXX3"/>
      <c r="MXY3"/>
      <c r="MXZ3"/>
      <c r="MYA3"/>
      <c r="MYB3"/>
      <c r="MYC3"/>
      <c r="MYD3"/>
      <c r="MYE3"/>
      <c r="MYF3"/>
      <c r="MYG3"/>
      <c r="MYH3"/>
      <c r="MYI3"/>
      <c r="MYJ3"/>
      <c r="MYK3"/>
      <c r="MYL3"/>
      <c r="MYM3"/>
      <c r="MYN3"/>
      <c r="MYO3"/>
      <c r="MYP3"/>
      <c r="MYQ3"/>
      <c r="MYR3"/>
      <c r="MYS3"/>
      <c r="MYT3"/>
      <c r="MYU3"/>
      <c r="MYV3"/>
      <c r="MYW3"/>
      <c r="MYX3"/>
      <c r="MYY3"/>
      <c r="MYZ3"/>
      <c r="MZA3"/>
      <c r="MZB3"/>
      <c r="MZC3"/>
      <c r="MZD3"/>
      <c r="MZE3"/>
      <c r="MZF3"/>
      <c r="MZG3"/>
      <c r="MZH3"/>
      <c r="MZI3"/>
      <c r="MZJ3"/>
      <c r="MZK3"/>
      <c r="MZL3"/>
      <c r="MZM3"/>
      <c r="MZN3"/>
      <c r="MZO3"/>
      <c r="MZP3"/>
      <c r="MZQ3"/>
      <c r="MZR3"/>
      <c r="MZS3"/>
      <c r="MZT3"/>
      <c r="MZU3"/>
      <c r="MZV3"/>
      <c r="MZW3"/>
      <c r="MZX3"/>
      <c r="MZY3"/>
      <c r="MZZ3"/>
      <c r="NAA3"/>
      <c r="NAB3"/>
      <c r="NAC3"/>
      <c r="NAD3"/>
      <c r="NAE3"/>
      <c r="NAF3"/>
      <c r="NAG3"/>
      <c r="NAH3"/>
      <c r="NAI3"/>
      <c r="NAJ3"/>
      <c r="NAK3"/>
      <c r="NAL3"/>
      <c r="NAM3"/>
      <c r="NAN3"/>
      <c r="NAO3"/>
      <c r="NAP3"/>
      <c r="NAQ3"/>
      <c r="NAR3"/>
      <c r="NAS3"/>
      <c r="NAT3"/>
      <c r="NAU3"/>
      <c r="NAV3"/>
      <c r="NAW3"/>
      <c r="NAX3"/>
      <c r="NAY3"/>
      <c r="NAZ3"/>
      <c r="NBA3"/>
      <c r="NBB3"/>
      <c r="NBC3"/>
      <c r="NBD3"/>
      <c r="NBE3"/>
      <c r="NBF3"/>
      <c r="NBG3"/>
      <c r="NBH3"/>
      <c r="NBI3"/>
      <c r="NBJ3"/>
      <c r="NBK3"/>
      <c r="NBL3"/>
      <c r="NBM3"/>
      <c r="NBN3"/>
      <c r="NBO3"/>
      <c r="NBP3"/>
      <c r="NBQ3"/>
      <c r="NBR3"/>
      <c r="NBS3"/>
      <c r="NBT3"/>
      <c r="NBU3"/>
      <c r="NBV3"/>
      <c r="NBW3"/>
      <c r="NBX3"/>
      <c r="NBY3"/>
      <c r="NBZ3"/>
      <c r="NCA3"/>
      <c r="NCB3"/>
      <c r="NCC3"/>
      <c r="NCD3"/>
      <c r="NCE3"/>
      <c r="NCF3"/>
      <c r="NCG3"/>
      <c r="NCH3"/>
      <c r="NCI3"/>
      <c r="NCJ3"/>
      <c r="NCK3"/>
      <c r="NCL3"/>
      <c r="NCM3"/>
      <c r="NCN3"/>
      <c r="NCO3"/>
      <c r="NCP3"/>
      <c r="NCQ3"/>
      <c r="NCR3"/>
      <c r="NCS3"/>
      <c r="NCT3"/>
      <c r="NCU3"/>
      <c r="NCV3"/>
      <c r="NCW3"/>
      <c r="NCX3"/>
      <c r="NCY3"/>
      <c r="NCZ3"/>
      <c r="NDA3"/>
      <c r="NDB3"/>
      <c r="NDC3"/>
      <c r="NDD3"/>
      <c r="NDE3"/>
      <c r="NDF3"/>
      <c r="NDG3"/>
      <c r="NDH3"/>
      <c r="NDI3"/>
      <c r="NDJ3"/>
      <c r="NDK3"/>
      <c r="NDL3"/>
      <c r="NDM3"/>
      <c r="NDN3"/>
      <c r="NDO3"/>
      <c r="NDP3"/>
      <c r="NDQ3"/>
      <c r="NDR3"/>
      <c r="NDS3"/>
      <c r="NDT3"/>
      <c r="NDU3"/>
      <c r="NDV3"/>
      <c r="NDW3"/>
      <c r="NDX3"/>
      <c r="NDY3"/>
      <c r="NDZ3"/>
      <c r="NEA3"/>
      <c r="NEB3"/>
      <c r="NEC3"/>
      <c r="NED3"/>
      <c r="NEE3"/>
      <c r="NEF3"/>
      <c r="NEG3"/>
      <c r="NEH3"/>
      <c r="NEI3"/>
      <c r="NEJ3"/>
      <c r="NEK3"/>
      <c r="NEL3"/>
      <c r="NEM3"/>
      <c r="NEN3"/>
      <c r="NEO3"/>
      <c r="NEP3"/>
      <c r="NEQ3"/>
      <c r="NER3"/>
      <c r="NES3"/>
      <c r="NET3"/>
      <c r="NEU3"/>
      <c r="NEV3"/>
      <c r="NEW3"/>
      <c r="NEX3"/>
      <c r="NEY3"/>
      <c r="NEZ3"/>
      <c r="NFA3"/>
      <c r="NFB3"/>
      <c r="NFC3"/>
      <c r="NFD3"/>
      <c r="NFE3"/>
      <c r="NFF3"/>
      <c r="NFG3"/>
      <c r="NFH3"/>
      <c r="NFI3"/>
      <c r="NFJ3"/>
      <c r="NFK3"/>
      <c r="NFL3"/>
      <c r="NFM3"/>
      <c r="NFN3"/>
      <c r="NFO3"/>
      <c r="NFP3"/>
      <c r="NFQ3"/>
      <c r="NFR3"/>
      <c r="NFS3"/>
      <c r="NFT3"/>
      <c r="NFU3"/>
      <c r="NFV3"/>
      <c r="NFW3"/>
      <c r="NFX3"/>
      <c r="NFY3"/>
      <c r="NFZ3"/>
      <c r="NGA3"/>
      <c r="NGB3"/>
      <c r="NGC3"/>
      <c r="NGD3"/>
      <c r="NGE3"/>
      <c r="NGF3"/>
      <c r="NGG3"/>
      <c r="NGH3"/>
      <c r="NGI3"/>
      <c r="NGJ3"/>
      <c r="NGK3"/>
      <c r="NGL3"/>
      <c r="NGM3"/>
      <c r="NGN3"/>
      <c r="NGO3"/>
      <c r="NGP3"/>
      <c r="NGQ3"/>
      <c r="NGR3"/>
      <c r="NGS3"/>
      <c r="NGT3"/>
      <c r="NGU3"/>
      <c r="NGV3"/>
      <c r="NGW3"/>
      <c r="NGX3"/>
      <c r="NGY3"/>
      <c r="NGZ3"/>
      <c r="NHA3"/>
      <c r="NHB3"/>
      <c r="NHC3"/>
      <c r="NHD3"/>
      <c r="NHE3"/>
      <c r="NHF3"/>
      <c r="NHG3"/>
      <c r="NHH3"/>
      <c r="NHI3"/>
      <c r="NHJ3"/>
      <c r="NHK3"/>
      <c r="NHL3"/>
      <c r="NHM3"/>
      <c r="NHN3"/>
      <c r="NHO3"/>
      <c r="NHP3"/>
      <c r="NHQ3"/>
      <c r="NHR3"/>
      <c r="NHS3"/>
      <c r="NHT3"/>
      <c r="NHU3"/>
      <c r="NHV3"/>
      <c r="NHW3"/>
      <c r="NHX3"/>
      <c r="NHY3"/>
      <c r="NHZ3"/>
      <c r="NIA3"/>
      <c r="NIB3"/>
      <c r="NIC3"/>
      <c r="NID3"/>
      <c r="NIE3"/>
      <c r="NIF3"/>
      <c r="NIG3"/>
      <c r="NIH3"/>
      <c r="NII3"/>
      <c r="NIJ3"/>
      <c r="NIK3"/>
      <c r="NIL3"/>
      <c r="NIM3"/>
      <c r="NIN3"/>
      <c r="NIO3"/>
      <c r="NIP3"/>
      <c r="NIQ3"/>
      <c r="NIR3"/>
      <c r="NIS3"/>
      <c r="NIT3"/>
      <c r="NIU3"/>
      <c r="NIV3"/>
      <c r="NIW3"/>
      <c r="NIX3"/>
      <c r="NIY3"/>
      <c r="NIZ3"/>
      <c r="NJA3"/>
      <c r="NJB3"/>
      <c r="NJC3"/>
      <c r="NJD3"/>
      <c r="NJE3"/>
      <c r="NJF3"/>
      <c r="NJG3"/>
      <c r="NJH3"/>
      <c r="NJI3"/>
      <c r="NJJ3"/>
      <c r="NJK3"/>
      <c r="NJL3"/>
      <c r="NJM3"/>
      <c r="NJN3"/>
      <c r="NJO3"/>
      <c r="NJP3"/>
      <c r="NJQ3"/>
      <c r="NJR3"/>
      <c r="NJS3"/>
      <c r="NJT3"/>
      <c r="NJU3"/>
      <c r="NJV3"/>
      <c r="NJW3"/>
      <c r="NJX3"/>
      <c r="NJY3"/>
      <c r="NJZ3"/>
      <c r="NKA3"/>
      <c r="NKB3"/>
      <c r="NKC3"/>
      <c r="NKD3"/>
      <c r="NKE3"/>
      <c r="NKF3"/>
      <c r="NKG3"/>
      <c r="NKH3"/>
      <c r="NKI3"/>
      <c r="NKJ3"/>
      <c r="NKK3"/>
      <c r="NKL3"/>
      <c r="NKM3"/>
      <c r="NKN3"/>
      <c r="NKO3"/>
      <c r="NKP3"/>
      <c r="NKQ3"/>
      <c r="NKR3"/>
      <c r="NKS3"/>
      <c r="NKT3"/>
      <c r="NKU3"/>
      <c r="NKV3"/>
      <c r="NKW3"/>
      <c r="NKX3"/>
      <c r="NKY3"/>
      <c r="NKZ3"/>
      <c r="NLA3"/>
      <c r="NLB3"/>
      <c r="NLC3"/>
      <c r="NLD3"/>
      <c r="NLE3"/>
      <c r="NLF3"/>
      <c r="NLG3"/>
      <c r="NLH3"/>
      <c r="NLI3"/>
      <c r="NLJ3"/>
      <c r="NLK3"/>
      <c r="NLL3"/>
      <c r="NLM3"/>
      <c r="NLN3"/>
      <c r="NLO3"/>
      <c r="NLP3"/>
      <c r="NLQ3"/>
      <c r="NLR3"/>
      <c r="NLS3"/>
      <c r="NLT3"/>
      <c r="NLU3"/>
      <c r="NLV3"/>
      <c r="NLW3"/>
      <c r="NLX3"/>
      <c r="NLY3"/>
      <c r="NLZ3"/>
      <c r="NMA3"/>
      <c r="NMB3"/>
      <c r="NMC3"/>
      <c r="NMD3"/>
      <c r="NME3"/>
      <c r="NMF3"/>
      <c r="NMG3"/>
      <c r="NMH3"/>
      <c r="NMI3"/>
      <c r="NMJ3"/>
      <c r="NMK3"/>
      <c r="NML3"/>
      <c r="NMM3"/>
      <c r="NMN3"/>
      <c r="NMO3"/>
      <c r="NMP3"/>
      <c r="NMQ3"/>
      <c r="NMR3"/>
      <c r="NMS3"/>
      <c r="NMT3"/>
      <c r="NMU3"/>
      <c r="NMV3"/>
      <c r="NMW3"/>
      <c r="NMX3"/>
      <c r="NMY3"/>
      <c r="NMZ3"/>
      <c r="NNA3"/>
      <c r="NNB3"/>
      <c r="NNC3"/>
      <c r="NND3"/>
      <c r="NNE3"/>
      <c r="NNF3"/>
      <c r="NNG3"/>
      <c r="NNH3"/>
      <c r="NNI3"/>
      <c r="NNJ3"/>
      <c r="NNK3"/>
      <c r="NNL3"/>
      <c r="NNM3"/>
      <c r="NNN3"/>
      <c r="NNO3"/>
      <c r="NNP3"/>
      <c r="NNQ3"/>
      <c r="NNR3"/>
      <c r="NNS3"/>
      <c r="NNT3"/>
      <c r="NNU3"/>
      <c r="NNV3"/>
      <c r="NNW3"/>
      <c r="NNX3"/>
      <c r="NNY3"/>
      <c r="NNZ3"/>
      <c r="NOA3"/>
      <c r="NOB3"/>
      <c r="NOC3"/>
      <c r="NOD3"/>
      <c r="NOE3"/>
      <c r="NOF3"/>
      <c r="NOG3"/>
      <c r="NOH3"/>
      <c r="NOI3"/>
      <c r="NOJ3"/>
      <c r="NOK3"/>
      <c r="NOL3"/>
      <c r="NOM3"/>
      <c r="NON3"/>
      <c r="NOO3"/>
      <c r="NOP3"/>
      <c r="NOQ3"/>
      <c r="NOR3"/>
      <c r="NOS3"/>
      <c r="NOT3"/>
      <c r="NOU3"/>
      <c r="NOV3"/>
      <c r="NOW3"/>
      <c r="NOX3"/>
      <c r="NOY3"/>
      <c r="NOZ3"/>
      <c r="NPA3"/>
      <c r="NPB3"/>
      <c r="NPC3"/>
      <c r="NPD3"/>
      <c r="NPE3"/>
      <c r="NPF3"/>
      <c r="NPG3"/>
      <c r="NPH3"/>
      <c r="NPI3"/>
      <c r="NPJ3"/>
      <c r="NPK3"/>
      <c r="NPL3"/>
      <c r="NPM3"/>
      <c r="NPN3"/>
      <c r="NPO3"/>
      <c r="NPP3"/>
      <c r="NPQ3"/>
      <c r="NPR3"/>
      <c r="NPS3"/>
      <c r="NPT3"/>
      <c r="NPU3"/>
      <c r="NPV3"/>
      <c r="NPW3"/>
      <c r="NPX3"/>
      <c r="NPY3"/>
      <c r="NPZ3"/>
      <c r="NQA3"/>
      <c r="NQB3"/>
      <c r="NQC3"/>
      <c r="NQD3"/>
      <c r="NQE3"/>
      <c r="NQF3"/>
      <c r="NQG3"/>
      <c r="NQH3"/>
      <c r="NQI3"/>
      <c r="NQJ3"/>
      <c r="NQK3"/>
      <c r="NQL3"/>
      <c r="NQM3"/>
      <c r="NQN3"/>
      <c r="NQO3"/>
      <c r="NQP3"/>
      <c r="NQQ3"/>
      <c r="NQR3"/>
      <c r="NQS3"/>
      <c r="NQT3"/>
      <c r="NQU3"/>
      <c r="NQV3"/>
      <c r="NQW3"/>
      <c r="NQX3"/>
      <c r="NQY3"/>
      <c r="NQZ3"/>
      <c r="NRA3"/>
      <c r="NRB3"/>
      <c r="NRC3"/>
      <c r="NRD3"/>
      <c r="NRE3"/>
      <c r="NRF3"/>
      <c r="NRG3"/>
      <c r="NRH3"/>
      <c r="NRI3"/>
      <c r="NRJ3"/>
      <c r="NRK3"/>
      <c r="NRL3"/>
      <c r="NRM3"/>
      <c r="NRN3"/>
      <c r="NRO3"/>
      <c r="NRP3"/>
      <c r="NRQ3"/>
      <c r="NRR3"/>
      <c r="NRS3"/>
      <c r="NRT3"/>
      <c r="NRU3"/>
      <c r="NRV3"/>
      <c r="NRW3"/>
      <c r="NRX3"/>
      <c r="NRY3"/>
      <c r="NRZ3"/>
      <c r="NSA3"/>
      <c r="NSB3"/>
      <c r="NSC3"/>
      <c r="NSD3"/>
      <c r="NSE3"/>
      <c r="NSF3"/>
      <c r="NSG3"/>
      <c r="NSH3"/>
      <c r="NSI3"/>
      <c r="NSJ3"/>
      <c r="NSK3"/>
      <c r="NSL3"/>
      <c r="NSM3"/>
      <c r="NSN3"/>
      <c r="NSO3"/>
      <c r="NSP3"/>
      <c r="NSQ3"/>
      <c r="NSR3"/>
      <c r="NSS3"/>
      <c r="NST3"/>
      <c r="NSU3"/>
      <c r="NSV3"/>
      <c r="NSW3"/>
      <c r="NSX3"/>
      <c r="NSY3"/>
      <c r="NSZ3"/>
      <c r="NTA3"/>
      <c r="NTB3"/>
      <c r="NTC3"/>
      <c r="NTD3"/>
      <c r="NTE3"/>
      <c r="NTF3"/>
      <c r="NTG3"/>
      <c r="NTH3"/>
      <c r="NTI3"/>
      <c r="NTJ3"/>
      <c r="NTK3"/>
      <c r="NTL3"/>
      <c r="NTM3"/>
      <c r="NTN3"/>
      <c r="NTO3"/>
      <c r="NTP3"/>
      <c r="NTQ3"/>
      <c r="NTR3"/>
      <c r="NTS3"/>
      <c r="NTT3"/>
      <c r="NTU3"/>
      <c r="NTV3"/>
      <c r="NTW3"/>
      <c r="NTX3"/>
      <c r="NTY3"/>
      <c r="NTZ3"/>
      <c r="NUA3"/>
      <c r="NUB3"/>
      <c r="NUC3"/>
      <c r="NUD3"/>
      <c r="NUE3"/>
      <c r="NUF3"/>
      <c r="NUG3"/>
      <c r="NUH3"/>
      <c r="NUI3"/>
      <c r="NUJ3"/>
      <c r="NUK3"/>
      <c r="NUL3"/>
      <c r="NUM3"/>
      <c r="NUN3"/>
      <c r="NUO3"/>
      <c r="NUP3"/>
      <c r="NUQ3"/>
      <c r="NUR3"/>
      <c r="NUS3"/>
      <c r="NUT3"/>
      <c r="NUU3"/>
      <c r="NUV3"/>
      <c r="NUW3"/>
      <c r="NUX3"/>
      <c r="NUY3"/>
      <c r="NUZ3"/>
      <c r="NVA3"/>
      <c r="NVB3"/>
      <c r="NVC3"/>
      <c r="NVD3"/>
      <c r="NVE3"/>
      <c r="NVF3"/>
      <c r="NVG3"/>
      <c r="NVH3"/>
      <c r="NVI3"/>
      <c r="NVJ3"/>
      <c r="NVK3"/>
      <c r="NVL3"/>
      <c r="NVM3"/>
      <c r="NVN3"/>
      <c r="NVO3"/>
      <c r="NVP3"/>
      <c r="NVQ3"/>
      <c r="NVR3"/>
      <c r="NVS3"/>
      <c r="NVT3"/>
      <c r="NVU3"/>
      <c r="NVV3"/>
      <c r="NVW3"/>
      <c r="NVX3"/>
      <c r="NVY3"/>
      <c r="NVZ3"/>
      <c r="NWA3"/>
      <c r="NWB3"/>
      <c r="NWC3"/>
      <c r="NWD3"/>
      <c r="NWE3"/>
      <c r="NWF3"/>
      <c r="NWG3"/>
      <c r="NWH3"/>
      <c r="NWI3"/>
      <c r="NWJ3"/>
      <c r="NWK3"/>
      <c r="NWL3"/>
      <c r="NWM3"/>
      <c r="NWN3"/>
      <c r="NWO3"/>
      <c r="NWP3"/>
      <c r="NWQ3"/>
      <c r="NWR3"/>
      <c r="NWS3"/>
      <c r="NWT3"/>
      <c r="NWU3"/>
      <c r="NWV3"/>
      <c r="NWW3"/>
      <c r="NWX3"/>
      <c r="NWY3"/>
      <c r="NWZ3"/>
      <c r="NXA3"/>
      <c r="NXB3"/>
      <c r="NXC3"/>
      <c r="NXD3"/>
      <c r="NXE3"/>
      <c r="NXF3"/>
      <c r="NXG3"/>
      <c r="NXH3"/>
      <c r="NXI3"/>
      <c r="NXJ3"/>
      <c r="NXK3"/>
      <c r="NXL3"/>
      <c r="NXM3"/>
      <c r="NXN3"/>
      <c r="NXO3"/>
      <c r="NXP3"/>
      <c r="NXQ3"/>
      <c r="NXR3"/>
      <c r="NXS3"/>
      <c r="NXT3"/>
      <c r="NXU3"/>
      <c r="NXV3"/>
      <c r="NXW3"/>
      <c r="NXX3"/>
      <c r="NXY3"/>
      <c r="NXZ3"/>
      <c r="NYA3"/>
      <c r="NYB3"/>
      <c r="NYC3"/>
      <c r="NYD3"/>
      <c r="NYE3"/>
      <c r="NYF3"/>
      <c r="NYG3"/>
      <c r="NYH3"/>
      <c r="NYI3"/>
      <c r="NYJ3"/>
      <c r="NYK3"/>
      <c r="NYL3"/>
      <c r="NYM3"/>
      <c r="NYN3"/>
      <c r="NYO3"/>
      <c r="NYP3"/>
      <c r="NYQ3"/>
      <c r="NYR3"/>
      <c r="NYS3"/>
      <c r="NYT3"/>
      <c r="NYU3"/>
      <c r="NYV3"/>
      <c r="NYW3"/>
      <c r="NYX3"/>
      <c r="NYY3"/>
      <c r="NYZ3"/>
      <c r="NZA3"/>
      <c r="NZB3"/>
      <c r="NZC3"/>
      <c r="NZD3"/>
      <c r="NZE3"/>
      <c r="NZF3"/>
      <c r="NZG3"/>
      <c r="NZH3"/>
      <c r="NZI3"/>
      <c r="NZJ3"/>
      <c r="NZK3"/>
      <c r="NZL3"/>
      <c r="NZM3"/>
      <c r="NZN3"/>
      <c r="NZO3"/>
      <c r="NZP3"/>
      <c r="NZQ3"/>
      <c r="NZR3"/>
      <c r="NZS3"/>
      <c r="NZT3"/>
      <c r="NZU3"/>
      <c r="NZV3"/>
      <c r="NZW3"/>
      <c r="NZX3"/>
      <c r="NZY3"/>
      <c r="NZZ3"/>
      <c r="OAA3"/>
      <c r="OAB3"/>
      <c r="OAC3"/>
      <c r="OAD3"/>
      <c r="OAE3"/>
      <c r="OAF3"/>
      <c r="OAG3"/>
      <c r="OAH3"/>
      <c r="OAI3"/>
      <c r="OAJ3"/>
      <c r="OAK3"/>
      <c r="OAL3"/>
      <c r="OAM3"/>
      <c r="OAN3"/>
      <c r="OAO3"/>
      <c r="OAP3"/>
      <c r="OAQ3"/>
      <c r="OAR3"/>
      <c r="OAS3"/>
      <c r="OAT3"/>
      <c r="OAU3"/>
      <c r="OAV3"/>
      <c r="OAW3"/>
      <c r="OAX3"/>
      <c r="OAY3"/>
      <c r="OAZ3"/>
      <c r="OBA3"/>
      <c r="OBB3"/>
      <c r="OBC3"/>
      <c r="OBD3"/>
      <c r="OBE3"/>
      <c r="OBF3"/>
      <c r="OBG3"/>
      <c r="OBH3"/>
      <c r="OBI3"/>
      <c r="OBJ3"/>
      <c r="OBK3"/>
      <c r="OBL3"/>
      <c r="OBM3"/>
      <c r="OBN3"/>
      <c r="OBO3"/>
      <c r="OBP3"/>
      <c r="OBQ3"/>
      <c r="OBR3"/>
      <c r="OBS3"/>
      <c r="OBT3"/>
      <c r="OBU3"/>
      <c r="OBV3"/>
      <c r="OBW3"/>
      <c r="OBX3"/>
      <c r="OBY3"/>
      <c r="OBZ3"/>
      <c r="OCA3"/>
      <c r="OCB3"/>
      <c r="OCC3"/>
      <c r="OCD3"/>
      <c r="OCE3"/>
      <c r="OCF3"/>
      <c r="OCG3"/>
      <c r="OCH3"/>
      <c r="OCI3"/>
      <c r="OCJ3"/>
      <c r="OCK3"/>
      <c r="OCL3"/>
      <c r="OCM3"/>
      <c r="OCN3"/>
      <c r="OCO3"/>
      <c r="OCP3"/>
      <c r="OCQ3"/>
      <c r="OCR3"/>
      <c r="OCS3"/>
      <c r="OCT3"/>
      <c r="OCU3"/>
      <c r="OCV3"/>
      <c r="OCW3"/>
      <c r="OCX3"/>
      <c r="OCY3"/>
      <c r="OCZ3"/>
      <c r="ODA3"/>
      <c r="ODB3"/>
      <c r="ODC3"/>
      <c r="ODD3"/>
      <c r="ODE3"/>
      <c r="ODF3"/>
      <c r="ODG3"/>
      <c r="ODH3"/>
      <c r="ODI3"/>
      <c r="ODJ3"/>
      <c r="ODK3"/>
      <c r="ODL3"/>
      <c r="ODM3"/>
      <c r="ODN3"/>
      <c r="ODO3"/>
      <c r="ODP3"/>
      <c r="ODQ3"/>
      <c r="ODR3"/>
      <c r="ODS3"/>
      <c r="ODT3"/>
      <c r="ODU3"/>
      <c r="ODV3"/>
      <c r="ODW3"/>
      <c r="ODX3"/>
      <c r="ODY3"/>
      <c r="ODZ3"/>
      <c r="OEA3"/>
      <c r="OEB3"/>
      <c r="OEC3"/>
      <c r="OED3"/>
      <c r="OEE3"/>
      <c r="OEF3"/>
      <c r="OEG3"/>
      <c r="OEH3"/>
      <c r="OEI3"/>
      <c r="OEJ3"/>
      <c r="OEK3"/>
      <c r="OEL3"/>
      <c r="OEM3"/>
      <c r="OEN3"/>
      <c r="OEO3"/>
      <c r="OEP3"/>
      <c r="OEQ3"/>
      <c r="OER3"/>
      <c r="OES3"/>
      <c r="OET3"/>
      <c r="OEU3"/>
      <c r="OEV3"/>
      <c r="OEW3"/>
      <c r="OEX3"/>
      <c r="OEY3"/>
      <c r="OEZ3"/>
      <c r="OFA3"/>
      <c r="OFB3"/>
      <c r="OFC3"/>
      <c r="OFD3"/>
      <c r="OFE3"/>
      <c r="OFF3"/>
      <c r="OFG3"/>
      <c r="OFH3"/>
      <c r="OFI3"/>
      <c r="OFJ3"/>
      <c r="OFK3"/>
      <c r="OFL3"/>
      <c r="OFM3"/>
      <c r="OFN3"/>
      <c r="OFO3"/>
      <c r="OFP3"/>
      <c r="OFQ3"/>
      <c r="OFR3"/>
      <c r="OFS3"/>
      <c r="OFT3"/>
      <c r="OFU3"/>
      <c r="OFV3"/>
      <c r="OFW3"/>
      <c r="OFX3"/>
      <c r="OFY3"/>
      <c r="OFZ3"/>
      <c r="OGA3"/>
      <c r="OGB3"/>
      <c r="OGC3"/>
      <c r="OGD3"/>
      <c r="OGE3"/>
      <c r="OGF3"/>
      <c r="OGG3"/>
      <c r="OGH3"/>
      <c r="OGI3"/>
      <c r="OGJ3"/>
      <c r="OGK3"/>
      <c r="OGL3"/>
      <c r="OGM3"/>
      <c r="OGN3"/>
      <c r="OGO3"/>
      <c r="OGP3"/>
      <c r="OGQ3"/>
      <c r="OGR3"/>
      <c r="OGS3"/>
      <c r="OGT3"/>
      <c r="OGU3"/>
      <c r="OGV3"/>
      <c r="OGW3"/>
      <c r="OGX3"/>
      <c r="OGY3"/>
      <c r="OGZ3"/>
      <c r="OHA3"/>
      <c r="OHB3"/>
      <c r="OHC3"/>
      <c r="OHD3"/>
      <c r="OHE3"/>
      <c r="OHF3"/>
      <c r="OHG3"/>
      <c r="OHH3"/>
      <c r="OHI3"/>
      <c r="OHJ3"/>
      <c r="OHK3"/>
      <c r="OHL3"/>
      <c r="OHM3"/>
      <c r="OHN3"/>
      <c r="OHO3"/>
      <c r="OHP3"/>
      <c r="OHQ3"/>
      <c r="OHR3"/>
      <c r="OHS3"/>
      <c r="OHT3"/>
      <c r="OHU3"/>
      <c r="OHV3"/>
      <c r="OHW3"/>
      <c r="OHX3"/>
      <c r="OHY3"/>
      <c r="OHZ3"/>
      <c r="OIA3"/>
      <c r="OIB3"/>
      <c r="OIC3"/>
      <c r="OID3"/>
      <c r="OIE3"/>
      <c r="OIF3"/>
      <c r="OIG3"/>
      <c r="OIH3"/>
      <c r="OII3"/>
      <c r="OIJ3"/>
      <c r="OIK3"/>
      <c r="OIL3"/>
      <c r="OIM3"/>
      <c r="OIN3"/>
      <c r="OIO3"/>
      <c r="OIP3"/>
      <c r="OIQ3"/>
      <c r="OIR3"/>
      <c r="OIS3"/>
      <c r="OIT3"/>
      <c r="OIU3"/>
      <c r="OIV3"/>
      <c r="OIW3"/>
      <c r="OIX3"/>
      <c r="OIY3"/>
      <c r="OIZ3"/>
      <c r="OJA3"/>
      <c r="OJB3"/>
      <c r="OJC3"/>
      <c r="OJD3"/>
      <c r="OJE3"/>
      <c r="OJF3"/>
      <c r="OJG3"/>
      <c r="OJH3"/>
      <c r="OJI3"/>
      <c r="OJJ3"/>
      <c r="OJK3"/>
      <c r="OJL3"/>
      <c r="OJM3"/>
      <c r="OJN3"/>
      <c r="OJO3"/>
      <c r="OJP3"/>
      <c r="OJQ3"/>
      <c r="OJR3"/>
      <c r="OJS3"/>
      <c r="OJT3"/>
      <c r="OJU3"/>
      <c r="OJV3"/>
      <c r="OJW3"/>
      <c r="OJX3"/>
      <c r="OJY3"/>
      <c r="OJZ3"/>
      <c r="OKA3"/>
      <c r="OKB3"/>
      <c r="OKC3"/>
      <c r="OKD3"/>
      <c r="OKE3"/>
      <c r="OKF3"/>
      <c r="OKG3"/>
      <c r="OKH3"/>
      <c r="OKI3"/>
      <c r="OKJ3"/>
      <c r="OKK3"/>
      <c r="OKL3"/>
      <c r="OKM3"/>
      <c r="OKN3"/>
      <c r="OKO3"/>
      <c r="OKP3"/>
      <c r="OKQ3"/>
      <c r="OKR3"/>
      <c r="OKS3"/>
      <c r="OKT3"/>
      <c r="OKU3"/>
      <c r="OKV3"/>
      <c r="OKW3"/>
      <c r="OKX3"/>
      <c r="OKY3"/>
      <c r="OKZ3"/>
      <c r="OLA3"/>
      <c r="OLB3"/>
      <c r="OLC3"/>
      <c r="OLD3"/>
      <c r="OLE3"/>
      <c r="OLF3"/>
      <c r="OLG3"/>
      <c r="OLH3"/>
      <c r="OLI3"/>
      <c r="OLJ3"/>
      <c r="OLK3"/>
      <c r="OLL3"/>
      <c r="OLM3"/>
      <c r="OLN3"/>
      <c r="OLO3"/>
      <c r="OLP3"/>
      <c r="OLQ3"/>
      <c r="OLR3"/>
      <c r="OLS3"/>
      <c r="OLT3"/>
      <c r="OLU3"/>
      <c r="OLV3"/>
      <c r="OLW3"/>
      <c r="OLX3"/>
      <c r="OLY3"/>
      <c r="OLZ3"/>
      <c r="OMA3"/>
      <c r="OMB3"/>
      <c r="OMC3"/>
      <c r="OMD3"/>
      <c r="OME3"/>
      <c r="OMF3"/>
      <c r="OMG3"/>
      <c r="OMH3"/>
      <c r="OMI3"/>
      <c r="OMJ3"/>
      <c r="OMK3"/>
      <c r="OML3"/>
      <c r="OMM3"/>
      <c r="OMN3"/>
      <c r="OMO3"/>
      <c r="OMP3"/>
      <c r="OMQ3"/>
      <c r="OMR3"/>
      <c r="OMS3"/>
      <c r="OMT3"/>
      <c r="OMU3"/>
      <c r="OMV3"/>
      <c r="OMW3"/>
      <c r="OMX3"/>
      <c r="OMY3"/>
      <c r="OMZ3"/>
      <c r="ONA3"/>
      <c r="ONB3"/>
      <c r="ONC3"/>
      <c r="OND3"/>
      <c r="ONE3"/>
      <c r="ONF3"/>
      <c r="ONG3"/>
      <c r="ONH3"/>
      <c r="ONI3"/>
      <c r="ONJ3"/>
      <c r="ONK3"/>
      <c r="ONL3"/>
      <c r="ONM3"/>
      <c r="ONN3"/>
      <c r="ONO3"/>
      <c r="ONP3"/>
      <c r="ONQ3"/>
      <c r="ONR3"/>
      <c r="ONS3"/>
      <c r="ONT3"/>
      <c r="ONU3"/>
      <c r="ONV3"/>
      <c r="ONW3"/>
      <c r="ONX3"/>
      <c r="ONY3"/>
      <c r="ONZ3"/>
      <c r="OOA3"/>
      <c r="OOB3"/>
      <c r="OOC3"/>
      <c r="OOD3"/>
      <c r="OOE3"/>
      <c r="OOF3"/>
      <c r="OOG3"/>
      <c r="OOH3"/>
      <c r="OOI3"/>
      <c r="OOJ3"/>
      <c r="OOK3"/>
      <c r="OOL3"/>
      <c r="OOM3"/>
      <c r="OON3"/>
      <c r="OOO3"/>
      <c r="OOP3"/>
      <c r="OOQ3"/>
      <c r="OOR3"/>
      <c r="OOS3"/>
      <c r="OOT3"/>
      <c r="OOU3"/>
      <c r="OOV3"/>
      <c r="OOW3"/>
      <c r="OOX3"/>
      <c r="OOY3"/>
      <c r="OOZ3"/>
      <c r="OPA3"/>
      <c r="OPB3"/>
      <c r="OPC3"/>
      <c r="OPD3"/>
      <c r="OPE3"/>
      <c r="OPF3"/>
      <c r="OPG3"/>
      <c r="OPH3"/>
      <c r="OPI3"/>
      <c r="OPJ3"/>
      <c r="OPK3"/>
      <c r="OPL3"/>
      <c r="OPM3"/>
      <c r="OPN3"/>
      <c r="OPO3"/>
      <c r="OPP3"/>
      <c r="OPQ3"/>
      <c r="OPR3"/>
      <c r="OPS3"/>
      <c r="OPT3"/>
      <c r="OPU3"/>
      <c r="OPV3"/>
      <c r="OPW3"/>
      <c r="OPX3"/>
      <c r="OPY3"/>
      <c r="OPZ3"/>
      <c r="OQA3"/>
      <c r="OQB3"/>
      <c r="OQC3"/>
      <c r="OQD3"/>
      <c r="OQE3"/>
      <c r="OQF3"/>
      <c r="OQG3"/>
      <c r="OQH3"/>
      <c r="OQI3"/>
      <c r="OQJ3"/>
      <c r="OQK3"/>
      <c r="OQL3"/>
      <c r="OQM3"/>
      <c r="OQN3"/>
      <c r="OQO3"/>
      <c r="OQP3"/>
      <c r="OQQ3"/>
      <c r="OQR3"/>
      <c r="OQS3"/>
      <c r="OQT3"/>
      <c r="OQU3"/>
      <c r="OQV3"/>
      <c r="OQW3"/>
      <c r="OQX3"/>
      <c r="OQY3"/>
      <c r="OQZ3"/>
      <c r="ORA3"/>
      <c r="ORB3"/>
      <c r="ORC3"/>
      <c r="ORD3"/>
      <c r="ORE3"/>
      <c r="ORF3"/>
      <c r="ORG3"/>
      <c r="ORH3"/>
      <c r="ORI3"/>
      <c r="ORJ3"/>
      <c r="ORK3"/>
      <c r="ORL3"/>
      <c r="ORM3"/>
      <c r="ORN3"/>
      <c r="ORO3"/>
      <c r="ORP3"/>
      <c r="ORQ3"/>
      <c r="ORR3"/>
      <c r="ORS3"/>
      <c r="ORT3"/>
      <c r="ORU3"/>
      <c r="ORV3"/>
      <c r="ORW3"/>
      <c r="ORX3"/>
      <c r="ORY3"/>
      <c r="ORZ3"/>
      <c r="OSA3"/>
      <c r="OSB3"/>
      <c r="OSC3"/>
      <c r="OSD3"/>
      <c r="OSE3"/>
      <c r="OSF3"/>
      <c r="OSG3"/>
      <c r="OSH3"/>
      <c r="OSI3"/>
      <c r="OSJ3"/>
      <c r="OSK3"/>
      <c r="OSL3"/>
      <c r="OSM3"/>
      <c r="OSN3"/>
      <c r="OSO3"/>
      <c r="OSP3"/>
      <c r="OSQ3"/>
      <c r="OSR3"/>
      <c r="OSS3"/>
      <c r="OST3"/>
      <c r="OSU3"/>
      <c r="OSV3"/>
      <c r="OSW3"/>
      <c r="OSX3"/>
      <c r="OSY3"/>
      <c r="OSZ3"/>
      <c r="OTA3"/>
      <c r="OTB3"/>
      <c r="OTC3"/>
      <c r="OTD3"/>
      <c r="OTE3"/>
      <c r="OTF3"/>
      <c r="OTG3"/>
      <c r="OTH3"/>
      <c r="OTI3"/>
      <c r="OTJ3"/>
      <c r="OTK3"/>
      <c r="OTL3"/>
      <c r="OTM3"/>
      <c r="OTN3"/>
      <c r="OTO3"/>
      <c r="OTP3"/>
      <c r="OTQ3"/>
      <c r="OTR3"/>
      <c r="OTS3"/>
      <c r="OTT3"/>
      <c r="OTU3"/>
      <c r="OTV3"/>
      <c r="OTW3"/>
      <c r="OTX3"/>
      <c r="OTY3"/>
      <c r="OTZ3"/>
      <c r="OUA3"/>
      <c r="OUB3"/>
      <c r="OUC3"/>
      <c r="OUD3"/>
      <c r="OUE3"/>
      <c r="OUF3"/>
      <c r="OUG3"/>
      <c r="OUH3"/>
      <c r="OUI3"/>
      <c r="OUJ3"/>
      <c r="OUK3"/>
      <c r="OUL3"/>
      <c r="OUM3"/>
      <c r="OUN3"/>
      <c r="OUO3"/>
      <c r="OUP3"/>
      <c r="OUQ3"/>
      <c r="OUR3"/>
      <c r="OUS3"/>
      <c r="OUT3"/>
      <c r="OUU3"/>
      <c r="OUV3"/>
      <c r="OUW3"/>
      <c r="OUX3"/>
      <c r="OUY3"/>
      <c r="OUZ3"/>
      <c r="OVA3"/>
      <c r="OVB3"/>
      <c r="OVC3"/>
      <c r="OVD3"/>
      <c r="OVE3"/>
      <c r="OVF3"/>
      <c r="OVG3"/>
      <c r="OVH3"/>
      <c r="OVI3"/>
      <c r="OVJ3"/>
      <c r="OVK3"/>
      <c r="OVL3"/>
      <c r="OVM3"/>
      <c r="OVN3"/>
      <c r="OVO3"/>
      <c r="OVP3"/>
      <c r="OVQ3"/>
      <c r="OVR3"/>
      <c r="OVS3"/>
      <c r="OVT3"/>
      <c r="OVU3"/>
      <c r="OVV3"/>
      <c r="OVW3"/>
      <c r="OVX3"/>
      <c r="OVY3"/>
      <c r="OVZ3"/>
      <c r="OWA3"/>
      <c r="OWB3"/>
      <c r="OWC3"/>
      <c r="OWD3"/>
      <c r="OWE3"/>
      <c r="OWF3"/>
      <c r="OWG3"/>
      <c r="OWH3"/>
      <c r="OWI3"/>
      <c r="OWJ3"/>
      <c r="OWK3"/>
      <c r="OWL3"/>
      <c r="OWM3"/>
      <c r="OWN3"/>
      <c r="OWO3"/>
      <c r="OWP3"/>
      <c r="OWQ3"/>
      <c r="OWR3"/>
      <c r="OWS3"/>
      <c r="OWT3"/>
      <c r="OWU3"/>
      <c r="OWV3"/>
      <c r="OWW3"/>
      <c r="OWX3"/>
      <c r="OWY3"/>
      <c r="OWZ3"/>
      <c r="OXA3"/>
      <c r="OXB3"/>
      <c r="OXC3"/>
      <c r="OXD3"/>
      <c r="OXE3"/>
      <c r="OXF3"/>
      <c r="OXG3"/>
      <c r="OXH3"/>
      <c r="OXI3"/>
      <c r="OXJ3"/>
      <c r="OXK3"/>
      <c r="OXL3"/>
      <c r="OXM3"/>
      <c r="OXN3"/>
      <c r="OXO3"/>
      <c r="OXP3"/>
      <c r="OXQ3"/>
      <c r="OXR3"/>
      <c r="OXS3"/>
      <c r="OXT3"/>
      <c r="OXU3"/>
      <c r="OXV3"/>
      <c r="OXW3"/>
      <c r="OXX3"/>
      <c r="OXY3"/>
      <c r="OXZ3"/>
      <c r="OYA3"/>
      <c r="OYB3"/>
      <c r="OYC3"/>
      <c r="OYD3"/>
      <c r="OYE3"/>
      <c r="OYF3"/>
      <c r="OYG3"/>
      <c r="OYH3"/>
      <c r="OYI3"/>
      <c r="OYJ3"/>
      <c r="OYK3"/>
      <c r="OYL3"/>
      <c r="OYM3"/>
      <c r="OYN3"/>
      <c r="OYO3"/>
      <c r="OYP3"/>
      <c r="OYQ3"/>
      <c r="OYR3"/>
      <c r="OYS3"/>
      <c r="OYT3"/>
      <c r="OYU3"/>
      <c r="OYV3"/>
      <c r="OYW3"/>
      <c r="OYX3"/>
      <c r="OYY3"/>
      <c r="OYZ3"/>
      <c r="OZA3"/>
      <c r="OZB3"/>
      <c r="OZC3"/>
      <c r="OZD3"/>
      <c r="OZE3"/>
      <c r="OZF3"/>
      <c r="OZG3"/>
      <c r="OZH3"/>
      <c r="OZI3"/>
      <c r="OZJ3"/>
      <c r="OZK3"/>
      <c r="OZL3"/>
      <c r="OZM3"/>
      <c r="OZN3"/>
      <c r="OZO3"/>
      <c r="OZP3"/>
      <c r="OZQ3"/>
      <c r="OZR3"/>
      <c r="OZS3"/>
      <c r="OZT3"/>
      <c r="OZU3"/>
      <c r="OZV3"/>
      <c r="OZW3"/>
      <c r="OZX3"/>
      <c r="OZY3"/>
      <c r="OZZ3"/>
      <c r="PAA3"/>
      <c r="PAB3"/>
      <c r="PAC3"/>
      <c r="PAD3"/>
      <c r="PAE3"/>
      <c r="PAF3"/>
      <c r="PAG3"/>
      <c r="PAH3"/>
      <c r="PAI3"/>
      <c r="PAJ3"/>
      <c r="PAK3"/>
      <c r="PAL3"/>
      <c r="PAM3"/>
      <c r="PAN3"/>
      <c r="PAO3"/>
      <c r="PAP3"/>
      <c r="PAQ3"/>
      <c r="PAR3"/>
      <c r="PAS3"/>
      <c r="PAT3"/>
      <c r="PAU3"/>
      <c r="PAV3"/>
      <c r="PAW3"/>
      <c r="PAX3"/>
      <c r="PAY3"/>
      <c r="PAZ3"/>
      <c r="PBA3"/>
      <c r="PBB3"/>
      <c r="PBC3"/>
      <c r="PBD3"/>
      <c r="PBE3"/>
      <c r="PBF3"/>
      <c r="PBG3"/>
      <c r="PBH3"/>
      <c r="PBI3"/>
      <c r="PBJ3"/>
      <c r="PBK3"/>
      <c r="PBL3"/>
      <c r="PBM3"/>
      <c r="PBN3"/>
      <c r="PBO3"/>
      <c r="PBP3"/>
      <c r="PBQ3"/>
      <c r="PBR3"/>
      <c r="PBS3"/>
      <c r="PBT3"/>
      <c r="PBU3"/>
      <c r="PBV3"/>
      <c r="PBW3"/>
      <c r="PBX3"/>
      <c r="PBY3"/>
      <c r="PBZ3"/>
      <c r="PCA3"/>
      <c r="PCB3"/>
      <c r="PCC3"/>
      <c r="PCD3"/>
      <c r="PCE3"/>
      <c r="PCF3"/>
      <c r="PCG3"/>
      <c r="PCH3"/>
      <c r="PCI3"/>
      <c r="PCJ3"/>
      <c r="PCK3"/>
      <c r="PCL3"/>
      <c r="PCM3"/>
      <c r="PCN3"/>
      <c r="PCO3"/>
      <c r="PCP3"/>
      <c r="PCQ3"/>
      <c r="PCR3"/>
      <c r="PCS3"/>
      <c r="PCT3"/>
      <c r="PCU3"/>
      <c r="PCV3"/>
      <c r="PCW3"/>
      <c r="PCX3"/>
      <c r="PCY3"/>
      <c r="PCZ3"/>
      <c r="PDA3"/>
      <c r="PDB3"/>
      <c r="PDC3"/>
      <c r="PDD3"/>
      <c r="PDE3"/>
      <c r="PDF3"/>
      <c r="PDG3"/>
      <c r="PDH3"/>
      <c r="PDI3"/>
      <c r="PDJ3"/>
      <c r="PDK3"/>
      <c r="PDL3"/>
      <c r="PDM3"/>
      <c r="PDN3"/>
      <c r="PDO3"/>
      <c r="PDP3"/>
      <c r="PDQ3"/>
      <c r="PDR3"/>
      <c r="PDS3"/>
      <c r="PDT3"/>
      <c r="PDU3"/>
      <c r="PDV3"/>
      <c r="PDW3"/>
      <c r="PDX3"/>
      <c r="PDY3"/>
      <c r="PDZ3"/>
      <c r="PEA3"/>
      <c r="PEB3"/>
      <c r="PEC3"/>
      <c r="PED3"/>
      <c r="PEE3"/>
      <c r="PEF3"/>
      <c r="PEG3"/>
      <c r="PEH3"/>
      <c r="PEI3"/>
      <c r="PEJ3"/>
      <c r="PEK3"/>
      <c r="PEL3"/>
      <c r="PEM3"/>
      <c r="PEN3"/>
      <c r="PEO3"/>
      <c r="PEP3"/>
      <c r="PEQ3"/>
      <c r="PER3"/>
      <c r="PES3"/>
      <c r="PET3"/>
      <c r="PEU3"/>
      <c r="PEV3"/>
      <c r="PEW3"/>
      <c r="PEX3"/>
      <c r="PEY3"/>
      <c r="PEZ3"/>
      <c r="PFA3"/>
      <c r="PFB3"/>
      <c r="PFC3"/>
      <c r="PFD3"/>
      <c r="PFE3"/>
      <c r="PFF3"/>
      <c r="PFG3"/>
      <c r="PFH3"/>
      <c r="PFI3"/>
      <c r="PFJ3"/>
      <c r="PFK3"/>
      <c r="PFL3"/>
      <c r="PFM3"/>
      <c r="PFN3"/>
      <c r="PFO3"/>
      <c r="PFP3"/>
      <c r="PFQ3"/>
      <c r="PFR3"/>
      <c r="PFS3"/>
      <c r="PFT3"/>
      <c r="PFU3"/>
      <c r="PFV3"/>
      <c r="PFW3"/>
      <c r="PFX3"/>
      <c r="PFY3"/>
      <c r="PFZ3"/>
      <c r="PGA3"/>
      <c r="PGB3"/>
      <c r="PGC3"/>
      <c r="PGD3"/>
      <c r="PGE3"/>
      <c r="PGF3"/>
      <c r="PGG3"/>
      <c r="PGH3"/>
      <c r="PGI3"/>
      <c r="PGJ3"/>
      <c r="PGK3"/>
      <c r="PGL3"/>
      <c r="PGM3"/>
      <c r="PGN3"/>
      <c r="PGO3"/>
      <c r="PGP3"/>
      <c r="PGQ3"/>
      <c r="PGR3"/>
      <c r="PGS3"/>
      <c r="PGT3"/>
      <c r="PGU3"/>
      <c r="PGV3"/>
      <c r="PGW3"/>
      <c r="PGX3"/>
      <c r="PGY3"/>
      <c r="PGZ3"/>
      <c r="PHA3"/>
      <c r="PHB3"/>
      <c r="PHC3"/>
      <c r="PHD3"/>
      <c r="PHE3"/>
      <c r="PHF3"/>
      <c r="PHG3"/>
      <c r="PHH3"/>
      <c r="PHI3"/>
      <c r="PHJ3"/>
      <c r="PHK3"/>
      <c r="PHL3"/>
      <c r="PHM3"/>
      <c r="PHN3"/>
      <c r="PHO3"/>
      <c r="PHP3"/>
      <c r="PHQ3"/>
      <c r="PHR3"/>
      <c r="PHS3"/>
      <c r="PHT3"/>
      <c r="PHU3"/>
      <c r="PHV3"/>
      <c r="PHW3"/>
      <c r="PHX3"/>
      <c r="PHY3"/>
      <c r="PHZ3"/>
      <c r="PIA3"/>
      <c r="PIB3"/>
      <c r="PIC3"/>
      <c r="PID3"/>
      <c r="PIE3"/>
      <c r="PIF3"/>
      <c r="PIG3"/>
      <c r="PIH3"/>
      <c r="PII3"/>
      <c r="PIJ3"/>
      <c r="PIK3"/>
      <c r="PIL3"/>
      <c r="PIM3"/>
      <c r="PIN3"/>
      <c r="PIO3"/>
      <c r="PIP3"/>
      <c r="PIQ3"/>
      <c r="PIR3"/>
      <c r="PIS3"/>
      <c r="PIT3"/>
      <c r="PIU3"/>
      <c r="PIV3"/>
      <c r="PIW3"/>
      <c r="PIX3"/>
      <c r="PIY3"/>
      <c r="PIZ3"/>
      <c r="PJA3"/>
      <c r="PJB3"/>
      <c r="PJC3"/>
      <c r="PJD3"/>
      <c r="PJE3"/>
      <c r="PJF3"/>
      <c r="PJG3"/>
      <c r="PJH3"/>
      <c r="PJI3"/>
      <c r="PJJ3"/>
      <c r="PJK3"/>
      <c r="PJL3"/>
      <c r="PJM3"/>
      <c r="PJN3"/>
      <c r="PJO3"/>
      <c r="PJP3"/>
      <c r="PJQ3"/>
      <c r="PJR3"/>
      <c r="PJS3"/>
      <c r="PJT3"/>
      <c r="PJU3"/>
      <c r="PJV3"/>
      <c r="PJW3"/>
      <c r="PJX3"/>
      <c r="PJY3"/>
      <c r="PJZ3"/>
      <c r="PKA3"/>
      <c r="PKB3"/>
      <c r="PKC3"/>
      <c r="PKD3"/>
      <c r="PKE3"/>
      <c r="PKF3"/>
      <c r="PKG3"/>
      <c r="PKH3"/>
      <c r="PKI3"/>
      <c r="PKJ3"/>
      <c r="PKK3"/>
      <c r="PKL3"/>
      <c r="PKM3"/>
      <c r="PKN3"/>
      <c r="PKO3"/>
      <c r="PKP3"/>
      <c r="PKQ3"/>
      <c r="PKR3"/>
      <c r="PKS3"/>
      <c r="PKT3"/>
      <c r="PKU3"/>
      <c r="PKV3"/>
      <c r="PKW3"/>
      <c r="PKX3"/>
      <c r="PKY3"/>
      <c r="PKZ3"/>
      <c r="PLA3"/>
      <c r="PLB3"/>
      <c r="PLC3"/>
      <c r="PLD3"/>
      <c r="PLE3"/>
      <c r="PLF3"/>
      <c r="PLG3"/>
      <c r="PLH3"/>
      <c r="PLI3"/>
      <c r="PLJ3"/>
      <c r="PLK3"/>
      <c r="PLL3"/>
      <c r="PLM3"/>
      <c r="PLN3"/>
      <c r="PLO3"/>
      <c r="PLP3"/>
      <c r="PLQ3"/>
      <c r="PLR3"/>
      <c r="PLS3"/>
      <c r="PLT3"/>
      <c r="PLU3"/>
      <c r="PLV3"/>
      <c r="PLW3"/>
      <c r="PLX3"/>
      <c r="PLY3"/>
      <c r="PLZ3"/>
      <c r="PMA3"/>
      <c r="PMB3"/>
      <c r="PMC3"/>
      <c r="PMD3"/>
      <c r="PME3"/>
      <c r="PMF3"/>
      <c r="PMG3"/>
      <c r="PMH3"/>
      <c r="PMI3"/>
      <c r="PMJ3"/>
      <c r="PMK3"/>
      <c r="PML3"/>
      <c r="PMM3"/>
      <c r="PMN3"/>
      <c r="PMO3"/>
      <c r="PMP3"/>
      <c r="PMQ3"/>
      <c r="PMR3"/>
      <c r="PMS3"/>
      <c r="PMT3"/>
      <c r="PMU3"/>
      <c r="PMV3"/>
      <c r="PMW3"/>
      <c r="PMX3"/>
      <c r="PMY3"/>
      <c r="PMZ3"/>
      <c r="PNA3"/>
      <c r="PNB3"/>
      <c r="PNC3"/>
      <c r="PND3"/>
      <c r="PNE3"/>
      <c r="PNF3"/>
      <c r="PNG3"/>
      <c r="PNH3"/>
      <c r="PNI3"/>
      <c r="PNJ3"/>
      <c r="PNK3"/>
      <c r="PNL3"/>
      <c r="PNM3"/>
      <c r="PNN3"/>
      <c r="PNO3"/>
      <c r="PNP3"/>
      <c r="PNQ3"/>
      <c r="PNR3"/>
      <c r="PNS3"/>
      <c r="PNT3"/>
      <c r="PNU3"/>
      <c r="PNV3"/>
      <c r="PNW3"/>
      <c r="PNX3"/>
      <c r="PNY3"/>
      <c r="PNZ3"/>
      <c r="POA3"/>
      <c r="POB3"/>
      <c r="POC3"/>
      <c r="POD3"/>
      <c r="POE3"/>
      <c r="POF3"/>
      <c r="POG3"/>
      <c r="POH3"/>
      <c r="POI3"/>
      <c r="POJ3"/>
      <c r="POK3"/>
      <c r="POL3"/>
      <c r="POM3"/>
      <c r="PON3"/>
      <c r="POO3"/>
      <c r="POP3"/>
      <c r="POQ3"/>
      <c r="POR3"/>
      <c r="POS3"/>
      <c r="POT3"/>
      <c r="POU3"/>
      <c r="POV3"/>
      <c r="POW3"/>
      <c r="POX3"/>
      <c r="POY3"/>
      <c r="POZ3"/>
      <c r="PPA3"/>
      <c r="PPB3"/>
      <c r="PPC3"/>
      <c r="PPD3"/>
      <c r="PPE3"/>
      <c r="PPF3"/>
      <c r="PPG3"/>
      <c r="PPH3"/>
      <c r="PPI3"/>
      <c r="PPJ3"/>
      <c r="PPK3"/>
      <c r="PPL3"/>
      <c r="PPM3"/>
      <c r="PPN3"/>
      <c r="PPO3"/>
      <c r="PPP3"/>
      <c r="PPQ3"/>
      <c r="PPR3"/>
      <c r="PPS3"/>
      <c r="PPT3"/>
      <c r="PPU3"/>
      <c r="PPV3"/>
      <c r="PPW3"/>
      <c r="PPX3"/>
      <c r="PPY3"/>
      <c r="PPZ3"/>
      <c r="PQA3"/>
      <c r="PQB3"/>
      <c r="PQC3"/>
      <c r="PQD3"/>
      <c r="PQE3"/>
      <c r="PQF3"/>
      <c r="PQG3"/>
      <c r="PQH3"/>
      <c r="PQI3"/>
      <c r="PQJ3"/>
      <c r="PQK3"/>
      <c r="PQL3"/>
      <c r="PQM3"/>
      <c r="PQN3"/>
      <c r="PQO3"/>
      <c r="PQP3"/>
      <c r="PQQ3"/>
      <c r="PQR3"/>
      <c r="PQS3"/>
      <c r="PQT3"/>
      <c r="PQU3"/>
      <c r="PQV3"/>
      <c r="PQW3"/>
      <c r="PQX3"/>
      <c r="PQY3"/>
      <c r="PQZ3"/>
      <c r="PRA3"/>
      <c r="PRB3"/>
      <c r="PRC3"/>
      <c r="PRD3"/>
      <c r="PRE3"/>
      <c r="PRF3"/>
      <c r="PRG3"/>
      <c r="PRH3"/>
      <c r="PRI3"/>
      <c r="PRJ3"/>
      <c r="PRK3"/>
      <c r="PRL3"/>
      <c r="PRM3"/>
      <c r="PRN3"/>
      <c r="PRO3"/>
      <c r="PRP3"/>
      <c r="PRQ3"/>
      <c r="PRR3"/>
      <c r="PRS3"/>
      <c r="PRT3"/>
      <c r="PRU3"/>
      <c r="PRV3"/>
      <c r="PRW3"/>
      <c r="PRX3"/>
      <c r="PRY3"/>
      <c r="PRZ3"/>
      <c r="PSA3"/>
      <c r="PSB3"/>
      <c r="PSC3"/>
      <c r="PSD3"/>
      <c r="PSE3"/>
      <c r="PSF3"/>
      <c r="PSG3"/>
      <c r="PSH3"/>
      <c r="PSI3"/>
      <c r="PSJ3"/>
      <c r="PSK3"/>
      <c r="PSL3"/>
      <c r="PSM3"/>
      <c r="PSN3"/>
      <c r="PSO3"/>
      <c r="PSP3"/>
      <c r="PSQ3"/>
      <c r="PSR3"/>
      <c r="PSS3"/>
      <c r="PST3"/>
      <c r="PSU3"/>
      <c r="PSV3"/>
      <c r="PSW3"/>
      <c r="PSX3"/>
      <c r="PSY3"/>
      <c r="PSZ3"/>
      <c r="PTA3"/>
      <c r="PTB3"/>
      <c r="PTC3"/>
      <c r="PTD3"/>
      <c r="PTE3"/>
      <c r="PTF3"/>
      <c r="PTG3"/>
      <c r="PTH3"/>
      <c r="PTI3"/>
      <c r="PTJ3"/>
      <c r="PTK3"/>
      <c r="PTL3"/>
      <c r="PTM3"/>
      <c r="PTN3"/>
      <c r="PTO3"/>
      <c r="PTP3"/>
      <c r="PTQ3"/>
      <c r="PTR3"/>
      <c r="PTS3"/>
      <c r="PTT3"/>
      <c r="PTU3"/>
      <c r="PTV3"/>
      <c r="PTW3"/>
      <c r="PTX3"/>
      <c r="PTY3"/>
      <c r="PTZ3"/>
      <c r="PUA3"/>
      <c r="PUB3"/>
      <c r="PUC3"/>
      <c r="PUD3"/>
      <c r="PUE3"/>
      <c r="PUF3"/>
      <c r="PUG3"/>
      <c r="PUH3"/>
      <c r="PUI3"/>
      <c r="PUJ3"/>
      <c r="PUK3"/>
      <c r="PUL3"/>
      <c r="PUM3"/>
      <c r="PUN3"/>
      <c r="PUO3"/>
      <c r="PUP3"/>
      <c r="PUQ3"/>
      <c r="PUR3"/>
      <c r="PUS3"/>
      <c r="PUT3"/>
      <c r="PUU3"/>
      <c r="PUV3"/>
      <c r="PUW3"/>
      <c r="PUX3"/>
      <c r="PUY3"/>
      <c r="PUZ3"/>
      <c r="PVA3"/>
      <c r="PVB3"/>
      <c r="PVC3"/>
      <c r="PVD3"/>
      <c r="PVE3"/>
      <c r="PVF3"/>
      <c r="PVG3"/>
      <c r="PVH3"/>
      <c r="PVI3"/>
      <c r="PVJ3"/>
      <c r="PVK3"/>
      <c r="PVL3"/>
      <c r="PVM3"/>
      <c r="PVN3"/>
      <c r="PVO3"/>
      <c r="PVP3"/>
      <c r="PVQ3"/>
      <c r="PVR3"/>
      <c r="PVS3"/>
      <c r="PVT3"/>
      <c r="PVU3"/>
      <c r="PVV3"/>
      <c r="PVW3"/>
      <c r="PVX3"/>
      <c r="PVY3"/>
      <c r="PVZ3"/>
      <c r="PWA3"/>
      <c r="PWB3"/>
      <c r="PWC3"/>
      <c r="PWD3"/>
      <c r="PWE3"/>
      <c r="PWF3"/>
      <c r="PWG3"/>
      <c r="PWH3"/>
      <c r="PWI3"/>
      <c r="PWJ3"/>
      <c r="PWK3"/>
      <c r="PWL3"/>
      <c r="PWM3"/>
      <c r="PWN3"/>
      <c r="PWO3"/>
      <c r="PWP3"/>
      <c r="PWQ3"/>
      <c r="PWR3"/>
      <c r="PWS3"/>
      <c r="PWT3"/>
      <c r="PWU3"/>
      <c r="PWV3"/>
      <c r="PWW3"/>
      <c r="PWX3"/>
      <c r="PWY3"/>
      <c r="PWZ3"/>
      <c r="PXA3"/>
      <c r="PXB3"/>
      <c r="PXC3"/>
      <c r="PXD3"/>
      <c r="PXE3"/>
      <c r="PXF3"/>
      <c r="PXG3"/>
      <c r="PXH3"/>
      <c r="PXI3"/>
      <c r="PXJ3"/>
      <c r="PXK3"/>
      <c r="PXL3"/>
      <c r="PXM3"/>
      <c r="PXN3"/>
      <c r="PXO3"/>
      <c r="PXP3"/>
      <c r="PXQ3"/>
      <c r="PXR3"/>
      <c r="PXS3"/>
      <c r="PXT3"/>
      <c r="PXU3"/>
      <c r="PXV3"/>
      <c r="PXW3"/>
      <c r="PXX3"/>
      <c r="PXY3"/>
      <c r="PXZ3"/>
      <c r="PYA3"/>
      <c r="PYB3"/>
      <c r="PYC3"/>
      <c r="PYD3"/>
      <c r="PYE3"/>
      <c r="PYF3"/>
      <c r="PYG3"/>
      <c r="PYH3"/>
      <c r="PYI3"/>
      <c r="PYJ3"/>
      <c r="PYK3"/>
      <c r="PYL3"/>
      <c r="PYM3"/>
      <c r="PYN3"/>
      <c r="PYO3"/>
      <c r="PYP3"/>
      <c r="PYQ3"/>
      <c r="PYR3"/>
      <c r="PYS3"/>
      <c r="PYT3"/>
      <c r="PYU3"/>
      <c r="PYV3"/>
      <c r="PYW3"/>
      <c r="PYX3"/>
      <c r="PYY3"/>
      <c r="PYZ3"/>
      <c r="PZA3"/>
      <c r="PZB3"/>
      <c r="PZC3"/>
      <c r="PZD3"/>
      <c r="PZE3"/>
      <c r="PZF3"/>
      <c r="PZG3"/>
      <c r="PZH3"/>
      <c r="PZI3"/>
      <c r="PZJ3"/>
      <c r="PZK3"/>
      <c r="PZL3"/>
      <c r="PZM3"/>
      <c r="PZN3"/>
      <c r="PZO3"/>
      <c r="PZP3"/>
      <c r="PZQ3"/>
      <c r="PZR3"/>
      <c r="PZS3"/>
      <c r="PZT3"/>
      <c r="PZU3"/>
      <c r="PZV3"/>
      <c r="PZW3"/>
      <c r="PZX3"/>
      <c r="PZY3"/>
      <c r="PZZ3"/>
      <c r="QAA3"/>
      <c r="QAB3"/>
      <c r="QAC3"/>
      <c r="QAD3"/>
      <c r="QAE3"/>
      <c r="QAF3"/>
      <c r="QAG3"/>
      <c r="QAH3"/>
      <c r="QAI3"/>
      <c r="QAJ3"/>
      <c r="QAK3"/>
      <c r="QAL3"/>
      <c r="QAM3"/>
      <c r="QAN3"/>
      <c r="QAO3"/>
      <c r="QAP3"/>
      <c r="QAQ3"/>
      <c r="QAR3"/>
      <c r="QAS3"/>
      <c r="QAT3"/>
      <c r="QAU3"/>
      <c r="QAV3"/>
      <c r="QAW3"/>
      <c r="QAX3"/>
      <c r="QAY3"/>
      <c r="QAZ3"/>
      <c r="QBA3"/>
      <c r="QBB3"/>
      <c r="QBC3"/>
      <c r="QBD3"/>
      <c r="QBE3"/>
      <c r="QBF3"/>
      <c r="QBG3"/>
      <c r="QBH3"/>
      <c r="QBI3"/>
      <c r="QBJ3"/>
      <c r="QBK3"/>
      <c r="QBL3"/>
      <c r="QBM3"/>
      <c r="QBN3"/>
      <c r="QBO3"/>
      <c r="QBP3"/>
      <c r="QBQ3"/>
      <c r="QBR3"/>
      <c r="QBS3"/>
      <c r="QBT3"/>
      <c r="QBU3"/>
      <c r="QBV3"/>
      <c r="QBW3"/>
      <c r="QBX3"/>
      <c r="QBY3"/>
      <c r="QBZ3"/>
      <c r="QCA3"/>
      <c r="QCB3"/>
      <c r="QCC3"/>
      <c r="QCD3"/>
      <c r="QCE3"/>
      <c r="QCF3"/>
      <c r="QCG3"/>
      <c r="QCH3"/>
      <c r="QCI3"/>
      <c r="QCJ3"/>
      <c r="QCK3"/>
      <c r="QCL3"/>
      <c r="QCM3"/>
      <c r="QCN3"/>
      <c r="QCO3"/>
      <c r="QCP3"/>
      <c r="QCQ3"/>
      <c r="QCR3"/>
      <c r="QCS3"/>
      <c r="QCT3"/>
      <c r="QCU3"/>
      <c r="QCV3"/>
      <c r="QCW3"/>
      <c r="QCX3"/>
      <c r="QCY3"/>
      <c r="QCZ3"/>
      <c r="QDA3"/>
      <c r="QDB3"/>
      <c r="QDC3"/>
      <c r="QDD3"/>
      <c r="QDE3"/>
      <c r="QDF3"/>
      <c r="QDG3"/>
      <c r="QDH3"/>
      <c r="QDI3"/>
      <c r="QDJ3"/>
      <c r="QDK3"/>
      <c r="QDL3"/>
      <c r="QDM3"/>
      <c r="QDN3"/>
      <c r="QDO3"/>
      <c r="QDP3"/>
      <c r="QDQ3"/>
      <c r="QDR3"/>
      <c r="QDS3"/>
      <c r="QDT3"/>
      <c r="QDU3"/>
      <c r="QDV3"/>
      <c r="QDW3"/>
      <c r="QDX3"/>
      <c r="QDY3"/>
      <c r="QDZ3"/>
      <c r="QEA3"/>
      <c r="QEB3"/>
      <c r="QEC3"/>
      <c r="QED3"/>
      <c r="QEE3"/>
      <c r="QEF3"/>
      <c r="QEG3"/>
      <c r="QEH3"/>
      <c r="QEI3"/>
      <c r="QEJ3"/>
      <c r="QEK3"/>
      <c r="QEL3"/>
      <c r="QEM3"/>
      <c r="QEN3"/>
      <c r="QEO3"/>
      <c r="QEP3"/>
      <c r="QEQ3"/>
      <c r="QER3"/>
      <c r="QES3"/>
      <c r="QET3"/>
      <c r="QEU3"/>
      <c r="QEV3"/>
      <c r="QEW3"/>
      <c r="QEX3"/>
      <c r="QEY3"/>
      <c r="QEZ3"/>
      <c r="QFA3"/>
      <c r="QFB3"/>
      <c r="QFC3"/>
      <c r="QFD3"/>
      <c r="QFE3"/>
      <c r="QFF3"/>
      <c r="QFG3"/>
      <c r="QFH3"/>
      <c r="QFI3"/>
      <c r="QFJ3"/>
      <c r="QFK3"/>
      <c r="QFL3"/>
      <c r="QFM3"/>
      <c r="QFN3"/>
      <c r="QFO3"/>
      <c r="QFP3"/>
      <c r="QFQ3"/>
      <c r="QFR3"/>
      <c r="QFS3"/>
      <c r="QFT3"/>
      <c r="QFU3"/>
      <c r="QFV3"/>
      <c r="QFW3"/>
      <c r="QFX3"/>
      <c r="QFY3"/>
      <c r="QFZ3"/>
      <c r="QGA3"/>
      <c r="QGB3"/>
      <c r="QGC3"/>
      <c r="QGD3"/>
      <c r="QGE3"/>
      <c r="QGF3"/>
      <c r="QGG3"/>
      <c r="QGH3"/>
      <c r="QGI3"/>
      <c r="QGJ3"/>
      <c r="QGK3"/>
      <c r="QGL3"/>
      <c r="QGM3"/>
      <c r="QGN3"/>
      <c r="QGO3"/>
      <c r="QGP3"/>
      <c r="QGQ3"/>
      <c r="QGR3"/>
      <c r="QGS3"/>
      <c r="QGT3"/>
      <c r="QGU3"/>
      <c r="QGV3"/>
      <c r="QGW3"/>
      <c r="QGX3"/>
      <c r="QGY3"/>
      <c r="QGZ3"/>
      <c r="QHA3"/>
      <c r="QHB3"/>
      <c r="QHC3"/>
      <c r="QHD3"/>
      <c r="QHE3"/>
      <c r="QHF3"/>
      <c r="QHG3"/>
      <c r="QHH3"/>
      <c r="QHI3"/>
      <c r="QHJ3"/>
      <c r="QHK3"/>
      <c r="QHL3"/>
      <c r="QHM3"/>
      <c r="QHN3"/>
      <c r="QHO3"/>
      <c r="QHP3"/>
      <c r="QHQ3"/>
      <c r="QHR3"/>
      <c r="QHS3"/>
      <c r="QHT3"/>
      <c r="QHU3"/>
      <c r="QHV3"/>
      <c r="QHW3"/>
      <c r="QHX3"/>
      <c r="QHY3"/>
      <c r="QHZ3"/>
      <c r="QIA3"/>
      <c r="QIB3"/>
      <c r="QIC3"/>
      <c r="QID3"/>
      <c r="QIE3"/>
      <c r="QIF3"/>
      <c r="QIG3"/>
      <c r="QIH3"/>
      <c r="QII3"/>
      <c r="QIJ3"/>
      <c r="QIK3"/>
      <c r="QIL3"/>
      <c r="QIM3"/>
      <c r="QIN3"/>
      <c r="QIO3"/>
      <c r="QIP3"/>
      <c r="QIQ3"/>
      <c r="QIR3"/>
      <c r="QIS3"/>
      <c r="QIT3"/>
      <c r="QIU3"/>
      <c r="QIV3"/>
      <c r="QIW3"/>
      <c r="QIX3"/>
      <c r="QIY3"/>
      <c r="QIZ3"/>
      <c r="QJA3"/>
      <c r="QJB3"/>
      <c r="QJC3"/>
      <c r="QJD3"/>
      <c r="QJE3"/>
      <c r="QJF3"/>
      <c r="QJG3"/>
      <c r="QJH3"/>
      <c r="QJI3"/>
      <c r="QJJ3"/>
      <c r="QJK3"/>
      <c r="QJL3"/>
      <c r="QJM3"/>
      <c r="QJN3"/>
      <c r="QJO3"/>
      <c r="QJP3"/>
      <c r="QJQ3"/>
      <c r="QJR3"/>
      <c r="QJS3"/>
      <c r="QJT3"/>
      <c r="QJU3"/>
      <c r="QJV3"/>
      <c r="QJW3"/>
      <c r="QJX3"/>
      <c r="QJY3"/>
      <c r="QJZ3"/>
      <c r="QKA3"/>
      <c r="QKB3"/>
      <c r="QKC3"/>
      <c r="QKD3"/>
      <c r="QKE3"/>
      <c r="QKF3"/>
      <c r="QKG3"/>
      <c r="QKH3"/>
      <c r="QKI3"/>
      <c r="QKJ3"/>
      <c r="QKK3"/>
      <c r="QKL3"/>
      <c r="QKM3"/>
      <c r="QKN3"/>
      <c r="QKO3"/>
      <c r="QKP3"/>
      <c r="QKQ3"/>
      <c r="QKR3"/>
      <c r="QKS3"/>
      <c r="QKT3"/>
      <c r="QKU3"/>
      <c r="QKV3"/>
      <c r="QKW3"/>
      <c r="QKX3"/>
      <c r="QKY3"/>
      <c r="QKZ3"/>
      <c r="QLA3"/>
      <c r="QLB3"/>
      <c r="QLC3"/>
      <c r="QLD3"/>
      <c r="QLE3"/>
      <c r="QLF3"/>
      <c r="QLG3"/>
      <c r="QLH3"/>
      <c r="QLI3"/>
      <c r="QLJ3"/>
      <c r="QLK3"/>
      <c r="QLL3"/>
      <c r="QLM3"/>
      <c r="QLN3"/>
      <c r="QLO3"/>
      <c r="QLP3"/>
      <c r="QLQ3"/>
      <c r="QLR3"/>
      <c r="QLS3"/>
      <c r="QLT3"/>
      <c r="QLU3"/>
      <c r="QLV3"/>
      <c r="QLW3"/>
      <c r="QLX3"/>
      <c r="QLY3"/>
      <c r="QLZ3"/>
      <c r="QMA3"/>
      <c r="QMB3"/>
      <c r="QMC3"/>
      <c r="QMD3"/>
      <c r="QME3"/>
      <c r="QMF3"/>
      <c r="QMG3"/>
      <c r="QMH3"/>
      <c r="QMI3"/>
      <c r="QMJ3"/>
      <c r="QMK3"/>
      <c r="QML3"/>
      <c r="QMM3"/>
      <c r="QMN3"/>
      <c r="QMO3"/>
      <c r="QMP3"/>
      <c r="QMQ3"/>
      <c r="QMR3"/>
      <c r="QMS3"/>
      <c r="QMT3"/>
      <c r="QMU3"/>
      <c r="QMV3"/>
      <c r="QMW3"/>
      <c r="QMX3"/>
      <c r="QMY3"/>
      <c r="QMZ3"/>
      <c r="QNA3"/>
      <c r="QNB3"/>
      <c r="QNC3"/>
      <c r="QND3"/>
      <c r="QNE3"/>
      <c r="QNF3"/>
      <c r="QNG3"/>
      <c r="QNH3"/>
      <c r="QNI3"/>
      <c r="QNJ3"/>
      <c r="QNK3"/>
      <c r="QNL3"/>
      <c r="QNM3"/>
      <c r="QNN3"/>
      <c r="QNO3"/>
      <c r="QNP3"/>
      <c r="QNQ3"/>
      <c r="QNR3"/>
      <c r="QNS3"/>
      <c r="QNT3"/>
      <c r="QNU3"/>
      <c r="QNV3"/>
      <c r="QNW3"/>
      <c r="QNX3"/>
      <c r="QNY3"/>
      <c r="QNZ3"/>
      <c r="QOA3"/>
      <c r="QOB3"/>
      <c r="QOC3"/>
      <c r="QOD3"/>
      <c r="QOE3"/>
      <c r="QOF3"/>
      <c r="QOG3"/>
      <c r="QOH3"/>
      <c r="QOI3"/>
      <c r="QOJ3"/>
      <c r="QOK3"/>
      <c r="QOL3"/>
      <c r="QOM3"/>
      <c r="QON3"/>
      <c r="QOO3"/>
      <c r="QOP3"/>
      <c r="QOQ3"/>
      <c r="QOR3"/>
      <c r="QOS3"/>
      <c r="QOT3"/>
      <c r="QOU3"/>
      <c r="QOV3"/>
      <c r="QOW3"/>
      <c r="QOX3"/>
      <c r="QOY3"/>
      <c r="QOZ3"/>
      <c r="QPA3"/>
      <c r="QPB3"/>
      <c r="QPC3"/>
      <c r="QPD3"/>
      <c r="QPE3"/>
      <c r="QPF3"/>
      <c r="QPG3"/>
      <c r="QPH3"/>
      <c r="QPI3"/>
      <c r="QPJ3"/>
      <c r="QPK3"/>
      <c r="QPL3"/>
      <c r="QPM3"/>
      <c r="QPN3"/>
      <c r="QPO3"/>
      <c r="QPP3"/>
      <c r="QPQ3"/>
      <c r="QPR3"/>
      <c r="QPS3"/>
      <c r="QPT3"/>
      <c r="QPU3"/>
      <c r="QPV3"/>
      <c r="QPW3"/>
      <c r="QPX3"/>
      <c r="QPY3"/>
      <c r="QPZ3"/>
      <c r="QQA3"/>
      <c r="QQB3"/>
      <c r="QQC3"/>
      <c r="QQD3"/>
      <c r="QQE3"/>
      <c r="QQF3"/>
      <c r="QQG3"/>
      <c r="QQH3"/>
      <c r="QQI3"/>
      <c r="QQJ3"/>
      <c r="QQK3"/>
      <c r="QQL3"/>
      <c r="QQM3"/>
      <c r="QQN3"/>
      <c r="QQO3"/>
      <c r="QQP3"/>
      <c r="QQQ3"/>
      <c r="QQR3"/>
      <c r="QQS3"/>
      <c r="QQT3"/>
      <c r="QQU3"/>
      <c r="QQV3"/>
      <c r="QQW3"/>
      <c r="QQX3"/>
      <c r="QQY3"/>
      <c r="QQZ3"/>
      <c r="QRA3"/>
      <c r="QRB3"/>
      <c r="QRC3"/>
      <c r="QRD3"/>
      <c r="QRE3"/>
      <c r="QRF3"/>
      <c r="QRG3"/>
      <c r="QRH3"/>
      <c r="QRI3"/>
      <c r="QRJ3"/>
      <c r="QRK3"/>
      <c r="QRL3"/>
      <c r="QRM3"/>
      <c r="QRN3"/>
      <c r="QRO3"/>
      <c r="QRP3"/>
      <c r="QRQ3"/>
      <c r="QRR3"/>
      <c r="QRS3"/>
      <c r="QRT3"/>
      <c r="QRU3"/>
      <c r="QRV3"/>
      <c r="QRW3"/>
      <c r="QRX3"/>
      <c r="QRY3"/>
      <c r="QRZ3"/>
      <c r="QSA3"/>
      <c r="QSB3"/>
      <c r="QSC3"/>
      <c r="QSD3"/>
      <c r="QSE3"/>
      <c r="QSF3"/>
      <c r="QSG3"/>
      <c r="QSH3"/>
      <c r="QSI3"/>
      <c r="QSJ3"/>
      <c r="QSK3"/>
      <c r="QSL3"/>
      <c r="QSM3"/>
      <c r="QSN3"/>
      <c r="QSO3"/>
      <c r="QSP3"/>
      <c r="QSQ3"/>
      <c r="QSR3"/>
      <c r="QSS3"/>
      <c r="QST3"/>
      <c r="QSU3"/>
      <c r="QSV3"/>
      <c r="QSW3"/>
      <c r="QSX3"/>
      <c r="QSY3"/>
      <c r="QSZ3"/>
      <c r="QTA3"/>
      <c r="QTB3"/>
      <c r="QTC3"/>
      <c r="QTD3"/>
      <c r="QTE3"/>
      <c r="QTF3"/>
      <c r="QTG3"/>
      <c r="QTH3"/>
      <c r="QTI3"/>
      <c r="QTJ3"/>
      <c r="QTK3"/>
      <c r="QTL3"/>
      <c r="QTM3"/>
      <c r="QTN3"/>
      <c r="QTO3"/>
      <c r="QTP3"/>
      <c r="QTQ3"/>
      <c r="QTR3"/>
      <c r="QTS3"/>
      <c r="QTT3"/>
      <c r="QTU3"/>
      <c r="QTV3"/>
      <c r="QTW3"/>
      <c r="QTX3"/>
      <c r="QTY3"/>
      <c r="QTZ3"/>
      <c r="QUA3"/>
      <c r="QUB3"/>
      <c r="QUC3"/>
      <c r="QUD3"/>
      <c r="QUE3"/>
      <c r="QUF3"/>
      <c r="QUG3"/>
      <c r="QUH3"/>
      <c r="QUI3"/>
      <c r="QUJ3"/>
      <c r="QUK3"/>
      <c r="QUL3"/>
      <c r="QUM3"/>
      <c r="QUN3"/>
      <c r="QUO3"/>
      <c r="QUP3"/>
      <c r="QUQ3"/>
      <c r="QUR3"/>
      <c r="QUS3"/>
      <c r="QUT3"/>
      <c r="QUU3"/>
      <c r="QUV3"/>
      <c r="QUW3"/>
      <c r="QUX3"/>
      <c r="QUY3"/>
      <c r="QUZ3"/>
      <c r="QVA3"/>
      <c r="QVB3"/>
      <c r="QVC3"/>
      <c r="QVD3"/>
      <c r="QVE3"/>
      <c r="QVF3"/>
      <c r="QVG3"/>
      <c r="QVH3"/>
      <c r="QVI3"/>
      <c r="QVJ3"/>
      <c r="QVK3"/>
      <c r="QVL3"/>
      <c r="QVM3"/>
      <c r="QVN3"/>
      <c r="QVO3"/>
      <c r="QVP3"/>
      <c r="QVQ3"/>
      <c r="QVR3"/>
      <c r="QVS3"/>
      <c r="QVT3"/>
      <c r="QVU3"/>
      <c r="QVV3"/>
      <c r="QVW3"/>
      <c r="QVX3"/>
      <c r="QVY3"/>
      <c r="QVZ3"/>
      <c r="QWA3"/>
      <c r="QWB3"/>
      <c r="QWC3"/>
      <c r="QWD3"/>
      <c r="QWE3"/>
      <c r="QWF3"/>
      <c r="QWG3"/>
      <c r="QWH3"/>
      <c r="QWI3"/>
      <c r="QWJ3"/>
      <c r="QWK3"/>
      <c r="QWL3"/>
      <c r="QWM3"/>
      <c r="QWN3"/>
      <c r="QWO3"/>
      <c r="QWP3"/>
      <c r="QWQ3"/>
      <c r="QWR3"/>
      <c r="QWS3"/>
      <c r="QWT3"/>
      <c r="QWU3"/>
      <c r="QWV3"/>
      <c r="QWW3"/>
      <c r="QWX3"/>
      <c r="QWY3"/>
      <c r="QWZ3"/>
      <c r="QXA3"/>
      <c r="QXB3"/>
      <c r="QXC3"/>
      <c r="QXD3"/>
      <c r="QXE3"/>
      <c r="QXF3"/>
      <c r="QXG3"/>
      <c r="QXH3"/>
      <c r="QXI3"/>
      <c r="QXJ3"/>
      <c r="QXK3"/>
      <c r="QXL3"/>
      <c r="QXM3"/>
      <c r="QXN3"/>
      <c r="QXO3"/>
      <c r="QXP3"/>
      <c r="QXQ3"/>
      <c r="QXR3"/>
      <c r="QXS3"/>
      <c r="QXT3"/>
      <c r="QXU3"/>
      <c r="QXV3"/>
      <c r="QXW3"/>
      <c r="QXX3"/>
      <c r="QXY3"/>
      <c r="QXZ3"/>
      <c r="QYA3"/>
      <c r="QYB3"/>
      <c r="QYC3"/>
      <c r="QYD3"/>
      <c r="QYE3"/>
      <c r="QYF3"/>
      <c r="QYG3"/>
      <c r="QYH3"/>
      <c r="QYI3"/>
      <c r="QYJ3"/>
      <c r="QYK3"/>
      <c r="QYL3"/>
      <c r="QYM3"/>
      <c r="QYN3"/>
      <c r="QYO3"/>
      <c r="QYP3"/>
      <c r="QYQ3"/>
      <c r="QYR3"/>
      <c r="QYS3"/>
      <c r="QYT3"/>
      <c r="QYU3"/>
      <c r="QYV3"/>
      <c r="QYW3"/>
      <c r="QYX3"/>
      <c r="QYY3"/>
      <c r="QYZ3"/>
      <c r="QZA3"/>
      <c r="QZB3"/>
      <c r="QZC3"/>
      <c r="QZD3"/>
      <c r="QZE3"/>
      <c r="QZF3"/>
      <c r="QZG3"/>
      <c r="QZH3"/>
      <c r="QZI3"/>
      <c r="QZJ3"/>
      <c r="QZK3"/>
      <c r="QZL3"/>
      <c r="QZM3"/>
      <c r="QZN3"/>
      <c r="QZO3"/>
      <c r="QZP3"/>
      <c r="QZQ3"/>
      <c r="QZR3"/>
      <c r="QZS3"/>
      <c r="QZT3"/>
      <c r="QZU3"/>
      <c r="QZV3"/>
      <c r="QZW3"/>
      <c r="QZX3"/>
      <c r="QZY3"/>
      <c r="QZZ3"/>
      <c r="RAA3"/>
      <c r="RAB3"/>
      <c r="RAC3"/>
      <c r="RAD3"/>
      <c r="RAE3"/>
      <c r="RAF3"/>
      <c r="RAG3"/>
      <c r="RAH3"/>
      <c r="RAI3"/>
      <c r="RAJ3"/>
      <c r="RAK3"/>
      <c r="RAL3"/>
      <c r="RAM3"/>
      <c r="RAN3"/>
      <c r="RAO3"/>
      <c r="RAP3"/>
      <c r="RAQ3"/>
      <c r="RAR3"/>
      <c r="RAS3"/>
      <c r="RAT3"/>
      <c r="RAU3"/>
      <c r="RAV3"/>
      <c r="RAW3"/>
      <c r="RAX3"/>
      <c r="RAY3"/>
      <c r="RAZ3"/>
      <c r="RBA3"/>
      <c r="RBB3"/>
      <c r="RBC3"/>
      <c r="RBD3"/>
      <c r="RBE3"/>
      <c r="RBF3"/>
      <c r="RBG3"/>
      <c r="RBH3"/>
      <c r="RBI3"/>
      <c r="RBJ3"/>
      <c r="RBK3"/>
      <c r="RBL3"/>
      <c r="RBM3"/>
      <c r="RBN3"/>
      <c r="RBO3"/>
      <c r="RBP3"/>
      <c r="RBQ3"/>
      <c r="RBR3"/>
      <c r="RBS3"/>
      <c r="RBT3"/>
      <c r="RBU3"/>
      <c r="RBV3"/>
      <c r="RBW3"/>
      <c r="RBX3"/>
      <c r="RBY3"/>
      <c r="RBZ3"/>
      <c r="RCA3"/>
      <c r="RCB3"/>
      <c r="RCC3"/>
      <c r="RCD3"/>
      <c r="RCE3"/>
      <c r="RCF3"/>
      <c r="RCG3"/>
      <c r="RCH3"/>
      <c r="RCI3"/>
      <c r="RCJ3"/>
      <c r="RCK3"/>
      <c r="RCL3"/>
      <c r="RCM3"/>
      <c r="RCN3"/>
      <c r="RCO3"/>
      <c r="RCP3"/>
      <c r="RCQ3"/>
      <c r="RCR3"/>
      <c r="RCS3"/>
      <c r="RCT3"/>
      <c r="RCU3"/>
      <c r="RCV3"/>
      <c r="RCW3"/>
      <c r="RCX3"/>
      <c r="RCY3"/>
      <c r="RCZ3"/>
      <c r="RDA3"/>
      <c r="RDB3"/>
      <c r="RDC3"/>
      <c r="RDD3"/>
      <c r="RDE3"/>
      <c r="RDF3"/>
      <c r="RDG3"/>
      <c r="RDH3"/>
      <c r="RDI3"/>
      <c r="RDJ3"/>
      <c r="RDK3"/>
      <c r="RDL3"/>
      <c r="RDM3"/>
      <c r="RDN3"/>
      <c r="RDO3"/>
      <c r="RDP3"/>
      <c r="RDQ3"/>
      <c r="RDR3"/>
      <c r="RDS3"/>
      <c r="RDT3"/>
      <c r="RDU3"/>
      <c r="RDV3"/>
      <c r="RDW3"/>
      <c r="RDX3"/>
      <c r="RDY3"/>
      <c r="RDZ3"/>
      <c r="REA3"/>
      <c r="REB3"/>
      <c r="REC3"/>
      <c r="RED3"/>
      <c r="REE3"/>
      <c r="REF3"/>
      <c r="REG3"/>
      <c r="REH3"/>
      <c r="REI3"/>
      <c r="REJ3"/>
      <c r="REK3"/>
      <c r="REL3"/>
      <c r="REM3"/>
      <c r="REN3"/>
      <c r="REO3"/>
      <c r="REP3"/>
      <c r="REQ3"/>
      <c r="RER3"/>
      <c r="RES3"/>
      <c r="RET3"/>
      <c r="REU3"/>
      <c r="REV3"/>
      <c r="REW3"/>
      <c r="REX3"/>
      <c r="REY3"/>
      <c r="REZ3"/>
      <c r="RFA3"/>
      <c r="RFB3"/>
      <c r="RFC3"/>
      <c r="RFD3"/>
      <c r="RFE3"/>
      <c r="RFF3"/>
      <c r="RFG3"/>
      <c r="RFH3"/>
      <c r="RFI3"/>
      <c r="RFJ3"/>
      <c r="RFK3"/>
      <c r="RFL3"/>
      <c r="RFM3"/>
      <c r="RFN3"/>
      <c r="RFO3"/>
      <c r="RFP3"/>
      <c r="RFQ3"/>
      <c r="RFR3"/>
      <c r="RFS3"/>
      <c r="RFT3"/>
      <c r="RFU3"/>
      <c r="RFV3"/>
      <c r="RFW3"/>
      <c r="RFX3"/>
      <c r="RFY3"/>
      <c r="RFZ3"/>
      <c r="RGA3"/>
      <c r="RGB3"/>
      <c r="RGC3"/>
      <c r="RGD3"/>
      <c r="RGE3"/>
      <c r="RGF3"/>
      <c r="RGG3"/>
      <c r="RGH3"/>
      <c r="RGI3"/>
      <c r="RGJ3"/>
      <c r="RGK3"/>
      <c r="RGL3"/>
      <c r="RGM3"/>
      <c r="RGN3"/>
      <c r="RGO3"/>
      <c r="RGP3"/>
      <c r="RGQ3"/>
      <c r="RGR3"/>
      <c r="RGS3"/>
      <c r="RGT3"/>
      <c r="RGU3"/>
      <c r="RGV3"/>
      <c r="RGW3"/>
      <c r="RGX3"/>
      <c r="RGY3"/>
      <c r="RGZ3"/>
      <c r="RHA3"/>
      <c r="RHB3"/>
      <c r="RHC3"/>
      <c r="RHD3"/>
      <c r="RHE3"/>
      <c r="RHF3"/>
      <c r="RHG3"/>
      <c r="RHH3"/>
      <c r="RHI3"/>
      <c r="RHJ3"/>
      <c r="RHK3"/>
      <c r="RHL3"/>
      <c r="RHM3"/>
      <c r="RHN3"/>
      <c r="RHO3"/>
      <c r="RHP3"/>
      <c r="RHQ3"/>
      <c r="RHR3"/>
      <c r="RHS3"/>
      <c r="RHT3"/>
      <c r="RHU3"/>
      <c r="RHV3"/>
      <c r="RHW3"/>
      <c r="RHX3"/>
      <c r="RHY3"/>
      <c r="RHZ3"/>
      <c r="RIA3"/>
      <c r="RIB3"/>
      <c r="RIC3"/>
      <c r="RID3"/>
      <c r="RIE3"/>
      <c r="RIF3"/>
      <c r="RIG3"/>
      <c r="RIH3"/>
      <c r="RII3"/>
      <c r="RIJ3"/>
      <c r="RIK3"/>
      <c r="RIL3"/>
      <c r="RIM3"/>
      <c r="RIN3"/>
      <c r="RIO3"/>
      <c r="RIP3"/>
      <c r="RIQ3"/>
      <c r="RIR3"/>
      <c r="RIS3"/>
      <c r="RIT3"/>
      <c r="RIU3"/>
      <c r="RIV3"/>
      <c r="RIW3"/>
      <c r="RIX3"/>
      <c r="RIY3"/>
      <c r="RIZ3"/>
      <c r="RJA3"/>
      <c r="RJB3"/>
      <c r="RJC3"/>
      <c r="RJD3"/>
      <c r="RJE3"/>
      <c r="RJF3"/>
      <c r="RJG3"/>
      <c r="RJH3"/>
      <c r="RJI3"/>
      <c r="RJJ3"/>
      <c r="RJK3"/>
      <c r="RJL3"/>
      <c r="RJM3"/>
      <c r="RJN3"/>
      <c r="RJO3"/>
      <c r="RJP3"/>
      <c r="RJQ3"/>
      <c r="RJR3"/>
      <c r="RJS3"/>
      <c r="RJT3"/>
      <c r="RJU3"/>
      <c r="RJV3"/>
      <c r="RJW3"/>
      <c r="RJX3"/>
      <c r="RJY3"/>
      <c r="RJZ3"/>
      <c r="RKA3"/>
      <c r="RKB3"/>
      <c r="RKC3"/>
      <c r="RKD3"/>
      <c r="RKE3"/>
      <c r="RKF3"/>
      <c r="RKG3"/>
      <c r="RKH3"/>
      <c r="RKI3"/>
      <c r="RKJ3"/>
      <c r="RKK3"/>
      <c r="RKL3"/>
      <c r="RKM3"/>
      <c r="RKN3"/>
      <c r="RKO3"/>
      <c r="RKP3"/>
      <c r="RKQ3"/>
      <c r="RKR3"/>
      <c r="RKS3"/>
      <c r="RKT3"/>
      <c r="RKU3"/>
      <c r="RKV3"/>
      <c r="RKW3"/>
      <c r="RKX3"/>
      <c r="RKY3"/>
      <c r="RKZ3"/>
      <c r="RLA3"/>
      <c r="RLB3"/>
      <c r="RLC3"/>
      <c r="RLD3"/>
      <c r="RLE3"/>
      <c r="RLF3"/>
      <c r="RLG3"/>
      <c r="RLH3"/>
      <c r="RLI3"/>
      <c r="RLJ3"/>
      <c r="RLK3"/>
      <c r="RLL3"/>
      <c r="RLM3"/>
      <c r="RLN3"/>
      <c r="RLO3"/>
      <c r="RLP3"/>
      <c r="RLQ3"/>
      <c r="RLR3"/>
      <c r="RLS3"/>
      <c r="RLT3"/>
      <c r="RLU3"/>
      <c r="RLV3"/>
      <c r="RLW3"/>
      <c r="RLX3"/>
      <c r="RLY3"/>
      <c r="RLZ3"/>
      <c r="RMA3"/>
      <c r="RMB3"/>
      <c r="RMC3"/>
      <c r="RMD3"/>
      <c r="RME3"/>
      <c r="RMF3"/>
      <c r="RMG3"/>
      <c r="RMH3"/>
      <c r="RMI3"/>
      <c r="RMJ3"/>
      <c r="RMK3"/>
      <c r="RML3"/>
      <c r="RMM3"/>
      <c r="RMN3"/>
      <c r="RMO3"/>
      <c r="RMP3"/>
      <c r="RMQ3"/>
      <c r="RMR3"/>
      <c r="RMS3"/>
      <c r="RMT3"/>
      <c r="RMU3"/>
      <c r="RMV3"/>
      <c r="RMW3"/>
      <c r="RMX3"/>
      <c r="RMY3"/>
      <c r="RMZ3"/>
      <c r="RNA3"/>
      <c r="RNB3"/>
      <c r="RNC3"/>
      <c r="RND3"/>
      <c r="RNE3"/>
      <c r="RNF3"/>
      <c r="RNG3"/>
      <c r="RNH3"/>
      <c r="RNI3"/>
      <c r="RNJ3"/>
      <c r="RNK3"/>
      <c r="RNL3"/>
      <c r="RNM3"/>
      <c r="RNN3"/>
      <c r="RNO3"/>
      <c r="RNP3"/>
      <c r="RNQ3"/>
      <c r="RNR3"/>
      <c r="RNS3"/>
      <c r="RNT3"/>
      <c r="RNU3"/>
      <c r="RNV3"/>
      <c r="RNW3"/>
      <c r="RNX3"/>
      <c r="RNY3"/>
      <c r="RNZ3"/>
      <c r="ROA3"/>
      <c r="ROB3"/>
      <c r="ROC3"/>
      <c r="ROD3"/>
      <c r="ROE3"/>
      <c r="ROF3"/>
      <c r="ROG3"/>
      <c r="ROH3"/>
      <c r="ROI3"/>
      <c r="ROJ3"/>
      <c r="ROK3"/>
      <c r="ROL3"/>
      <c r="ROM3"/>
      <c r="RON3"/>
      <c r="ROO3"/>
      <c r="ROP3"/>
      <c r="ROQ3"/>
      <c r="ROR3"/>
      <c r="ROS3"/>
      <c r="ROT3"/>
      <c r="ROU3"/>
      <c r="ROV3"/>
      <c r="ROW3"/>
      <c r="ROX3"/>
      <c r="ROY3"/>
      <c r="ROZ3"/>
      <c r="RPA3"/>
      <c r="RPB3"/>
      <c r="RPC3"/>
      <c r="RPD3"/>
      <c r="RPE3"/>
      <c r="RPF3"/>
      <c r="RPG3"/>
      <c r="RPH3"/>
      <c r="RPI3"/>
      <c r="RPJ3"/>
      <c r="RPK3"/>
      <c r="RPL3"/>
      <c r="RPM3"/>
      <c r="RPN3"/>
      <c r="RPO3"/>
      <c r="RPP3"/>
      <c r="RPQ3"/>
      <c r="RPR3"/>
      <c r="RPS3"/>
      <c r="RPT3"/>
      <c r="RPU3"/>
      <c r="RPV3"/>
      <c r="RPW3"/>
      <c r="RPX3"/>
      <c r="RPY3"/>
      <c r="RPZ3"/>
      <c r="RQA3"/>
      <c r="RQB3"/>
      <c r="RQC3"/>
      <c r="RQD3"/>
      <c r="RQE3"/>
      <c r="RQF3"/>
      <c r="RQG3"/>
      <c r="RQH3"/>
      <c r="RQI3"/>
      <c r="RQJ3"/>
      <c r="RQK3"/>
      <c r="RQL3"/>
      <c r="RQM3"/>
      <c r="RQN3"/>
      <c r="RQO3"/>
      <c r="RQP3"/>
      <c r="RQQ3"/>
      <c r="RQR3"/>
      <c r="RQS3"/>
      <c r="RQT3"/>
      <c r="RQU3"/>
      <c r="RQV3"/>
      <c r="RQW3"/>
      <c r="RQX3"/>
      <c r="RQY3"/>
      <c r="RQZ3"/>
      <c r="RRA3"/>
      <c r="RRB3"/>
      <c r="RRC3"/>
      <c r="RRD3"/>
      <c r="RRE3"/>
      <c r="RRF3"/>
      <c r="RRG3"/>
      <c r="RRH3"/>
      <c r="RRI3"/>
      <c r="RRJ3"/>
      <c r="RRK3"/>
      <c r="RRL3"/>
      <c r="RRM3"/>
      <c r="RRN3"/>
      <c r="RRO3"/>
      <c r="RRP3"/>
      <c r="RRQ3"/>
      <c r="RRR3"/>
      <c r="RRS3"/>
      <c r="RRT3"/>
      <c r="RRU3"/>
      <c r="RRV3"/>
      <c r="RRW3"/>
      <c r="RRX3"/>
      <c r="RRY3"/>
      <c r="RRZ3"/>
      <c r="RSA3"/>
      <c r="RSB3"/>
      <c r="RSC3"/>
      <c r="RSD3"/>
      <c r="RSE3"/>
      <c r="RSF3"/>
      <c r="RSG3"/>
      <c r="RSH3"/>
      <c r="RSI3"/>
      <c r="RSJ3"/>
      <c r="RSK3"/>
      <c r="RSL3"/>
      <c r="RSM3"/>
      <c r="RSN3"/>
      <c r="RSO3"/>
      <c r="RSP3"/>
      <c r="RSQ3"/>
      <c r="RSR3"/>
      <c r="RSS3"/>
      <c r="RST3"/>
      <c r="RSU3"/>
      <c r="RSV3"/>
      <c r="RSW3"/>
      <c r="RSX3"/>
      <c r="RSY3"/>
      <c r="RSZ3"/>
      <c r="RTA3"/>
      <c r="RTB3"/>
      <c r="RTC3"/>
      <c r="RTD3"/>
      <c r="RTE3"/>
      <c r="RTF3"/>
      <c r="RTG3"/>
      <c r="RTH3"/>
      <c r="RTI3"/>
      <c r="RTJ3"/>
      <c r="RTK3"/>
      <c r="RTL3"/>
      <c r="RTM3"/>
      <c r="RTN3"/>
      <c r="RTO3"/>
      <c r="RTP3"/>
      <c r="RTQ3"/>
      <c r="RTR3"/>
      <c r="RTS3"/>
      <c r="RTT3"/>
      <c r="RTU3"/>
      <c r="RTV3"/>
      <c r="RTW3"/>
      <c r="RTX3"/>
      <c r="RTY3"/>
      <c r="RTZ3"/>
      <c r="RUA3"/>
      <c r="RUB3"/>
      <c r="RUC3"/>
      <c r="RUD3"/>
      <c r="RUE3"/>
      <c r="RUF3"/>
      <c r="RUG3"/>
      <c r="RUH3"/>
      <c r="RUI3"/>
      <c r="RUJ3"/>
      <c r="RUK3"/>
      <c r="RUL3"/>
      <c r="RUM3"/>
      <c r="RUN3"/>
      <c r="RUO3"/>
      <c r="RUP3"/>
      <c r="RUQ3"/>
      <c r="RUR3"/>
      <c r="RUS3"/>
      <c r="RUT3"/>
      <c r="RUU3"/>
      <c r="RUV3"/>
      <c r="RUW3"/>
      <c r="RUX3"/>
      <c r="RUY3"/>
      <c r="RUZ3"/>
      <c r="RVA3"/>
      <c r="RVB3"/>
      <c r="RVC3"/>
      <c r="RVD3"/>
      <c r="RVE3"/>
      <c r="RVF3"/>
      <c r="RVG3"/>
      <c r="RVH3"/>
      <c r="RVI3"/>
      <c r="RVJ3"/>
      <c r="RVK3"/>
      <c r="RVL3"/>
      <c r="RVM3"/>
      <c r="RVN3"/>
      <c r="RVO3"/>
      <c r="RVP3"/>
      <c r="RVQ3"/>
      <c r="RVR3"/>
      <c r="RVS3"/>
      <c r="RVT3"/>
      <c r="RVU3"/>
      <c r="RVV3"/>
      <c r="RVW3"/>
      <c r="RVX3"/>
      <c r="RVY3"/>
      <c r="RVZ3"/>
      <c r="RWA3"/>
      <c r="RWB3"/>
      <c r="RWC3"/>
      <c r="RWD3"/>
      <c r="RWE3"/>
      <c r="RWF3"/>
      <c r="RWG3"/>
      <c r="RWH3"/>
      <c r="RWI3"/>
      <c r="RWJ3"/>
      <c r="RWK3"/>
      <c r="RWL3"/>
      <c r="RWM3"/>
      <c r="RWN3"/>
      <c r="RWO3"/>
      <c r="RWP3"/>
      <c r="RWQ3"/>
      <c r="RWR3"/>
      <c r="RWS3"/>
      <c r="RWT3"/>
      <c r="RWU3"/>
      <c r="RWV3"/>
      <c r="RWW3"/>
      <c r="RWX3"/>
      <c r="RWY3"/>
      <c r="RWZ3"/>
      <c r="RXA3"/>
      <c r="RXB3"/>
      <c r="RXC3"/>
      <c r="RXD3"/>
      <c r="RXE3"/>
      <c r="RXF3"/>
      <c r="RXG3"/>
      <c r="RXH3"/>
      <c r="RXI3"/>
      <c r="RXJ3"/>
      <c r="RXK3"/>
      <c r="RXL3"/>
      <c r="RXM3"/>
      <c r="RXN3"/>
      <c r="RXO3"/>
      <c r="RXP3"/>
      <c r="RXQ3"/>
      <c r="RXR3"/>
      <c r="RXS3"/>
      <c r="RXT3"/>
      <c r="RXU3"/>
      <c r="RXV3"/>
      <c r="RXW3"/>
      <c r="RXX3"/>
      <c r="RXY3"/>
      <c r="RXZ3"/>
      <c r="RYA3"/>
      <c r="RYB3"/>
      <c r="RYC3"/>
      <c r="RYD3"/>
      <c r="RYE3"/>
      <c r="RYF3"/>
      <c r="RYG3"/>
      <c r="RYH3"/>
      <c r="RYI3"/>
      <c r="RYJ3"/>
      <c r="RYK3"/>
      <c r="RYL3"/>
      <c r="RYM3"/>
      <c r="RYN3"/>
      <c r="RYO3"/>
      <c r="RYP3"/>
      <c r="RYQ3"/>
      <c r="RYR3"/>
      <c r="RYS3"/>
      <c r="RYT3"/>
      <c r="RYU3"/>
      <c r="RYV3"/>
      <c r="RYW3"/>
      <c r="RYX3"/>
      <c r="RYY3"/>
      <c r="RYZ3"/>
      <c r="RZA3"/>
      <c r="RZB3"/>
      <c r="RZC3"/>
      <c r="RZD3"/>
      <c r="RZE3"/>
      <c r="RZF3"/>
      <c r="RZG3"/>
      <c r="RZH3"/>
      <c r="RZI3"/>
      <c r="RZJ3"/>
      <c r="RZK3"/>
      <c r="RZL3"/>
      <c r="RZM3"/>
      <c r="RZN3"/>
      <c r="RZO3"/>
      <c r="RZP3"/>
      <c r="RZQ3"/>
      <c r="RZR3"/>
      <c r="RZS3"/>
      <c r="RZT3"/>
      <c r="RZU3"/>
      <c r="RZV3"/>
      <c r="RZW3"/>
      <c r="RZX3"/>
      <c r="RZY3"/>
      <c r="RZZ3"/>
      <c r="SAA3"/>
      <c r="SAB3"/>
      <c r="SAC3"/>
      <c r="SAD3"/>
      <c r="SAE3"/>
      <c r="SAF3"/>
      <c r="SAG3"/>
      <c r="SAH3"/>
      <c r="SAI3"/>
      <c r="SAJ3"/>
      <c r="SAK3"/>
      <c r="SAL3"/>
      <c r="SAM3"/>
      <c r="SAN3"/>
      <c r="SAO3"/>
      <c r="SAP3"/>
      <c r="SAQ3"/>
      <c r="SAR3"/>
      <c r="SAS3"/>
      <c r="SAT3"/>
      <c r="SAU3"/>
      <c r="SAV3"/>
      <c r="SAW3"/>
      <c r="SAX3"/>
      <c r="SAY3"/>
      <c r="SAZ3"/>
      <c r="SBA3"/>
      <c r="SBB3"/>
      <c r="SBC3"/>
      <c r="SBD3"/>
      <c r="SBE3"/>
      <c r="SBF3"/>
      <c r="SBG3"/>
      <c r="SBH3"/>
      <c r="SBI3"/>
      <c r="SBJ3"/>
      <c r="SBK3"/>
      <c r="SBL3"/>
      <c r="SBM3"/>
      <c r="SBN3"/>
      <c r="SBO3"/>
      <c r="SBP3"/>
      <c r="SBQ3"/>
      <c r="SBR3"/>
      <c r="SBS3"/>
      <c r="SBT3"/>
      <c r="SBU3"/>
      <c r="SBV3"/>
      <c r="SBW3"/>
      <c r="SBX3"/>
      <c r="SBY3"/>
      <c r="SBZ3"/>
      <c r="SCA3"/>
      <c r="SCB3"/>
      <c r="SCC3"/>
      <c r="SCD3"/>
      <c r="SCE3"/>
      <c r="SCF3"/>
      <c r="SCG3"/>
      <c r="SCH3"/>
      <c r="SCI3"/>
      <c r="SCJ3"/>
      <c r="SCK3"/>
      <c r="SCL3"/>
      <c r="SCM3"/>
      <c r="SCN3"/>
      <c r="SCO3"/>
      <c r="SCP3"/>
      <c r="SCQ3"/>
      <c r="SCR3"/>
      <c r="SCS3"/>
      <c r="SCT3"/>
      <c r="SCU3"/>
      <c r="SCV3"/>
      <c r="SCW3"/>
      <c r="SCX3"/>
      <c r="SCY3"/>
      <c r="SCZ3"/>
      <c r="SDA3"/>
      <c r="SDB3"/>
      <c r="SDC3"/>
      <c r="SDD3"/>
      <c r="SDE3"/>
      <c r="SDF3"/>
      <c r="SDG3"/>
      <c r="SDH3"/>
      <c r="SDI3"/>
      <c r="SDJ3"/>
      <c r="SDK3"/>
      <c r="SDL3"/>
      <c r="SDM3"/>
      <c r="SDN3"/>
      <c r="SDO3"/>
      <c r="SDP3"/>
      <c r="SDQ3"/>
      <c r="SDR3"/>
      <c r="SDS3"/>
      <c r="SDT3"/>
      <c r="SDU3"/>
      <c r="SDV3"/>
      <c r="SDW3"/>
      <c r="SDX3"/>
      <c r="SDY3"/>
      <c r="SDZ3"/>
      <c r="SEA3"/>
      <c r="SEB3"/>
      <c r="SEC3"/>
      <c r="SED3"/>
      <c r="SEE3"/>
      <c r="SEF3"/>
      <c r="SEG3"/>
      <c r="SEH3"/>
      <c r="SEI3"/>
      <c r="SEJ3"/>
      <c r="SEK3"/>
      <c r="SEL3"/>
      <c r="SEM3"/>
      <c r="SEN3"/>
      <c r="SEO3"/>
      <c r="SEP3"/>
      <c r="SEQ3"/>
      <c r="SER3"/>
      <c r="SES3"/>
      <c r="SET3"/>
      <c r="SEU3"/>
      <c r="SEV3"/>
      <c r="SEW3"/>
      <c r="SEX3"/>
      <c r="SEY3"/>
      <c r="SEZ3"/>
      <c r="SFA3"/>
      <c r="SFB3"/>
      <c r="SFC3"/>
      <c r="SFD3"/>
      <c r="SFE3"/>
      <c r="SFF3"/>
      <c r="SFG3"/>
      <c r="SFH3"/>
      <c r="SFI3"/>
      <c r="SFJ3"/>
      <c r="SFK3"/>
      <c r="SFL3"/>
      <c r="SFM3"/>
      <c r="SFN3"/>
      <c r="SFO3"/>
      <c r="SFP3"/>
      <c r="SFQ3"/>
      <c r="SFR3"/>
      <c r="SFS3"/>
      <c r="SFT3"/>
      <c r="SFU3"/>
      <c r="SFV3"/>
      <c r="SFW3"/>
      <c r="SFX3"/>
      <c r="SFY3"/>
      <c r="SFZ3"/>
      <c r="SGA3"/>
      <c r="SGB3"/>
      <c r="SGC3"/>
      <c r="SGD3"/>
      <c r="SGE3"/>
      <c r="SGF3"/>
      <c r="SGG3"/>
      <c r="SGH3"/>
      <c r="SGI3"/>
      <c r="SGJ3"/>
      <c r="SGK3"/>
      <c r="SGL3"/>
      <c r="SGM3"/>
      <c r="SGN3"/>
      <c r="SGO3"/>
      <c r="SGP3"/>
      <c r="SGQ3"/>
      <c r="SGR3"/>
      <c r="SGS3"/>
      <c r="SGT3"/>
      <c r="SGU3"/>
      <c r="SGV3"/>
      <c r="SGW3"/>
      <c r="SGX3"/>
      <c r="SGY3"/>
      <c r="SGZ3"/>
      <c r="SHA3"/>
      <c r="SHB3"/>
      <c r="SHC3"/>
      <c r="SHD3"/>
      <c r="SHE3"/>
      <c r="SHF3"/>
      <c r="SHG3"/>
      <c r="SHH3"/>
      <c r="SHI3"/>
      <c r="SHJ3"/>
      <c r="SHK3"/>
      <c r="SHL3"/>
      <c r="SHM3"/>
      <c r="SHN3"/>
      <c r="SHO3"/>
      <c r="SHP3"/>
      <c r="SHQ3"/>
      <c r="SHR3"/>
      <c r="SHS3"/>
      <c r="SHT3"/>
      <c r="SHU3"/>
      <c r="SHV3"/>
      <c r="SHW3"/>
      <c r="SHX3"/>
      <c r="SHY3"/>
      <c r="SHZ3"/>
      <c r="SIA3"/>
      <c r="SIB3"/>
      <c r="SIC3"/>
      <c r="SID3"/>
      <c r="SIE3"/>
      <c r="SIF3"/>
      <c r="SIG3"/>
      <c r="SIH3"/>
      <c r="SII3"/>
      <c r="SIJ3"/>
      <c r="SIK3"/>
      <c r="SIL3"/>
      <c r="SIM3"/>
      <c r="SIN3"/>
      <c r="SIO3"/>
      <c r="SIP3"/>
      <c r="SIQ3"/>
      <c r="SIR3"/>
      <c r="SIS3"/>
      <c r="SIT3"/>
      <c r="SIU3"/>
      <c r="SIV3"/>
      <c r="SIW3"/>
      <c r="SIX3"/>
      <c r="SIY3"/>
      <c r="SIZ3"/>
      <c r="SJA3"/>
      <c r="SJB3"/>
      <c r="SJC3"/>
      <c r="SJD3"/>
      <c r="SJE3"/>
      <c r="SJF3"/>
      <c r="SJG3"/>
      <c r="SJH3"/>
      <c r="SJI3"/>
      <c r="SJJ3"/>
      <c r="SJK3"/>
      <c r="SJL3"/>
      <c r="SJM3"/>
      <c r="SJN3"/>
      <c r="SJO3"/>
      <c r="SJP3"/>
      <c r="SJQ3"/>
      <c r="SJR3"/>
      <c r="SJS3"/>
      <c r="SJT3"/>
      <c r="SJU3"/>
      <c r="SJV3"/>
      <c r="SJW3"/>
      <c r="SJX3"/>
      <c r="SJY3"/>
      <c r="SJZ3"/>
      <c r="SKA3"/>
      <c r="SKB3"/>
      <c r="SKC3"/>
      <c r="SKD3"/>
      <c r="SKE3"/>
      <c r="SKF3"/>
      <c r="SKG3"/>
      <c r="SKH3"/>
      <c r="SKI3"/>
      <c r="SKJ3"/>
      <c r="SKK3"/>
      <c r="SKL3"/>
      <c r="SKM3"/>
      <c r="SKN3"/>
      <c r="SKO3"/>
      <c r="SKP3"/>
      <c r="SKQ3"/>
      <c r="SKR3"/>
      <c r="SKS3"/>
      <c r="SKT3"/>
      <c r="SKU3"/>
      <c r="SKV3"/>
      <c r="SKW3"/>
      <c r="SKX3"/>
      <c r="SKY3"/>
      <c r="SKZ3"/>
      <c r="SLA3"/>
      <c r="SLB3"/>
      <c r="SLC3"/>
      <c r="SLD3"/>
      <c r="SLE3"/>
      <c r="SLF3"/>
      <c r="SLG3"/>
      <c r="SLH3"/>
      <c r="SLI3"/>
      <c r="SLJ3"/>
      <c r="SLK3"/>
      <c r="SLL3"/>
      <c r="SLM3"/>
      <c r="SLN3"/>
      <c r="SLO3"/>
      <c r="SLP3"/>
      <c r="SLQ3"/>
      <c r="SLR3"/>
      <c r="SLS3"/>
      <c r="SLT3"/>
      <c r="SLU3"/>
      <c r="SLV3"/>
      <c r="SLW3"/>
      <c r="SLX3"/>
      <c r="SLY3"/>
      <c r="SLZ3"/>
      <c r="SMA3"/>
      <c r="SMB3"/>
      <c r="SMC3"/>
      <c r="SMD3"/>
      <c r="SME3"/>
      <c r="SMF3"/>
      <c r="SMG3"/>
      <c r="SMH3"/>
      <c r="SMI3"/>
      <c r="SMJ3"/>
      <c r="SMK3"/>
      <c r="SML3"/>
      <c r="SMM3"/>
      <c r="SMN3"/>
      <c r="SMO3"/>
      <c r="SMP3"/>
      <c r="SMQ3"/>
      <c r="SMR3"/>
      <c r="SMS3"/>
      <c r="SMT3"/>
      <c r="SMU3"/>
      <c r="SMV3"/>
      <c r="SMW3"/>
      <c r="SMX3"/>
      <c r="SMY3"/>
      <c r="SMZ3"/>
      <c r="SNA3"/>
      <c r="SNB3"/>
      <c r="SNC3"/>
      <c r="SND3"/>
      <c r="SNE3"/>
      <c r="SNF3"/>
      <c r="SNG3"/>
      <c r="SNH3"/>
      <c r="SNI3"/>
      <c r="SNJ3"/>
      <c r="SNK3"/>
      <c r="SNL3"/>
      <c r="SNM3"/>
      <c r="SNN3"/>
      <c r="SNO3"/>
      <c r="SNP3"/>
      <c r="SNQ3"/>
      <c r="SNR3"/>
      <c r="SNS3"/>
      <c r="SNT3"/>
      <c r="SNU3"/>
      <c r="SNV3"/>
      <c r="SNW3"/>
      <c r="SNX3"/>
      <c r="SNY3"/>
      <c r="SNZ3"/>
      <c r="SOA3"/>
      <c r="SOB3"/>
      <c r="SOC3"/>
      <c r="SOD3"/>
      <c r="SOE3"/>
      <c r="SOF3"/>
      <c r="SOG3"/>
      <c r="SOH3"/>
      <c r="SOI3"/>
      <c r="SOJ3"/>
      <c r="SOK3"/>
      <c r="SOL3"/>
      <c r="SOM3"/>
      <c r="SON3"/>
      <c r="SOO3"/>
      <c r="SOP3"/>
      <c r="SOQ3"/>
      <c r="SOR3"/>
      <c r="SOS3"/>
      <c r="SOT3"/>
      <c r="SOU3"/>
      <c r="SOV3"/>
      <c r="SOW3"/>
      <c r="SOX3"/>
      <c r="SOY3"/>
      <c r="SOZ3"/>
      <c r="SPA3"/>
      <c r="SPB3"/>
      <c r="SPC3"/>
      <c r="SPD3"/>
      <c r="SPE3"/>
      <c r="SPF3"/>
      <c r="SPG3"/>
      <c r="SPH3"/>
      <c r="SPI3"/>
      <c r="SPJ3"/>
      <c r="SPK3"/>
      <c r="SPL3"/>
      <c r="SPM3"/>
      <c r="SPN3"/>
      <c r="SPO3"/>
      <c r="SPP3"/>
      <c r="SPQ3"/>
      <c r="SPR3"/>
      <c r="SPS3"/>
      <c r="SPT3"/>
      <c r="SPU3"/>
      <c r="SPV3"/>
      <c r="SPW3"/>
      <c r="SPX3"/>
      <c r="SPY3"/>
      <c r="SPZ3"/>
      <c r="SQA3"/>
      <c r="SQB3"/>
      <c r="SQC3"/>
      <c r="SQD3"/>
      <c r="SQE3"/>
      <c r="SQF3"/>
      <c r="SQG3"/>
      <c r="SQH3"/>
      <c r="SQI3"/>
      <c r="SQJ3"/>
      <c r="SQK3"/>
      <c r="SQL3"/>
      <c r="SQM3"/>
      <c r="SQN3"/>
      <c r="SQO3"/>
      <c r="SQP3"/>
      <c r="SQQ3"/>
      <c r="SQR3"/>
      <c r="SQS3"/>
      <c r="SQT3"/>
      <c r="SQU3"/>
      <c r="SQV3"/>
      <c r="SQW3"/>
      <c r="SQX3"/>
      <c r="SQY3"/>
      <c r="SQZ3"/>
      <c r="SRA3"/>
      <c r="SRB3"/>
      <c r="SRC3"/>
      <c r="SRD3"/>
      <c r="SRE3"/>
      <c r="SRF3"/>
      <c r="SRG3"/>
      <c r="SRH3"/>
      <c r="SRI3"/>
      <c r="SRJ3"/>
      <c r="SRK3"/>
      <c r="SRL3"/>
      <c r="SRM3"/>
      <c r="SRN3"/>
      <c r="SRO3"/>
      <c r="SRP3"/>
      <c r="SRQ3"/>
      <c r="SRR3"/>
      <c r="SRS3"/>
      <c r="SRT3"/>
      <c r="SRU3"/>
      <c r="SRV3"/>
      <c r="SRW3"/>
      <c r="SRX3"/>
      <c r="SRY3"/>
      <c r="SRZ3"/>
      <c r="SSA3"/>
      <c r="SSB3"/>
      <c r="SSC3"/>
      <c r="SSD3"/>
      <c r="SSE3"/>
      <c r="SSF3"/>
      <c r="SSG3"/>
      <c r="SSH3"/>
      <c r="SSI3"/>
      <c r="SSJ3"/>
      <c r="SSK3"/>
      <c r="SSL3"/>
      <c r="SSM3"/>
      <c r="SSN3"/>
      <c r="SSO3"/>
      <c r="SSP3"/>
      <c r="SSQ3"/>
      <c r="SSR3"/>
      <c r="SSS3"/>
      <c r="SST3"/>
      <c r="SSU3"/>
      <c r="SSV3"/>
      <c r="SSW3"/>
      <c r="SSX3"/>
      <c r="SSY3"/>
      <c r="SSZ3"/>
      <c r="STA3"/>
      <c r="STB3"/>
      <c r="STC3"/>
      <c r="STD3"/>
      <c r="STE3"/>
      <c r="STF3"/>
      <c r="STG3"/>
      <c r="STH3"/>
      <c r="STI3"/>
      <c r="STJ3"/>
      <c r="STK3"/>
      <c r="STL3"/>
      <c r="STM3"/>
      <c r="STN3"/>
      <c r="STO3"/>
      <c r="STP3"/>
      <c r="STQ3"/>
      <c r="STR3"/>
      <c r="STS3"/>
      <c r="STT3"/>
      <c r="STU3"/>
      <c r="STV3"/>
      <c r="STW3"/>
      <c r="STX3"/>
      <c r="STY3"/>
      <c r="STZ3"/>
      <c r="SUA3"/>
      <c r="SUB3"/>
      <c r="SUC3"/>
      <c r="SUD3"/>
      <c r="SUE3"/>
      <c r="SUF3"/>
      <c r="SUG3"/>
      <c r="SUH3"/>
      <c r="SUI3"/>
      <c r="SUJ3"/>
      <c r="SUK3"/>
      <c r="SUL3"/>
      <c r="SUM3"/>
      <c r="SUN3"/>
      <c r="SUO3"/>
      <c r="SUP3"/>
      <c r="SUQ3"/>
      <c r="SUR3"/>
      <c r="SUS3"/>
      <c r="SUT3"/>
      <c r="SUU3"/>
      <c r="SUV3"/>
      <c r="SUW3"/>
      <c r="SUX3"/>
      <c r="SUY3"/>
      <c r="SUZ3"/>
      <c r="SVA3"/>
      <c r="SVB3"/>
      <c r="SVC3"/>
      <c r="SVD3"/>
      <c r="SVE3"/>
      <c r="SVF3"/>
      <c r="SVG3"/>
      <c r="SVH3"/>
      <c r="SVI3"/>
      <c r="SVJ3"/>
      <c r="SVK3"/>
      <c r="SVL3"/>
      <c r="SVM3"/>
      <c r="SVN3"/>
      <c r="SVO3"/>
      <c r="SVP3"/>
      <c r="SVQ3"/>
      <c r="SVR3"/>
      <c r="SVS3"/>
      <c r="SVT3"/>
      <c r="SVU3"/>
      <c r="SVV3"/>
      <c r="SVW3"/>
      <c r="SVX3"/>
      <c r="SVY3"/>
      <c r="SVZ3"/>
      <c r="SWA3"/>
      <c r="SWB3"/>
      <c r="SWC3"/>
      <c r="SWD3"/>
      <c r="SWE3"/>
      <c r="SWF3"/>
      <c r="SWG3"/>
      <c r="SWH3"/>
      <c r="SWI3"/>
      <c r="SWJ3"/>
      <c r="SWK3"/>
      <c r="SWL3"/>
      <c r="SWM3"/>
      <c r="SWN3"/>
      <c r="SWO3"/>
      <c r="SWP3"/>
      <c r="SWQ3"/>
      <c r="SWR3"/>
      <c r="SWS3"/>
      <c r="SWT3"/>
      <c r="SWU3"/>
      <c r="SWV3"/>
      <c r="SWW3"/>
      <c r="SWX3"/>
      <c r="SWY3"/>
      <c r="SWZ3"/>
      <c r="SXA3"/>
      <c r="SXB3"/>
      <c r="SXC3"/>
      <c r="SXD3"/>
      <c r="SXE3"/>
      <c r="SXF3"/>
      <c r="SXG3"/>
      <c r="SXH3"/>
      <c r="SXI3"/>
      <c r="SXJ3"/>
      <c r="SXK3"/>
      <c r="SXL3"/>
      <c r="SXM3"/>
      <c r="SXN3"/>
      <c r="SXO3"/>
      <c r="SXP3"/>
      <c r="SXQ3"/>
      <c r="SXR3"/>
      <c r="SXS3"/>
      <c r="SXT3"/>
      <c r="SXU3"/>
      <c r="SXV3"/>
      <c r="SXW3"/>
      <c r="SXX3"/>
      <c r="SXY3"/>
      <c r="SXZ3"/>
      <c r="SYA3"/>
      <c r="SYB3"/>
      <c r="SYC3"/>
      <c r="SYD3"/>
      <c r="SYE3"/>
      <c r="SYF3"/>
      <c r="SYG3"/>
      <c r="SYH3"/>
      <c r="SYI3"/>
      <c r="SYJ3"/>
      <c r="SYK3"/>
      <c r="SYL3"/>
      <c r="SYM3"/>
      <c r="SYN3"/>
      <c r="SYO3"/>
      <c r="SYP3"/>
      <c r="SYQ3"/>
      <c r="SYR3"/>
      <c r="SYS3"/>
      <c r="SYT3"/>
      <c r="SYU3"/>
      <c r="SYV3"/>
      <c r="SYW3"/>
      <c r="SYX3"/>
      <c r="SYY3"/>
      <c r="SYZ3"/>
      <c r="SZA3"/>
      <c r="SZB3"/>
      <c r="SZC3"/>
      <c r="SZD3"/>
      <c r="SZE3"/>
      <c r="SZF3"/>
      <c r="SZG3"/>
      <c r="SZH3"/>
      <c r="SZI3"/>
      <c r="SZJ3"/>
      <c r="SZK3"/>
      <c r="SZL3"/>
      <c r="SZM3"/>
      <c r="SZN3"/>
      <c r="SZO3"/>
      <c r="SZP3"/>
      <c r="SZQ3"/>
      <c r="SZR3"/>
      <c r="SZS3"/>
      <c r="SZT3"/>
      <c r="SZU3"/>
      <c r="SZV3"/>
      <c r="SZW3"/>
      <c r="SZX3"/>
      <c r="SZY3"/>
      <c r="SZZ3"/>
      <c r="TAA3"/>
      <c r="TAB3"/>
      <c r="TAC3"/>
      <c r="TAD3"/>
      <c r="TAE3"/>
      <c r="TAF3"/>
      <c r="TAG3"/>
      <c r="TAH3"/>
      <c r="TAI3"/>
      <c r="TAJ3"/>
      <c r="TAK3"/>
      <c r="TAL3"/>
      <c r="TAM3"/>
      <c r="TAN3"/>
      <c r="TAO3"/>
      <c r="TAP3"/>
      <c r="TAQ3"/>
      <c r="TAR3"/>
      <c r="TAS3"/>
      <c r="TAT3"/>
      <c r="TAU3"/>
      <c r="TAV3"/>
      <c r="TAW3"/>
      <c r="TAX3"/>
      <c r="TAY3"/>
      <c r="TAZ3"/>
      <c r="TBA3"/>
      <c r="TBB3"/>
      <c r="TBC3"/>
      <c r="TBD3"/>
      <c r="TBE3"/>
      <c r="TBF3"/>
      <c r="TBG3"/>
      <c r="TBH3"/>
      <c r="TBI3"/>
      <c r="TBJ3"/>
      <c r="TBK3"/>
      <c r="TBL3"/>
      <c r="TBM3"/>
      <c r="TBN3"/>
      <c r="TBO3"/>
      <c r="TBP3"/>
      <c r="TBQ3"/>
      <c r="TBR3"/>
      <c r="TBS3"/>
      <c r="TBT3"/>
      <c r="TBU3"/>
      <c r="TBV3"/>
      <c r="TBW3"/>
      <c r="TBX3"/>
      <c r="TBY3"/>
      <c r="TBZ3"/>
      <c r="TCA3"/>
      <c r="TCB3"/>
      <c r="TCC3"/>
      <c r="TCD3"/>
      <c r="TCE3"/>
      <c r="TCF3"/>
      <c r="TCG3"/>
      <c r="TCH3"/>
      <c r="TCI3"/>
      <c r="TCJ3"/>
      <c r="TCK3"/>
      <c r="TCL3"/>
      <c r="TCM3"/>
      <c r="TCN3"/>
      <c r="TCO3"/>
      <c r="TCP3"/>
      <c r="TCQ3"/>
      <c r="TCR3"/>
      <c r="TCS3"/>
      <c r="TCT3"/>
      <c r="TCU3"/>
      <c r="TCV3"/>
      <c r="TCW3"/>
      <c r="TCX3"/>
      <c r="TCY3"/>
      <c r="TCZ3"/>
      <c r="TDA3"/>
      <c r="TDB3"/>
      <c r="TDC3"/>
      <c r="TDD3"/>
      <c r="TDE3"/>
      <c r="TDF3"/>
      <c r="TDG3"/>
      <c r="TDH3"/>
      <c r="TDI3"/>
      <c r="TDJ3"/>
      <c r="TDK3"/>
      <c r="TDL3"/>
      <c r="TDM3"/>
      <c r="TDN3"/>
      <c r="TDO3"/>
      <c r="TDP3"/>
      <c r="TDQ3"/>
      <c r="TDR3"/>
      <c r="TDS3"/>
      <c r="TDT3"/>
      <c r="TDU3"/>
      <c r="TDV3"/>
      <c r="TDW3"/>
      <c r="TDX3"/>
      <c r="TDY3"/>
      <c r="TDZ3"/>
      <c r="TEA3"/>
      <c r="TEB3"/>
      <c r="TEC3"/>
      <c r="TED3"/>
      <c r="TEE3"/>
      <c r="TEF3"/>
      <c r="TEG3"/>
      <c r="TEH3"/>
      <c r="TEI3"/>
      <c r="TEJ3"/>
      <c r="TEK3"/>
      <c r="TEL3"/>
      <c r="TEM3"/>
      <c r="TEN3"/>
      <c r="TEO3"/>
      <c r="TEP3"/>
      <c r="TEQ3"/>
      <c r="TER3"/>
      <c r="TES3"/>
      <c r="TET3"/>
      <c r="TEU3"/>
      <c r="TEV3"/>
      <c r="TEW3"/>
      <c r="TEX3"/>
      <c r="TEY3"/>
      <c r="TEZ3"/>
      <c r="TFA3"/>
      <c r="TFB3"/>
      <c r="TFC3"/>
      <c r="TFD3"/>
      <c r="TFE3"/>
      <c r="TFF3"/>
      <c r="TFG3"/>
      <c r="TFH3"/>
      <c r="TFI3"/>
      <c r="TFJ3"/>
      <c r="TFK3"/>
      <c r="TFL3"/>
      <c r="TFM3"/>
      <c r="TFN3"/>
      <c r="TFO3"/>
      <c r="TFP3"/>
      <c r="TFQ3"/>
      <c r="TFR3"/>
      <c r="TFS3"/>
      <c r="TFT3"/>
      <c r="TFU3"/>
      <c r="TFV3"/>
      <c r="TFW3"/>
      <c r="TFX3"/>
      <c r="TFY3"/>
      <c r="TFZ3"/>
      <c r="TGA3"/>
      <c r="TGB3"/>
      <c r="TGC3"/>
      <c r="TGD3"/>
      <c r="TGE3"/>
      <c r="TGF3"/>
      <c r="TGG3"/>
      <c r="TGH3"/>
      <c r="TGI3"/>
      <c r="TGJ3"/>
      <c r="TGK3"/>
      <c r="TGL3"/>
      <c r="TGM3"/>
      <c r="TGN3"/>
      <c r="TGO3"/>
      <c r="TGP3"/>
      <c r="TGQ3"/>
      <c r="TGR3"/>
      <c r="TGS3"/>
      <c r="TGT3"/>
      <c r="TGU3"/>
      <c r="TGV3"/>
      <c r="TGW3"/>
      <c r="TGX3"/>
      <c r="TGY3"/>
      <c r="TGZ3"/>
      <c r="THA3"/>
      <c r="THB3"/>
      <c r="THC3"/>
      <c r="THD3"/>
      <c r="THE3"/>
      <c r="THF3"/>
      <c r="THG3"/>
      <c r="THH3"/>
      <c r="THI3"/>
      <c r="THJ3"/>
      <c r="THK3"/>
      <c r="THL3"/>
      <c r="THM3"/>
      <c r="THN3"/>
      <c r="THO3"/>
      <c r="THP3"/>
      <c r="THQ3"/>
      <c r="THR3"/>
      <c r="THS3"/>
      <c r="THT3"/>
      <c r="THU3"/>
      <c r="THV3"/>
      <c r="THW3"/>
      <c r="THX3"/>
      <c r="THY3"/>
      <c r="THZ3"/>
      <c r="TIA3"/>
      <c r="TIB3"/>
      <c r="TIC3"/>
      <c r="TID3"/>
      <c r="TIE3"/>
      <c r="TIF3"/>
      <c r="TIG3"/>
      <c r="TIH3"/>
      <c r="TII3"/>
      <c r="TIJ3"/>
      <c r="TIK3"/>
      <c r="TIL3"/>
      <c r="TIM3"/>
      <c r="TIN3"/>
      <c r="TIO3"/>
      <c r="TIP3"/>
      <c r="TIQ3"/>
      <c r="TIR3"/>
      <c r="TIS3"/>
      <c r="TIT3"/>
      <c r="TIU3"/>
      <c r="TIV3"/>
      <c r="TIW3"/>
      <c r="TIX3"/>
      <c r="TIY3"/>
      <c r="TIZ3"/>
      <c r="TJA3"/>
      <c r="TJB3"/>
      <c r="TJC3"/>
      <c r="TJD3"/>
      <c r="TJE3"/>
      <c r="TJF3"/>
      <c r="TJG3"/>
      <c r="TJH3"/>
      <c r="TJI3"/>
      <c r="TJJ3"/>
      <c r="TJK3"/>
      <c r="TJL3"/>
      <c r="TJM3"/>
      <c r="TJN3"/>
      <c r="TJO3"/>
      <c r="TJP3"/>
      <c r="TJQ3"/>
      <c r="TJR3"/>
      <c r="TJS3"/>
      <c r="TJT3"/>
      <c r="TJU3"/>
      <c r="TJV3"/>
      <c r="TJW3"/>
      <c r="TJX3"/>
      <c r="TJY3"/>
      <c r="TJZ3"/>
      <c r="TKA3"/>
      <c r="TKB3"/>
      <c r="TKC3"/>
      <c r="TKD3"/>
      <c r="TKE3"/>
      <c r="TKF3"/>
      <c r="TKG3"/>
      <c r="TKH3"/>
      <c r="TKI3"/>
      <c r="TKJ3"/>
      <c r="TKK3"/>
      <c r="TKL3"/>
      <c r="TKM3"/>
      <c r="TKN3"/>
      <c r="TKO3"/>
      <c r="TKP3"/>
      <c r="TKQ3"/>
      <c r="TKR3"/>
      <c r="TKS3"/>
      <c r="TKT3"/>
      <c r="TKU3"/>
      <c r="TKV3"/>
      <c r="TKW3"/>
      <c r="TKX3"/>
      <c r="TKY3"/>
      <c r="TKZ3"/>
      <c r="TLA3"/>
      <c r="TLB3"/>
      <c r="TLC3"/>
      <c r="TLD3"/>
      <c r="TLE3"/>
      <c r="TLF3"/>
      <c r="TLG3"/>
      <c r="TLH3"/>
      <c r="TLI3"/>
      <c r="TLJ3"/>
      <c r="TLK3"/>
      <c r="TLL3"/>
      <c r="TLM3"/>
      <c r="TLN3"/>
      <c r="TLO3"/>
      <c r="TLP3"/>
      <c r="TLQ3"/>
      <c r="TLR3"/>
      <c r="TLS3"/>
      <c r="TLT3"/>
      <c r="TLU3"/>
      <c r="TLV3"/>
      <c r="TLW3"/>
      <c r="TLX3"/>
      <c r="TLY3"/>
      <c r="TLZ3"/>
      <c r="TMA3"/>
      <c r="TMB3"/>
      <c r="TMC3"/>
      <c r="TMD3"/>
      <c r="TME3"/>
      <c r="TMF3"/>
      <c r="TMG3"/>
      <c r="TMH3"/>
      <c r="TMI3"/>
      <c r="TMJ3"/>
      <c r="TMK3"/>
      <c r="TML3"/>
      <c r="TMM3"/>
      <c r="TMN3"/>
      <c r="TMO3"/>
      <c r="TMP3"/>
      <c r="TMQ3"/>
      <c r="TMR3"/>
      <c r="TMS3"/>
      <c r="TMT3"/>
      <c r="TMU3"/>
      <c r="TMV3"/>
      <c r="TMW3"/>
      <c r="TMX3"/>
      <c r="TMY3"/>
      <c r="TMZ3"/>
      <c r="TNA3"/>
      <c r="TNB3"/>
      <c r="TNC3"/>
      <c r="TND3"/>
      <c r="TNE3"/>
      <c r="TNF3"/>
      <c r="TNG3"/>
      <c r="TNH3"/>
      <c r="TNI3"/>
      <c r="TNJ3"/>
      <c r="TNK3"/>
      <c r="TNL3"/>
      <c r="TNM3"/>
      <c r="TNN3"/>
      <c r="TNO3"/>
      <c r="TNP3"/>
      <c r="TNQ3"/>
      <c r="TNR3"/>
      <c r="TNS3"/>
      <c r="TNT3"/>
      <c r="TNU3"/>
      <c r="TNV3"/>
      <c r="TNW3"/>
      <c r="TNX3"/>
      <c r="TNY3"/>
      <c r="TNZ3"/>
      <c r="TOA3"/>
      <c r="TOB3"/>
      <c r="TOC3"/>
      <c r="TOD3"/>
      <c r="TOE3"/>
      <c r="TOF3"/>
      <c r="TOG3"/>
      <c r="TOH3"/>
      <c r="TOI3"/>
      <c r="TOJ3"/>
      <c r="TOK3"/>
      <c r="TOL3"/>
      <c r="TOM3"/>
      <c r="TON3"/>
      <c r="TOO3"/>
      <c r="TOP3"/>
      <c r="TOQ3"/>
      <c r="TOR3"/>
      <c r="TOS3"/>
      <c r="TOT3"/>
      <c r="TOU3"/>
      <c r="TOV3"/>
      <c r="TOW3"/>
      <c r="TOX3"/>
      <c r="TOY3"/>
      <c r="TOZ3"/>
      <c r="TPA3"/>
      <c r="TPB3"/>
      <c r="TPC3"/>
      <c r="TPD3"/>
      <c r="TPE3"/>
      <c r="TPF3"/>
      <c r="TPG3"/>
      <c r="TPH3"/>
      <c r="TPI3"/>
      <c r="TPJ3"/>
      <c r="TPK3"/>
      <c r="TPL3"/>
      <c r="TPM3"/>
      <c r="TPN3"/>
      <c r="TPO3"/>
      <c r="TPP3"/>
      <c r="TPQ3"/>
      <c r="TPR3"/>
      <c r="TPS3"/>
      <c r="TPT3"/>
      <c r="TPU3"/>
      <c r="TPV3"/>
      <c r="TPW3"/>
      <c r="TPX3"/>
      <c r="TPY3"/>
      <c r="TPZ3"/>
      <c r="TQA3"/>
      <c r="TQB3"/>
      <c r="TQC3"/>
      <c r="TQD3"/>
      <c r="TQE3"/>
      <c r="TQF3"/>
      <c r="TQG3"/>
      <c r="TQH3"/>
      <c r="TQI3"/>
      <c r="TQJ3"/>
      <c r="TQK3"/>
      <c r="TQL3"/>
      <c r="TQM3"/>
      <c r="TQN3"/>
      <c r="TQO3"/>
      <c r="TQP3"/>
      <c r="TQQ3"/>
      <c r="TQR3"/>
      <c r="TQS3"/>
      <c r="TQT3"/>
      <c r="TQU3"/>
      <c r="TQV3"/>
      <c r="TQW3"/>
      <c r="TQX3"/>
      <c r="TQY3"/>
      <c r="TQZ3"/>
      <c r="TRA3"/>
      <c r="TRB3"/>
      <c r="TRC3"/>
      <c r="TRD3"/>
      <c r="TRE3"/>
      <c r="TRF3"/>
      <c r="TRG3"/>
      <c r="TRH3"/>
      <c r="TRI3"/>
      <c r="TRJ3"/>
      <c r="TRK3"/>
      <c r="TRL3"/>
      <c r="TRM3"/>
      <c r="TRN3"/>
      <c r="TRO3"/>
      <c r="TRP3"/>
      <c r="TRQ3"/>
      <c r="TRR3"/>
      <c r="TRS3"/>
      <c r="TRT3"/>
      <c r="TRU3"/>
      <c r="TRV3"/>
      <c r="TRW3"/>
      <c r="TRX3"/>
      <c r="TRY3"/>
      <c r="TRZ3"/>
      <c r="TSA3"/>
      <c r="TSB3"/>
      <c r="TSC3"/>
      <c r="TSD3"/>
      <c r="TSE3"/>
      <c r="TSF3"/>
      <c r="TSG3"/>
      <c r="TSH3"/>
      <c r="TSI3"/>
      <c r="TSJ3"/>
      <c r="TSK3"/>
      <c r="TSL3"/>
      <c r="TSM3"/>
      <c r="TSN3"/>
      <c r="TSO3"/>
      <c r="TSP3"/>
      <c r="TSQ3"/>
      <c r="TSR3"/>
      <c r="TSS3"/>
      <c r="TST3"/>
      <c r="TSU3"/>
      <c r="TSV3"/>
      <c r="TSW3"/>
      <c r="TSX3"/>
      <c r="TSY3"/>
      <c r="TSZ3"/>
      <c r="TTA3"/>
      <c r="TTB3"/>
      <c r="TTC3"/>
      <c r="TTD3"/>
      <c r="TTE3"/>
      <c r="TTF3"/>
      <c r="TTG3"/>
      <c r="TTH3"/>
      <c r="TTI3"/>
      <c r="TTJ3"/>
      <c r="TTK3"/>
      <c r="TTL3"/>
      <c r="TTM3"/>
      <c r="TTN3"/>
      <c r="TTO3"/>
      <c r="TTP3"/>
      <c r="TTQ3"/>
      <c r="TTR3"/>
      <c r="TTS3"/>
      <c r="TTT3"/>
      <c r="TTU3"/>
      <c r="TTV3"/>
      <c r="TTW3"/>
      <c r="TTX3"/>
      <c r="TTY3"/>
      <c r="TTZ3"/>
      <c r="TUA3"/>
      <c r="TUB3"/>
      <c r="TUC3"/>
      <c r="TUD3"/>
      <c r="TUE3"/>
      <c r="TUF3"/>
      <c r="TUG3"/>
      <c r="TUH3"/>
      <c r="TUI3"/>
      <c r="TUJ3"/>
      <c r="TUK3"/>
      <c r="TUL3"/>
      <c r="TUM3"/>
      <c r="TUN3"/>
      <c r="TUO3"/>
      <c r="TUP3"/>
      <c r="TUQ3"/>
      <c r="TUR3"/>
      <c r="TUS3"/>
      <c r="TUT3"/>
      <c r="TUU3"/>
      <c r="TUV3"/>
      <c r="TUW3"/>
      <c r="TUX3"/>
      <c r="TUY3"/>
      <c r="TUZ3"/>
      <c r="TVA3"/>
      <c r="TVB3"/>
      <c r="TVC3"/>
      <c r="TVD3"/>
      <c r="TVE3"/>
      <c r="TVF3"/>
      <c r="TVG3"/>
      <c r="TVH3"/>
      <c r="TVI3"/>
      <c r="TVJ3"/>
      <c r="TVK3"/>
      <c r="TVL3"/>
      <c r="TVM3"/>
      <c r="TVN3"/>
      <c r="TVO3"/>
      <c r="TVP3"/>
      <c r="TVQ3"/>
      <c r="TVR3"/>
      <c r="TVS3"/>
      <c r="TVT3"/>
      <c r="TVU3"/>
      <c r="TVV3"/>
      <c r="TVW3"/>
      <c r="TVX3"/>
      <c r="TVY3"/>
      <c r="TVZ3"/>
      <c r="TWA3"/>
      <c r="TWB3"/>
      <c r="TWC3"/>
      <c r="TWD3"/>
      <c r="TWE3"/>
      <c r="TWF3"/>
      <c r="TWG3"/>
      <c r="TWH3"/>
      <c r="TWI3"/>
      <c r="TWJ3"/>
      <c r="TWK3"/>
      <c r="TWL3"/>
      <c r="TWM3"/>
      <c r="TWN3"/>
      <c r="TWO3"/>
      <c r="TWP3"/>
      <c r="TWQ3"/>
      <c r="TWR3"/>
      <c r="TWS3"/>
      <c r="TWT3"/>
      <c r="TWU3"/>
      <c r="TWV3"/>
      <c r="TWW3"/>
      <c r="TWX3"/>
      <c r="TWY3"/>
      <c r="TWZ3"/>
      <c r="TXA3"/>
      <c r="TXB3"/>
      <c r="TXC3"/>
      <c r="TXD3"/>
      <c r="TXE3"/>
      <c r="TXF3"/>
      <c r="TXG3"/>
      <c r="TXH3"/>
      <c r="TXI3"/>
      <c r="TXJ3"/>
      <c r="TXK3"/>
      <c r="TXL3"/>
      <c r="TXM3"/>
      <c r="TXN3"/>
      <c r="TXO3"/>
      <c r="TXP3"/>
      <c r="TXQ3"/>
      <c r="TXR3"/>
      <c r="TXS3"/>
      <c r="TXT3"/>
      <c r="TXU3"/>
      <c r="TXV3"/>
      <c r="TXW3"/>
      <c r="TXX3"/>
      <c r="TXY3"/>
      <c r="TXZ3"/>
      <c r="TYA3"/>
      <c r="TYB3"/>
      <c r="TYC3"/>
      <c r="TYD3"/>
      <c r="TYE3"/>
      <c r="TYF3"/>
      <c r="TYG3"/>
      <c r="TYH3"/>
      <c r="TYI3"/>
      <c r="TYJ3"/>
      <c r="TYK3"/>
      <c r="TYL3"/>
      <c r="TYM3"/>
      <c r="TYN3"/>
      <c r="TYO3"/>
      <c r="TYP3"/>
      <c r="TYQ3"/>
      <c r="TYR3"/>
      <c r="TYS3"/>
      <c r="TYT3"/>
      <c r="TYU3"/>
      <c r="TYV3"/>
      <c r="TYW3"/>
      <c r="TYX3"/>
      <c r="TYY3"/>
      <c r="TYZ3"/>
      <c r="TZA3"/>
      <c r="TZB3"/>
      <c r="TZC3"/>
      <c r="TZD3"/>
      <c r="TZE3"/>
      <c r="TZF3"/>
      <c r="TZG3"/>
      <c r="TZH3"/>
      <c r="TZI3"/>
      <c r="TZJ3"/>
      <c r="TZK3"/>
      <c r="TZL3"/>
      <c r="TZM3"/>
      <c r="TZN3"/>
      <c r="TZO3"/>
      <c r="TZP3"/>
      <c r="TZQ3"/>
      <c r="TZR3"/>
      <c r="TZS3"/>
      <c r="TZT3"/>
      <c r="TZU3"/>
      <c r="TZV3"/>
      <c r="TZW3"/>
      <c r="TZX3"/>
      <c r="TZY3"/>
      <c r="TZZ3"/>
      <c r="UAA3"/>
      <c r="UAB3"/>
      <c r="UAC3"/>
      <c r="UAD3"/>
      <c r="UAE3"/>
      <c r="UAF3"/>
      <c r="UAG3"/>
      <c r="UAH3"/>
      <c r="UAI3"/>
      <c r="UAJ3"/>
      <c r="UAK3"/>
      <c r="UAL3"/>
      <c r="UAM3"/>
      <c r="UAN3"/>
      <c r="UAO3"/>
      <c r="UAP3"/>
      <c r="UAQ3"/>
      <c r="UAR3"/>
      <c r="UAS3"/>
      <c r="UAT3"/>
      <c r="UAU3"/>
      <c r="UAV3"/>
      <c r="UAW3"/>
      <c r="UAX3"/>
      <c r="UAY3"/>
      <c r="UAZ3"/>
      <c r="UBA3"/>
      <c r="UBB3"/>
      <c r="UBC3"/>
      <c r="UBD3"/>
      <c r="UBE3"/>
      <c r="UBF3"/>
      <c r="UBG3"/>
      <c r="UBH3"/>
      <c r="UBI3"/>
      <c r="UBJ3"/>
      <c r="UBK3"/>
      <c r="UBL3"/>
      <c r="UBM3"/>
      <c r="UBN3"/>
      <c r="UBO3"/>
      <c r="UBP3"/>
      <c r="UBQ3"/>
      <c r="UBR3"/>
      <c r="UBS3"/>
      <c r="UBT3"/>
      <c r="UBU3"/>
      <c r="UBV3"/>
      <c r="UBW3"/>
      <c r="UBX3"/>
      <c r="UBY3"/>
      <c r="UBZ3"/>
      <c r="UCA3"/>
      <c r="UCB3"/>
      <c r="UCC3"/>
      <c r="UCD3"/>
      <c r="UCE3"/>
      <c r="UCF3"/>
      <c r="UCG3"/>
      <c r="UCH3"/>
      <c r="UCI3"/>
      <c r="UCJ3"/>
      <c r="UCK3"/>
      <c r="UCL3"/>
      <c r="UCM3"/>
      <c r="UCN3"/>
      <c r="UCO3"/>
      <c r="UCP3"/>
      <c r="UCQ3"/>
      <c r="UCR3"/>
      <c r="UCS3"/>
      <c r="UCT3"/>
      <c r="UCU3"/>
      <c r="UCV3"/>
      <c r="UCW3"/>
      <c r="UCX3"/>
      <c r="UCY3"/>
      <c r="UCZ3"/>
      <c r="UDA3"/>
      <c r="UDB3"/>
      <c r="UDC3"/>
      <c r="UDD3"/>
      <c r="UDE3"/>
      <c r="UDF3"/>
      <c r="UDG3"/>
      <c r="UDH3"/>
      <c r="UDI3"/>
      <c r="UDJ3"/>
      <c r="UDK3"/>
      <c r="UDL3"/>
      <c r="UDM3"/>
      <c r="UDN3"/>
      <c r="UDO3"/>
      <c r="UDP3"/>
      <c r="UDQ3"/>
      <c r="UDR3"/>
      <c r="UDS3"/>
      <c r="UDT3"/>
      <c r="UDU3"/>
      <c r="UDV3"/>
      <c r="UDW3"/>
      <c r="UDX3"/>
      <c r="UDY3"/>
      <c r="UDZ3"/>
      <c r="UEA3"/>
      <c r="UEB3"/>
      <c r="UEC3"/>
      <c r="UED3"/>
      <c r="UEE3"/>
      <c r="UEF3"/>
      <c r="UEG3"/>
      <c r="UEH3"/>
      <c r="UEI3"/>
      <c r="UEJ3"/>
      <c r="UEK3"/>
      <c r="UEL3"/>
      <c r="UEM3"/>
      <c r="UEN3"/>
      <c r="UEO3"/>
      <c r="UEP3"/>
      <c r="UEQ3"/>
      <c r="UER3"/>
      <c r="UES3"/>
      <c r="UET3"/>
      <c r="UEU3"/>
      <c r="UEV3"/>
      <c r="UEW3"/>
      <c r="UEX3"/>
      <c r="UEY3"/>
      <c r="UEZ3"/>
      <c r="UFA3"/>
      <c r="UFB3"/>
      <c r="UFC3"/>
      <c r="UFD3"/>
      <c r="UFE3"/>
      <c r="UFF3"/>
      <c r="UFG3"/>
      <c r="UFH3"/>
      <c r="UFI3"/>
      <c r="UFJ3"/>
      <c r="UFK3"/>
      <c r="UFL3"/>
      <c r="UFM3"/>
      <c r="UFN3"/>
      <c r="UFO3"/>
      <c r="UFP3"/>
      <c r="UFQ3"/>
      <c r="UFR3"/>
      <c r="UFS3"/>
      <c r="UFT3"/>
      <c r="UFU3"/>
      <c r="UFV3"/>
      <c r="UFW3"/>
      <c r="UFX3"/>
      <c r="UFY3"/>
      <c r="UFZ3"/>
      <c r="UGA3"/>
      <c r="UGB3"/>
      <c r="UGC3"/>
      <c r="UGD3"/>
      <c r="UGE3"/>
      <c r="UGF3"/>
      <c r="UGG3"/>
      <c r="UGH3"/>
      <c r="UGI3"/>
      <c r="UGJ3"/>
      <c r="UGK3"/>
      <c r="UGL3"/>
      <c r="UGM3"/>
      <c r="UGN3"/>
      <c r="UGO3"/>
      <c r="UGP3"/>
      <c r="UGQ3"/>
      <c r="UGR3"/>
      <c r="UGS3"/>
      <c r="UGT3"/>
      <c r="UGU3"/>
      <c r="UGV3"/>
      <c r="UGW3"/>
      <c r="UGX3"/>
      <c r="UGY3"/>
      <c r="UGZ3"/>
      <c r="UHA3"/>
      <c r="UHB3"/>
      <c r="UHC3"/>
      <c r="UHD3"/>
      <c r="UHE3"/>
      <c r="UHF3"/>
      <c r="UHG3"/>
      <c r="UHH3"/>
      <c r="UHI3"/>
      <c r="UHJ3"/>
      <c r="UHK3"/>
      <c r="UHL3"/>
      <c r="UHM3"/>
      <c r="UHN3"/>
      <c r="UHO3"/>
      <c r="UHP3"/>
      <c r="UHQ3"/>
      <c r="UHR3"/>
      <c r="UHS3"/>
      <c r="UHT3"/>
      <c r="UHU3"/>
      <c r="UHV3"/>
      <c r="UHW3"/>
      <c r="UHX3"/>
      <c r="UHY3"/>
      <c r="UHZ3"/>
      <c r="UIA3"/>
      <c r="UIB3"/>
      <c r="UIC3"/>
      <c r="UID3"/>
      <c r="UIE3"/>
      <c r="UIF3"/>
      <c r="UIG3"/>
      <c r="UIH3"/>
      <c r="UII3"/>
      <c r="UIJ3"/>
      <c r="UIK3"/>
      <c r="UIL3"/>
      <c r="UIM3"/>
      <c r="UIN3"/>
      <c r="UIO3"/>
      <c r="UIP3"/>
      <c r="UIQ3"/>
      <c r="UIR3"/>
      <c r="UIS3"/>
      <c r="UIT3"/>
      <c r="UIU3"/>
      <c r="UIV3"/>
      <c r="UIW3"/>
      <c r="UIX3"/>
      <c r="UIY3"/>
      <c r="UIZ3"/>
      <c r="UJA3"/>
      <c r="UJB3"/>
      <c r="UJC3"/>
      <c r="UJD3"/>
      <c r="UJE3"/>
      <c r="UJF3"/>
      <c r="UJG3"/>
      <c r="UJH3"/>
      <c r="UJI3"/>
      <c r="UJJ3"/>
      <c r="UJK3"/>
      <c r="UJL3"/>
      <c r="UJM3"/>
      <c r="UJN3"/>
      <c r="UJO3"/>
      <c r="UJP3"/>
      <c r="UJQ3"/>
      <c r="UJR3"/>
      <c r="UJS3"/>
      <c r="UJT3"/>
      <c r="UJU3"/>
      <c r="UJV3"/>
      <c r="UJW3"/>
      <c r="UJX3"/>
      <c r="UJY3"/>
      <c r="UJZ3"/>
      <c r="UKA3"/>
      <c r="UKB3"/>
      <c r="UKC3"/>
      <c r="UKD3"/>
      <c r="UKE3"/>
      <c r="UKF3"/>
      <c r="UKG3"/>
      <c r="UKH3"/>
      <c r="UKI3"/>
      <c r="UKJ3"/>
      <c r="UKK3"/>
      <c r="UKL3"/>
      <c r="UKM3"/>
      <c r="UKN3"/>
      <c r="UKO3"/>
      <c r="UKP3"/>
      <c r="UKQ3"/>
      <c r="UKR3"/>
      <c r="UKS3"/>
      <c r="UKT3"/>
      <c r="UKU3"/>
      <c r="UKV3"/>
      <c r="UKW3"/>
      <c r="UKX3"/>
      <c r="UKY3"/>
      <c r="UKZ3"/>
      <c r="ULA3"/>
      <c r="ULB3"/>
      <c r="ULC3"/>
      <c r="ULD3"/>
      <c r="ULE3"/>
      <c r="ULF3"/>
      <c r="ULG3"/>
      <c r="ULH3"/>
      <c r="ULI3"/>
      <c r="ULJ3"/>
      <c r="ULK3"/>
      <c r="ULL3"/>
      <c r="ULM3"/>
      <c r="ULN3"/>
      <c r="ULO3"/>
      <c r="ULP3"/>
      <c r="ULQ3"/>
      <c r="ULR3"/>
      <c r="ULS3"/>
      <c r="ULT3"/>
      <c r="ULU3"/>
      <c r="ULV3"/>
      <c r="ULW3"/>
      <c r="ULX3"/>
      <c r="ULY3"/>
      <c r="ULZ3"/>
      <c r="UMA3"/>
      <c r="UMB3"/>
      <c r="UMC3"/>
      <c r="UMD3"/>
      <c r="UME3"/>
      <c r="UMF3"/>
      <c r="UMG3"/>
      <c r="UMH3"/>
      <c r="UMI3"/>
      <c r="UMJ3"/>
      <c r="UMK3"/>
      <c r="UML3"/>
      <c r="UMM3"/>
      <c r="UMN3"/>
      <c r="UMO3"/>
      <c r="UMP3"/>
      <c r="UMQ3"/>
      <c r="UMR3"/>
      <c r="UMS3"/>
      <c r="UMT3"/>
      <c r="UMU3"/>
      <c r="UMV3"/>
      <c r="UMW3"/>
      <c r="UMX3"/>
      <c r="UMY3"/>
      <c r="UMZ3"/>
      <c r="UNA3"/>
      <c r="UNB3"/>
      <c r="UNC3"/>
      <c r="UND3"/>
      <c r="UNE3"/>
      <c r="UNF3"/>
      <c r="UNG3"/>
      <c r="UNH3"/>
      <c r="UNI3"/>
      <c r="UNJ3"/>
      <c r="UNK3"/>
      <c r="UNL3"/>
      <c r="UNM3"/>
      <c r="UNN3"/>
      <c r="UNO3"/>
      <c r="UNP3"/>
      <c r="UNQ3"/>
      <c r="UNR3"/>
      <c r="UNS3"/>
      <c r="UNT3"/>
      <c r="UNU3"/>
      <c r="UNV3"/>
      <c r="UNW3"/>
      <c r="UNX3"/>
      <c r="UNY3"/>
      <c r="UNZ3"/>
      <c r="UOA3"/>
      <c r="UOB3"/>
      <c r="UOC3"/>
      <c r="UOD3"/>
      <c r="UOE3"/>
      <c r="UOF3"/>
      <c r="UOG3"/>
      <c r="UOH3"/>
      <c r="UOI3"/>
      <c r="UOJ3"/>
      <c r="UOK3"/>
      <c r="UOL3"/>
      <c r="UOM3"/>
      <c r="UON3"/>
      <c r="UOO3"/>
      <c r="UOP3"/>
      <c r="UOQ3"/>
      <c r="UOR3"/>
      <c r="UOS3"/>
      <c r="UOT3"/>
      <c r="UOU3"/>
      <c r="UOV3"/>
      <c r="UOW3"/>
      <c r="UOX3"/>
      <c r="UOY3"/>
      <c r="UOZ3"/>
      <c r="UPA3"/>
      <c r="UPB3"/>
      <c r="UPC3"/>
      <c r="UPD3"/>
      <c r="UPE3"/>
      <c r="UPF3"/>
      <c r="UPG3"/>
      <c r="UPH3"/>
      <c r="UPI3"/>
      <c r="UPJ3"/>
      <c r="UPK3"/>
      <c r="UPL3"/>
      <c r="UPM3"/>
      <c r="UPN3"/>
      <c r="UPO3"/>
      <c r="UPP3"/>
      <c r="UPQ3"/>
      <c r="UPR3"/>
      <c r="UPS3"/>
      <c r="UPT3"/>
      <c r="UPU3"/>
      <c r="UPV3"/>
      <c r="UPW3"/>
      <c r="UPX3"/>
      <c r="UPY3"/>
      <c r="UPZ3"/>
      <c r="UQA3"/>
      <c r="UQB3"/>
      <c r="UQC3"/>
      <c r="UQD3"/>
      <c r="UQE3"/>
      <c r="UQF3"/>
      <c r="UQG3"/>
      <c r="UQH3"/>
      <c r="UQI3"/>
      <c r="UQJ3"/>
      <c r="UQK3"/>
      <c r="UQL3"/>
      <c r="UQM3"/>
      <c r="UQN3"/>
      <c r="UQO3"/>
      <c r="UQP3"/>
      <c r="UQQ3"/>
      <c r="UQR3"/>
      <c r="UQS3"/>
      <c r="UQT3"/>
      <c r="UQU3"/>
      <c r="UQV3"/>
      <c r="UQW3"/>
      <c r="UQX3"/>
      <c r="UQY3"/>
      <c r="UQZ3"/>
      <c r="URA3"/>
      <c r="URB3"/>
      <c r="URC3"/>
      <c r="URD3"/>
      <c r="URE3"/>
      <c r="URF3"/>
      <c r="URG3"/>
      <c r="URH3"/>
      <c r="URI3"/>
      <c r="URJ3"/>
      <c r="URK3"/>
      <c r="URL3"/>
      <c r="URM3"/>
      <c r="URN3"/>
      <c r="URO3"/>
      <c r="URP3"/>
      <c r="URQ3"/>
      <c r="URR3"/>
      <c r="URS3"/>
      <c r="URT3"/>
      <c r="URU3"/>
      <c r="URV3"/>
      <c r="URW3"/>
      <c r="URX3"/>
      <c r="URY3"/>
      <c r="URZ3"/>
      <c r="USA3"/>
      <c r="USB3"/>
      <c r="USC3"/>
      <c r="USD3"/>
      <c r="USE3"/>
      <c r="USF3"/>
      <c r="USG3"/>
      <c r="USH3"/>
      <c r="USI3"/>
      <c r="USJ3"/>
      <c r="USK3"/>
      <c r="USL3"/>
      <c r="USM3"/>
      <c r="USN3"/>
      <c r="USO3"/>
      <c r="USP3"/>
      <c r="USQ3"/>
      <c r="USR3"/>
      <c r="USS3"/>
      <c r="UST3"/>
      <c r="USU3"/>
      <c r="USV3"/>
      <c r="USW3"/>
      <c r="USX3"/>
      <c r="USY3"/>
      <c r="USZ3"/>
      <c r="UTA3"/>
      <c r="UTB3"/>
      <c r="UTC3"/>
      <c r="UTD3"/>
      <c r="UTE3"/>
      <c r="UTF3"/>
      <c r="UTG3"/>
      <c r="UTH3"/>
      <c r="UTI3"/>
      <c r="UTJ3"/>
      <c r="UTK3"/>
      <c r="UTL3"/>
      <c r="UTM3"/>
      <c r="UTN3"/>
      <c r="UTO3"/>
      <c r="UTP3"/>
      <c r="UTQ3"/>
      <c r="UTR3"/>
      <c r="UTS3"/>
      <c r="UTT3"/>
      <c r="UTU3"/>
      <c r="UTV3"/>
      <c r="UTW3"/>
      <c r="UTX3"/>
      <c r="UTY3"/>
      <c r="UTZ3"/>
      <c r="UUA3"/>
      <c r="UUB3"/>
      <c r="UUC3"/>
      <c r="UUD3"/>
      <c r="UUE3"/>
      <c r="UUF3"/>
      <c r="UUG3"/>
      <c r="UUH3"/>
      <c r="UUI3"/>
      <c r="UUJ3"/>
      <c r="UUK3"/>
      <c r="UUL3"/>
      <c r="UUM3"/>
      <c r="UUN3"/>
      <c r="UUO3"/>
      <c r="UUP3"/>
      <c r="UUQ3"/>
      <c r="UUR3"/>
      <c r="UUS3"/>
      <c r="UUT3"/>
      <c r="UUU3"/>
      <c r="UUV3"/>
      <c r="UUW3"/>
      <c r="UUX3"/>
      <c r="UUY3"/>
      <c r="UUZ3"/>
      <c r="UVA3"/>
      <c r="UVB3"/>
      <c r="UVC3"/>
      <c r="UVD3"/>
      <c r="UVE3"/>
      <c r="UVF3"/>
      <c r="UVG3"/>
      <c r="UVH3"/>
      <c r="UVI3"/>
      <c r="UVJ3"/>
      <c r="UVK3"/>
      <c r="UVL3"/>
      <c r="UVM3"/>
      <c r="UVN3"/>
      <c r="UVO3"/>
      <c r="UVP3"/>
      <c r="UVQ3"/>
      <c r="UVR3"/>
      <c r="UVS3"/>
      <c r="UVT3"/>
      <c r="UVU3"/>
      <c r="UVV3"/>
      <c r="UVW3"/>
      <c r="UVX3"/>
      <c r="UVY3"/>
      <c r="UVZ3"/>
      <c r="UWA3"/>
      <c r="UWB3"/>
      <c r="UWC3"/>
      <c r="UWD3"/>
      <c r="UWE3"/>
      <c r="UWF3"/>
      <c r="UWG3"/>
      <c r="UWH3"/>
      <c r="UWI3"/>
      <c r="UWJ3"/>
      <c r="UWK3"/>
      <c r="UWL3"/>
      <c r="UWM3"/>
      <c r="UWN3"/>
      <c r="UWO3"/>
      <c r="UWP3"/>
      <c r="UWQ3"/>
      <c r="UWR3"/>
      <c r="UWS3"/>
      <c r="UWT3"/>
      <c r="UWU3"/>
      <c r="UWV3"/>
      <c r="UWW3"/>
      <c r="UWX3"/>
      <c r="UWY3"/>
      <c r="UWZ3"/>
      <c r="UXA3"/>
      <c r="UXB3"/>
      <c r="UXC3"/>
      <c r="UXD3"/>
      <c r="UXE3"/>
      <c r="UXF3"/>
      <c r="UXG3"/>
      <c r="UXH3"/>
      <c r="UXI3"/>
      <c r="UXJ3"/>
      <c r="UXK3"/>
      <c r="UXL3"/>
      <c r="UXM3"/>
      <c r="UXN3"/>
      <c r="UXO3"/>
      <c r="UXP3"/>
      <c r="UXQ3"/>
      <c r="UXR3"/>
      <c r="UXS3"/>
      <c r="UXT3"/>
      <c r="UXU3"/>
      <c r="UXV3"/>
      <c r="UXW3"/>
      <c r="UXX3"/>
      <c r="UXY3"/>
      <c r="UXZ3"/>
      <c r="UYA3"/>
      <c r="UYB3"/>
      <c r="UYC3"/>
      <c r="UYD3"/>
      <c r="UYE3"/>
      <c r="UYF3"/>
      <c r="UYG3"/>
      <c r="UYH3"/>
      <c r="UYI3"/>
      <c r="UYJ3"/>
      <c r="UYK3"/>
      <c r="UYL3"/>
      <c r="UYM3"/>
      <c r="UYN3"/>
      <c r="UYO3"/>
      <c r="UYP3"/>
      <c r="UYQ3"/>
      <c r="UYR3"/>
      <c r="UYS3"/>
      <c r="UYT3"/>
      <c r="UYU3"/>
      <c r="UYV3"/>
      <c r="UYW3"/>
      <c r="UYX3"/>
      <c r="UYY3"/>
      <c r="UYZ3"/>
      <c r="UZA3"/>
      <c r="UZB3"/>
      <c r="UZC3"/>
      <c r="UZD3"/>
      <c r="UZE3"/>
      <c r="UZF3"/>
      <c r="UZG3"/>
      <c r="UZH3"/>
      <c r="UZI3"/>
      <c r="UZJ3"/>
      <c r="UZK3"/>
      <c r="UZL3"/>
      <c r="UZM3"/>
      <c r="UZN3"/>
      <c r="UZO3"/>
      <c r="UZP3"/>
      <c r="UZQ3"/>
      <c r="UZR3"/>
      <c r="UZS3"/>
      <c r="UZT3"/>
      <c r="UZU3"/>
      <c r="UZV3"/>
      <c r="UZW3"/>
      <c r="UZX3"/>
      <c r="UZY3"/>
      <c r="UZZ3"/>
      <c r="VAA3"/>
      <c r="VAB3"/>
      <c r="VAC3"/>
      <c r="VAD3"/>
      <c r="VAE3"/>
      <c r="VAF3"/>
      <c r="VAG3"/>
      <c r="VAH3"/>
      <c r="VAI3"/>
      <c r="VAJ3"/>
      <c r="VAK3"/>
      <c r="VAL3"/>
      <c r="VAM3"/>
      <c r="VAN3"/>
      <c r="VAO3"/>
      <c r="VAP3"/>
      <c r="VAQ3"/>
      <c r="VAR3"/>
      <c r="VAS3"/>
      <c r="VAT3"/>
      <c r="VAU3"/>
      <c r="VAV3"/>
      <c r="VAW3"/>
      <c r="VAX3"/>
      <c r="VAY3"/>
      <c r="VAZ3"/>
      <c r="VBA3"/>
      <c r="VBB3"/>
      <c r="VBC3"/>
      <c r="VBD3"/>
      <c r="VBE3"/>
      <c r="VBF3"/>
      <c r="VBG3"/>
      <c r="VBH3"/>
      <c r="VBI3"/>
      <c r="VBJ3"/>
      <c r="VBK3"/>
      <c r="VBL3"/>
      <c r="VBM3"/>
      <c r="VBN3"/>
      <c r="VBO3"/>
      <c r="VBP3"/>
      <c r="VBQ3"/>
      <c r="VBR3"/>
      <c r="VBS3"/>
      <c r="VBT3"/>
      <c r="VBU3"/>
      <c r="VBV3"/>
      <c r="VBW3"/>
      <c r="VBX3"/>
      <c r="VBY3"/>
      <c r="VBZ3"/>
      <c r="VCA3"/>
      <c r="VCB3"/>
      <c r="VCC3"/>
      <c r="VCD3"/>
      <c r="VCE3"/>
      <c r="VCF3"/>
      <c r="VCG3"/>
      <c r="VCH3"/>
      <c r="VCI3"/>
      <c r="VCJ3"/>
      <c r="VCK3"/>
      <c r="VCL3"/>
      <c r="VCM3"/>
      <c r="VCN3"/>
      <c r="VCO3"/>
      <c r="VCP3"/>
      <c r="VCQ3"/>
      <c r="VCR3"/>
      <c r="VCS3"/>
      <c r="VCT3"/>
      <c r="VCU3"/>
      <c r="VCV3"/>
      <c r="VCW3"/>
      <c r="VCX3"/>
      <c r="VCY3"/>
      <c r="VCZ3"/>
      <c r="VDA3"/>
      <c r="VDB3"/>
      <c r="VDC3"/>
      <c r="VDD3"/>
      <c r="VDE3"/>
      <c r="VDF3"/>
      <c r="VDG3"/>
      <c r="VDH3"/>
      <c r="VDI3"/>
      <c r="VDJ3"/>
      <c r="VDK3"/>
      <c r="VDL3"/>
      <c r="VDM3"/>
      <c r="VDN3"/>
      <c r="VDO3"/>
      <c r="VDP3"/>
      <c r="VDQ3"/>
      <c r="VDR3"/>
      <c r="VDS3"/>
      <c r="VDT3"/>
      <c r="VDU3"/>
      <c r="VDV3"/>
      <c r="VDW3"/>
      <c r="VDX3"/>
      <c r="VDY3"/>
      <c r="VDZ3"/>
      <c r="VEA3"/>
      <c r="VEB3"/>
      <c r="VEC3"/>
      <c r="VED3"/>
      <c r="VEE3"/>
      <c r="VEF3"/>
      <c r="VEG3"/>
      <c r="VEH3"/>
      <c r="VEI3"/>
      <c r="VEJ3"/>
      <c r="VEK3"/>
      <c r="VEL3"/>
      <c r="VEM3"/>
      <c r="VEN3"/>
      <c r="VEO3"/>
      <c r="VEP3"/>
      <c r="VEQ3"/>
      <c r="VER3"/>
      <c r="VES3"/>
      <c r="VET3"/>
      <c r="VEU3"/>
      <c r="VEV3"/>
      <c r="VEW3"/>
      <c r="VEX3"/>
      <c r="VEY3"/>
      <c r="VEZ3"/>
      <c r="VFA3"/>
      <c r="VFB3"/>
      <c r="VFC3"/>
      <c r="VFD3"/>
      <c r="VFE3"/>
      <c r="VFF3"/>
      <c r="VFG3"/>
      <c r="VFH3"/>
      <c r="VFI3"/>
      <c r="VFJ3"/>
      <c r="VFK3"/>
      <c r="VFL3"/>
      <c r="VFM3"/>
      <c r="VFN3"/>
      <c r="VFO3"/>
      <c r="VFP3"/>
      <c r="VFQ3"/>
      <c r="VFR3"/>
      <c r="VFS3"/>
      <c r="VFT3"/>
      <c r="VFU3"/>
      <c r="VFV3"/>
      <c r="VFW3"/>
      <c r="VFX3"/>
      <c r="VFY3"/>
      <c r="VFZ3"/>
      <c r="VGA3"/>
      <c r="VGB3"/>
      <c r="VGC3"/>
      <c r="VGD3"/>
      <c r="VGE3"/>
      <c r="VGF3"/>
      <c r="VGG3"/>
      <c r="VGH3"/>
      <c r="VGI3"/>
      <c r="VGJ3"/>
      <c r="VGK3"/>
      <c r="VGL3"/>
      <c r="VGM3"/>
      <c r="VGN3"/>
      <c r="VGO3"/>
      <c r="VGP3"/>
      <c r="VGQ3"/>
      <c r="VGR3"/>
      <c r="VGS3"/>
      <c r="VGT3"/>
      <c r="VGU3"/>
      <c r="VGV3"/>
      <c r="VGW3"/>
      <c r="VGX3"/>
      <c r="VGY3"/>
      <c r="VGZ3"/>
      <c r="VHA3"/>
      <c r="VHB3"/>
      <c r="VHC3"/>
      <c r="VHD3"/>
      <c r="VHE3"/>
      <c r="VHF3"/>
      <c r="VHG3"/>
      <c r="VHH3"/>
      <c r="VHI3"/>
      <c r="VHJ3"/>
      <c r="VHK3"/>
      <c r="VHL3"/>
      <c r="VHM3"/>
      <c r="VHN3"/>
      <c r="VHO3"/>
      <c r="VHP3"/>
      <c r="VHQ3"/>
      <c r="VHR3"/>
      <c r="VHS3"/>
      <c r="VHT3"/>
      <c r="VHU3"/>
      <c r="VHV3"/>
      <c r="VHW3"/>
      <c r="VHX3"/>
      <c r="VHY3"/>
      <c r="VHZ3"/>
      <c r="VIA3"/>
      <c r="VIB3"/>
      <c r="VIC3"/>
      <c r="VID3"/>
      <c r="VIE3"/>
      <c r="VIF3"/>
      <c r="VIG3"/>
      <c r="VIH3"/>
      <c r="VII3"/>
      <c r="VIJ3"/>
      <c r="VIK3"/>
      <c r="VIL3"/>
      <c r="VIM3"/>
      <c r="VIN3"/>
      <c r="VIO3"/>
      <c r="VIP3"/>
      <c r="VIQ3"/>
      <c r="VIR3"/>
      <c r="VIS3"/>
      <c r="VIT3"/>
      <c r="VIU3"/>
      <c r="VIV3"/>
      <c r="VIW3"/>
      <c r="VIX3"/>
      <c r="VIY3"/>
      <c r="VIZ3"/>
      <c r="VJA3"/>
      <c r="VJB3"/>
      <c r="VJC3"/>
      <c r="VJD3"/>
      <c r="VJE3"/>
      <c r="VJF3"/>
      <c r="VJG3"/>
      <c r="VJH3"/>
      <c r="VJI3"/>
      <c r="VJJ3"/>
      <c r="VJK3"/>
      <c r="VJL3"/>
      <c r="VJM3"/>
      <c r="VJN3"/>
      <c r="VJO3"/>
      <c r="VJP3"/>
      <c r="VJQ3"/>
      <c r="VJR3"/>
      <c r="VJS3"/>
      <c r="VJT3"/>
      <c r="VJU3"/>
      <c r="VJV3"/>
      <c r="VJW3"/>
      <c r="VJX3"/>
      <c r="VJY3"/>
      <c r="VJZ3"/>
      <c r="VKA3"/>
      <c r="VKB3"/>
      <c r="VKC3"/>
      <c r="VKD3"/>
      <c r="VKE3"/>
      <c r="VKF3"/>
      <c r="VKG3"/>
      <c r="VKH3"/>
      <c r="VKI3"/>
      <c r="VKJ3"/>
      <c r="VKK3"/>
      <c r="VKL3"/>
      <c r="VKM3"/>
      <c r="VKN3"/>
      <c r="VKO3"/>
      <c r="VKP3"/>
      <c r="VKQ3"/>
      <c r="VKR3"/>
      <c r="VKS3"/>
      <c r="VKT3"/>
      <c r="VKU3"/>
      <c r="VKV3"/>
      <c r="VKW3"/>
      <c r="VKX3"/>
      <c r="VKY3"/>
      <c r="VKZ3"/>
      <c r="VLA3"/>
      <c r="VLB3"/>
      <c r="VLC3"/>
      <c r="VLD3"/>
      <c r="VLE3"/>
      <c r="VLF3"/>
      <c r="VLG3"/>
      <c r="VLH3"/>
      <c r="VLI3"/>
      <c r="VLJ3"/>
      <c r="VLK3"/>
      <c r="VLL3"/>
      <c r="VLM3"/>
      <c r="VLN3"/>
      <c r="VLO3"/>
      <c r="VLP3"/>
      <c r="VLQ3"/>
      <c r="VLR3"/>
      <c r="VLS3"/>
      <c r="VLT3"/>
      <c r="VLU3"/>
      <c r="VLV3"/>
      <c r="VLW3"/>
      <c r="VLX3"/>
      <c r="VLY3"/>
      <c r="VLZ3"/>
      <c r="VMA3"/>
      <c r="VMB3"/>
      <c r="VMC3"/>
      <c r="VMD3"/>
      <c r="VME3"/>
      <c r="VMF3"/>
      <c r="VMG3"/>
      <c r="VMH3"/>
      <c r="VMI3"/>
      <c r="VMJ3"/>
      <c r="VMK3"/>
      <c r="VML3"/>
      <c r="VMM3"/>
      <c r="VMN3"/>
      <c r="VMO3"/>
      <c r="VMP3"/>
      <c r="VMQ3"/>
      <c r="VMR3"/>
      <c r="VMS3"/>
      <c r="VMT3"/>
      <c r="VMU3"/>
      <c r="VMV3"/>
      <c r="VMW3"/>
      <c r="VMX3"/>
      <c r="VMY3"/>
      <c r="VMZ3"/>
      <c r="VNA3"/>
      <c r="VNB3"/>
      <c r="VNC3"/>
      <c r="VND3"/>
      <c r="VNE3"/>
      <c r="VNF3"/>
      <c r="VNG3"/>
      <c r="VNH3"/>
      <c r="VNI3"/>
      <c r="VNJ3"/>
      <c r="VNK3"/>
      <c r="VNL3"/>
      <c r="VNM3"/>
      <c r="VNN3"/>
      <c r="VNO3"/>
      <c r="VNP3"/>
      <c r="VNQ3"/>
      <c r="VNR3"/>
      <c r="VNS3"/>
      <c r="VNT3"/>
      <c r="VNU3"/>
      <c r="VNV3"/>
      <c r="VNW3"/>
      <c r="VNX3"/>
      <c r="VNY3"/>
      <c r="VNZ3"/>
      <c r="VOA3"/>
      <c r="VOB3"/>
      <c r="VOC3"/>
      <c r="VOD3"/>
      <c r="VOE3"/>
      <c r="VOF3"/>
      <c r="VOG3"/>
      <c r="VOH3"/>
      <c r="VOI3"/>
      <c r="VOJ3"/>
      <c r="VOK3"/>
      <c r="VOL3"/>
      <c r="VOM3"/>
      <c r="VON3"/>
      <c r="VOO3"/>
      <c r="VOP3"/>
      <c r="VOQ3"/>
      <c r="VOR3"/>
      <c r="VOS3"/>
      <c r="VOT3"/>
      <c r="VOU3"/>
      <c r="VOV3"/>
      <c r="VOW3"/>
      <c r="VOX3"/>
      <c r="VOY3"/>
      <c r="VOZ3"/>
      <c r="VPA3"/>
      <c r="VPB3"/>
      <c r="VPC3"/>
      <c r="VPD3"/>
      <c r="VPE3"/>
      <c r="VPF3"/>
      <c r="VPG3"/>
      <c r="VPH3"/>
      <c r="VPI3"/>
      <c r="VPJ3"/>
      <c r="VPK3"/>
      <c r="VPL3"/>
      <c r="VPM3"/>
      <c r="VPN3"/>
      <c r="VPO3"/>
      <c r="VPP3"/>
      <c r="VPQ3"/>
      <c r="VPR3"/>
      <c r="VPS3"/>
      <c r="VPT3"/>
      <c r="VPU3"/>
      <c r="VPV3"/>
      <c r="VPW3"/>
      <c r="VPX3"/>
      <c r="VPY3"/>
      <c r="VPZ3"/>
      <c r="VQA3"/>
      <c r="VQB3"/>
      <c r="VQC3"/>
      <c r="VQD3"/>
      <c r="VQE3"/>
      <c r="VQF3"/>
      <c r="VQG3"/>
      <c r="VQH3"/>
      <c r="VQI3"/>
      <c r="VQJ3"/>
      <c r="VQK3"/>
      <c r="VQL3"/>
      <c r="VQM3"/>
      <c r="VQN3"/>
      <c r="VQO3"/>
      <c r="VQP3"/>
      <c r="VQQ3"/>
      <c r="VQR3"/>
      <c r="VQS3"/>
      <c r="VQT3"/>
      <c r="VQU3"/>
      <c r="VQV3"/>
      <c r="VQW3"/>
      <c r="VQX3"/>
      <c r="VQY3"/>
      <c r="VQZ3"/>
      <c r="VRA3"/>
      <c r="VRB3"/>
      <c r="VRC3"/>
      <c r="VRD3"/>
      <c r="VRE3"/>
      <c r="VRF3"/>
      <c r="VRG3"/>
      <c r="VRH3"/>
      <c r="VRI3"/>
      <c r="VRJ3"/>
      <c r="VRK3"/>
      <c r="VRL3"/>
      <c r="VRM3"/>
      <c r="VRN3"/>
      <c r="VRO3"/>
      <c r="VRP3"/>
      <c r="VRQ3"/>
      <c r="VRR3"/>
      <c r="VRS3"/>
      <c r="VRT3"/>
      <c r="VRU3"/>
      <c r="VRV3"/>
      <c r="VRW3"/>
      <c r="VRX3"/>
      <c r="VRY3"/>
      <c r="VRZ3"/>
      <c r="VSA3"/>
      <c r="VSB3"/>
      <c r="VSC3"/>
      <c r="VSD3"/>
      <c r="VSE3"/>
      <c r="VSF3"/>
      <c r="VSG3"/>
      <c r="VSH3"/>
      <c r="VSI3"/>
      <c r="VSJ3"/>
      <c r="VSK3"/>
      <c r="VSL3"/>
      <c r="VSM3"/>
      <c r="VSN3"/>
      <c r="VSO3"/>
      <c r="VSP3"/>
      <c r="VSQ3"/>
      <c r="VSR3"/>
      <c r="VSS3"/>
      <c r="VST3"/>
      <c r="VSU3"/>
      <c r="VSV3"/>
      <c r="VSW3"/>
      <c r="VSX3"/>
      <c r="VSY3"/>
      <c r="VSZ3"/>
      <c r="VTA3"/>
      <c r="VTB3"/>
      <c r="VTC3"/>
      <c r="VTD3"/>
      <c r="VTE3"/>
      <c r="VTF3"/>
      <c r="VTG3"/>
      <c r="VTH3"/>
      <c r="VTI3"/>
      <c r="VTJ3"/>
      <c r="VTK3"/>
      <c r="VTL3"/>
      <c r="VTM3"/>
      <c r="VTN3"/>
      <c r="VTO3"/>
      <c r="VTP3"/>
      <c r="VTQ3"/>
      <c r="VTR3"/>
      <c r="VTS3"/>
      <c r="VTT3"/>
      <c r="VTU3"/>
      <c r="VTV3"/>
      <c r="VTW3"/>
      <c r="VTX3"/>
      <c r="VTY3"/>
      <c r="VTZ3"/>
      <c r="VUA3"/>
      <c r="VUB3"/>
      <c r="VUC3"/>
      <c r="VUD3"/>
      <c r="VUE3"/>
      <c r="VUF3"/>
      <c r="VUG3"/>
      <c r="VUH3"/>
      <c r="VUI3"/>
      <c r="VUJ3"/>
      <c r="VUK3"/>
      <c r="VUL3"/>
      <c r="VUM3"/>
      <c r="VUN3"/>
      <c r="VUO3"/>
      <c r="VUP3"/>
      <c r="VUQ3"/>
      <c r="VUR3"/>
      <c r="VUS3"/>
      <c r="VUT3"/>
      <c r="VUU3"/>
      <c r="VUV3"/>
      <c r="VUW3"/>
      <c r="VUX3"/>
      <c r="VUY3"/>
      <c r="VUZ3"/>
      <c r="VVA3"/>
      <c r="VVB3"/>
      <c r="VVC3"/>
      <c r="VVD3"/>
      <c r="VVE3"/>
      <c r="VVF3"/>
      <c r="VVG3"/>
      <c r="VVH3"/>
      <c r="VVI3"/>
      <c r="VVJ3"/>
      <c r="VVK3"/>
      <c r="VVL3"/>
      <c r="VVM3"/>
      <c r="VVN3"/>
      <c r="VVO3"/>
      <c r="VVP3"/>
      <c r="VVQ3"/>
      <c r="VVR3"/>
      <c r="VVS3"/>
      <c r="VVT3"/>
      <c r="VVU3"/>
      <c r="VVV3"/>
      <c r="VVW3"/>
      <c r="VVX3"/>
      <c r="VVY3"/>
      <c r="VVZ3"/>
      <c r="VWA3"/>
      <c r="VWB3"/>
      <c r="VWC3"/>
      <c r="VWD3"/>
      <c r="VWE3"/>
      <c r="VWF3"/>
      <c r="VWG3"/>
      <c r="VWH3"/>
      <c r="VWI3"/>
      <c r="VWJ3"/>
      <c r="VWK3"/>
      <c r="VWL3"/>
      <c r="VWM3"/>
      <c r="VWN3"/>
      <c r="VWO3"/>
      <c r="VWP3"/>
      <c r="VWQ3"/>
      <c r="VWR3"/>
      <c r="VWS3"/>
      <c r="VWT3"/>
      <c r="VWU3"/>
      <c r="VWV3"/>
      <c r="VWW3"/>
      <c r="VWX3"/>
      <c r="VWY3"/>
      <c r="VWZ3"/>
      <c r="VXA3"/>
      <c r="VXB3"/>
      <c r="VXC3"/>
      <c r="VXD3"/>
      <c r="VXE3"/>
      <c r="VXF3"/>
      <c r="VXG3"/>
      <c r="VXH3"/>
      <c r="VXI3"/>
      <c r="VXJ3"/>
      <c r="VXK3"/>
      <c r="VXL3"/>
      <c r="VXM3"/>
      <c r="VXN3"/>
      <c r="VXO3"/>
      <c r="VXP3"/>
      <c r="VXQ3"/>
      <c r="VXR3"/>
      <c r="VXS3"/>
      <c r="VXT3"/>
      <c r="VXU3"/>
      <c r="VXV3"/>
      <c r="VXW3"/>
      <c r="VXX3"/>
      <c r="VXY3"/>
      <c r="VXZ3"/>
      <c r="VYA3"/>
      <c r="VYB3"/>
      <c r="VYC3"/>
      <c r="VYD3"/>
      <c r="VYE3"/>
      <c r="VYF3"/>
      <c r="VYG3"/>
      <c r="VYH3"/>
      <c r="VYI3"/>
      <c r="VYJ3"/>
      <c r="VYK3"/>
      <c r="VYL3"/>
      <c r="VYM3"/>
      <c r="VYN3"/>
      <c r="VYO3"/>
      <c r="VYP3"/>
      <c r="VYQ3"/>
      <c r="VYR3"/>
      <c r="VYS3"/>
      <c r="VYT3"/>
      <c r="VYU3"/>
      <c r="VYV3"/>
      <c r="VYW3"/>
      <c r="VYX3"/>
      <c r="VYY3"/>
      <c r="VYZ3"/>
      <c r="VZA3"/>
      <c r="VZB3"/>
      <c r="VZC3"/>
      <c r="VZD3"/>
      <c r="VZE3"/>
      <c r="VZF3"/>
      <c r="VZG3"/>
      <c r="VZH3"/>
      <c r="VZI3"/>
      <c r="VZJ3"/>
      <c r="VZK3"/>
      <c r="VZL3"/>
      <c r="VZM3"/>
      <c r="VZN3"/>
      <c r="VZO3"/>
      <c r="VZP3"/>
      <c r="VZQ3"/>
      <c r="VZR3"/>
      <c r="VZS3"/>
      <c r="VZT3"/>
      <c r="VZU3"/>
      <c r="VZV3"/>
      <c r="VZW3"/>
      <c r="VZX3"/>
      <c r="VZY3"/>
      <c r="VZZ3"/>
      <c r="WAA3"/>
      <c r="WAB3"/>
      <c r="WAC3"/>
      <c r="WAD3"/>
      <c r="WAE3"/>
      <c r="WAF3"/>
      <c r="WAG3"/>
      <c r="WAH3"/>
      <c r="WAI3"/>
      <c r="WAJ3"/>
      <c r="WAK3"/>
      <c r="WAL3"/>
      <c r="WAM3"/>
      <c r="WAN3"/>
      <c r="WAO3"/>
      <c r="WAP3"/>
      <c r="WAQ3"/>
      <c r="WAR3"/>
      <c r="WAS3"/>
      <c r="WAT3"/>
      <c r="WAU3"/>
      <c r="WAV3"/>
      <c r="WAW3"/>
      <c r="WAX3"/>
      <c r="WAY3"/>
      <c r="WAZ3"/>
      <c r="WBA3"/>
      <c r="WBB3"/>
      <c r="WBC3"/>
      <c r="WBD3"/>
      <c r="WBE3"/>
      <c r="WBF3"/>
      <c r="WBG3"/>
      <c r="WBH3"/>
      <c r="WBI3"/>
      <c r="WBJ3"/>
      <c r="WBK3"/>
      <c r="WBL3"/>
      <c r="WBM3"/>
      <c r="WBN3"/>
      <c r="WBO3"/>
      <c r="WBP3"/>
      <c r="WBQ3"/>
      <c r="WBR3"/>
      <c r="WBS3"/>
      <c r="WBT3"/>
      <c r="WBU3"/>
      <c r="WBV3"/>
      <c r="WBW3"/>
      <c r="WBX3"/>
      <c r="WBY3"/>
      <c r="WBZ3"/>
      <c r="WCA3"/>
      <c r="WCB3"/>
      <c r="WCC3"/>
      <c r="WCD3"/>
      <c r="WCE3"/>
      <c r="WCF3"/>
      <c r="WCG3"/>
      <c r="WCH3"/>
      <c r="WCI3"/>
      <c r="WCJ3"/>
      <c r="WCK3"/>
      <c r="WCL3"/>
      <c r="WCM3"/>
      <c r="WCN3"/>
      <c r="WCO3"/>
      <c r="WCP3"/>
      <c r="WCQ3"/>
      <c r="WCR3"/>
      <c r="WCS3"/>
      <c r="WCT3"/>
      <c r="WCU3"/>
      <c r="WCV3"/>
      <c r="WCW3"/>
      <c r="WCX3"/>
      <c r="WCY3"/>
      <c r="WCZ3"/>
      <c r="WDA3"/>
      <c r="WDB3"/>
      <c r="WDC3"/>
      <c r="WDD3"/>
      <c r="WDE3"/>
      <c r="WDF3"/>
      <c r="WDG3"/>
      <c r="WDH3"/>
      <c r="WDI3"/>
      <c r="WDJ3"/>
      <c r="WDK3"/>
      <c r="WDL3"/>
      <c r="WDM3"/>
      <c r="WDN3"/>
      <c r="WDO3"/>
      <c r="WDP3"/>
      <c r="WDQ3"/>
      <c r="WDR3"/>
      <c r="WDS3"/>
      <c r="WDT3"/>
      <c r="WDU3"/>
      <c r="WDV3"/>
      <c r="WDW3"/>
      <c r="WDX3"/>
      <c r="WDY3"/>
      <c r="WDZ3"/>
      <c r="WEA3"/>
      <c r="WEB3"/>
      <c r="WEC3"/>
      <c r="WED3"/>
      <c r="WEE3"/>
      <c r="WEF3"/>
      <c r="WEG3"/>
      <c r="WEH3"/>
      <c r="WEI3"/>
      <c r="WEJ3"/>
      <c r="WEK3"/>
      <c r="WEL3"/>
      <c r="WEM3"/>
      <c r="WEN3"/>
      <c r="WEO3"/>
      <c r="WEP3"/>
      <c r="WEQ3"/>
      <c r="WER3"/>
      <c r="WES3"/>
      <c r="WET3"/>
      <c r="WEU3"/>
      <c r="WEV3"/>
      <c r="WEW3"/>
      <c r="WEX3"/>
      <c r="WEY3"/>
      <c r="WEZ3"/>
      <c r="WFA3"/>
      <c r="WFB3"/>
      <c r="WFC3"/>
      <c r="WFD3"/>
      <c r="WFE3"/>
      <c r="WFF3"/>
      <c r="WFG3"/>
      <c r="WFH3"/>
      <c r="WFI3"/>
      <c r="WFJ3"/>
      <c r="WFK3"/>
      <c r="WFL3"/>
      <c r="WFM3"/>
      <c r="WFN3"/>
      <c r="WFO3"/>
      <c r="WFP3"/>
      <c r="WFQ3"/>
      <c r="WFR3"/>
      <c r="WFS3"/>
      <c r="WFT3"/>
      <c r="WFU3"/>
      <c r="WFV3"/>
      <c r="WFW3"/>
      <c r="WFX3"/>
      <c r="WFY3"/>
      <c r="WFZ3"/>
      <c r="WGA3"/>
      <c r="WGB3"/>
      <c r="WGC3"/>
      <c r="WGD3"/>
      <c r="WGE3"/>
      <c r="WGF3"/>
      <c r="WGG3"/>
      <c r="WGH3"/>
      <c r="WGI3"/>
      <c r="WGJ3"/>
      <c r="WGK3"/>
      <c r="WGL3"/>
      <c r="WGM3"/>
      <c r="WGN3"/>
      <c r="WGO3"/>
      <c r="WGP3"/>
      <c r="WGQ3"/>
      <c r="WGR3"/>
      <c r="WGS3"/>
      <c r="WGT3"/>
      <c r="WGU3"/>
      <c r="WGV3"/>
      <c r="WGW3"/>
      <c r="WGX3"/>
      <c r="WGY3"/>
      <c r="WGZ3"/>
      <c r="WHA3"/>
      <c r="WHB3"/>
      <c r="WHC3"/>
      <c r="WHD3"/>
      <c r="WHE3"/>
      <c r="WHF3"/>
      <c r="WHG3"/>
      <c r="WHH3"/>
      <c r="WHI3"/>
      <c r="WHJ3"/>
      <c r="WHK3"/>
      <c r="WHL3"/>
      <c r="WHM3"/>
      <c r="WHN3"/>
      <c r="WHO3"/>
      <c r="WHP3"/>
      <c r="WHQ3"/>
      <c r="WHR3"/>
      <c r="WHS3"/>
      <c r="WHT3"/>
      <c r="WHU3"/>
      <c r="WHV3"/>
      <c r="WHW3"/>
      <c r="WHX3"/>
      <c r="WHY3"/>
      <c r="WHZ3"/>
      <c r="WIA3"/>
      <c r="WIB3"/>
      <c r="WIC3"/>
      <c r="WID3"/>
      <c r="WIE3"/>
      <c r="WIF3"/>
      <c r="WIG3"/>
      <c r="WIH3"/>
      <c r="WII3"/>
      <c r="WIJ3"/>
      <c r="WIK3"/>
      <c r="WIL3"/>
      <c r="WIM3"/>
      <c r="WIN3"/>
      <c r="WIO3"/>
      <c r="WIP3"/>
      <c r="WIQ3"/>
      <c r="WIR3"/>
      <c r="WIS3"/>
      <c r="WIT3"/>
      <c r="WIU3"/>
      <c r="WIV3"/>
      <c r="WIW3"/>
      <c r="WIX3"/>
      <c r="WIY3"/>
      <c r="WIZ3"/>
      <c r="WJA3"/>
      <c r="WJB3"/>
      <c r="WJC3"/>
      <c r="WJD3"/>
      <c r="WJE3"/>
      <c r="WJF3"/>
      <c r="WJG3"/>
      <c r="WJH3"/>
      <c r="WJI3"/>
      <c r="WJJ3"/>
      <c r="WJK3"/>
      <c r="WJL3"/>
      <c r="WJM3"/>
      <c r="WJN3"/>
      <c r="WJO3"/>
      <c r="WJP3"/>
      <c r="WJQ3"/>
      <c r="WJR3"/>
      <c r="WJS3"/>
      <c r="WJT3"/>
      <c r="WJU3"/>
      <c r="WJV3"/>
      <c r="WJW3"/>
      <c r="WJX3"/>
      <c r="WJY3"/>
      <c r="WJZ3"/>
      <c r="WKA3"/>
      <c r="WKB3"/>
      <c r="WKC3"/>
      <c r="WKD3"/>
      <c r="WKE3"/>
      <c r="WKF3"/>
      <c r="WKG3"/>
      <c r="WKH3"/>
      <c r="WKI3"/>
      <c r="WKJ3"/>
      <c r="WKK3"/>
      <c r="WKL3"/>
      <c r="WKM3"/>
      <c r="WKN3"/>
      <c r="WKO3"/>
      <c r="WKP3"/>
      <c r="WKQ3"/>
      <c r="WKR3"/>
      <c r="WKS3"/>
      <c r="WKT3"/>
      <c r="WKU3"/>
      <c r="WKV3"/>
      <c r="WKW3"/>
      <c r="WKX3"/>
      <c r="WKY3"/>
      <c r="WKZ3"/>
      <c r="WLA3"/>
      <c r="WLB3"/>
      <c r="WLC3"/>
      <c r="WLD3"/>
      <c r="WLE3"/>
      <c r="WLF3"/>
      <c r="WLG3"/>
      <c r="WLH3"/>
      <c r="WLI3"/>
      <c r="WLJ3"/>
      <c r="WLK3"/>
      <c r="WLL3"/>
      <c r="WLM3"/>
      <c r="WLN3"/>
      <c r="WLO3"/>
      <c r="WLP3"/>
      <c r="WLQ3"/>
      <c r="WLR3"/>
      <c r="WLS3"/>
      <c r="WLT3"/>
      <c r="WLU3"/>
      <c r="WLV3"/>
      <c r="WLW3"/>
      <c r="WLX3"/>
      <c r="WLY3"/>
      <c r="WLZ3"/>
      <c r="WMA3"/>
      <c r="WMB3"/>
      <c r="WMC3"/>
      <c r="WMD3"/>
      <c r="WME3"/>
      <c r="WMF3"/>
      <c r="WMG3"/>
      <c r="WMH3"/>
      <c r="WMI3"/>
      <c r="WMJ3"/>
      <c r="WMK3"/>
      <c r="WML3"/>
      <c r="WMM3"/>
      <c r="WMN3"/>
      <c r="WMO3"/>
      <c r="WMP3"/>
      <c r="WMQ3"/>
      <c r="WMR3"/>
      <c r="WMS3"/>
      <c r="WMT3"/>
      <c r="WMU3"/>
      <c r="WMV3"/>
      <c r="WMW3"/>
      <c r="WMX3"/>
      <c r="WMY3"/>
      <c r="WMZ3"/>
      <c r="WNA3"/>
      <c r="WNB3"/>
      <c r="WNC3"/>
      <c r="WND3"/>
      <c r="WNE3"/>
      <c r="WNF3"/>
      <c r="WNG3"/>
      <c r="WNH3"/>
      <c r="WNI3"/>
      <c r="WNJ3"/>
      <c r="WNK3"/>
      <c r="WNL3"/>
      <c r="WNM3"/>
      <c r="WNN3"/>
      <c r="WNO3"/>
      <c r="WNP3"/>
      <c r="WNQ3"/>
      <c r="WNR3"/>
      <c r="WNS3"/>
      <c r="WNT3"/>
      <c r="WNU3"/>
      <c r="WNV3"/>
      <c r="WNW3"/>
      <c r="WNX3"/>
      <c r="WNY3"/>
      <c r="WNZ3"/>
      <c r="WOA3"/>
      <c r="WOB3"/>
      <c r="WOC3"/>
      <c r="WOD3"/>
      <c r="WOE3"/>
      <c r="WOF3"/>
      <c r="WOG3"/>
      <c r="WOH3"/>
      <c r="WOI3"/>
      <c r="WOJ3"/>
      <c r="WOK3"/>
      <c r="WOL3"/>
      <c r="WOM3"/>
      <c r="WON3"/>
      <c r="WOO3"/>
      <c r="WOP3"/>
      <c r="WOQ3"/>
      <c r="WOR3"/>
      <c r="WOS3"/>
      <c r="WOT3"/>
      <c r="WOU3"/>
      <c r="WOV3"/>
      <c r="WOW3"/>
      <c r="WOX3"/>
      <c r="WOY3"/>
      <c r="WOZ3"/>
      <c r="WPA3"/>
      <c r="WPB3"/>
      <c r="WPC3"/>
      <c r="WPD3"/>
      <c r="WPE3"/>
      <c r="WPF3"/>
      <c r="WPG3"/>
      <c r="WPH3"/>
      <c r="WPI3"/>
      <c r="WPJ3"/>
      <c r="WPK3"/>
      <c r="WPL3"/>
      <c r="WPM3"/>
      <c r="WPN3"/>
      <c r="WPO3"/>
      <c r="WPP3"/>
      <c r="WPQ3"/>
      <c r="WPR3"/>
      <c r="WPS3"/>
      <c r="WPT3"/>
      <c r="WPU3"/>
      <c r="WPV3"/>
      <c r="WPW3"/>
      <c r="WPX3"/>
      <c r="WPY3"/>
      <c r="WPZ3"/>
      <c r="WQA3"/>
      <c r="WQB3"/>
      <c r="WQC3"/>
      <c r="WQD3"/>
      <c r="WQE3"/>
      <c r="WQF3"/>
      <c r="WQG3"/>
      <c r="WQH3"/>
      <c r="WQI3"/>
      <c r="WQJ3"/>
      <c r="WQK3"/>
      <c r="WQL3"/>
      <c r="WQM3"/>
      <c r="WQN3"/>
      <c r="WQO3"/>
      <c r="WQP3"/>
      <c r="WQQ3"/>
      <c r="WQR3"/>
      <c r="WQS3"/>
      <c r="WQT3"/>
      <c r="WQU3"/>
      <c r="WQV3"/>
      <c r="WQW3"/>
      <c r="WQX3"/>
      <c r="WQY3"/>
      <c r="WQZ3"/>
      <c r="WRA3"/>
      <c r="WRB3"/>
      <c r="WRC3"/>
      <c r="WRD3"/>
      <c r="WRE3"/>
      <c r="WRF3"/>
      <c r="WRG3"/>
      <c r="WRH3"/>
      <c r="WRI3"/>
      <c r="WRJ3"/>
      <c r="WRK3"/>
      <c r="WRL3"/>
      <c r="WRM3"/>
      <c r="WRN3"/>
      <c r="WRO3"/>
      <c r="WRP3"/>
      <c r="WRQ3"/>
      <c r="WRR3"/>
      <c r="WRS3"/>
      <c r="WRT3"/>
      <c r="WRU3"/>
      <c r="WRV3"/>
      <c r="WRW3"/>
      <c r="WRX3"/>
      <c r="WRY3"/>
      <c r="WRZ3"/>
      <c r="WSA3"/>
      <c r="WSB3"/>
      <c r="WSC3"/>
      <c r="WSD3"/>
      <c r="WSE3"/>
      <c r="WSF3"/>
      <c r="WSG3"/>
      <c r="WSH3"/>
      <c r="WSI3"/>
      <c r="WSJ3"/>
      <c r="WSK3"/>
      <c r="WSL3"/>
      <c r="WSM3"/>
      <c r="WSN3"/>
      <c r="WSO3"/>
      <c r="WSP3"/>
      <c r="WSQ3"/>
      <c r="WSR3"/>
      <c r="WSS3"/>
      <c r="WST3"/>
      <c r="WSU3"/>
      <c r="WSV3"/>
      <c r="WSW3"/>
      <c r="WSX3"/>
      <c r="WSY3"/>
      <c r="WSZ3"/>
      <c r="WTA3"/>
      <c r="WTB3"/>
      <c r="WTC3"/>
      <c r="WTD3"/>
      <c r="WTE3"/>
      <c r="WTF3"/>
      <c r="WTG3"/>
      <c r="WTH3"/>
      <c r="WTI3"/>
      <c r="WTJ3"/>
      <c r="WTK3"/>
      <c r="WTL3"/>
      <c r="WTM3"/>
      <c r="WTN3"/>
      <c r="WTO3"/>
      <c r="WTP3"/>
      <c r="WTQ3"/>
      <c r="WTR3"/>
      <c r="WTS3"/>
      <c r="WTT3"/>
      <c r="WTU3"/>
      <c r="WTV3"/>
      <c r="WTW3"/>
      <c r="WTX3"/>
      <c r="WTY3"/>
      <c r="WTZ3"/>
      <c r="WUA3"/>
      <c r="WUB3"/>
      <c r="WUC3"/>
      <c r="WUD3"/>
      <c r="WUE3"/>
      <c r="WUF3"/>
      <c r="WUG3"/>
      <c r="WUH3"/>
      <c r="WUI3"/>
      <c r="WUJ3"/>
      <c r="WUK3"/>
      <c r="WUL3"/>
      <c r="WUM3"/>
      <c r="WUN3"/>
      <c r="WUO3"/>
      <c r="WUP3"/>
      <c r="WUQ3"/>
      <c r="WUR3"/>
      <c r="WUS3"/>
      <c r="WUT3"/>
      <c r="WUU3"/>
      <c r="WUV3"/>
      <c r="WUW3"/>
      <c r="WUX3"/>
      <c r="WUY3"/>
      <c r="WUZ3"/>
      <c r="WVA3"/>
      <c r="WVB3"/>
      <c r="WVC3"/>
      <c r="WVD3"/>
      <c r="WVE3"/>
      <c r="WVF3"/>
      <c r="WVG3"/>
      <c r="WVH3"/>
      <c r="WVI3"/>
      <c r="WVJ3"/>
      <c r="WVK3"/>
      <c r="WVL3"/>
      <c r="WVM3"/>
      <c r="WVN3"/>
      <c r="WVO3"/>
      <c r="WVP3"/>
      <c r="WVQ3"/>
      <c r="WVR3"/>
      <c r="WVS3"/>
      <c r="WVT3"/>
      <c r="WVU3"/>
      <c r="WVV3"/>
      <c r="WVW3"/>
      <c r="WVX3"/>
      <c r="WVY3"/>
      <c r="WVZ3"/>
      <c r="WWA3"/>
      <c r="WWB3"/>
      <c r="WWC3"/>
      <c r="WWD3"/>
      <c r="WWE3"/>
      <c r="WWF3"/>
      <c r="WWG3"/>
      <c r="WWH3"/>
      <c r="WWI3"/>
      <c r="WWJ3"/>
      <c r="WWK3"/>
      <c r="WWL3"/>
      <c r="WWM3"/>
      <c r="WWN3"/>
      <c r="WWO3"/>
      <c r="WWP3"/>
      <c r="WWQ3"/>
      <c r="WWR3"/>
      <c r="WWS3"/>
      <c r="WWT3"/>
      <c r="WWU3"/>
      <c r="WWV3"/>
      <c r="WWW3"/>
      <c r="WWX3"/>
      <c r="WWY3"/>
      <c r="WWZ3"/>
      <c r="WXA3"/>
      <c r="WXB3"/>
      <c r="WXC3"/>
      <c r="WXD3"/>
      <c r="WXE3"/>
      <c r="WXF3"/>
      <c r="WXG3"/>
      <c r="WXH3"/>
      <c r="WXI3"/>
      <c r="WXJ3"/>
      <c r="WXK3"/>
      <c r="WXL3"/>
      <c r="WXM3"/>
      <c r="WXN3"/>
      <c r="WXO3"/>
      <c r="WXP3"/>
      <c r="WXQ3"/>
      <c r="WXR3"/>
      <c r="WXS3"/>
      <c r="WXT3"/>
      <c r="WXU3"/>
      <c r="WXV3"/>
      <c r="WXW3"/>
      <c r="WXX3"/>
      <c r="WXY3"/>
      <c r="WXZ3"/>
      <c r="WYA3"/>
      <c r="WYB3"/>
      <c r="WYC3"/>
      <c r="WYD3"/>
      <c r="WYE3"/>
      <c r="WYF3"/>
      <c r="WYG3"/>
      <c r="WYH3"/>
      <c r="WYI3"/>
      <c r="WYJ3"/>
      <c r="WYK3"/>
      <c r="WYL3"/>
      <c r="WYM3"/>
      <c r="WYN3"/>
      <c r="WYO3"/>
      <c r="WYP3"/>
      <c r="WYQ3"/>
      <c r="WYR3"/>
      <c r="WYS3"/>
      <c r="WYT3"/>
      <c r="WYU3"/>
      <c r="WYV3"/>
      <c r="WYW3"/>
      <c r="WYX3"/>
      <c r="WYY3"/>
      <c r="WYZ3"/>
      <c r="WZA3"/>
      <c r="WZB3"/>
      <c r="WZC3"/>
      <c r="WZD3"/>
      <c r="WZE3"/>
      <c r="WZF3"/>
      <c r="WZG3"/>
      <c r="WZH3"/>
      <c r="WZI3"/>
      <c r="WZJ3"/>
      <c r="WZK3"/>
      <c r="WZL3"/>
      <c r="WZM3"/>
      <c r="WZN3"/>
      <c r="WZO3"/>
      <c r="WZP3"/>
      <c r="WZQ3"/>
      <c r="WZR3"/>
      <c r="WZS3"/>
      <c r="WZT3"/>
      <c r="WZU3"/>
      <c r="WZV3"/>
      <c r="WZW3"/>
      <c r="WZX3"/>
      <c r="WZY3"/>
      <c r="WZZ3"/>
      <c r="XAA3"/>
      <c r="XAB3"/>
      <c r="XAC3"/>
      <c r="XAD3"/>
      <c r="XAE3"/>
      <c r="XAF3"/>
      <c r="XAG3"/>
      <c r="XAH3"/>
      <c r="XAI3"/>
      <c r="XAJ3"/>
      <c r="XAK3"/>
      <c r="XAL3"/>
      <c r="XAM3"/>
      <c r="XAN3"/>
      <c r="XAO3"/>
      <c r="XAP3"/>
      <c r="XAQ3"/>
      <c r="XAR3"/>
      <c r="XAS3"/>
      <c r="XAT3"/>
      <c r="XAU3"/>
      <c r="XAV3"/>
      <c r="XAW3"/>
      <c r="XAX3"/>
      <c r="XAY3"/>
      <c r="XAZ3"/>
      <c r="XBA3"/>
      <c r="XBB3"/>
      <c r="XBC3"/>
      <c r="XBD3"/>
      <c r="XBE3"/>
      <c r="XBF3"/>
      <c r="XBG3"/>
      <c r="XBH3"/>
      <c r="XBI3"/>
      <c r="XBJ3"/>
      <c r="XBK3"/>
      <c r="XBL3"/>
      <c r="XBM3"/>
      <c r="XBN3"/>
      <c r="XBO3"/>
      <c r="XBP3"/>
      <c r="XBQ3"/>
      <c r="XBR3"/>
      <c r="XBS3"/>
      <c r="XBT3"/>
      <c r="XBU3"/>
      <c r="XBV3"/>
      <c r="XBW3"/>
      <c r="XBX3"/>
      <c r="XBY3"/>
      <c r="XBZ3"/>
      <c r="XCA3"/>
      <c r="XCB3"/>
      <c r="XCC3"/>
      <c r="XCD3"/>
      <c r="XCE3"/>
      <c r="XCF3"/>
      <c r="XCG3"/>
      <c r="XCH3"/>
      <c r="XCI3"/>
      <c r="XCJ3"/>
      <c r="XCK3"/>
      <c r="XCL3"/>
      <c r="XCM3"/>
      <c r="XCN3"/>
      <c r="XCO3"/>
      <c r="XCP3"/>
      <c r="XCQ3"/>
      <c r="XCR3"/>
      <c r="XCS3"/>
      <c r="XCT3"/>
      <c r="XCU3"/>
      <c r="XCV3"/>
      <c r="XCW3"/>
      <c r="XCX3"/>
      <c r="XCY3"/>
      <c r="XCZ3"/>
      <c r="XDA3"/>
      <c r="XDB3"/>
      <c r="XDC3"/>
      <c r="XDD3"/>
      <c r="XDE3"/>
      <c r="XDF3"/>
      <c r="XDG3"/>
      <c r="XDH3"/>
      <c r="XDI3"/>
      <c r="XDJ3"/>
      <c r="XDK3"/>
      <c r="XDL3"/>
      <c r="XDM3"/>
      <c r="XDN3"/>
      <c r="XDO3"/>
      <c r="XDP3"/>
      <c r="XDQ3"/>
      <c r="XDR3"/>
      <c r="XDS3"/>
      <c r="XDT3"/>
      <c r="XDU3"/>
      <c r="XDV3"/>
      <c r="XDW3"/>
      <c r="XDX3"/>
      <c r="XDY3"/>
      <c r="XDZ3"/>
      <c r="XEA3"/>
      <c r="XEB3"/>
      <c r="XEC3"/>
      <c r="XED3"/>
      <c r="XEE3"/>
      <c r="XEF3"/>
      <c r="XEG3"/>
      <c r="XEH3"/>
      <c r="XEI3"/>
      <c r="XEJ3"/>
      <c r="XEK3"/>
      <c r="XEL3"/>
      <c r="XEM3"/>
      <c r="XEN3"/>
      <c r="XEO3"/>
      <c r="XEP3"/>
      <c r="XEQ3"/>
      <c r="XER3"/>
      <c r="XES3"/>
      <c r="XET3"/>
      <c r="XEU3"/>
      <c r="XEV3"/>
      <c r="XEW3"/>
      <c r="XEX3"/>
      <c r="XEY3"/>
      <c r="XEZ3"/>
      <c r="XFA3"/>
      <c r="XFB3"/>
      <c r="XFC3"/>
    </row>
    <row r="4" spans="1:16383" ht="29.25" customHeight="1" x14ac:dyDescent="0.25">
      <c r="A4" s="340" t="s">
        <v>131</v>
      </c>
      <c r="B4" s="341"/>
      <c r="C4" s="341"/>
      <c r="D4" s="341"/>
      <c r="E4" s="341"/>
      <c r="F4" s="341"/>
      <c r="G4" s="341"/>
      <c r="H4" s="341"/>
      <c r="I4" s="341"/>
      <c r="J4" s="341"/>
      <c r="K4" s="341"/>
      <c r="L4" s="341"/>
      <c r="M4" s="344"/>
      <c r="N4" s="344"/>
      <c r="O4" s="344"/>
      <c r="P4" s="344"/>
      <c r="Q4" s="344"/>
      <c r="R4" s="330" t="s">
        <v>134</v>
      </c>
      <c r="S4" s="182"/>
      <c r="T4" s="182"/>
      <c r="U4" s="344"/>
      <c r="V4" s="344"/>
      <c r="W4" s="344"/>
      <c r="X4" s="344"/>
      <c r="Y4" s="344"/>
      <c r="Z4" s="344"/>
      <c r="AA4" s="344"/>
      <c r="AB4" s="344"/>
      <c r="AC4" s="344"/>
      <c r="AD4" s="344"/>
      <c r="AE4" s="344"/>
      <c r="AF4" s="344"/>
      <c r="AG4" s="344"/>
      <c r="AH4" s="344"/>
      <c r="AI4" s="344"/>
      <c r="AJ4" s="344"/>
      <c r="AK4" s="344"/>
      <c r="AL4" s="344"/>
      <c r="AM4" s="344"/>
      <c r="AN4" s="344"/>
      <c r="AO4" s="344"/>
      <c r="AP4" s="344"/>
      <c r="AQ4" s="344"/>
      <c r="AR4" s="344"/>
      <c r="AS4" s="344"/>
      <c r="AT4" s="344"/>
      <c r="AU4" s="344"/>
      <c r="AV4" s="344"/>
      <c r="AW4" s="344"/>
      <c r="AX4" s="344"/>
      <c r="AY4" s="344"/>
      <c r="AZ4" s="344"/>
      <c r="BA4" s="344"/>
      <c r="BB4" s="344"/>
      <c r="BC4" s="344"/>
      <c r="BD4" s="344"/>
      <c r="BE4" s="344"/>
      <c r="BF4" s="344"/>
      <c r="BG4" s="344"/>
      <c r="BH4" s="344"/>
      <c r="BI4" s="344"/>
      <c r="BJ4" s="516" t="s">
        <v>631</v>
      </c>
      <c r="BK4" s="517"/>
      <c r="BL4" s="517"/>
      <c r="BM4" s="518"/>
    </row>
    <row r="5" spans="1:16383" ht="40.5" customHeight="1" thickBot="1" x14ac:dyDescent="0.3">
      <c r="A5" s="342"/>
      <c r="B5" s="343"/>
      <c r="C5" s="343"/>
      <c r="D5" s="343"/>
      <c r="E5" s="343"/>
      <c r="F5" s="343"/>
      <c r="G5" s="343"/>
      <c r="H5" s="343"/>
      <c r="I5" s="343"/>
      <c r="J5" s="343"/>
      <c r="K5" s="343"/>
      <c r="L5" s="343"/>
      <c r="M5" s="330" t="s">
        <v>135</v>
      </c>
      <c r="N5" s="330"/>
      <c r="O5" s="330"/>
      <c r="P5" s="330"/>
      <c r="Q5" s="330"/>
      <c r="R5" s="330"/>
      <c r="S5" s="184"/>
      <c r="T5" s="184"/>
      <c r="U5" s="331" t="s">
        <v>136</v>
      </c>
      <c r="V5" s="332"/>
      <c r="W5" s="333"/>
      <c r="X5" s="331" t="s">
        <v>137</v>
      </c>
      <c r="Y5" s="332"/>
      <c r="Z5" s="332"/>
      <c r="AA5" s="332"/>
      <c r="AB5" s="332"/>
      <c r="AC5" s="332"/>
      <c r="AD5" s="332"/>
      <c r="AE5" s="332"/>
      <c r="AF5" s="332"/>
      <c r="AG5" s="332"/>
      <c r="AH5" s="332"/>
      <c r="AI5" s="332"/>
      <c r="AJ5" s="332"/>
      <c r="AK5" s="332"/>
      <c r="AL5" s="332"/>
      <c r="AM5" s="333"/>
      <c r="AN5" s="334" t="s">
        <v>113</v>
      </c>
      <c r="AO5" s="335"/>
      <c r="AP5" s="335"/>
      <c r="AQ5" s="335"/>
      <c r="AR5" s="335"/>
      <c r="AS5" s="335"/>
      <c r="AT5" s="335"/>
      <c r="AU5" s="335"/>
      <c r="AV5" s="335"/>
      <c r="AW5" s="335"/>
      <c r="AX5" s="185"/>
      <c r="AY5" s="334" t="s">
        <v>138</v>
      </c>
      <c r="AZ5" s="336"/>
      <c r="BA5" s="334" t="s">
        <v>139</v>
      </c>
      <c r="BB5" s="336"/>
      <c r="BC5" s="186"/>
      <c r="BD5" s="186"/>
      <c r="BE5" s="186"/>
      <c r="BF5" s="186"/>
      <c r="BG5" s="330" t="s">
        <v>140</v>
      </c>
      <c r="BH5" s="330"/>
      <c r="BI5" s="330"/>
      <c r="BJ5" s="519"/>
      <c r="BK5" s="520"/>
      <c r="BL5" s="520"/>
      <c r="BM5" s="521"/>
    </row>
    <row r="6" spans="1:16383" ht="108" customHeight="1" thickBot="1" x14ac:dyDescent="0.3">
      <c r="A6" s="54" t="s">
        <v>144</v>
      </c>
      <c r="B6" s="49" t="s">
        <v>145</v>
      </c>
      <c r="C6" s="49" t="s">
        <v>146</v>
      </c>
      <c r="D6" s="49" t="s">
        <v>880</v>
      </c>
      <c r="E6" s="49" t="s">
        <v>881</v>
      </c>
      <c r="F6" s="49" t="s">
        <v>882</v>
      </c>
      <c r="G6" s="49" t="s">
        <v>883</v>
      </c>
      <c r="H6" s="49" t="s">
        <v>884</v>
      </c>
      <c r="I6" s="49" t="s">
        <v>885</v>
      </c>
      <c r="J6" s="49" t="s">
        <v>886</v>
      </c>
      <c r="K6" s="49" t="s">
        <v>887</v>
      </c>
      <c r="L6" s="49" t="s">
        <v>152</v>
      </c>
      <c r="M6" s="235" t="s">
        <v>153</v>
      </c>
      <c r="N6" s="235"/>
      <c r="O6" s="235" t="s">
        <v>154</v>
      </c>
      <c r="P6" s="235"/>
      <c r="Q6" s="235" t="s">
        <v>155</v>
      </c>
      <c r="R6" s="220" t="s">
        <v>176</v>
      </c>
      <c r="S6" s="220" t="s">
        <v>888</v>
      </c>
      <c r="T6" s="220" t="s">
        <v>136</v>
      </c>
      <c r="U6" s="220" t="s">
        <v>156</v>
      </c>
      <c r="V6" s="220" t="s">
        <v>889</v>
      </c>
      <c r="W6" s="220" t="s">
        <v>158</v>
      </c>
      <c r="X6" s="220" t="s">
        <v>159</v>
      </c>
      <c r="Y6" s="220"/>
      <c r="Z6" s="220" t="s">
        <v>160</v>
      </c>
      <c r="AA6" s="220"/>
      <c r="AB6" s="220" t="s">
        <v>161</v>
      </c>
      <c r="AC6" s="220"/>
      <c r="AD6" s="220" t="s">
        <v>162</v>
      </c>
      <c r="AE6" s="220"/>
      <c r="AF6" s="220" t="s">
        <v>163</v>
      </c>
      <c r="AG6" s="220"/>
      <c r="AH6" s="220" t="s">
        <v>164</v>
      </c>
      <c r="AI6" s="220"/>
      <c r="AJ6" s="220" t="s">
        <v>165</v>
      </c>
      <c r="AK6" s="220"/>
      <c r="AL6" s="220" t="s">
        <v>166</v>
      </c>
      <c r="AM6" s="220" t="s">
        <v>167</v>
      </c>
      <c r="AN6" s="220" t="s">
        <v>890</v>
      </c>
      <c r="AO6" s="220"/>
      <c r="AP6" s="220" t="s">
        <v>891</v>
      </c>
      <c r="AQ6" s="220"/>
      <c r="AR6" s="220" t="s">
        <v>892</v>
      </c>
      <c r="AS6" s="220"/>
      <c r="AT6" s="220" t="s">
        <v>893</v>
      </c>
      <c r="AU6" s="220"/>
      <c r="AV6" s="220"/>
      <c r="AW6" s="220" t="s">
        <v>894</v>
      </c>
      <c r="AX6" s="220" t="s">
        <v>169</v>
      </c>
      <c r="AY6" s="220" t="s">
        <v>170</v>
      </c>
      <c r="AZ6" s="220" t="s">
        <v>171</v>
      </c>
      <c r="BA6" s="220" t="s">
        <v>172</v>
      </c>
      <c r="BB6" s="220" t="s">
        <v>173</v>
      </c>
      <c r="BC6" s="220" t="s">
        <v>174</v>
      </c>
      <c r="BD6" s="220" t="s">
        <v>175</v>
      </c>
      <c r="BE6" s="220"/>
      <c r="BF6" s="220"/>
      <c r="BG6" s="220" t="s">
        <v>153</v>
      </c>
      <c r="BH6" s="220" t="s">
        <v>154</v>
      </c>
      <c r="BI6" s="220" t="s">
        <v>155</v>
      </c>
      <c r="BJ6" s="49" t="s">
        <v>895</v>
      </c>
      <c r="BK6" s="49" t="s">
        <v>896</v>
      </c>
      <c r="BL6" s="49" t="s">
        <v>897</v>
      </c>
      <c r="BM6" s="49" t="s">
        <v>898</v>
      </c>
    </row>
    <row r="7" spans="1:16383" ht="65.099999999999994" customHeight="1" thickBot="1" x14ac:dyDescent="0.3">
      <c r="A7" s="309">
        <v>1</v>
      </c>
      <c r="B7" s="515"/>
      <c r="C7" s="314" t="str">
        <f>IFERROR(VLOOKUP(B7,Listados!B$3:C$20,2,FALSE),"")</f>
        <v/>
      </c>
      <c r="D7" s="107"/>
      <c r="E7" s="107"/>
      <c r="F7" s="522"/>
      <c r="G7" s="464"/>
      <c r="H7" s="100"/>
      <c r="I7" s="100"/>
      <c r="J7" s="100"/>
      <c r="K7" s="103"/>
      <c r="L7" s="17"/>
      <c r="M7" s="515"/>
      <c r="N7" s="514" t="e">
        <f>+VLOOKUP(M7,Listados!$K$8:$L$12,2,0)</f>
        <v>#N/A</v>
      </c>
      <c r="O7" s="524"/>
      <c r="P7" s="514" t="e">
        <f>+VLOOKUP(O7,Listados!$K$13:$L$17,2,0)</f>
        <v>#N/A</v>
      </c>
      <c r="Q7" s="508" t="str">
        <f>IF(AND(M7&lt;&gt;"",O7&lt;&gt;""),VLOOKUP(M7&amp;O7,Listados!$M$3:$N$27,2,FALSE),"")</f>
        <v/>
      </c>
      <c r="R7" s="490" t="e">
        <f>+VLOOKUP(Q7,Listados!$P$3:$Q$6,2,FALSE)</f>
        <v>#N/A</v>
      </c>
      <c r="S7" s="162"/>
      <c r="T7" s="94"/>
      <c r="U7" s="59" t="s">
        <v>627</v>
      </c>
      <c r="V7" s="60"/>
      <c r="W7" s="61"/>
      <c r="X7" s="62"/>
      <c r="Y7" s="94"/>
      <c r="Z7" s="62"/>
      <c r="AA7" s="94"/>
      <c r="AB7" s="62"/>
      <c r="AC7" s="94"/>
      <c r="AD7" s="62"/>
      <c r="AE7" s="94"/>
      <c r="AF7" s="62"/>
      <c r="AG7" s="94"/>
      <c r="AH7" s="62"/>
      <c r="AI7" s="94"/>
      <c r="AJ7" s="62"/>
      <c r="AK7" s="63" t="str">
        <f>+IF(AJ7="Completa",10,IF(AJ7="Incompleta",5,""))</f>
        <v/>
      </c>
      <c r="AL7" s="111" t="str">
        <f>IF((SUM(Y7,AA7,AC7,AE7,AG7,AI7,AK7)=0),"",(SUM(Y7,AA7,AC7,AE7,AG7,AI7,AK7)))</f>
        <v/>
      </c>
      <c r="AM7" s="77" t="str">
        <f>IF(AL7&lt;=85,"Débil",IF(AL7&lt;=95,"Moderado",IF(AL7=100,"Fuerte","")))</f>
        <v/>
      </c>
      <c r="AN7" s="236"/>
      <c r="AO7" s="236"/>
      <c r="AP7" s="236"/>
      <c r="AQ7" s="236"/>
      <c r="AR7" s="236"/>
      <c r="AS7" s="236"/>
      <c r="AT7" s="236"/>
      <c r="AU7" s="237" t="str">
        <f>IFERROR(VLOOKUP(AT7,'Seguridad Información'!$I$61:$J$65,2,0),"")</f>
        <v/>
      </c>
      <c r="AV7" s="79"/>
      <c r="AW7" s="78" t="str">
        <f>IFERROR(AVERAGE(AO7,AQ7,AS7,AU7),"")</f>
        <v/>
      </c>
      <c r="AX7" s="77" t="str">
        <f>IF(AW7&lt;=80,"Débil",IF(AW7&lt;=90,"Moderado",IF(AW7=100,"Fuerte","")))</f>
        <v/>
      </c>
      <c r="AY7" s="21" t="str">
        <f>IFERROR(VLOOKUP((CONCATENATE(AM7,AX7)),Listados!$U$3:$V$11,2,FALSE),"")</f>
        <v/>
      </c>
      <c r="AZ7" s="111">
        <f>IF(ISBLANK(AY7),"",IF(AY7="Débil", 0, IF(AY7="Moderado",50,100)))</f>
        <v>100</v>
      </c>
      <c r="BA7" s="510">
        <f>AVERAGE(AZ7:AZ12)</f>
        <v>100</v>
      </c>
      <c r="BB7" s="512" t="str">
        <f>IF(BA7&lt;=50, "Débil", IF(BA7&lt;=99,"Moderado","Fuerte"))</f>
        <v>Fuerte</v>
      </c>
      <c r="BC7" s="64">
        <f>+IF(AND(W7="Preventivo",BB7="Fuerte"),2,IF(AND(W7="Preventivo",BB7="Moderado"),1,0))</f>
        <v>0</v>
      </c>
      <c r="BD7" s="64">
        <f>+IF(AND(W7="Detectivo/Correctivo",$BB7="Fuerte"),2,IF(AND(W7="Detectivo/Correctivo",$BB7="Moderado"),1,IF(AND(W7="Preventivo",$BB7="Fuerte"),1,0)))</f>
        <v>0</v>
      </c>
      <c r="BE7" s="64" t="e">
        <f>+N7-BC7</f>
        <v>#N/A</v>
      </c>
      <c r="BF7" s="64" t="e">
        <f>+P7-BD7</f>
        <v>#N/A</v>
      </c>
      <c r="BG7" s="506" t="e">
        <f>+VLOOKUP(MIN(BE7,BE8,BE9,BE10,BE11,BE12),Listados!$J$18:$K$24,2,TRUE)</f>
        <v>#N/A</v>
      </c>
      <c r="BH7" s="506" t="e">
        <f>+VLOOKUP(MIN(BF7,BF8,BF9,BF10,BF11,BF12),Listados!$J$26:$K$32,2,TRUE)</f>
        <v>#N/A</v>
      </c>
      <c r="BI7" s="506" t="e">
        <f>IF(AND(BG7&lt;&gt;"",BH7&lt;&gt;""),VLOOKUP(BG7&amp;BH7,Listados!$M$3:$N$27,2,FALSE),"")</f>
        <v>#N/A</v>
      </c>
      <c r="BJ7" s="487" t="e">
        <f>+IF($R7="Asumir el riesgo","NA","")</f>
        <v>#N/A</v>
      </c>
      <c r="BK7" s="487" t="e">
        <f>+IF($R7="Asumir el riesgo","NA","")</f>
        <v>#N/A</v>
      </c>
      <c r="BL7" s="487" t="e">
        <f>+IF($R7="Asumir el riesgo","NA","")</f>
        <v>#N/A</v>
      </c>
      <c r="BM7" s="487" t="e">
        <f>+IF($R7="Asumir el riesgo","NA","")</f>
        <v>#N/A</v>
      </c>
    </row>
    <row r="8" spans="1:16383" ht="65.099999999999994" customHeight="1" thickBot="1" x14ac:dyDescent="0.3">
      <c r="A8" s="310"/>
      <c r="B8" s="302"/>
      <c r="C8" s="315"/>
      <c r="D8" s="168"/>
      <c r="E8" s="168"/>
      <c r="F8" s="410"/>
      <c r="G8" s="465"/>
      <c r="H8" s="100"/>
      <c r="I8" s="129"/>
      <c r="J8" s="100"/>
      <c r="K8" s="153"/>
      <c r="L8" s="130"/>
      <c r="M8" s="302"/>
      <c r="N8" s="304"/>
      <c r="O8" s="307"/>
      <c r="P8" s="304"/>
      <c r="Q8" s="308"/>
      <c r="R8" s="491"/>
      <c r="S8" s="162"/>
      <c r="T8" s="238"/>
      <c r="U8" s="72" t="s">
        <v>627</v>
      </c>
      <c r="V8" s="151"/>
      <c r="W8" s="150"/>
      <c r="X8" s="162"/>
      <c r="Y8" s="95"/>
      <c r="Z8" s="162"/>
      <c r="AA8" s="95"/>
      <c r="AB8" s="162"/>
      <c r="AC8" s="95"/>
      <c r="AD8" s="162"/>
      <c r="AE8" s="95"/>
      <c r="AF8" s="162"/>
      <c r="AG8" s="95"/>
      <c r="AH8" s="162"/>
      <c r="AI8" s="95"/>
      <c r="AJ8" s="162"/>
      <c r="AK8" s="27" t="str">
        <f t="shared" ref="AK8:AK71" si="0">+IF(AJ8="Completa",10,IF(AJ8="Incompleta",5,""))</f>
        <v/>
      </c>
      <c r="AL8" s="48" t="str">
        <f>IF((SUM(Y8,AA8,AC8,AE8,AG8,AI8,AK8)=0),"",(SUM(Y8,AA8,AC8,AE8,AG8,AI8,AK8)))</f>
        <v/>
      </c>
      <c r="AM8" s="48" t="str">
        <f>IF(AL8&lt;=85,"Débil",IF(AL8&lt;=95,"Moderado",IF(AL8=100,"Fuerte","")))</f>
        <v/>
      </c>
      <c r="AN8" s="236"/>
      <c r="AO8" s="236"/>
      <c r="AP8" s="236"/>
      <c r="AQ8" s="236"/>
      <c r="AR8" s="236"/>
      <c r="AS8" s="236"/>
      <c r="AT8" s="236"/>
      <c r="AU8" s="237" t="str">
        <f>IFERROR(VLOOKUP(AT8,'Seguridad Información'!$I$61:$J$65,2,0),"")</f>
        <v/>
      </c>
      <c r="AV8" s="79"/>
      <c r="AW8" s="78" t="str">
        <f t="shared" ref="AW8:AW70" si="1">IFERROR(AVERAGE(AO8,AQ8,AS8,AU8),"")</f>
        <v/>
      </c>
      <c r="AX8" s="77" t="str">
        <f t="shared" ref="AX8:AX71" si="2">IF(AW8&lt;=80,"Débil",IF(AW8&lt;=90,"Moderado",IF(AW8=100,"Fuerte","")))</f>
        <v/>
      </c>
      <c r="AY8" s="21" t="str">
        <f>IFERROR(VLOOKUP((CONCATENATE(AM8,AX8)),Listados!$U$3:$V$11,2,FALSE),"")</f>
        <v/>
      </c>
      <c r="AZ8" s="48">
        <f>IF(ISBLANK(AY8),"",IF(AY8="Débil", 0, IF(AY8="Moderado",50,100)))</f>
        <v>100</v>
      </c>
      <c r="BA8" s="295"/>
      <c r="BB8" s="297"/>
      <c r="BC8" s="197">
        <f>+IF(AND(W8="Preventivo",BB7="Fuerte"),2,IF(AND(W8="Preventivo",BB7="Moderado"),1,0))</f>
        <v>0</v>
      </c>
      <c r="BD8" s="64">
        <f>+IF(AND(W8="Detectivo/Correctivo",$BB7="Fuerte"),2,IF(AND(W8="Detectivo/Correctivo",$BB8="Moderado"),1,IF(AND(W8="Preventivo",$BB7="Fuerte"),1,0)))</f>
        <v>0</v>
      </c>
      <c r="BE8" s="197" t="e">
        <f>+N7-BC8</f>
        <v>#N/A</v>
      </c>
      <c r="BF8" s="197" t="e">
        <f>+P7-BD8</f>
        <v>#N/A</v>
      </c>
      <c r="BG8" s="299"/>
      <c r="BH8" s="299"/>
      <c r="BI8" s="299"/>
      <c r="BJ8" s="488"/>
      <c r="BK8" s="488"/>
      <c r="BL8" s="488"/>
      <c r="BM8" s="488"/>
    </row>
    <row r="9" spans="1:16383" ht="65.099999999999994" customHeight="1" thickBot="1" x14ac:dyDescent="0.3">
      <c r="A9" s="310"/>
      <c r="B9" s="302"/>
      <c r="C9" s="315"/>
      <c r="D9" s="168"/>
      <c r="E9" s="168"/>
      <c r="F9" s="410"/>
      <c r="G9" s="465"/>
      <c r="H9" s="100"/>
      <c r="I9" s="129"/>
      <c r="J9" s="100"/>
      <c r="K9" s="153"/>
      <c r="L9" s="130"/>
      <c r="M9" s="302"/>
      <c r="N9" s="304"/>
      <c r="O9" s="307"/>
      <c r="P9" s="304"/>
      <c r="Q9" s="308"/>
      <c r="R9" s="491"/>
      <c r="S9" s="162"/>
      <c r="T9" s="96"/>
      <c r="U9" s="72" t="s">
        <v>627</v>
      </c>
      <c r="V9" s="151"/>
      <c r="W9" s="150"/>
      <c r="X9" s="162"/>
      <c r="Y9" s="95" t="str">
        <f t="shared" ref="Y9:Y71" si="3">+IF(X9="si",15,"")</f>
        <v/>
      </c>
      <c r="Z9" s="162"/>
      <c r="AA9" s="95" t="str">
        <f t="shared" ref="AA9:AA71" si="4">+IF(Z9="si",15,"")</f>
        <v/>
      </c>
      <c r="AB9" s="162"/>
      <c r="AC9" s="95" t="str">
        <f t="shared" ref="AC9:AC71" si="5">+IF(AB9="si",15,"")</f>
        <v/>
      </c>
      <c r="AD9" s="162"/>
      <c r="AE9" s="95" t="str">
        <f t="shared" ref="AE9:AE71" si="6">+IF(AD9="si",15,"")</f>
        <v/>
      </c>
      <c r="AF9" s="162"/>
      <c r="AG9" s="95" t="str">
        <f t="shared" ref="AG9:AG71" si="7">+IF(AF9="si",15,"")</f>
        <v/>
      </c>
      <c r="AH9" s="162"/>
      <c r="AI9" s="95" t="str">
        <f t="shared" ref="AI9:AI71" si="8">+IF(AH9="si",15,"")</f>
        <v/>
      </c>
      <c r="AJ9" s="162"/>
      <c r="AK9" s="27" t="str">
        <f t="shared" si="0"/>
        <v/>
      </c>
      <c r="AL9" s="48" t="str">
        <f>IF((SUM(Y9,AA9,AC9,AE9,AG9,AI9,AK9)=0),"",(SUM(Y9,AA9,AC9,AE9,AG9,AI9,AK9)))</f>
        <v/>
      </c>
      <c r="AM9" s="48" t="str">
        <f t="shared" ref="AM9:AM71" si="9">IF(AL9&lt;=85,"Débil",IF(AL9&lt;=95,"Moderado",IF(AL9=100,"Fuerte","")))</f>
        <v/>
      </c>
      <c r="AN9" s="236"/>
      <c r="AO9" s="236"/>
      <c r="AP9" s="236"/>
      <c r="AQ9" s="236"/>
      <c r="AR9" s="236"/>
      <c r="AS9" s="236"/>
      <c r="AT9" s="236"/>
      <c r="AU9" s="237" t="str">
        <f>IFERROR(VLOOKUP(AT9,'Seguridad Información'!$I$61:$J$65,2,0),"")</f>
        <v/>
      </c>
      <c r="AV9" s="79"/>
      <c r="AW9" s="78" t="str">
        <f t="shared" si="1"/>
        <v/>
      </c>
      <c r="AX9" s="77" t="str">
        <f t="shared" si="2"/>
        <v/>
      </c>
      <c r="AY9" s="21" t="str">
        <f>IFERROR(VLOOKUP((CONCATENATE(AM9,AX9)),Listados!$U$3:$V$11,2,FALSE),"")</f>
        <v/>
      </c>
      <c r="AZ9" s="48">
        <f t="shared" ref="AZ9:AZ72" si="10">IF(ISBLANK(AY9),"",IF(AY9="Débil", 0, IF(AY9="Moderado",50,100)))</f>
        <v>100</v>
      </c>
      <c r="BA9" s="295"/>
      <c r="BB9" s="297"/>
      <c r="BC9" s="197">
        <f>+IF(AND(W9="Preventivo",BB7="Fuerte"),2,IF(AND(W9="Preventivo",BB7="Moderado"),1,0))</f>
        <v>0</v>
      </c>
      <c r="BD9" s="64">
        <f>+IF(AND(W9="Detectivo/Correctivo",$BB7="Fuerte"),2,IF(AND(W9="Detectivo/Correctivo",$BB9="Moderado"),1,IF(AND(W9="Preventivo",$BB7="Fuerte"),1,0)))</f>
        <v>0</v>
      </c>
      <c r="BE9" s="197" t="e">
        <f>+N7-BC9</f>
        <v>#N/A</v>
      </c>
      <c r="BF9" s="197" t="e">
        <f>+P7-BD9</f>
        <v>#N/A</v>
      </c>
      <c r="BG9" s="299"/>
      <c r="BH9" s="299"/>
      <c r="BI9" s="299"/>
      <c r="BJ9" s="488"/>
      <c r="BK9" s="488"/>
      <c r="BL9" s="488"/>
      <c r="BM9" s="488"/>
    </row>
    <row r="10" spans="1:16383" ht="65.099999999999994" customHeight="1" thickBot="1" x14ac:dyDescent="0.3">
      <c r="A10" s="310"/>
      <c r="B10" s="302"/>
      <c r="C10" s="315"/>
      <c r="D10" s="168"/>
      <c r="E10" s="168"/>
      <c r="F10" s="410"/>
      <c r="G10" s="465"/>
      <c r="H10" s="100"/>
      <c r="I10" s="129"/>
      <c r="J10" s="100"/>
      <c r="K10" s="153"/>
      <c r="L10" s="130"/>
      <c r="M10" s="302"/>
      <c r="N10" s="304"/>
      <c r="O10" s="307"/>
      <c r="P10" s="304"/>
      <c r="Q10" s="308"/>
      <c r="R10" s="491"/>
      <c r="S10" s="162"/>
      <c r="T10" s="97"/>
      <c r="U10" s="72" t="s">
        <v>627</v>
      </c>
      <c r="V10" s="151"/>
      <c r="W10" s="150"/>
      <c r="X10" s="162"/>
      <c r="Y10" s="95" t="str">
        <f t="shared" si="3"/>
        <v/>
      </c>
      <c r="Z10" s="162"/>
      <c r="AA10" s="95" t="str">
        <f t="shared" si="4"/>
        <v/>
      </c>
      <c r="AB10" s="162"/>
      <c r="AC10" s="95" t="str">
        <f t="shared" si="5"/>
        <v/>
      </c>
      <c r="AD10" s="162"/>
      <c r="AE10" s="95" t="str">
        <f t="shared" si="6"/>
        <v/>
      </c>
      <c r="AF10" s="162"/>
      <c r="AG10" s="95" t="str">
        <f t="shared" si="7"/>
        <v/>
      </c>
      <c r="AH10" s="162"/>
      <c r="AI10" s="95" t="str">
        <f t="shared" si="8"/>
        <v/>
      </c>
      <c r="AJ10" s="162"/>
      <c r="AK10" s="27" t="str">
        <f t="shared" si="0"/>
        <v/>
      </c>
      <c r="AL10" s="48" t="str">
        <f t="shared" ref="AL10:AL71" si="11">IF((SUM(Y10,AA10,AC10,AE10,AG10,AI10,AK10)=0),"",(SUM(Y10,AA10,AC10,AE10,AG10,AI10,AK10)))</f>
        <v/>
      </c>
      <c r="AM10" s="48" t="str">
        <f t="shared" si="9"/>
        <v/>
      </c>
      <c r="AN10" s="236"/>
      <c r="AO10" s="236"/>
      <c r="AP10" s="236"/>
      <c r="AQ10" s="236"/>
      <c r="AR10" s="236"/>
      <c r="AS10" s="236"/>
      <c r="AT10" s="236"/>
      <c r="AU10" s="237" t="str">
        <f>IFERROR(VLOOKUP(AT10,'Seguridad Información'!$I$61:$J$65,2,0),"")</f>
        <v/>
      </c>
      <c r="AV10" s="79"/>
      <c r="AW10" s="78" t="str">
        <f t="shared" si="1"/>
        <v/>
      </c>
      <c r="AX10" s="77" t="str">
        <f t="shared" si="2"/>
        <v/>
      </c>
      <c r="AY10" s="21" t="str">
        <f>IFERROR(VLOOKUP((CONCATENATE(AM10,AX10)),Listados!$U$3:$V$11,2,FALSE),"")</f>
        <v/>
      </c>
      <c r="AZ10" s="48">
        <f t="shared" si="10"/>
        <v>100</v>
      </c>
      <c r="BA10" s="295"/>
      <c r="BB10" s="297"/>
      <c r="BC10" s="197">
        <f>+IF(AND(W10="Preventivo",BB7="Fuerte"),2,IF(AND(W10="Preventivo",BB7="Moderado"),1,0))</f>
        <v>0</v>
      </c>
      <c r="BD10" s="64">
        <f>+IF(AND(W10="Detectivo/Correctivo",$BB7="Fuerte"),2,IF(AND(W10="Detectivo/Correctivo",$BB10="Moderado"),1,IF(AND(W10="Preventivo",$BB7="Fuerte"),1,0)))</f>
        <v>0</v>
      </c>
      <c r="BE10" s="197" t="e">
        <f>+N7-BC10</f>
        <v>#N/A</v>
      </c>
      <c r="BF10" s="197" t="e">
        <f>+P7-BD10</f>
        <v>#N/A</v>
      </c>
      <c r="BG10" s="299"/>
      <c r="BH10" s="299"/>
      <c r="BI10" s="299"/>
      <c r="BJ10" s="488"/>
      <c r="BK10" s="488"/>
      <c r="BL10" s="488"/>
      <c r="BM10" s="488"/>
    </row>
    <row r="11" spans="1:16383" ht="65.099999999999994" customHeight="1" thickBot="1" x14ac:dyDescent="0.3">
      <c r="A11" s="310"/>
      <c r="B11" s="302"/>
      <c r="C11" s="315"/>
      <c r="D11" s="109"/>
      <c r="E11" s="109"/>
      <c r="F11" s="410"/>
      <c r="G11" s="465"/>
      <c r="H11" s="100"/>
      <c r="I11" s="129"/>
      <c r="J11" s="100"/>
      <c r="K11" s="29"/>
      <c r="L11" s="130"/>
      <c r="M11" s="302"/>
      <c r="N11" s="304"/>
      <c r="O11" s="307"/>
      <c r="P11" s="304"/>
      <c r="Q11" s="308"/>
      <c r="R11" s="491"/>
      <c r="S11" s="162"/>
      <c r="T11" s="238"/>
      <c r="U11" s="72" t="s">
        <v>627</v>
      </c>
      <c r="V11" s="151"/>
      <c r="W11" s="150"/>
      <c r="X11" s="162"/>
      <c r="Y11" s="95" t="str">
        <f t="shared" si="3"/>
        <v/>
      </c>
      <c r="Z11" s="162"/>
      <c r="AA11" s="95" t="str">
        <f t="shared" si="4"/>
        <v/>
      </c>
      <c r="AB11" s="162"/>
      <c r="AC11" s="95" t="str">
        <f t="shared" si="5"/>
        <v/>
      </c>
      <c r="AD11" s="162"/>
      <c r="AE11" s="95" t="str">
        <f t="shared" si="6"/>
        <v/>
      </c>
      <c r="AF11" s="162"/>
      <c r="AG11" s="95" t="str">
        <f t="shared" si="7"/>
        <v/>
      </c>
      <c r="AH11" s="162"/>
      <c r="AI11" s="95" t="str">
        <f t="shared" si="8"/>
        <v/>
      </c>
      <c r="AJ11" s="162"/>
      <c r="AK11" s="27" t="str">
        <f t="shared" si="0"/>
        <v/>
      </c>
      <c r="AL11" s="48" t="str">
        <f t="shared" si="11"/>
        <v/>
      </c>
      <c r="AM11" s="48" t="str">
        <f t="shared" si="9"/>
        <v/>
      </c>
      <c r="AN11" s="236"/>
      <c r="AO11" s="236"/>
      <c r="AP11" s="236"/>
      <c r="AQ11" s="236"/>
      <c r="AR11" s="236"/>
      <c r="AS11" s="236"/>
      <c r="AT11" s="236"/>
      <c r="AU11" s="237" t="str">
        <f>IFERROR(VLOOKUP(AT11,'Seguridad Información'!$I$61:$J$65,2,0),"")</f>
        <v/>
      </c>
      <c r="AV11" s="79"/>
      <c r="AW11" s="78" t="str">
        <f t="shared" si="1"/>
        <v/>
      </c>
      <c r="AX11" s="77" t="str">
        <f t="shared" si="2"/>
        <v/>
      </c>
      <c r="AY11" s="21" t="str">
        <f>IFERROR(VLOOKUP((CONCATENATE(AM11,AX11)),Listados!$U$3:$V$11,2,FALSE),"")</f>
        <v/>
      </c>
      <c r="AZ11" s="48">
        <f t="shared" si="10"/>
        <v>100</v>
      </c>
      <c r="BA11" s="295"/>
      <c r="BB11" s="297"/>
      <c r="BC11" s="197">
        <f>+IF(AND(W11="Preventivo",BB7="Fuerte"),2,IF(AND(W11="Preventivo",BB7="Moderado"),1,0))</f>
        <v>0</v>
      </c>
      <c r="BD11" s="64">
        <f>+IF(AND(W11="Detectivo/Correctivo",$BB7="Fuerte"),2,IF(AND(W11="Detectivo/Correctivo",$BB11="Moderado"),1,IF(AND(W11="Preventivo",$BB7="Fuerte"),1,0)))</f>
        <v>0</v>
      </c>
      <c r="BE11" s="197" t="e">
        <f>+N7-BC11</f>
        <v>#N/A</v>
      </c>
      <c r="BF11" s="197" t="e">
        <f>+P7-BD11</f>
        <v>#N/A</v>
      </c>
      <c r="BG11" s="299"/>
      <c r="BH11" s="299"/>
      <c r="BI11" s="299"/>
      <c r="BJ11" s="488"/>
      <c r="BK11" s="488"/>
      <c r="BL11" s="488"/>
      <c r="BM11" s="488"/>
    </row>
    <row r="12" spans="1:16383" ht="65.099999999999994" customHeight="1" thickBot="1" x14ac:dyDescent="0.3">
      <c r="A12" s="311"/>
      <c r="B12" s="504"/>
      <c r="C12" s="316"/>
      <c r="D12" s="106"/>
      <c r="E12" s="106"/>
      <c r="F12" s="523"/>
      <c r="G12" s="502"/>
      <c r="H12" s="65"/>
      <c r="I12" s="53"/>
      <c r="J12" s="65"/>
      <c r="K12" s="31"/>
      <c r="L12" s="66"/>
      <c r="M12" s="504"/>
      <c r="N12" s="503"/>
      <c r="O12" s="505"/>
      <c r="P12" s="503"/>
      <c r="Q12" s="509"/>
      <c r="R12" s="492"/>
      <c r="S12" s="69"/>
      <c r="T12" s="98"/>
      <c r="U12" s="73" t="s">
        <v>627</v>
      </c>
      <c r="V12" s="67"/>
      <c r="W12" s="68"/>
      <c r="X12" s="69"/>
      <c r="Y12" s="99" t="str">
        <f t="shared" si="3"/>
        <v/>
      </c>
      <c r="Z12" s="69"/>
      <c r="AA12" s="99" t="str">
        <f t="shared" si="4"/>
        <v/>
      </c>
      <c r="AB12" s="69"/>
      <c r="AC12" s="99" t="str">
        <f t="shared" si="5"/>
        <v/>
      </c>
      <c r="AD12" s="69"/>
      <c r="AE12" s="99" t="str">
        <f t="shared" si="6"/>
        <v/>
      </c>
      <c r="AF12" s="69"/>
      <c r="AG12" s="99" t="str">
        <f t="shared" si="7"/>
        <v/>
      </c>
      <c r="AH12" s="69"/>
      <c r="AI12" s="99" t="str">
        <f t="shared" si="8"/>
        <v/>
      </c>
      <c r="AJ12" s="69"/>
      <c r="AK12" s="70" t="str">
        <f t="shared" si="0"/>
        <v/>
      </c>
      <c r="AL12" s="110" t="str">
        <f t="shared" si="11"/>
        <v/>
      </c>
      <c r="AM12" s="110" t="str">
        <f t="shared" si="9"/>
        <v/>
      </c>
      <c r="AN12" s="236"/>
      <c r="AO12" s="236"/>
      <c r="AP12" s="236"/>
      <c r="AQ12" s="236"/>
      <c r="AR12" s="236"/>
      <c r="AS12" s="236"/>
      <c r="AT12" s="236"/>
      <c r="AU12" s="237" t="str">
        <f>IFERROR(VLOOKUP(AT12,'Seguridad Información'!$I$61:$J$65,2,0),"")</f>
        <v/>
      </c>
      <c r="AV12" s="79"/>
      <c r="AW12" s="78" t="str">
        <f t="shared" si="1"/>
        <v/>
      </c>
      <c r="AX12" s="77" t="str">
        <f t="shared" si="2"/>
        <v/>
      </c>
      <c r="AY12" s="21" t="str">
        <f>IFERROR(VLOOKUP((CONCATENATE(AM12,AX12)),Listados!$U$3:$V$11,2,FALSE),"")</f>
        <v/>
      </c>
      <c r="AZ12" s="110">
        <f t="shared" si="10"/>
        <v>100</v>
      </c>
      <c r="BA12" s="511"/>
      <c r="BB12" s="513"/>
      <c r="BC12" s="71">
        <f>+IF(AND(W12="Preventivo",BB7="Fuerte"),2,IF(AND(W12="Preventivo",BB7="Moderado"),1,0))</f>
        <v>0</v>
      </c>
      <c r="BD12" s="64">
        <f>+IF(AND(W12="Detectivo/Correctivo",$BB7="Fuerte"),2,IF(AND(W12="Detectivo/Correctivo",$BB12="Moderado"),1,IF(AND(W12="Preventivo",$BB7="Fuerte"),1,0)))</f>
        <v>0</v>
      </c>
      <c r="BE12" s="71" t="e">
        <f>+N7-BC12</f>
        <v>#N/A</v>
      </c>
      <c r="BF12" s="71" t="e">
        <f>+P7-BD12</f>
        <v>#N/A</v>
      </c>
      <c r="BG12" s="507"/>
      <c r="BH12" s="507"/>
      <c r="BI12" s="507"/>
      <c r="BJ12" s="489"/>
      <c r="BK12" s="489"/>
      <c r="BL12" s="489"/>
      <c r="BM12" s="489"/>
    </row>
    <row r="13" spans="1:16383" ht="65.099999999999994" customHeight="1" thickBot="1" x14ac:dyDescent="0.3">
      <c r="A13" s="310">
        <v>2</v>
      </c>
      <c r="B13" s="495"/>
      <c r="C13" s="315" t="str">
        <f>IFERROR(VLOOKUP(B13,Listados!B$3:C$20,2,FALSE),"")</f>
        <v/>
      </c>
      <c r="D13" s="105"/>
      <c r="E13" s="105"/>
      <c r="F13" s="410"/>
      <c r="G13" s="479"/>
      <c r="H13" s="52"/>
      <c r="I13" s="52"/>
      <c r="J13" s="52"/>
      <c r="K13" s="55"/>
      <c r="L13" s="56"/>
      <c r="M13" s="301"/>
      <c r="N13" s="304" t="e">
        <f>+VLOOKUP(M13,Listados!$K$8:$L$12,2,0)</f>
        <v>#N/A</v>
      </c>
      <c r="O13" s="306"/>
      <c r="P13" s="304" t="e">
        <f>+VLOOKUP(O13,Listados!$K$13:$L$17,2,0)</f>
        <v>#N/A</v>
      </c>
      <c r="Q13" s="300" t="str">
        <f>IF(AND(M13&lt;&gt;"",O13&lt;&gt;""),VLOOKUP(M13&amp;O13,Listados!$M$3:$N$27,2,FALSE),"")</f>
        <v/>
      </c>
      <c r="R13" s="299" t="e">
        <f>+VLOOKUP(Q13,Listados!$P$3:$Q$6,2,FALSE)</f>
        <v>#N/A</v>
      </c>
      <c r="S13" s="108"/>
      <c r="T13" s="94"/>
      <c r="U13" s="47" t="s">
        <v>627</v>
      </c>
      <c r="V13" s="60"/>
      <c r="W13" s="57"/>
      <c r="X13" s="57"/>
      <c r="Y13" s="95" t="str">
        <f t="shared" si="3"/>
        <v/>
      </c>
      <c r="Z13" s="57"/>
      <c r="AA13" s="95" t="str">
        <f t="shared" si="4"/>
        <v/>
      </c>
      <c r="AB13" s="108"/>
      <c r="AC13" s="95" t="str">
        <f t="shared" si="5"/>
        <v/>
      </c>
      <c r="AD13" s="108"/>
      <c r="AE13" s="95" t="str">
        <f t="shared" si="6"/>
        <v/>
      </c>
      <c r="AF13" s="108"/>
      <c r="AG13" s="95" t="str">
        <f t="shared" si="7"/>
        <v/>
      </c>
      <c r="AH13" s="108"/>
      <c r="AI13" s="95" t="str">
        <f t="shared" si="8"/>
        <v/>
      </c>
      <c r="AJ13" s="108"/>
      <c r="AK13" s="27" t="str">
        <f t="shared" si="0"/>
        <v/>
      </c>
      <c r="AL13" s="48" t="str">
        <f t="shared" si="11"/>
        <v/>
      </c>
      <c r="AM13" s="48" t="str">
        <f t="shared" si="9"/>
        <v/>
      </c>
      <c r="AN13" s="236"/>
      <c r="AO13" s="236"/>
      <c r="AP13" s="236"/>
      <c r="AQ13" s="236"/>
      <c r="AR13" s="236"/>
      <c r="AS13" s="236"/>
      <c r="AT13" s="236"/>
      <c r="AU13" s="237" t="str">
        <f>IFERROR(VLOOKUP(AT13,'Seguridad Información'!$I$61:$J$65,2,0),"")</f>
        <v/>
      </c>
      <c r="AV13" s="79"/>
      <c r="AW13" s="78" t="str">
        <f t="shared" si="1"/>
        <v/>
      </c>
      <c r="AX13" s="77" t="str">
        <f t="shared" si="2"/>
        <v/>
      </c>
      <c r="AY13" s="21" t="str">
        <f>IFERROR(VLOOKUP((CONCATENATE(AM13,AX13)),Listados!$U$3:$V$11,2,FALSE),"")</f>
        <v/>
      </c>
      <c r="AZ13" s="48">
        <f t="shared" si="10"/>
        <v>100</v>
      </c>
      <c r="BA13" s="295">
        <f>AVERAGE(AZ13:AZ18)</f>
        <v>100</v>
      </c>
      <c r="BB13" s="296" t="str">
        <f>IF(BA13&lt;=50, "Débil", IF(BA13&lt;=99,"Moderado","Fuerte"))</f>
        <v>Fuerte</v>
      </c>
      <c r="BC13" s="58">
        <f>+IF(AND(W13="Preventivo",BB13="Fuerte"),2,IF(AND(W13="Preventivo",BB13="Moderado"),1,0))</f>
        <v>0</v>
      </c>
      <c r="BD13" s="64">
        <f>+IF(AND(W13="Detectivo/Correctivo",$BB13="Fuerte"),2,IF(AND(W13="Detectivo/Correctivo",$BB13="Moderado"),1,IF(AND(W13="Preventivo",$BB13="Fuerte"),1,0)))</f>
        <v>0</v>
      </c>
      <c r="BE13" s="58" t="e">
        <f>+N13-BC13</f>
        <v>#N/A</v>
      </c>
      <c r="BF13" s="58" t="e">
        <f>+P13-BD13</f>
        <v>#N/A</v>
      </c>
      <c r="BG13" s="299" t="e">
        <f>+VLOOKUP(MIN(BE13,BE14,BE15,BE16,BE17,BE18),Listados!$J$18:$K$24,2,TRUE)</f>
        <v>#N/A</v>
      </c>
      <c r="BH13" s="299" t="e">
        <f>+VLOOKUP(MIN(BF13,BF14,BF15,BF16,BF17,BF18),Listados!$J$26:$K$32,2,TRUE)</f>
        <v>#N/A</v>
      </c>
      <c r="BI13" s="299" t="e">
        <f>IF(AND(BG13&lt;&gt;"",BH13&lt;&gt;""),VLOOKUP(BG13&amp;BH13,Listados!$M$3:$N$27,2,FALSE),"")</f>
        <v>#N/A</v>
      </c>
      <c r="BJ13" s="487" t="e">
        <f>+IF($R13="Asumir el riesgo","NA","")</f>
        <v>#N/A</v>
      </c>
      <c r="BK13" s="487" t="e">
        <f>+IF($R13="Asumir el riesgo","NA","")</f>
        <v>#N/A</v>
      </c>
      <c r="BL13" s="487" t="e">
        <f>+IF($R13="Asumir el riesgo","NA","")</f>
        <v>#N/A</v>
      </c>
      <c r="BM13" s="487" t="e">
        <f>+IF($R13="Asumir el riesgo","NA","")</f>
        <v>#N/A</v>
      </c>
    </row>
    <row r="14" spans="1:16383" ht="65.099999999999994" customHeight="1" thickBot="1" x14ac:dyDescent="0.3">
      <c r="A14" s="310"/>
      <c r="B14" s="495"/>
      <c r="C14" s="315"/>
      <c r="D14" s="168"/>
      <c r="E14" s="168"/>
      <c r="F14" s="410"/>
      <c r="G14" s="465"/>
      <c r="H14" s="100"/>
      <c r="I14" s="129"/>
      <c r="J14" s="100"/>
      <c r="K14" s="153"/>
      <c r="L14" s="130"/>
      <c r="M14" s="302"/>
      <c r="N14" s="304"/>
      <c r="O14" s="307"/>
      <c r="P14" s="304"/>
      <c r="Q14" s="308"/>
      <c r="R14" s="299"/>
      <c r="S14" s="162"/>
      <c r="T14" s="238"/>
      <c r="U14" s="47" t="s">
        <v>627</v>
      </c>
      <c r="V14" s="151"/>
      <c r="W14" s="200"/>
      <c r="X14" s="200"/>
      <c r="Y14" s="95" t="str">
        <f t="shared" si="3"/>
        <v/>
      </c>
      <c r="Z14" s="200"/>
      <c r="AA14" s="95" t="str">
        <f t="shared" si="4"/>
        <v/>
      </c>
      <c r="AB14" s="162"/>
      <c r="AC14" s="95" t="str">
        <f t="shared" si="5"/>
        <v/>
      </c>
      <c r="AD14" s="162"/>
      <c r="AE14" s="95" t="str">
        <f t="shared" si="6"/>
        <v/>
      </c>
      <c r="AF14" s="162"/>
      <c r="AG14" s="95" t="str">
        <f t="shared" si="7"/>
        <v/>
      </c>
      <c r="AH14" s="162"/>
      <c r="AI14" s="95" t="str">
        <f t="shared" si="8"/>
        <v/>
      </c>
      <c r="AJ14" s="162"/>
      <c r="AK14" s="27" t="str">
        <f t="shared" si="0"/>
        <v/>
      </c>
      <c r="AL14" s="48" t="str">
        <f t="shared" si="11"/>
        <v/>
      </c>
      <c r="AM14" s="48" t="str">
        <f t="shared" si="9"/>
        <v/>
      </c>
      <c r="AN14" s="236"/>
      <c r="AO14" s="236"/>
      <c r="AP14" s="236"/>
      <c r="AQ14" s="236"/>
      <c r="AR14" s="236"/>
      <c r="AS14" s="236"/>
      <c r="AT14" s="236"/>
      <c r="AU14" s="237" t="str">
        <f>IFERROR(VLOOKUP(AT14,'Seguridad Información'!$I$61:$J$65,2,0),"")</f>
        <v/>
      </c>
      <c r="AV14" s="79"/>
      <c r="AW14" s="78" t="str">
        <f t="shared" si="1"/>
        <v/>
      </c>
      <c r="AX14" s="77" t="str">
        <f t="shared" si="2"/>
        <v/>
      </c>
      <c r="AY14" s="21" t="str">
        <f>IFERROR(VLOOKUP((CONCATENATE(AM14,AX14)),Listados!$U$3:$V$11,2,FALSE),"")</f>
        <v/>
      </c>
      <c r="AZ14" s="48">
        <f t="shared" si="10"/>
        <v>100</v>
      </c>
      <c r="BA14" s="295"/>
      <c r="BB14" s="297"/>
      <c r="BC14" s="197">
        <f>+IF(AND(W14="Preventivo",BB13="Fuerte"),2,IF(AND(W14="Preventivo",BB13="Moderado"),1,0))</f>
        <v>0</v>
      </c>
      <c r="BD14" s="64">
        <f>+IF(AND(W14="Detectivo/Correctivo",$BB13="Fuerte"),2,IF(AND(W14="Detectivo/Correctivo",$BB14="Moderado"),1,IF(AND(W14="Preventivo",$BB13="Fuerte"),1,0)))</f>
        <v>0</v>
      </c>
      <c r="BE14" s="197" t="e">
        <f>+N13-BC14</f>
        <v>#N/A</v>
      </c>
      <c r="BF14" s="197" t="e">
        <f>+P13-BD14</f>
        <v>#N/A</v>
      </c>
      <c r="BG14" s="299"/>
      <c r="BH14" s="299"/>
      <c r="BI14" s="299"/>
      <c r="BJ14" s="488"/>
      <c r="BK14" s="488"/>
      <c r="BL14" s="488"/>
      <c r="BM14" s="488"/>
    </row>
    <row r="15" spans="1:16383" ht="65.099999999999994" customHeight="1" thickBot="1" x14ac:dyDescent="0.3">
      <c r="A15" s="310"/>
      <c r="B15" s="495"/>
      <c r="C15" s="315"/>
      <c r="D15" s="168"/>
      <c r="E15" s="168"/>
      <c r="F15" s="410"/>
      <c r="G15" s="465"/>
      <c r="H15" s="100"/>
      <c r="I15" s="129"/>
      <c r="J15" s="100"/>
      <c r="K15" s="153"/>
      <c r="L15" s="130"/>
      <c r="M15" s="302"/>
      <c r="N15" s="304"/>
      <c r="O15" s="307"/>
      <c r="P15" s="304"/>
      <c r="Q15" s="308"/>
      <c r="R15" s="299"/>
      <c r="S15" s="162"/>
      <c r="T15" s="96"/>
      <c r="U15" s="47" t="s">
        <v>627</v>
      </c>
      <c r="V15" s="151"/>
      <c r="W15" s="200"/>
      <c r="X15" s="200"/>
      <c r="Y15" s="95" t="str">
        <f t="shared" si="3"/>
        <v/>
      </c>
      <c r="Z15" s="200"/>
      <c r="AA15" s="95" t="str">
        <f t="shared" si="4"/>
        <v/>
      </c>
      <c r="AB15" s="162"/>
      <c r="AC15" s="95" t="str">
        <f t="shared" si="5"/>
        <v/>
      </c>
      <c r="AD15" s="162"/>
      <c r="AE15" s="95" t="str">
        <f t="shared" si="6"/>
        <v/>
      </c>
      <c r="AF15" s="162"/>
      <c r="AG15" s="95" t="str">
        <f t="shared" si="7"/>
        <v/>
      </c>
      <c r="AH15" s="162"/>
      <c r="AI15" s="95" t="str">
        <f t="shared" si="8"/>
        <v/>
      </c>
      <c r="AJ15" s="162"/>
      <c r="AK15" s="27" t="str">
        <f t="shared" si="0"/>
        <v/>
      </c>
      <c r="AL15" s="48" t="str">
        <f t="shared" si="11"/>
        <v/>
      </c>
      <c r="AM15" s="48" t="str">
        <f t="shared" si="9"/>
        <v/>
      </c>
      <c r="AN15" s="236"/>
      <c r="AO15" s="236"/>
      <c r="AP15" s="236"/>
      <c r="AQ15" s="236"/>
      <c r="AR15" s="236"/>
      <c r="AS15" s="236"/>
      <c r="AT15" s="236"/>
      <c r="AU15" s="237" t="str">
        <f>IFERROR(VLOOKUP(AT15,'Seguridad Información'!$I$61:$J$65,2,0),"")</f>
        <v/>
      </c>
      <c r="AV15" s="79"/>
      <c r="AW15" s="78" t="str">
        <f t="shared" si="1"/>
        <v/>
      </c>
      <c r="AX15" s="77" t="str">
        <f t="shared" si="2"/>
        <v/>
      </c>
      <c r="AY15" s="21" t="str">
        <f>IFERROR(VLOOKUP((CONCATENATE(AM15,AX15)),Listados!$U$3:$V$11,2,FALSE),"")</f>
        <v/>
      </c>
      <c r="AZ15" s="48">
        <f t="shared" si="10"/>
        <v>100</v>
      </c>
      <c r="BA15" s="295"/>
      <c r="BB15" s="297"/>
      <c r="BC15" s="197">
        <f>+IF(AND(W15="Preventivo",BB13="Fuerte"),2,IF(AND(W15="Preventivo",BB13="Moderado"),1,0))</f>
        <v>0</v>
      </c>
      <c r="BD15" s="64">
        <f>+IF(AND(W15="Detectivo/Correctivo",$BB13="Fuerte"),2,IF(AND(W15="Detectivo/Correctivo",$BB15="Moderado"),1,IF(AND(W15="Preventivo",$BB13="Fuerte"),1,0)))</f>
        <v>0</v>
      </c>
      <c r="BE15" s="197" t="e">
        <f>+N13-BC15</f>
        <v>#N/A</v>
      </c>
      <c r="BF15" s="197" t="e">
        <f>+P13-BD15</f>
        <v>#N/A</v>
      </c>
      <c r="BG15" s="299"/>
      <c r="BH15" s="299"/>
      <c r="BI15" s="299"/>
      <c r="BJ15" s="488"/>
      <c r="BK15" s="488"/>
      <c r="BL15" s="488"/>
      <c r="BM15" s="488"/>
    </row>
    <row r="16" spans="1:16383" ht="65.099999999999994" customHeight="1" thickBot="1" x14ac:dyDescent="0.3">
      <c r="A16" s="310"/>
      <c r="B16" s="495"/>
      <c r="C16" s="315"/>
      <c r="D16" s="168"/>
      <c r="E16" s="168"/>
      <c r="F16" s="410"/>
      <c r="G16" s="465"/>
      <c r="H16" s="100"/>
      <c r="I16" s="129"/>
      <c r="J16" s="100"/>
      <c r="K16" s="153"/>
      <c r="L16" s="130"/>
      <c r="M16" s="302"/>
      <c r="N16" s="304"/>
      <c r="O16" s="307"/>
      <c r="P16" s="304"/>
      <c r="Q16" s="308"/>
      <c r="R16" s="299"/>
      <c r="S16" s="162"/>
      <c r="T16" s="162"/>
      <c r="U16" s="47" t="s">
        <v>627</v>
      </c>
      <c r="V16" s="151"/>
      <c r="W16" s="200"/>
      <c r="X16" s="200"/>
      <c r="Y16" s="95" t="str">
        <f t="shared" si="3"/>
        <v/>
      </c>
      <c r="Z16" s="200"/>
      <c r="AA16" s="95" t="str">
        <f t="shared" si="4"/>
        <v/>
      </c>
      <c r="AB16" s="162"/>
      <c r="AC16" s="95" t="str">
        <f t="shared" si="5"/>
        <v/>
      </c>
      <c r="AD16" s="162"/>
      <c r="AE16" s="95" t="str">
        <f t="shared" si="6"/>
        <v/>
      </c>
      <c r="AF16" s="162"/>
      <c r="AG16" s="95" t="str">
        <f t="shared" si="7"/>
        <v/>
      </c>
      <c r="AH16" s="162"/>
      <c r="AI16" s="95" t="str">
        <f t="shared" si="8"/>
        <v/>
      </c>
      <c r="AJ16" s="162"/>
      <c r="AK16" s="27" t="str">
        <f t="shared" si="0"/>
        <v/>
      </c>
      <c r="AL16" s="48" t="str">
        <f t="shared" si="11"/>
        <v/>
      </c>
      <c r="AM16" s="48" t="str">
        <f t="shared" si="9"/>
        <v/>
      </c>
      <c r="AN16" s="236"/>
      <c r="AO16" s="236"/>
      <c r="AP16" s="236"/>
      <c r="AQ16" s="236"/>
      <c r="AR16" s="236"/>
      <c r="AS16" s="236"/>
      <c r="AT16" s="236"/>
      <c r="AU16" s="237" t="str">
        <f>IFERROR(VLOOKUP(AT16,'Seguridad Información'!$I$61:$J$65,2,0),"")</f>
        <v/>
      </c>
      <c r="AV16" s="79"/>
      <c r="AW16" s="78" t="str">
        <f t="shared" si="1"/>
        <v/>
      </c>
      <c r="AX16" s="77" t="str">
        <f t="shared" si="2"/>
        <v/>
      </c>
      <c r="AY16" s="21" t="str">
        <f>IFERROR(VLOOKUP((CONCATENATE(AM16,AX16)),Listados!$U$3:$V$11,2,FALSE),"")</f>
        <v/>
      </c>
      <c r="AZ16" s="48">
        <f t="shared" si="10"/>
        <v>100</v>
      </c>
      <c r="BA16" s="295"/>
      <c r="BB16" s="297"/>
      <c r="BC16" s="197">
        <f>+IF(AND(W16="Preventivo",BB13="Fuerte"),2,IF(AND(W16="Preventivo",BB13="Moderado"),1,0))</f>
        <v>0</v>
      </c>
      <c r="BD16" s="64">
        <f>+IF(AND(W16="Detectivo/Correctivo",$BB13="Fuerte"),2,IF(AND(W16="Detectivo/Correctivo",$BB16="Moderado"),1,IF(AND(W16="Preventivo",$BB13="Fuerte"),1,0)))</f>
        <v>0</v>
      </c>
      <c r="BE16" s="197" t="e">
        <f>+N13-BC16</f>
        <v>#N/A</v>
      </c>
      <c r="BF16" s="197" t="e">
        <f>+P13-BD16</f>
        <v>#N/A</v>
      </c>
      <c r="BG16" s="299"/>
      <c r="BH16" s="299"/>
      <c r="BI16" s="299"/>
      <c r="BJ16" s="488"/>
      <c r="BK16" s="488"/>
      <c r="BL16" s="488"/>
      <c r="BM16" s="488"/>
    </row>
    <row r="17" spans="1:65" ht="65.099999999999994" customHeight="1" thickBot="1" x14ac:dyDescent="0.3">
      <c r="A17" s="310"/>
      <c r="B17" s="495"/>
      <c r="C17" s="315"/>
      <c r="D17" s="109"/>
      <c r="E17" s="109"/>
      <c r="F17" s="410"/>
      <c r="G17" s="465"/>
      <c r="H17" s="100"/>
      <c r="I17" s="129"/>
      <c r="J17" s="100"/>
      <c r="K17" s="29"/>
      <c r="L17" s="130"/>
      <c r="M17" s="302"/>
      <c r="N17" s="304"/>
      <c r="O17" s="307"/>
      <c r="P17" s="304"/>
      <c r="Q17" s="308"/>
      <c r="R17" s="299"/>
      <c r="S17" s="162"/>
      <c r="T17" s="238"/>
      <c r="U17" s="47" t="s">
        <v>627</v>
      </c>
      <c r="V17" s="151"/>
      <c r="W17" s="200"/>
      <c r="X17" s="200"/>
      <c r="Y17" s="95" t="str">
        <f t="shared" si="3"/>
        <v/>
      </c>
      <c r="Z17" s="200"/>
      <c r="AA17" s="95" t="str">
        <f t="shared" si="4"/>
        <v/>
      </c>
      <c r="AB17" s="162"/>
      <c r="AC17" s="95" t="str">
        <f t="shared" si="5"/>
        <v/>
      </c>
      <c r="AD17" s="162"/>
      <c r="AE17" s="95" t="str">
        <f t="shared" si="6"/>
        <v/>
      </c>
      <c r="AF17" s="162"/>
      <c r="AG17" s="95" t="str">
        <f t="shared" si="7"/>
        <v/>
      </c>
      <c r="AH17" s="162"/>
      <c r="AI17" s="95" t="str">
        <f t="shared" si="8"/>
        <v/>
      </c>
      <c r="AJ17" s="162"/>
      <c r="AK17" s="27" t="str">
        <f t="shared" si="0"/>
        <v/>
      </c>
      <c r="AL17" s="48" t="str">
        <f t="shared" si="11"/>
        <v/>
      </c>
      <c r="AM17" s="48" t="str">
        <f t="shared" si="9"/>
        <v/>
      </c>
      <c r="AN17" s="236"/>
      <c r="AO17" s="236"/>
      <c r="AP17" s="236"/>
      <c r="AQ17" s="236"/>
      <c r="AR17" s="236"/>
      <c r="AS17" s="236"/>
      <c r="AT17" s="236"/>
      <c r="AU17" s="237" t="str">
        <f>IFERROR(VLOOKUP(AT17,'Seguridad Información'!$I$61:$J$65,2,0),"")</f>
        <v/>
      </c>
      <c r="AV17" s="79"/>
      <c r="AW17" s="78" t="str">
        <f t="shared" si="1"/>
        <v/>
      </c>
      <c r="AX17" s="77" t="str">
        <f t="shared" si="2"/>
        <v/>
      </c>
      <c r="AY17" s="21" t="str">
        <f>IFERROR(VLOOKUP((CONCATENATE(AM17,AX17)),Listados!$U$3:$V$11,2,FALSE),"")</f>
        <v/>
      </c>
      <c r="AZ17" s="48">
        <f t="shared" si="10"/>
        <v>100</v>
      </c>
      <c r="BA17" s="295"/>
      <c r="BB17" s="297"/>
      <c r="BC17" s="197">
        <f>+IF(AND(W17="Preventivo",BB13="Fuerte"),2,IF(AND(W17="Preventivo",BB13="Moderado"),1,0))</f>
        <v>0</v>
      </c>
      <c r="BD17" s="64">
        <f>+IF(AND(W17="Detectivo/Correctivo",$BB13="Fuerte"),2,IF(AND(W17="Detectivo/Correctivo",$BB17="Moderado"),1,IF(AND(W17="Preventivo",$BB13="Fuerte"),1,0)))</f>
        <v>0</v>
      </c>
      <c r="BE17" s="197" t="e">
        <f>+N13-BC17</f>
        <v>#N/A</v>
      </c>
      <c r="BF17" s="197" t="e">
        <f>+P13-BD17</f>
        <v>#N/A</v>
      </c>
      <c r="BG17" s="299"/>
      <c r="BH17" s="299"/>
      <c r="BI17" s="299"/>
      <c r="BJ17" s="488"/>
      <c r="BK17" s="488"/>
      <c r="BL17" s="488"/>
      <c r="BM17" s="488"/>
    </row>
    <row r="18" spans="1:65" ht="65.099999999999994" customHeight="1" thickBot="1" x14ac:dyDescent="0.3">
      <c r="A18" s="311"/>
      <c r="B18" s="495"/>
      <c r="C18" s="316"/>
      <c r="D18" s="106"/>
      <c r="E18" s="106"/>
      <c r="F18" s="479"/>
      <c r="G18" s="465"/>
      <c r="H18" s="100"/>
      <c r="I18" s="129"/>
      <c r="J18" s="100"/>
      <c r="K18" s="31"/>
      <c r="L18" s="130"/>
      <c r="M18" s="504"/>
      <c r="N18" s="503"/>
      <c r="O18" s="505"/>
      <c r="P18" s="503"/>
      <c r="Q18" s="509"/>
      <c r="R18" s="300"/>
      <c r="S18" s="69"/>
      <c r="T18" s="98"/>
      <c r="U18" s="47" t="s">
        <v>627</v>
      </c>
      <c r="V18" s="67"/>
      <c r="W18" s="200"/>
      <c r="X18" s="200"/>
      <c r="Y18" s="95" t="str">
        <f t="shared" si="3"/>
        <v/>
      </c>
      <c r="Z18" s="200"/>
      <c r="AA18" s="95" t="str">
        <f t="shared" si="4"/>
        <v/>
      </c>
      <c r="AB18" s="162"/>
      <c r="AC18" s="95" t="str">
        <f t="shared" si="5"/>
        <v/>
      </c>
      <c r="AD18" s="162"/>
      <c r="AE18" s="95" t="str">
        <f t="shared" si="6"/>
        <v/>
      </c>
      <c r="AF18" s="162"/>
      <c r="AG18" s="95" t="str">
        <f t="shared" si="7"/>
        <v/>
      </c>
      <c r="AH18" s="162"/>
      <c r="AI18" s="95" t="str">
        <f t="shared" si="8"/>
        <v/>
      </c>
      <c r="AJ18" s="162"/>
      <c r="AK18" s="27" t="str">
        <f t="shared" si="0"/>
        <v/>
      </c>
      <c r="AL18" s="48" t="str">
        <f t="shared" si="11"/>
        <v/>
      </c>
      <c r="AM18" s="48" t="str">
        <f t="shared" si="9"/>
        <v/>
      </c>
      <c r="AN18" s="236"/>
      <c r="AO18" s="236"/>
      <c r="AP18" s="236"/>
      <c r="AQ18" s="236"/>
      <c r="AR18" s="236"/>
      <c r="AS18" s="236"/>
      <c r="AT18" s="236"/>
      <c r="AU18" s="237" t="str">
        <f>IFERROR(VLOOKUP(AT18,'Seguridad Información'!$I$61:$J$65,2,0),"")</f>
        <v/>
      </c>
      <c r="AV18" s="79"/>
      <c r="AW18" s="78" t="str">
        <f t="shared" si="1"/>
        <v/>
      </c>
      <c r="AX18" s="77" t="str">
        <f t="shared" si="2"/>
        <v/>
      </c>
      <c r="AY18" s="21" t="str">
        <f>IFERROR(VLOOKUP((CONCATENATE(AM18,AX18)),Listados!$U$3:$V$11,2,FALSE),"")</f>
        <v/>
      </c>
      <c r="AZ18" s="48">
        <f t="shared" si="10"/>
        <v>100</v>
      </c>
      <c r="BA18" s="296"/>
      <c r="BB18" s="297"/>
      <c r="BC18" s="197">
        <f>+IF(AND(W18="Preventivo",BB13="Fuerte"),2,IF(AND(W18="Preventivo",BB13="Moderado"),1,0))</f>
        <v>0</v>
      </c>
      <c r="BD18" s="64">
        <f>+IF(AND(W18="Detectivo/Correctivo",$BB13="Fuerte"),2,IF(AND(W18="Detectivo/Correctivo",$BB18="Moderado"),1,IF(AND(W18="Preventivo",$BB13="Fuerte"),1,0)))</f>
        <v>0</v>
      </c>
      <c r="BE18" s="197" t="e">
        <f>+N13-BC18</f>
        <v>#N/A</v>
      </c>
      <c r="BF18" s="197" t="e">
        <f>+P13-BD18</f>
        <v>#N/A</v>
      </c>
      <c r="BG18" s="300"/>
      <c r="BH18" s="300"/>
      <c r="BI18" s="300"/>
      <c r="BJ18" s="489"/>
      <c r="BK18" s="489"/>
      <c r="BL18" s="489"/>
      <c r="BM18" s="489"/>
    </row>
    <row r="19" spans="1:65" ht="65.099999999999994" customHeight="1" thickBot="1" x14ac:dyDescent="0.3">
      <c r="A19" s="309">
        <v>3</v>
      </c>
      <c r="B19" s="494"/>
      <c r="C19" s="314" t="str">
        <f>IFERROR(VLOOKUP(B19,Listados!B$3:C$20,2,FALSE),"")</f>
        <v/>
      </c>
      <c r="D19" s="107"/>
      <c r="E19" s="107"/>
      <c r="F19" s="409"/>
      <c r="G19" s="317"/>
      <c r="H19" s="100"/>
      <c r="I19" s="129"/>
      <c r="J19" s="100"/>
      <c r="K19" s="103"/>
      <c r="L19" s="17"/>
      <c r="M19" s="301"/>
      <c r="N19" s="304" t="e">
        <f>+VLOOKUP(M19,Listados!$K$8:$L$12,2,0)</f>
        <v>#N/A</v>
      </c>
      <c r="O19" s="306"/>
      <c r="P19" s="304" t="e">
        <f>+VLOOKUP(O19,Listados!$K$13:$L$17,2,0)</f>
        <v>#N/A</v>
      </c>
      <c r="Q19" s="300" t="str">
        <f>IF(AND(M19&lt;&gt;"",O19&lt;&gt;""),VLOOKUP(M19&amp;O19,Listados!$M$3:$N$27,2,FALSE),"")</f>
        <v/>
      </c>
      <c r="R19" s="298" t="e">
        <f>+VLOOKUP(Q19,Listados!$P$3:$Q$6,2,FALSE)</f>
        <v>#N/A</v>
      </c>
      <c r="S19" s="108"/>
      <c r="T19" s="94"/>
      <c r="U19" s="47" t="s">
        <v>627</v>
      </c>
      <c r="V19" s="60"/>
      <c r="W19" s="200" t="s">
        <v>20</v>
      </c>
      <c r="X19" s="200" t="s">
        <v>854</v>
      </c>
      <c r="Y19" s="95" t="str">
        <f t="shared" si="3"/>
        <v/>
      </c>
      <c r="Z19" s="200" t="s">
        <v>854</v>
      </c>
      <c r="AA19" s="95" t="str">
        <f t="shared" si="4"/>
        <v/>
      </c>
      <c r="AB19" s="162" t="s">
        <v>854</v>
      </c>
      <c r="AC19" s="95" t="str">
        <f t="shared" si="5"/>
        <v/>
      </c>
      <c r="AD19" s="162" t="s">
        <v>854</v>
      </c>
      <c r="AE19" s="95" t="str">
        <f t="shared" si="6"/>
        <v/>
      </c>
      <c r="AF19" s="162" t="s">
        <v>854</v>
      </c>
      <c r="AG19" s="95" t="str">
        <f t="shared" si="7"/>
        <v/>
      </c>
      <c r="AH19" s="162" t="s">
        <v>854</v>
      </c>
      <c r="AI19" s="95" t="str">
        <f t="shared" si="8"/>
        <v/>
      </c>
      <c r="AJ19" s="162" t="s">
        <v>899</v>
      </c>
      <c r="AK19" s="27">
        <f t="shared" si="0"/>
        <v>5</v>
      </c>
      <c r="AL19" s="48">
        <f t="shared" si="11"/>
        <v>5</v>
      </c>
      <c r="AM19" s="48" t="str">
        <f t="shared" si="9"/>
        <v>Débil</v>
      </c>
      <c r="AN19" s="236"/>
      <c r="AO19" s="236"/>
      <c r="AP19" s="236"/>
      <c r="AQ19" s="236"/>
      <c r="AR19" s="236"/>
      <c r="AS19" s="236"/>
      <c r="AT19" s="236"/>
      <c r="AU19" s="237" t="str">
        <f>IFERROR(VLOOKUP(AT19,'Seguridad Información'!$I$61:$J$65,2,0),"")</f>
        <v/>
      </c>
      <c r="AV19" s="79"/>
      <c r="AW19" s="78" t="str">
        <f t="shared" si="1"/>
        <v/>
      </c>
      <c r="AX19" s="77" t="str">
        <f t="shared" si="2"/>
        <v/>
      </c>
      <c r="AY19" s="21" t="str">
        <f>IFERROR(VLOOKUP((CONCATENATE(AM19,AX19)),Listados!$U$3:$V$11,2,FALSE),"")</f>
        <v/>
      </c>
      <c r="AZ19" s="48">
        <f t="shared" si="10"/>
        <v>100</v>
      </c>
      <c r="BA19" s="294">
        <f>AVERAGE(AZ19:AZ24)</f>
        <v>100</v>
      </c>
      <c r="BB19" s="296" t="str">
        <f>IF(BA19&lt;=50, "Débil", IF(BA19&lt;=99,"Moderado","Fuerte"))</f>
        <v>Fuerte</v>
      </c>
      <c r="BC19" s="197">
        <f>+IF(AND(W19="Preventivo",BB19="Fuerte"),2,IF(AND(W19="Preventivo",BB19="Moderado"),1,0))</f>
        <v>2</v>
      </c>
      <c r="BD19" s="64">
        <f>+IF(AND(W19="Detectivo/Correctivo",$BB19="Fuerte"),2,IF(AND(W19="Detectivo/Correctivo",$BB19="Moderado"),1,IF(AND(W19="Preventivo",$BB19="Fuerte"),1,0)))</f>
        <v>1</v>
      </c>
      <c r="BE19" s="197" t="e">
        <f>+N19-BC19</f>
        <v>#N/A</v>
      </c>
      <c r="BF19" s="197" t="e">
        <f>+P19-BD19</f>
        <v>#N/A</v>
      </c>
      <c r="BG19" s="298" t="e">
        <f>+VLOOKUP(MIN(BE19,BE20,BE21,BE22,BE23,BE24),Listados!$J$18:$K$24,2,TRUE)</f>
        <v>#N/A</v>
      </c>
      <c r="BH19" s="298" t="e">
        <f>+VLOOKUP(MIN(BF19,BF20,BF21,BF22,BF23,BF24),Listados!$J$26:$K$32,2,TRUE)</f>
        <v>#N/A</v>
      </c>
      <c r="BI19" s="298" t="e">
        <f>IF(AND(BG19&lt;&gt;"",BH19&lt;&gt;""),VLOOKUP(BG19&amp;BH19,Listados!$M$3:$N$27,2,FALSE),"")</f>
        <v>#N/A</v>
      </c>
      <c r="BJ19" s="487" t="e">
        <f>+IF($R19="Asumir el riesgo","NA","")</f>
        <v>#N/A</v>
      </c>
      <c r="BK19" s="487" t="e">
        <f>+IF($R19="Asumir el riesgo","NA","")</f>
        <v>#N/A</v>
      </c>
      <c r="BL19" s="487" t="e">
        <f>+IF($R19="Asumir el riesgo","NA","")</f>
        <v>#N/A</v>
      </c>
      <c r="BM19" s="487" t="e">
        <f>+IF($R19="Asumir el riesgo","NA","")</f>
        <v>#N/A</v>
      </c>
    </row>
    <row r="20" spans="1:65" ht="65.099999999999994" customHeight="1" thickBot="1" x14ac:dyDescent="0.3">
      <c r="A20" s="310"/>
      <c r="B20" s="495"/>
      <c r="C20" s="315"/>
      <c r="D20" s="168"/>
      <c r="E20" s="168"/>
      <c r="F20" s="410"/>
      <c r="G20" s="318"/>
      <c r="H20" s="100"/>
      <c r="I20" s="129"/>
      <c r="J20" s="100"/>
      <c r="K20" s="153"/>
      <c r="L20" s="130"/>
      <c r="M20" s="302"/>
      <c r="N20" s="304"/>
      <c r="O20" s="307"/>
      <c r="P20" s="304"/>
      <c r="Q20" s="308"/>
      <c r="R20" s="299"/>
      <c r="S20" s="162"/>
      <c r="T20" s="238"/>
      <c r="U20" s="47" t="s">
        <v>627</v>
      </c>
      <c r="V20" s="151"/>
      <c r="W20" s="200" t="s">
        <v>127</v>
      </c>
      <c r="X20" s="200" t="s">
        <v>116</v>
      </c>
      <c r="Y20" s="95">
        <f t="shared" si="3"/>
        <v>15</v>
      </c>
      <c r="Z20" s="200" t="s">
        <v>312</v>
      </c>
      <c r="AA20" s="95">
        <f t="shared" si="4"/>
        <v>15</v>
      </c>
      <c r="AB20" s="162" t="s">
        <v>312</v>
      </c>
      <c r="AC20" s="95">
        <f t="shared" si="5"/>
        <v>15</v>
      </c>
      <c r="AD20" s="162" t="s">
        <v>312</v>
      </c>
      <c r="AE20" s="95">
        <f t="shared" si="6"/>
        <v>15</v>
      </c>
      <c r="AF20" s="162" t="s">
        <v>312</v>
      </c>
      <c r="AG20" s="95">
        <f t="shared" si="7"/>
        <v>15</v>
      </c>
      <c r="AH20" s="162" t="s">
        <v>312</v>
      </c>
      <c r="AI20" s="95">
        <f t="shared" si="8"/>
        <v>15</v>
      </c>
      <c r="AJ20" s="162" t="s">
        <v>117</v>
      </c>
      <c r="AK20" s="27">
        <f t="shared" si="0"/>
        <v>10</v>
      </c>
      <c r="AL20" s="48">
        <f t="shared" si="11"/>
        <v>100</v>
      </c>
      <c r="AM20" s="48" t="str">
        <f t="shared" si="9"/>
        <v>Fuerte</v>
      </c>
      <c r="AN20" s="236"/>
      <c r="AO20" s="236"/>
      <c r="AP20" s="236"/>
      <c r="AQ20" s="236"/>
      <c r="AR20" s="236"/>
      <c r="AS20" s="236"/>
      <c r="AT20" s="236"/>
      <c r="AU20" s="237" t="str">
        <f>IFERROR(VLOOKUP(AT20,'Seguridad Información'!$I$61:$J$65,2,0),"")</f>
        <v/>
      </c>
      <c r="AV20" s="79"/>
      <c r="AW20" s="78" t="str">
        <f t="shared" si="1"/>
        <v/>
      </c>
      <c r="AX20" s="77" t="str">
        <f t="shared" si="2"/>
        <v/>
      </c>
      <c r="AY20" s="21" t="str">
        <f>IFERROR(VLOOKUP((CONCATENATE(AM20,AX20)),Listados!$U$3:$V$11,2,FALSE),"")</f>
        <v/>
      </c>
      <c r="AZ20" s="48">
        <f t="shared" si="10"/>
        <v>100</v>
      </c>
      <c r="BA20" s="295"/>
      <c r="BB20" s="297"/>
      <c r="BC20" s="197">
        <f>+IF(AND(W20="Preventivo",BB19="Fuerte"),2,IF(AND(W20="Preventivo",BB19="Moderado"),1,0))</f>
        <v>0</v>
      </c>
      <c r="BD20" s="64">
        <f>+IF(AND(W20="Detectivo/Correctivo",$BB19="Fuerte"),2,IF(AND(W20="Detectivo/Correctivo",$BB20="Moderado"),1,IF(AND(W20="Preventivo",$BB19="Fuerte"),1,0)))</f>
        <v>2</v>
      </c>
      <c r="BE20" s="197" t="e">
        <f>+N19-BC20</f>
        <v>#N/A</v>
      </c>
      <c r="BF20" s="197" t="e">
        <f>+P19-BD20</f>
        <v>#N/A</v>
      </c>
      <c r="BG20" s="299"/>
      <c r="BH20" s="299"/>
      <c r="BI20" s="299"/>
      <c r="BJ20" s="488"/>
      <c r="BK20" s="488"/>
      <c r="BL20" s="488"/>
      <c r="BM20" s="488"/>
    </row>
    <row r="21" spans="1:65" ht="65.099999999999994" customHeight="1" thickBot="1" x14ac:dyDescent="0.3">
      <c r="A21" s="310"/>
      <c r="B21" s="495"/>
      <c r="C21" s="315"/>
      <c r="D21" s="168"/>
      <c r="E21" s="168"/>
      <c r="F21" s="410"/>
      <c r="G21" s="318"/>
      <c r="H21" s="100"/>
      <c r="I21" s="129"/>
      <c r="J21" s="100"/>
      <c r="K21" s="153"/>
      <c r="L21" s="130"/>
      <c r="M21" s="302"/>
      <c r="N21" s="304"/>
      <c r="O21" s="307"/>
      <c r="P21" s="304"/>
      <c r="Q21" s="308"/>
      <c r="R21" s="299"/>
      <c r="S21" s="162"/>
      <c r="T21" s="96"/>
      <c r="U21" s="47" t="s">
        <v>627</v>
      </c>
      <c r="V21" s="151"/>
      <c r="W21" s="200"/>
      <c r="X21" s="200"/>
      <c r="Y21" s="95" t="str">
        <f t="shared" si="3"/>
        <v/>
      </c>
      <c r="Z21" s="200"/>
      <c r="AA21" s="95" t="str">
        <f t="shared" si="4"/>
        <v/>
      </c>
      <c r="AB21" s="162"/>
      <c r="AC21" s="95" t="str">
        <f t="shared" si="5"/>
        <v/>
      </c>
      <c r="AD21" s="162"/>
      <c r="AE21" s="95" t="str">
        <f t="shared" si="6"/>
        <v/>
      </c>
      <c r="AF21" s="162"/>
      <c r="AG21" s="95" t="str">
        <f t="shared" si="7"/>
        <v/>
      </c>
      <c r="AH21" s="162"/>
      <c r="AI21" s="95" t="str">
        <f t="shared" si="8"/>
        <v/>
      </c>
      <c r="AJ21" s="162"/>
      <c r="AK21" s="27" t="str">
        <f t="shared" si="0"/>
        <v/>
      </c>
      <c r="AL21" s="48" t="str">
        <f t="shared" si="11"/>
        <v/>
      </c>
      <c r="AM21" s="48" t="str">
        <f t="shared" si="9"/>
        <v/>
      </c>
      <c r="AN21" s="236"/>
      <c r="AO21" s="236"/>
      <c r="AP21" s="236"/>
      <c r="AQ21" s="236"/>
      <c r="AR21" s="236"/>
      <c r="AS21" s="236"/>
      <c r="AT21" s="236"/>
      <c r="AU21" s="237" t="str">
        <f>IFERROR(VLOOKUP(AT21,'Seguridad Información'!$I$61:$J$65,2,0),"")</f>
        <v/>
      </c>
      <c r="AV21" s="79"/>
      <c r="AW21" s="78" t="str">
        <f t="shared" si="1"/>
        <v/>
      </c>
      <c r="AX21" s="77" t="str">
        <f t="shared" si="2"/>
        <v/>
      </c>
      <c r="AY21" s="21" t="str">
        <f>IFERROR(VLOOKUP((CONCATENATE(AM21,AX21)),Listados!$U$3:$V$11,2,FALSE),"")</f>
        <v/>
      </c>
      <c r="AZ21" s="48">
        <f t="shared" si="10"/>
        <v>100</v>
      </c>
      <c r="BA21" s="295"/>
      <c r="BB21" s="297"/>
      <c r="BC21" s="197">
        <f>+IF(AND(W21="Preventivo",BB19="Fuerte"),2,IF(AND(W21="Preventivo",BB19="Moderado"),1,0))</f>
        <v>0</v>
      </c>
      <c r="BD21" s="64">
        <f>+IF(AND(W21="Detectivo/Correctivo",$BB19="Fuerte"),2,IF(AND(W21="Detectivo/Correctivo",$BB21="Moderado"),1,IF(AND(W21="Preventivo",$BB19="Fuerte"),1,0)))</f>
        <v>0</v>
      </c>
      <c r="BE21" s="197" t="e">
        <f>+N19-BC21</f>
        <v>#N/A</v>
      </c>
      <c r="BF21" s="197" t="e">
        <f>+P19-BD21</f>
        <v>#N/A</v>
      </c>
      <c r="BG21" s="299"/>
      <c r="BH21" s="299"/>
      <c r="BI21" s="299"/>
      <c r="BJ21" s="488"/>
      <c r="BK21" s="488"/>
      <c r="BL21" s="488"/>
      <c r="BM21" s="488"/>
    </row>
    <row r="22" spans="1:65" ht="65.099999999999994" customHeight="1" thickBot="1" x14ac:dyDescent="0.3">
      <c r="A22" s="310"/>
      <c r="B22" s="495"/>
      <c r="C22" s="315"/>
      <c r="D22" s="168"/>
      <c r="E22" s="168"/>
      <c r="F22" s="410"/>
      <c r="G22" s="318"/>
      <c r="H22" s="100"/>
      <c r="I22" s="129"/>
      <c r="J22" s="100"/>
      <c r="K22" s="153"/>
      <c r="L22" s="130"/>
      <c r="M22" s="302"/>
      <c r="N22" s="304"/>
      <c r="O22" s="307"/>
      <c r="P22" s="304"/>
      <c r="Q22" s="308"/>
      <c r="R22" s="299"/>
      <c r="S22" s="162"/>
      <c r="T22" s="97"/>
      <c r="U22" s="47" t="s">
        <v>627</v>
      </c>
      <c r="V22" s="151"/>
      <c r="W22" s="200"/>
      <c r="X22" s="200"/>
      <c r="Y22" s="95" t="str">
        <f t="shared" si="3"/>
        <v/>
      </c>
      <c r="Z22" s="200"/>
      <c r="AA22" s="95" t="str">
        <f t="shared" si="4"/>
        <v/>
      </c>
      <c r="AB22" s="162"/>
      <c r="AC22" s="95" t="str">
        <f t="shared" si="5"/>
        <v/>
      </c>
      <c r="AD22" s="162"/>
      <c r="AE22" s="95" t="str">
        <f t="shared" si="6"/>
        <v/>
      </c>
      <c r="AF22" s="162"/>
      <c r="AG22" s="95" t="str">
        <f t="shared" si="7"/>
        <v/>
      </c>
      <c r="AH22" s="162"/>
      <c r="AI22" s="95" t="str">
        <f t="shared" si="8"/>
        <v/>
      </c>
      <c r="AJ22" s="162"/>
      <c r="AK22" s="27" t="str">
        <f t="shared" si="0"/>
        <v/>
      </c>
      <c r="AL22" s="48" t="str">
        <f t="shared" si="11"/>
        <v/>
      </c>
      <c r="AM22" s="48" t="str">
        <f t="shared" si="9"/>
        <v/>
      </c>
      <c r="AN22" s="236"/>
      <c r="AO22" s="236"/>
      <c r="AP22" s="236"/>
      <c r="AQ22" s="236"/>
      <c r="AR22" s="236"/>
      <c r="AS22" s="236"/>
      <c r="AT22" s="236"/>
      <c r="AU22" s="237" t="str">
        <f>IFERROR(VLOOKUP(AT22,'Seguridad Información'!$I$61:$J$65,2,0),"")</f>
        <v/>
      </c>
      <c r="AV22" s="79"/>
      <c r="AW22" s="78" t="str">
        <f t="shared" si="1"/>
        <v/>
      </c>
      <c r="AX22" s="77" t="str">
        <f t="shared" si="2"/>
        <v/>
      </c>
      <c r="AY22" s="21" t="str">
        <f>IFERROR(VLOOKUP((CONCATENATE(AM22,AX22)),Listados!$U$3:$V$11,2,FALSE),"")</f>
        <v/>
      </c>
      <c r="AZ22" s="48">
        <f t="shared" si="10"/>
        <v>100</v>
      </c>
      <c r="BA22" s="295"/>
      <c r="BB22" s="297"/>
      <c r="BC22" s="197">
        <f>+IF(AND(W22="Preventivo",BB19="Fuerte"),2,IF(AND(W22="Preventivo",BB19="Moderado"),1,0))</f>
        <v>0</v>
      </c>
      <c r="BD22" s="64">
        <f>+IF(AND(W22="Detectivo/Correctivo",$BB19="Fuerte"),2,IF(AND(W22="Detectivo/Correctivo",$BB22="Moderado"),1,IF(AND(W22="Preventivo",$BB19="Fuerte"),1,0)))</f>
        <v>0</v>
      </c>
      <c r="BE22" s="197" t="e">
        <f>+N19-BC22</f>
        <v>#N/A</v>
      </c>
      <c r="BF22" s="197" t="e">
        <f>+P19-BD22</f>
        <v>#N/A</v>
      </c>
      <c r="BG22" s="299"/>
      <c r="BH22" s="299"/>
      <c r="BI22" s="299"/>
      <c r="BJ22" s="488"/>
      <c r="BK22" s="488"/>
      <c r="BL22" s="488"/>
      <c r="BM22" s="488"/>
    </row>
    <row r="23" spans="1:65" ht="65.099999999999994" customHeight="1" thickBot="1" x14ac:dyDescent="0.3">
      <c r="A23" s="310"/>
      <c r="B23" s="495"/>
      <c r="C23" s="315"/>
      <c r="D23" s="109"/>
      <c r="E23" s="109"/>
      <c r="F23" s="410"/>
      <c r="G23" s="318"/>
      <c r="H23" s="100"/>
      <c r="I23" s="129"/>
      <c r="J23" s="100"/>
      <c r="K23" s="29"/>
      <c r="L23" s="130"/>
      <c r="M23" s="302"/>
      <c r="N23" s="304"/>
      <c r="O23" s="307"/>
      <c r="P23" s="304"/>
      <c r="Q23" s="308"/>
      <c r="R23" s="299"/>
      <c r="S23" s="162"/>
      <c r="T23" s="238"/>
      <c r="U23" s="47" t="s">
        <v>627</v>
      </c>
      <c r="V23" s="151"/>
      <c r="W23" s="200"/>
      <c r="X23" s="200"/>
      <c r="Y23" s="95" t="str">
        <f t="shared" si="3"/>
        <v/>
      </c>
      <c r="Z23" s="200"/>
      <c r="AA23" s="95" t="str">
        <f t="shared" si="4"/>
        <v/>
      </c>
      <c r="AB23" s="162"/>
      <c r="AC23" s="95" t="str">
        <f t="shared" si="5"/>
        <v/>
      </c>
      <c r="AD23" s="162"/>
      <c r="AE23" s="95" t="str">
        <f t="shared" si="6"/>
        <v/>
      </c>
      <c r="AF23" s="162"/>
      <c r="AG23" s="95" t="str">
        <f t="shared" si="7"/>
        <v/>
      </c>
      <c r="AH23" s="162"/>
      <c r="AI23" s="95" t="str">
        <f t="shared" si="8"/>
        <v/>
      </c>
      <c r="AJ23" s="162"/>
      <c r="AK23" s="27" t="str">
        <f t="shared" si="0"/>
        <v/>
      </c>
      <c r="AL23" s="48" t="str">
        <f t="shared" si="11"/>
        <v/>
      </c>
      <c r="AM23" s="48" t="str">
        <f t="shared" si="9"/>
        <v/>
      </c>
      <c r="AN23" s="236"/>
      <c r="AO23" s="236"/>
      <c r="AP23" s="236"/>
      <c r="AQ23" s="236"/>
      <c r="AR23" s="236"/>
      <c r="AS23" s="236"/>
      <c r="AT23" s="236"/>
      <c r="AU23" s="237" t="str">
        <f>IFERROR(VLOOKUP(AT23,'Seguridad Información'!$I$61:$J$65,2,0),"")</f>
        <v/>
      </c>
      <c r="AV23" s="79"/>
      <c r="AW23" s="78" t="str">
        <f t="shared" si="1"/>
        <v/>
      </c>
      <c r="AX23" s="77" t="str">
        <f t="shared" si="2"/>
        <v/>
      </c>
      <c r="AY23" s="21" t="str">
        <f>IFERROR(VLOOKUP((CONCATENATE(AM23,AX23)),Listados!$U$3:$V$11,2,FALSE),"")</f>
        <v/>
      </c>
      <c r="AZ23" s="48">
        <f t="shared" si="10"/>
        <v>100</v>
      </c>
      <c r="BA23" s="295"/>
      <c r="BB23" s="297"/>
      <c r="BC23" s="197">
        <f>+IF(AND(W23="Preventivo",BB19="Fuerte"),2,IF(AND(W23="Preventivo",BB19="Moderado"),1,0))</f>
        <v>0</v>
      </c>
      <c r="BD23" s="64">
        <f>+IF(AND(W23="Detectivo/Correctivo",$BB19="Fuerte"),2,IF(AND(W23="Detectivo/Correctivo",$BB23="Moderado"),1,IF(AND(W23="Preventivo",$BB19="Fuerte"),1,0)))</f>
        <v>0</v>
      </c>
      <c r="BE23" s="197" t="e">
        <f>+N19-BC23</f>
        <v>#N/A</v>
      </c>
      <c r="BF23" s="197" t="e">
        <f>+P19-BD23</f>
        <v>#N/A</v>
      </c>
      <c r="BG23" s="299"/>
      <c r="BH23" s="299"/>
      <c r="BI23" s="299"/>
      <c r="BJ23" s="488"/>
      <c r="BK23" s="488"/>
      <c r="BL23" s="488"/>
      <c r="BM23" s="488"/>
    </row>
    <row r="24" spans="1:65" ht="65.099999999999994" customHeight="1" thickBot="1" x14ac:dyDescent="0.3">
      <c r="A24" s="311"/>
      <c r="B24" s="495"/>
      <c r="C24" s="316"/>
      <c r="D24" s="106"/>
      <c r="E24" s="106"/>
      <c r="F24" s="479"/>
      <c r="G24" s="319"/>
      <c r="H24" s="100"/>
      <c r="I24" s="129"/>
      <c r="J24" s="100"/>
      <c r="K24" s="31"/>
      <c r="L24" s="130"/>
      <c r="M24" s="504"/>
      <c r="N24" s="503"/>
      <c r="O24" s="505"/>
      <c r="P24" s="503"/>
      <c r="Q24" s="509"/>
      <c r="R24" s="300"/>
      <c r="S24" s="69"/>
      <c r="T24" s="98"/>
      <c r="U24" s="47" t="s">
        <v>627</v>
      </c>
      <c r="V24" s="67"/>
      <c r="W24" s="200"/>
      <c r="X24" s="200"/>
      <c r="Y24" s="95" t="str">
        <f t="shared" si="3"/>
        <v/>
      </c>
      <c r="Z24" s="200"/>
      <c r="AA24" s="95" t="str">
        <f t="shared" si="4"/>
        <v/>
      </c>
      <c r="AB24" s="162"/>
      <c r="AC24" s="95" t="str">
        <f t="shared" si="5"/>
        <v/>
      </c>
      <c r="AD24" s="162"/>
      <c r="AE24" s="95" t="str">
        <f t="shared" si="6"/>
        <v/>
      </c>
      <c r="AF24" s="162"/>
      <c r="AG24" s="95" t="str">
        <f t="shared" si="7"/>
        <v/>
      </c>
      <c r="AH24" s="162"/>
      <c r="AI24" s="95" t="str">
        <f t="shared" si="8"/>
        <v/>
      </c>
      <c r="AJ24" s="162"/>
      <c r="AK24" s="27" t="str">
        <f t="shared" si="0"/>
        <v/>
      </c>
      <c r="AL24" s="48" t="str">
        <f t="shared" si="11"/>
        <v/>
      </c>
      <c r="AM24" s="48" t="str">
        <f t="shared" si="9"/>
        <v/>
      </c>
      <c r="AN24" s="236"/>
      <c r="AO24" s="236"/>
      <c r="AP24" s="236"/>
      <c r="AQ24" s="236"/>
      <c r="AR24" s="236"/>
      <c r="AS24" s="236"/>
      <c r="AT24" s="236"/>
      <c r="AU24" s="237" t="str">
        <f>IFERROR(VLOOKUP(AT24,'Seguridad Información'!$I$61:$J$65,2,0),"")</f>
        <v/>
      </c>
      <c r="AV24" s="79"/>
      <c r="AW24" s="78" t="str">
        <f t="shared" si="1"/>
        <v/>
      </c>
      <c r="AX24" s="77" t="str">
        <f t="shared" si="2"/>
        <v/>
      </c>
      <c r="AY24" s="21" t="str">
        <f>IFERROR(VLOOKUP((CONCATENATE(AM24,AX24)),Listados!$U$3:$V$11,2,FALSE),"")</f>
        <v/>
      </c>
      <c r="AZ24" s="48">
        <f t="shared" si="10"/>
        <v>100</v>
      </c>
      <c r="BA24" s="296"/>
      <c r="BB24" s="297"/>
      <c r="BC24" s="197">
        <f>+IF(AND(W24="Preventivo",BB19="Fuerte"),2,IF(AND(W24="Preventivo",BB19="Moderado"),1,0))</f>
        <v>0</v>
      </c>
      <c r="BD24" s="64">
        <f>+IF(AND(W24="Detectivo/Correctivo",$BB19="Fuerte"),2,IF(AND(W24="Detectivo/Correctivo",$BB24="Moderado"),1,IF(AND(W24="Preventivo",$BB19="Fuerte"),1,0)))</f>
        <v>0</v>
      </c>
      <c r="BE24" s="197" t="e">
        <f>+N19-BC24</f>
        <v>#N/A</v>
      </c>
      <c r="BF24" s="197" t="e">
        <f>+P19-BD24</f>
        <v>#N/A</v>
      </c>
      <c r="BG24" s="300"/>
      <c r="BH24" s="300"/>
      <c r="BI24" s="300"/>
      <c r="BJ24" s="489"/>
      <c r="BK24" s="489"/>
      <c r="BL24" s="489"/>
      <c r="BM24" s="489"/>
    </row>
    <row r="25" spans="1:65" ht="65.099999999999994" customHeight="1" thickBot="1" x14ac:dyDescent="0.3">
      <c r="A25" s="309">
        <v>4</v>
      </c>
      <c r="B25" s="494"/>
      <c r="C25" s="314" t="str">
        <f>IFERROR(VLOOKUP(B25,Listados!B$3:C$20,2,FALSE),"")</f>
        <v/>
      </c>
      <c r="D25" s="107"/>
      <c r="E25" s="107"/>
      <c r="F25" s="409"/>
      <c r="G25" s="317"/>
      <c r="H25" s="100"/>
      <c r="I25" s="129"/>
      <c r="J25" s="100"/>
      <c r="K25" s="103"/>
      <c r="L25" s="17"/>
      <c r="M25" s="301"/>
      <c r="N25" s="304" t="e">
        <f>+VLOOKUP(M25,Listados!$K$8:$L$12,2,0)</f>
        <v>#N/A</v>
      </c>
      <c r="O25" s="306"/>
      <c r="P25" s="304" t="e">
        <f>+VLOOKUP(O25,Listados!$K$13:$L$17,2,0)</f>
        <v>#N/A</v>
      </c>
      <c r="Q25" s="300" t="str">
        <f>IF(AND(M25&lt;&gt;"",O25&lt;&gt;""),VLOOKUP(M25&amp;O25,Listados!$M$3:$N$27,2,FALSE),"")</f>
        <v/>
      </c>
      <c r="R25" s="298" t="e">
        <f>+VLOOKUP(Q25,Listados!$P$3:$Q$6,2,FALSE)</f>
        <v>#N/A</v>
      </c>
      <c r="S25" s="108"/>
      <c r="T25" s="95"/>
      <c r="U25" s="47" t="s">
        <v>627</v>
      </c>
      <c r="V25" s="60"/>
      <c r="W25" s="200" t="s">
        <v>20</v>
      </c>
      <c r="X25" s="200" t="s">
        <v>116</v>
      </c>
      <c r="Y25" s="95">
        <f t="shared" si="3"/>
        <v>15</v>
      </c>
      <c r="Z25" s="200" t="s">
        <v>312</v>
      </c>
      <c r="AA25" s="95">
        <f t="shared" si="4"/>
        <v>15</v>
      </c>
      <c r="AB25" s="162" t="s">
        <v>312</v>
      </c>
      <c r="AC25" s="95">
        <f t="shared" si="5"/>
        <v>15</v>
      </c>
      <c r="AD25" s="162" t="s">
        <v>312</v>
      </c>
      <c r="AE25" s="95">
        <f t="shared" si="6"/>
        <v>15</v>
      </c>
      <c r="AF25" s="162" t="s">
        <v>312</v>
      </c>
      <c r="AG25" s="95">
        <f t="shared" si="7"/>
        <v>15</v>
      </c>
      <c r="AH25" s="162" t="s">
        <v>312</v>
      </c>
      <c r="AI25" s="95">
        <f t="shared" si="8"/>
        <v>15</v>
      </c>
      <c r="AJ25" s="162" t="s">
        <v>899</v>
      </c>
      <c r="AK25" s="27">
        <f t="shared" si="0"/>
        <v>5</v>
      </c>
      <c r="AL25" s="48">
        <f t="shared" si="11"/>
        <v>95</v>
      </c>
      <c r="AM25" s="48" t="str">
        <f t="shared" si="9"/>
        <v>Moderado</v>
      </c>
      <c r="AN25" s="236"/>
      <c r="AO25" s="236"/>
      <c r="AP25" s="236"/>
      <c r="AQ25" s="236"/>
      <c r="AR25" s="236"/>
      <c r="AS25" s="236"/>
      <c r="AT25" s="236"/>
      <c r="AU25" s="237" t="str">
        <f>IFERROR(VLOOKUP(AT25,'Seguridad Información'!$I$61:$J$65,2,0),"")</f>
        <v/>
      </c>
      <c r="AV25" s="79"/>
      <c r="AW25" s="78" t="str">
        <f t="shared" si="1"/>
        <v/>
      </c>
      <c r="AX25" s="77" t="str">
        <f t="shared" si="2"/>
        <v/>
      </c>
      <c r="AY25" s="21" t="str">
        <f>IFERROR(VLOOKUP((CONCATENATE(AM25,AX25)),Listados!$U$3:$V$11,2,FALSE),"")</f>
        <v/>
      </c>
      <c r="AZ25" s="48">
        <f t="shared" si="10"/>
        <v>100</v>
      </c>
      <c r="BA25" s="294">
        <f>AVERAGE(AZ25:AZ30)</f>
        <v>100</v>
      </c>
      <c r="BB25" s="296" t="str">
        <f>IF(BA25&lt;=50, "Débil", IF(BA25&lt;=99,"Moderado","Fuerte"))</f>
        <v>Fuerte</v>
      </c>
      <c r="BC25" s="197">
        <f>+IF(AND(W25="Preventivo",BB25="Fuerte"),2,IF(AND(W25="Preventivo",BB25="Moderado"),1,0))</f>
        <v>2</v>
      </c>
      <c r="BD25" s="64">
        <f>+IF(AND(W25="Detectivo/Correctivo",$BB25="Fuerte"),2,IF(AND(W25="Detectivo/Correctivo",$BB25="Moderado"),1,IF(AND(W25="Preventivo",$BB25="Fuerte"),1,0)))</f>
        <v>1</v>
      </c>
      <c r="BE25" s="197" t="e">
        <f>+N25-BC25</f>
        <v>#N/A</v>
      </c>
      <c r="BF25" s="197" t="e">
        <f>+P25-BD25</f>
        <v>#N/A</v>
      </c>
      <c r="BG25" s="298" t="e">
        <f>+VLOOKUP(MIN(BE25,BE26,BE27,BE28,BE29,BE30),Listados!$J$18:$K$24,2,TRUE)</f>
        <v>#N/A</v>
      </c>
      <c r="BH25" s="298" t="e">
        <f>+VLOOKUP(MIN(BF25,BF26,BF27,BF28,BF29,BF30),Listados!$J$26:$K$32,2,TRUE)</f>
        <v>#N/A</v>
      </c>
      <c r="BI25" s="298" t="e">
        <f>IF(AND(BG25&lt;&gt;"",BH25&lt;&gt;""),VLOOKUP(BG25&amp;BH25,Listados!$M$3:$N$27,2,FALSE),"")</f>
        <v>#N/A</v>
      </c>
      <c r="BJ25" s="487" t="e">
        <f>+IF($R25="Asumir el riesgo","NA","")</f>
        <v>#N/A</v>
      </c>
      <c r="BK25" s="487" t="e">
        <f>+IF($R25="Asumir el riesgo","NA","")</f>
        <v>#N/A</v>
      </c>
      <c r="BL25" s="487" t="e">
        <f>+IF($R25="Asumir el riesgo","NA","")</f>
        <v>#N/A</v>
      </c>
      <c r="BM25" s="487" t="e">
        <f>+IF($R25="Asumir el riesgo","NA","")</f>
        <v>#N/A</v>
      </c>
    </row>
    <row r="26" spans="1:65" ht="65.099999999999994" customHeight="1" thickBot="1" x14ac:dyDescent="0.3">
      <c r="A26" s="310"/>
      <c r="B26" s="495"/>
      <c r="C26" s="315"/>
      <c r="D26" s="168"/>
      <c r="E26" s="168"/>
      <c r="F26" s="410"/>
      <c r="G26" s="318"/>
      <c r="H26" s="100"/>
      <c r="I26" s="129"/>
      <c r="J26" s="100"/>
      <c r="K26" s="153"/>
      <c r="L26" s="130"/>
      <c r="M26" s="302"/>
      <c r="N26" s="304"/>
      <c r="O26" s="307"/>
      <c r="P26" s="304"/>
      <c r="Q26" s="308"/>
      <c r="R26" s="299"/>
      <c r="S26" s="162"/>
      <c r="T26" s="238"/>
      <c r="U26" s="47" t="s">
        <v>627</v>
      </c>
      <c r="V26" s="151"/>
      <c r="W26" s="200" t="s">
        <v>123</v>
      </c>
      <c r="X26" s="200" t="s">
        <v>670</v>
      </c>
      <c r="Y26" s="95" t="str">
        <f t="shared" si="3"/>
        <v/>
      </c>
      <c r="Z26" s="200" t="s">
        <v>312</v>
      </c>
      <c r="AA26" s="95">
        <f t="shared" si="4"/>
        <v>15</v>
      </c>
      <c r="AB26" s="162" t="s">
        <v>312</v>
      </c>
      <c r="AC26" s="95">
        <f t="shared" si="5"/>
        <v>15</v>
      </c>
      <c r="AD26" s="162" t="s">
        <v>312</v>
      </c>
      <c r="AE26" s="95">
        <f t="shared" si="6"/>
        <v>15</v>
      </c>
      <c r="AF26" s="162" t="s">
        <v>312</v>
      </c>
      <c r="AG26" s="95">
        <f t="shared" si="7"/>
        <v>15</v>
      </c>
      <c r="AH26" s="162" t="s">
        <v>312</v>
      </c>
      <c r="AI26" s="95">
        <f t="shared" si="8"/>
        <v>15</v>
      </c>
      <c r="AJ26" s="162" t="s">
        <v>117</v>
      </c>
      <c r="AK26" s="27">
        <f t="shared" si="0"/>
        <v>10</v>
      </c>
      <c r="AL26" s="48">
        <f t="shared" si="11"/>
        <v>85</v>
      </c>
      <c r="AM26" s="48" t="str">
        <f t="shared" si="9"/>
        <v>Débil</v>
      </c>
      <c r="AN26" s="236"/>
      <c r="AO26" s="236"/>
      <c r="AP26" s="236"/>
      <c r="AQ26" s="236"/>
      <c r="AR26" s="236"/>
      <c r="AS26" s="236"/>
      <c r="AT26" s="236"/>
      <c r="AU26" s="237" t="str">
        <f>IFERROR(VLOOKUP(AT26,'Seguridad Información'!$I$61:$J$65,2,0),"")</f>
        <v/>
      </c>
      <c r="AV26" s="79"/>
      <c r="AW26" s="78" t="str">
        <f t="shared" si="1"/>
        <v/>
      </c>
      <c r="AX26" s="77" t="str">
        <f t="shared" si="2"/>
        <v/>
      </c>
      <c r="AY26" s="21" t="str">
        <f>IFERROR(VLOOKUP((CONCATENATE(AM26,AX26)),Listados!$U$3:$V$11,2,FALSE),"")</f>
        <v/>
      </c>
      <c r="AZ26" s="48">
        <f t="shared" si="10"/>
        <v>100</v>
      </c>
      <c r="BA26" s="295"/>
      <c r="BB26" s="297"/>
      <c r="BC26" s="197">
        <f>+IF(AND(W26="Preventivo",BB25="Fuerte"),2,IF(AND(W26="Preventivo",BB25="Moderado"),1,0))</f>
        <v>0</v>
      </c>
      <c r="BD26" s="64">
        <f>+IF(AND(W26="Detectivo/Correctivo",$BB25="Fuerte"),2,IF(AND(W26="Detectivo/Correctivo",$BB26="Moderado"),1,IF(AND(W26="Preventivo",$BB25="Fuerte"),1,0)))</f>
        <v>0</v>
      </c>
      <c r="BE26" s="197" t="e">
        <f>+N25-BC26</f>
        <v>#N/A</v>
      </c>
      <c r="BF26" s="197" t="e">
        <f>+P25-BD26</f>
        <v>#N/A</v>
      </c>
      <c r="BG26" s="299"/>
      <c r="BH26" s="299"/>
      <c r="BI26" s="299"/>
      <c r="BJ26" s="488"/>
      <c r="BK26" s="488"/>
      <c r="BL26" s="488"/>
      <c r="BM26" s="488"/>
    </row>
    <row r="27" spans="1:65" ht="65.099999999999994" customHeight="1" thickBot="1" x14ac:dyDescent="0.3">
      <c r="A27" s="310"/>
      <c r="B27" s="495"/>
      <c r="C27" s="315"/>
      <c r="D27" s="168"/>
      <c r="E27" s="168"/>
      <c r="F27" s="410"/>
      <c r="G27" s="318"/>
      <c r="H27" s="100"/>
      <c r="I27" s="129"/>
      <c r="J27" s="100"/>
      <c r="K27" s="153"/>
      <c r="L27" s="130"/>
      <c r="M27" s="302"/>
      <c r="N27" s="304"/>
      <c r="O27" s="307"/>
      <c r="P27" s="304"/>
      <c r="Q27" s="308"/>
      <c r="R27" s="299"/>
      <c r="S27" s="230"/>
      <c r="T27" s="95"/>
      <c r="U27" s="47" t="s">
        <v>627</v>
      </c>
      <c r="V27" s="151"/>
      <c r="W27" s="200"/>
      <c r="X27" s="200"/>
      <c r="Y27" s="95" t="str">
        <f t="shared" si="3"/>
        <v/>
      </c>
      <c r="Z27" s="200"/>
      <c r="AA27" s="95" t="str">
        <f t="shared" si="4"/>
        <v/>
      </c>
      <c r="AB27" s="162"/>
      <c r="AC27" s="95" t="str">
        <f t="shared" si="5"/>
        <v/>
      </c>
      <c r="AD27" s="162"/>
      <c r="AE27" s="95" t="str">
        <f t="shared" si="6"/>
        <v/>
      </c>
      <c r="AF27" s="162"/>
      <c r="AG27" s="95" t="str">
        <f t="shared" si="7"/>
        <v/>
      </c>
      <c r="AH27" s="162"/>
      <c r="AI27" s="95" t="str">
        <f t="shared" si="8"/>
        <v/>
      </c>
      <c r="AJ27" s="162"/>
      <c r="AK27" s="27" t="str">
        <f t="shared" si="0"/>
        <v/>
      </c>
      <c r="AL27" s="48" t="str">
        <f t="shared" si="11"/>
        <v/>
      </c>
      <c r="AM27" s="48" t="str">
        <f t="shared" si="9"/>
        <v/>
      </c>
      <c r="AN27" s="236"/>
      <c r="AO27" s="236"/>
      <c r="AP27" s="236"/>
      <c r="AQ27" s="236"/>
      <c r="AR27" s="236"/>
      <c r="AS27" s="236"/>
      <c r="AT27" s="236"/>
      <c r="AU27" s="237" t="str">
        <f>IFERROR(VLOOKUP(AT27,'Seguridad Información'!$I$61:$J$65,2,0),"")</f>
        <v/>
      </c>
      <c r="AV27" s="79"/>
      <c r="AW27" s="78" t="str">
        <f t="shared" si="1"/>
        <v/>
      </c>
      <c r="AX27" s="77" t="str">
        <f t="shared" si="2"/>
        <v/>
      </c>
      <c r="AY27" s="21" t="str">
        <f>IFERROR(VLOOKUP((CONCATENATE(AM27,AX27)),Listados!$U$3:$V$11,2,FALSE),"")</f>
        <v/>
      </c>
      <c r="AZ27" s="48">
        <f t="shared" si="10"/>
        <v>100</v>
      </c>
      <c r="BA27" s="295"/>
      <c r="BB27" s="297"/>
      <c r="BC27" s="197">
        <f>+IF(AND(W27="Preventivo",BB25="Fuerte"),2,IF(AND(W27="Preventivo",BB25="Moderado"),1,0))</f>
        <v>0</v>
      </c>
      <c r="BD27" s="64">
        <f>+IF(AND(W27="Detectivo/Correctivo",$BB25="Fuerte"),2,IF(AND(W27="Detectivo/Correctivo",$BB27="Moderado"),1,IF(AND(W27="Preventivo",$BB25="Fuerte"),1,0)))</f>
        <v>0</v>
      </c>
      <c r="BE27" s="197" t="e">
        <f>+N25-BC27</f>
        <v>#N/A</v>
      </c>
      <c r="BF27" s="197" t="e">
        <f>+P25-BD27</f>
        <v>#N/A</v>
      </c>
      <c r="BG27" s="299"/>
      <c r="BH27" s="299"/>
      <c r="BI27" s="299"/>
      <c r="BJ27" s="488"/>
      <c r="BK27" s="488"/>
      <c r="BL27" s="488"/>
      <c r="BM27" s="488"/>
    </row>
    <row r="28" spans="1:65" ht="65.099999999999994" customHeight="1" thickBot="1" x14ac:dyDescent="0.3">
      <c r="A28" s="310"/>
      <c r="B28" s="495"/>
      <c r="C28" s="315"/>
      <c r="D28" s="168"/>
      <c r="E28" s="168"/>
      <c r="F28" s="410"/>
      <c r="G28" s="318"/>
      <c r="H28" s="100"/>
      <c r="I28" s="129"/>
      <c r="J28" s="100"/>
      <c r="K28" s="153"/>
      <c r="L28" s="130"/>
      <c r="M28" s="302"/>
      <c r="N28" s="304"/>
      <c r="O28" s="307"/>
      <c r="P28" s="304"/>
      <c r="Q28" s="324"/>
      <c r="R28" s="299"/>
      <c r="S28" s="93"/>
      <c r="T28" s="93"/>
      <c r="U28" s="47" t="s">
        <v>627</v>
      </c>
      <c r="V28" s="151"/>
      <c r="W28" s="200"/>
      <c r="X28" s="200"/>
      <c r="Y28" s="95" t="str">
        <f t="shared" si="3"/>
        <v/>
      </c>
      <c r="Z28" s="200"/>
      <c r="AA28" s="95" t="str">
        <f t="shared" si="4"/>
        <v/>
      </c>
      <c r="AB28" s="162"/>
      <c r="AC28" s="95" t="str">
        <f t="shared" si="5"/>
        <v/>
      </c>
      <c r="AD28" s="162"/>
      <c r="AE28" s="95" t="str">
        <f t="shared" si="6"/>
        <v/>
      </c>
      <c r="AF28" s="162"/>
      <c r="AG28" s="95" t="str">
        <f t="shared" si="7"/>
        <v/>
      </c>
      <c r="AH28" s="162"/>
      <c r="AI28" s="95" t="str">
        <f t="shared" si="8"/>
        <v/>
      </c>
      <c r="AJ28" s="162"/>
      <c r="AK28" s="27" t="str">
        <f t="shared" si="0"/>
        <v/>
      </c>
      <c r="AL28" s="48" t="str">
        <f t="shared" si="11"/>
        <v/>
      </c>
      <c r="AM28" s="48" t="str">
        <f t="shared" si="9"/>
        <v/>
      </c>
      <c r="AN28" s="236"/>
      <c r="AO28" s="236"/>
      <c r="AP28" s="236"/>
      <c r="AQ28" s="236"/>
      <c r="AR28" s="236"/>
      <c r="AS28" s="236"/>
      <c r="AT28" s="236"/>
      <c r="AU28" s="237" t="str">
        <f>IFERROR(VLOOKUP(AT28,'Seguridad Información'!$I$61:$J$65,2,0),"")</f>
        <v/>
      </c>
      <c r="AV28" s="79"/>
      <c r="AW28" s="78" t="str">
        <f t="shared" si="1"/>
        <v/>
      </c>
      <c r="AX28" s="77" t="str">
        <f t="shared" si="2"/>
        <v/>
      </c>
      <c r="AY28" s="21" t="str">
        <f>IFERROR(VLOOKUP((CONCATENATE(AM28,AX28)),Listados!$U$3:$V$11,2,FALSE),"")</f>
        <v/>
      </c>
      <c r="AZ28" s="48">
        <f t="shared" si="10"/>
        <v>100</v>
      </c>
      <c r="BA28" s="295"/>
      <c r="BB28" s="297"/>
      <c r="BC28" s="197">
        <f>+IF(AND(W28="Preventivo",BB25="Fuerte"),2,IF(AND(W28="Preventivo",BB25="Moderado"),1,0))</f>
        <v>0</v>
      </c>
      <c r="BD28" s="64">
        <f>+IF(AND(W28="Detectivo/Correctivo",$BB25="Fuerte"),2,IF(AND(W28="Detectivo/Correctivo",$BB28="Moderado"),1,IF(AND(W28="Preventivo",$BB25="Fuerte"),1,0)))</f>
        <v>0</v>
      </c>
      <c r="BE28" s="197" t="e">
        <f>+N25-BC28</f>
        <v>#N/A</v>
      </c>
      <c r="BF28" s="197" t="e">
        <f>+P25-BD28</f>
        <v>#N/A</v>
      </c>
      <c r="BG28" s="299"/>
      <c r="BH28" s="299"/>
      <c r="BI28" s="299"/>
      <c r="BJ28" s="488"/>
      <c r="BK28" s="488"/>
      <c r="BL28" s="488"/>
      <c r="BM28" s="488"/>
    </row>
    <row r="29" spans="1:65" ht="65.099999999999994" customHeight="1" thickBot="1" x14ac:dyDescent="0.3">
      <c r="A29" s="310"/>
      <c r="B29" s="495"/>
      <c r="C29" s="315"/>
      <c r="D29" s="109"/>
      <c r="E29" s="109"/>
      <c r="F29" s="410"/>
      <c r="G29" s="318"/>
      <c r="H29" s="100"/>
      <c r="I29" s="129"/>
      <c r="J29" s="100"/>
      <c r="K29" s="29"/>
      <c r="L29" s="130"/>
      <c r="M29" s="302"/>
      <c r="N29" s="304"/>
      <c r="O29" s="307"/>
      <c r="P29" s="304"/>
      <c r="Q29" s="308"/>
      <c r="R29" s="299"/>
      <c r="S29" s="108"/>
      <c r="T29" s="96"/>
      <c r="U29" s="47" t="s">
        <v>627</v>
      </c>
      <c r="V29" s="151"/>
      <c r="W29" s="200"/>
      <c r="X29" s="200"/>
      <c r="Y29" s="95" t="str">
        <f t="shared" si="3"/>
        <v/>
      </c>
      <c r="Z29" s="200"/>
      <c r="AA29" s="95" t="str">
        <f t="shared" si="4"/>
        <v/>
      </c>
      <c r="AB29" s="162"/>
      <c r="AC29" s="95" t="str">
        <f t="shared" si="5"/>
        <v/>
      </c>
      <c r="AD29" s="162"/>
      <c r="AE29" s="95" t="str">
        <f t="shared" si="6"/>
        <v/>
      </c>
      <c r="AF29" s="162"/>
      <c r="AG29" s="95" t="str">
        <f t="shared" si="7"/>
        <v/>
      </c>
      <c r="AH29" s="162"/>
      <c r="AI29" s="95" t="str">
        <f t="shared" si="8"/>
        <v/>
      </c>
      <c r="AJ29" s="162"/>
      <c r="AK29" s="27" t="str">
        <f t="shared" si="0"/>
        <v/>
      </c>
      <c r="AL29" s="48" t="str">
        <f t="shared" si="11"/>
        <v/>
      </c>
      <c r="AM29" s="48" t="str">
        <f t="shared" si="9"/>
        <v/>
      </c>
      <c r="AN29" s="236"/>
      <c r="AO29" s="236"/>
      <c r="AP29" s="236"/>
      <c r="AQ29" s="236"/>
      <c r="AR29" s="236"/>
      <c r="AS29" s="236"/>
      <c r="AT29" s="236"/>
      <c r="AU29" s="237" t="str">
        <f>IFERROR(VLOOKUP(AT29,'Seguridad Información'!$I$61:$J$65,2,0),"")</f>
        <v/>
      </c>
      <c r="AV29" s="79"/>
      <c r="AW29" s="78" t="str">
        <f t="shared" si="1"/>
        <v/>
      </c>
      <c r="AX29" s="77" t="str">
        <f t="shared" si="2"/>
        <v/>
      </c>
      <c r="AY29" s="21" t="str">
        <f>IFERROR(VLOOKUP((CONCATENATE(AM29,AX29)),Listados!$U$3:$V$11,2,FALSE),"")</f>
        <v/>
      </c>
      <c r="AZ29" s="48">
        <f t="shared" si="10"/>
        <v>100</v>
      </c>
      <c r="BA29" s="295"/>
      <c r="BB29" s="297"/>
      <c r="BC29" s="197">
        <f>+IF(AND(W29="Preventivo",BB25="Fuerte"),2,IF(AND(W29="Preventivo",BB25="Moderado"),1,0))</f>
        <v>0</v>
      </c>
      <c r="BD29" s="64">
        <f>+IF(AND(W29="Detectivo/Correctivo",$BB25="Fuerte"),2,IF(AND(W29="Detectivo/Correctivo",$BB29="Moderado"),1,IF(AND(W29="Preventivo",$BB25="Fuerte"),1,0)))</f>
        <v>0</v>
      </c>
      <c r="BE29" s="197" t="e">
        <f>+N25-BC29</f>
        <v>#N/A</v>
      </c>
      <c r="BF29" s="197" t="e">
        <f>+P25-BD29</f>
        <v>#N/A</v>
      </c>
      <c r="BG29" s="299"/>
      <c r="BH29" s="299"/>
      <c r="BI29" s="299"/>
      <c r="BJ29" s="488"/>
      <c r="BK29" s="488"/>
      <c r="BL29" s="488"/>
      <c r="BM29" s="488"/>
    </row>
    <row r="30" spans="1:65" ht="65.099999999999994" customHeight="1" thickBot="1" x14ac:dyDescent="0.3">
      <c r="A30" s="311"/>
      <c r="B30" s="495"/>
      <c r="C30" s="316"/>
      <c r="D30" s="106"/>
      <c r="E30" s="106"/>
      <c r="F30" s="479"/>
      <c r="G30" s="319"/>
      <c r="H30" s="100"/>
      <c r="I30" s="129"/>
      <c r="J30" s="100"/>
      <c r="K30" s="31"/>
      <c r="L30" s="130"/>
      <c r="M30" s="504"/>
      <c r="N30" s="503"/>
      <c r="O30" s="505"/>
      <c r="P30" s="503"/>
      <c r="Q30" s="509"/>
      <c r="R30" s="300"/>
      <c r="S30" s="69"/>
      <c r="T30" s="98"/>
      <c r="U30" s="47" t="s">
        <v>627</v>
      </c>
      <c r="V30" s="67"/>
      <c r="W30" s="200"/>
      <c r="X30" s="200"/>
      <c r="Y30" s="95" t="str">
        <f t="shared" si="3"/>
        <v/>
      </c>
      <c r="Z30" s="200"/>
      <c r="AA30" s="95" t="str">
        <f t="shared" si="4"/>
        <v/>
      </c>
      <c r="AB30" s="162"/>
      <c r="AC30" s="95" t="str">
        <f t="shared" si="5"/>
        <v/>
      </c>
      <c r="AD30" s="162"/>
      <c r="AE30" s="95" t="str">
        <f t="shared" si="6"/>
        <v/>
      </c>
      <c r="AF30" s="162"/>
      <c r="AG30" s="95" t="str">
        <f t="shared" si="7"/>
        <v/>
      </c>
      <c r="AH30" s="162"/>
      <c r="AI30" s="95" t="str">
        <f t="shared" si="8"/>
        <v/>
      </c>
      <c r="AJ30" s="162"/>
      <c r="AK30" s="27" t="str">
        <f t="shared" si="0"/>
        <v/>
      </c>
      <c r="AL30" s="48" t="str">
        <f t="shared" si="11"/>
        <v/>
      </c>
      <c r="AM30" s="48" t="str">
        <f t="shared" si="9"/>
        <v/>
      </c>
      <c r="AN30" s="236"/>
      <c r="AO30" s="236"/>
      <c r="AP30" s="236"/>
      <c r="AQ30" s="236"/>
      <c r="AR30" s="236"/>
      <c r="AS30" s="236"/>
      <c r="AT30" s="236"/>
      <c r="AU30" s="237" t="str">
        <f>IFERROR(VLOOKUP(AT30,'Seguridad Información'!$I$61:$J$65,2,0),"")</f>
        <v/>
      </c>
      <c r="AV30" s="79"/>
      <c r="AW30" s="78" t="str">
        <f t="shared" si="1"/>
        <v/>
      </c>
      <c r="AX30" s="77" t="str">
        <f t="shared" si="2"/>
        <v/>
      </c>
      <c r="AY30" s="21" t="str">
        <f>IFERROR(VLOOKUP((CONCATENATE(AM30,AX30)),Listados!$U$3:$V$11,2,FALSE),"")</f>
        <v/>
      </c>
      <c r="AZ30" s="48">
        <f t="shared" si="10"/>
        <v>100</v>
      </c>
      <c r="BA30" s="296"/>
      <c r="BB30" s="297"/>
      <c r="BC30" s="197">
        <f>+IF(AND(W30="Preventivo",BB25="Fuerte"),2,IF(AND(W30="Preventivo",BB25="Moderado"),1,0))</f>
        <v>0</v>
      </c>
      <c r="BD30" s="64">
        <f>+IF(AND(W30="Detectivo/Correctivo",$BB25="Fuerte"),2,IF(AND(W30="Detectivo/Correctivo",$BB30="Moderado"),1,IF(AND(W30="Preventivo",$BB25="Fuerte"),1,0)))</f>
        <v>0</v>
      </c>
      <c r="BE30" s="197" t="e">
        <f>+N25-BC30</f>
        <v>#N/A</v>
      </c>
      <c r="BF30" s="197" t="e">
        <f>+P25-BD30</f>
        <v>#N/A</v>
      </c>
      <c r="BG30" s="300"/>
      <c r="BH30" s="300"/>
      <c r="BI30" s="300"/>
      <c r="BJ30" s="489"/>
      <c r="BK30" s="489"/>
      <c r="BL30" s="489"/>
      <c r="BM30" s="489"/>
    </row>
    <row r="31" spans="1:65" ht="65.099999999999994" customHeight="1" thickBot="1" x14ac:dyDescent="0.3">
      <c r="A31" s="309">
        <v>5</v>
      </c>
      <c r="B31" s="494"/>
      <c r="C31" s="314" t="str">
        <f>IFERROR(VLOOKUP(B31,Listados!B$3:C$20,2,FALSE),"")</f>
        <v/>
      </c>
      <c r="D31" s="107"/>
      <c r="E31" s="107"/>
      <c r="F31" s="409"/>
      <c r="G31" s="317"/>
      <c r="H31" s="100"/>
      <c r="I31" s="129"/>
      <c r="J31" s="100"/>
      <c r="K31" s="103"/>
      <c r="L31" s="17"/>
      <c r="M31" s="301"/>
      <c r="N31" s="304" t="e">
        <f>+VLOOKUP(M31,Listados!$K$8:$L$12,2,0)</f>
        <v>#N/A</v>
      </c>
      <c r="O31" s="306"/>
      <c r="P31" s="304" t="e">
        <f>+VLOOKUP(O31,Listados!$K$13:$L$17,2,0)</f>
        <v>#N/A</v>
      </c>
      <c r="Q31" s="300" t="str">
        <f>IF(AND(M31&lt;&gt;"",O31&lt;&gt;""),VLOOKUP(M31&amp;O31,Listados!$M$3:$N$27,2,FALSE),"")</f>
        <v/>
      </c>
      <c r="R31" s="298" t="e">
        <f>+VLOOKUP(Q31,Listados!$P$3:$Q$6,2,FALSE)</f>
        <v>#N/A</v>
      </c>
      <c r="S31" s="108"/>
      <c r="T31" s="95"/>
      <c r="U31" s="47" t="s">
        <v>627</v>
      </c>
      <c r="V31" s="200"/>
      <c r="W31" s="200"/>
      <c r="X31" s="200"/>
      <c r="Y31" s="95" t="str">
        <f t="shared" si="3"/>
        <v/>
      </c>
      <c r="Z31" s="200"/>
      <c r="AA31" s="95" t="str">
        <f t="shared" si="4"/>
        <v/>
      </c>
      <c r="AB31" s="162"/>
      <c r="AC31" s="95" t="str">
        <f t="shared" si="5"/>
        <v/>
      </c>
      <c r="AD31" s="162"/>
      <c r="AE31" s="95" t="str">
        <f t="shared" si="6"/>
        <v/>
      </c>
      <c r="AF31" s="162"/>
      <c r="AG31" s="95" t="str">
        <f t="shared" si="7"/>
        <v/>
      </c>
      <c r="AH31" s="162"/>
      <c r="AI31" s="95" t="str">
        <f t="shared" si="8"/>
        <v/>
      </c>
      <c r="AJ31" s="162"/>
      <c r="AK31" s="27" t="str">
        <f t="shared" si="0"/>
        <v/>
      </c>
      <c r="AL31" s="48" t="str">
        <f t="shared" si="11"/>
        <v/>
      </c>
      <c r="AM31" s="48" t="str">
        <f t="shared" si="9"/>
        <v/>
      </c>
      <c r="AN31" s="236"/>
      <c r="AO31" s="236"/>
      <c r="AP31" s="236"/>
      <c r="AQ31" s="236"/>
      <c r="AR31" s="236"/>
      <c r="AS31" s="236"/>
      <c r="AT31" s="236"/>
      <c r="AU31" s="237" t="str">
        <f>IFERROR(VLOOKUP(AT31,'Seguridad Información'!$I$61:$J$65,2,0),"")</f>
        <v/>
      </c>
      <c r="AV31" s="79"/>
      <c r="AW31" s="78" t="str">
        <f t="shared" si="1"/>
        <v/>
      </c>
      <c r="AX31" s="77" t="str">
        <f t="shared" si="2"/>
        <v/>
      </c>
      <c r="AY31" s="21" t="str">
        <f>IFERROR(VLOOKUP((CONCATENATE(AM31,AX31)),Listados!$U$3:$V$11,2,FALSE),"")</f>
        <v/>
      </c>
      <c r="AZ31" s="48">
        <f t="shared" si="10"/>
        <v>100</v>
      </c>
      <c r="BA31" s="294">
        <f>AVERAGE(AZ31:AZ36)</f>
        <v>100</v>
      </c>
      <c r="BB31" s="296" t="str">
        <f>IF(BA31&lt;=50, "Débil", IF(BA31&lt;=99,"Moderado","Fuerte"))</f>
        <v>Fuerte</v>
      </c>
      <c r="BC31" s="197">
        <f>+IF(AND(W31="Preventivo",BB31="Fuerte"),2,IF(AND(W31="Preventivo",BB31="Moderado"),1,0))</f>
        <v>0</v>
      </c>
      <c r="BD31" s="64">
        <f>+IF(AND(W31="Detectivo/Correctivo",$BB31="Fuerte"),2,IF(AND(W31="Detectivo/Correctivo",$BB31="Moderado"),1,IF(AND(W31="Preventivo",$BB31="Fuerte"),1,0)))</f>
        <v>0</v>
      </c>
      <c r="BE31" s="197" t="e">
        <f>+N31-BC31</f>
        <v>#N/A</v>
      </c>
      <c r="BF31" s="197" t="e">
        <f>+P31-BD31</f>
        <v>#N/A</v>
      </c>
      <c r="BG31" s="298" t="e">
        <f>+VLOOKUP(MIN(BE31,BE32,BE33,BE34,BE35,BE36),Listados!$J$18:$K$24,2,TRUE)</f>
        <v>#N/A</v>
      </c>
      <c r="BH31" s="298" t="e">
        <f>+VLOOKUP(MIN(BF31,BF32,BF33,BF34,BF35,BF36),Listados!$J$26:$K$32,2,TRUE)</f>
        <v>#N/A</v>
      </c>
      <c r="BI31" s="298" t="e">
        <f>IF(AND(BG31&lt;&gt;"",BH31&lt;&gt;""),VLOOKUP(BG31&amp;BH31,Listados!$M$3:$N$27,2,FALSE),"")</f>
        <v>#N/A</v>
      </c>
      <c r="BJ31" s="487" t="e">
        <f>+IF($R31="Asumir el riesgo","NA","")</f>
        <v>#N/A</v>
      </c>
      <c r="BK31" s="487" t="e">
        <f>+IF($R31="Asumir el riesgo","NA","")</f>
        <v>#N/A</v>
      </c>
      <c r="BL31" s="487" t="e">
        <f>+IF($R31="Asumir el riesgo","NA","")</f>
        <v>#N/A</v>
      </c>
      <c r="BM31" s="487" t="e">
        <f>+IF($R31="Asumir el riesgo","NA","")</f>
        <v>#N/A</v>
      </c>
    </row>
    <row r="32" spans="1:65" ht="65.099999999999994" customHeight="1" thickBot="1" x14ac:dyDescent="0.3">
      <c r="A32" s="310"/>
      <c r="B32" s="495"/>
      <c r="C32" s="315"/>
      <c r="D32" s="168"/>
      <c r="E32" s="168"/>
      <c r="F32" s="410"/>
      <c r="G32" s="318"/>
      <c r="H32" s="100"/>
      <c r="I32" s="129"/>
      <c r="J32" s="100"/>
      <c r="K32" s="153"/>
      <c r="L32" s="130"/>
      <c r="M32" s="302"/>
      <c r="N32" s="304"/>
      <c r="O32" s="307"/>
      <c r="P32" s="304"/>
      <c r="Q32" s="308"/>
      <c r="R32" s="299"/>
      <c r="S32" s="162"/>
      <c r="T32" s="238"/>
      <c r="U32" s="47" t="s">
        <v>627</v>
      </c>
      <c r="V32" s="200"/>
      <c r="W32" s="200"/>
      <c r="X32" s="200"/>
      <c r="Y32" s="95" t="str">
        <f t="shared" si="3"/>
        <v/>
      </c>
      <c r="Z32" s="200"/>
      <c r="AA32" s="95" t="str">
        <f t="shared" si="4"/>
        <v/>
      </c>
      <c r="AB32" s="162"/>
      <c r="AC32" s="95" t="str">
        <f t="shared" si="5"/>
        <v/>
      </c>
      <c r="AD32" s="162"/>
      <c r="AE32" s="95" t="str">
        <f t="shared" si="6"/>
        <v/>
      </c>
      <c r="AF32" s="162"/>
      <c r="AG32" s="95" t="str">
        <f t="shared" si="7"/>
        <v/>
      </c>
      <c r="AH32" s="162"/>
      <c r="AI32" s="95" t="str">
        <f t="shared" si="8"/>
        <v/>
      </c>
      <c r="AJ32" s="162"/>
      <c r="AK32" s="27" t="str">
        <f t="shared" si="0"/>
        <v/>
      </c>
      <c r="AL32" s="48" t="str">
        <f t="shared" si="11"/>
        <v/>
      </c>
      <c r="AM32" s="48" t="str">
        <f t="shared" si="9"/>
        <v/>
      </c>
      <c r="AN32" s="236"/>
      <c r="AO32" s="236"/>
      <c r="AP32" s="236"/>
      <c r="AQ32" s="236"/>
      <c r="AR32" s="236"/>
      <c r="AS32" s="236"/>
      <c r="AT32" s="236"/>
      <c r="AU32" s="237" t="str">
        <f>IFERROR(VLOOKUP(AT32,'Seguridad Información'!$I$61:$J$65,2,0),"")</f>
        <v/>
      </c>
      <c r="AV32" s="79"/>
      <c r="AW32" s="78" t="str">
        <f t="shared" si="1"/>
        <v/>
      </c>
      <c r="AX32" s="77" t="str">
        <f t="shared" si="2"/>
        <v/>
      </c>
      <c r="AY32" s="21" t="str">
        <f>IFERROR(VLOOKUP((CONCATENATE(AM32,AX32)),Listados!$U$3:$V$11,2,FALSE),"")</f>
        <v/>
      </c>
      <c r="AZ32" s="48">
        <f t="shared" si="10"/>
        <v>100</v>
      </c>
      <c r="BA32" s="295"/>
      <c r="BB32" s="297"/>
      <c r="BC32" s="197">
        <f>+IF(AND(W32="Preventivo",BB31="Fuerte"),2,IF(AND(W32="Preventivo",BB31="Moderado"),1,0))</f>
        <v>0</v>
      </c>
      <c r="BD32" s="64">
        <f>+IF(AND(W32="Detectivo/Correctivo",$BB31="Fuerte"),2,IF(AND(W32="Detectivo/Correctivo",$BB32="Moderado"),1,IF(AND(W32="Preventivo",$BB31="Fuerte"),1,0)))</f>
        <v>0</v>
      </c>
      <c r="BE32" s="197" t="e">
        <f>+N31-BC32</f>
        <v>#N/A</v>
      </c>
      <c r="BF32" s="197" t="e">
        <f>+P31-BD32</f>
        <v>#N/A</v>
      </c>
      <c r="BG32" s="299"/>
      <c r="BH32" s="299"/>
      <c r="BI32" s="299"/>
      <c r="BJ32" s="488"/>
      <c r="BK32" s="488"/>
      <c r="BL32" s="488"/>
      <c r="BM32" s="488"/>
    </row>
    <row r="33" spans="1:65" ht="65.099999999999994" customHeight="1" thickBot="1" x14ac:dyDescent="0.3">
      <c r="A33" s="310"/>
      <c r="B33" s="495"/>
      <c r="C33" s="315"/>
      <c r="D33" s="168"/>
      <c r="E33" s="168"/>
      <c r="F33" s="410"/>
      <c r="G33" s="318"/>
      <c r="H33" s="100"/>
      <c r="I33" s="129"/>
      <c r="J33" s="100"/>
      <c r="K33" s="153"/>
      <c r="L33" s="130"/>
      <c r="M33" s="302"/>
      <c r="N33" s="304"/>
      <c r="O33" s="307"/>
      <c r="P33" s="304"/>
      <c r="Q33" s="308"/>
      <c r="R33" s="299"/>
      <c r="S33" s="162"/>
      <c r="T33" s="96"/>
      <c r="U33" s="47" t="s">
        <v>627</v>
      </c>
      <c r="V33" s="200"/>
      <c r="W33" s="200"/>
      <c r="X33" s="200"/>
      <c r="Y33" s="95" t="str">
        <f t="shared" si="3"/>
        <v/>
      </c>
      <c r="Z33" s="200"/>
      <c r="AA33" s="95" t="str">
        <f t="shared" si="4"/>
        <v/>
      </c>
      <c r="AB33" s="162"/>
      <c r="AC33" s="95" t="str">
        <f t="shared" si="5"/>
        <v/>
      </c>
      <c r="AD33" s="162"/>
      <c r="AE33" s="95" t="str">
        <f t="shared" si="6"/>
        <v/>
      </c>
      <c r="AF33" s="162"/>
      <c r="AG33" s="95" t="str">
        <f t="shared" si="7"/>
        <v/>
      </c>
      <c r="AH33" s="162"/>
      <c r="AI33" s="95" t="str">
        <f t="shared" si="8"/>
        <v/>
      </c>
      <c r="AJ33" s="162"/>
      <c r="AK33" s="27" t="str">
        <f t="shared" si="0"/>
        <v/>
      </c>
      <c r="AL33" s="48" t="str">
        <f t="shared" si="11"/>
        <v/>
      </c>
      <c r="AM33" s="48" t="str">
        <f t="shared" si="9"/>
        <v/>
      </c>
      <c r="AN33" s="236"/>
      <c r="AO33" s="236"/>
      <c r="AP33" s="236"/>
      <c r="AQ33" s="236"/>
      <c r="AR33" s="236"/>
      <c r="AS33" s="236"/>
      <c r="AT33" s="236"/>
      <c r="AU33" s="237" t="str">
        <f>IFERROR(VLOOKUP(AT33,'Seguridad Información'!$I$61:$J$65,2,0),"")</f>
        <v/>
      </c>
      <c r="AV33" s="79"/>
      <c r="AW33" s="78" t="str">
        <f t="shared" si="1"/>
        <v/>
      </c>
      <c r="AX33" s="77" t="str">
        <f t="shared" si="2"/>
        <v/>
      </c>
      <c r="AY33" s="21" t="str">
        <f>IFERROR(VLOOKUP((CONCATENATE(AM33,AX33)),Listados!$U$3:$V$11,2,FALSE),"")</f>
        <v/>
      </c>
      <c r="AZ33" s="48">
        <f t="shared" si="10"/>
        <v>100</v>
      </c>
      <c r="BA33" s="295"/>
      <c r="BB33" s="297"/>
      <c r="BC33" s="197">
        <f>+IF(AND(W33="Preventivo",BB31="Fuerte"),2,IF(AND(W33="Preventivo",BB31="Moderado"),1,0))</f>
        <v>0</v>
      </c>
      <c r="BD33" s="64">
        <f>+IF(AND(W33="Detectivo/Correctivo",$BB31="Fuerte"),2,IF(AND(W33="Detectivo/Correctivo",$BB33="Moderado"),1,IF(AND(W33="Preventivo",$BB31="Fuerte"),1,0)))</f>
        <v>0</v>
      </c>
      <c r="BE33" s="197" t="e">
        <f>+N31-BC33</f>
        <v>#N/A</v>
      </c>
      <c r="BF33" s="197" t="e">
        <f>+P31-BD33</f>
        <v>#N/A</v>
      </c>
      <c r="BG33" s="299"/>
      <c r="BH33" s="299"/>
      <c r="BI33" s="299"/>
      <c r="BJ33" s="488"/>
      <c r="BK33" s="488"/>
      <c r="BL33" s="488"/>
      <c r="BM33" s="488"/>
    </row>
    <row r="34" spans="1:65" ht="65.099999999999994" customHeight="1" thickBot="1" x14ac:dyDescent="0.3">
      <c r="A34" s="310"/>
      <c r="B34" s="495"/>
      <c r="C34" s="315"/>
      <c r="D34" s="168"/>
      <c r="E34" s="168"/>
      <c r="F34" s="410"/>
      <c r="G34" s="318"/>
      <c r="H34" s="100"/>
      <c r="I34" s="129"/>
      <c r="J34" s="100"/>
      <c r="K34" s="153"/>
      <c r="L34" s="130"/>
      <c r="M34" s="302"/>
      <c r="N34" s="304"/>
      <c r="O34" s="307"/>
      <c r="P34" s="304"/>
      <c r="Q34" s="308"/>
      <c r="R34" s="299"/>
      <c r="S34" s="162"/>
      <c r="T34" s="97"/>
      <c r="U34" s="47" t="s">
        <v>627</v>
      </c>
      <c r="V34" s="200"/>
      <c r="W34" s="200"/>
      <c r="X34" s="200"/>
      <c r="Y34" s="95" t="str">
        <f t="shared" si="3"/>
        <v/>
      </c>
      <c r="Z34" s="200"/>
      <c r="AA34" s="95" t="str">
        <f t="shared" si="4"/>
        <v/>
      </c>
      <c r="AB34" s="162"/>
      <c r="AC34" s="95" t="str">
        <f t="shared" si="5"/>
        <v/>
      </c>
      <c r="AD34" s="162"/>
      <c r="AE34" s="95" t="str">
        <f t="shared" si="6"/>
        <v/>
      </c>
      <c r="AF34" s="162"/>
      <c r="AG34" s="95" t="str">
        <f t="shared" si="7"/>
        <v/>
      </c>
      <c r="AH34" s="162"/>
      <c r="AI34" s="95" t="str">
        <f t="shared" si="8"/>
        <v/>
      </c>
      <c r="AJ34" s="162"/>
      <c r="AK34" s="27" t="str">
        <f t="shared" si="0"/>
        <v/>
      </c>
      <c r="AL34" s="48" t="str">
        <f t="shared" si="11"/>
        <v/>
      </c>
      <c r="AM34" s="48" t="str">
        <f t="shared" si="9"/>
        <v/>
      </c>
      <c r="AN34" s="236"/>
      <c r="AO34" s="236"/>
      <c r="AP34" s="236"/>
      <c r="AQ34" s="236"/>
      <c r="AR34" s="236"/>
      <c r="AS34" s="236"/>
      <c r="AT34" s="236"/>
      <c r="AU34" s="237" t="str">
        <f>IFERROR(VLOOKUP(AT34,'Seguridad Información'!$I$61:$J$65,2,0),"")</f>
        <v/>
      </c>
      <c r="AV34" s="79"/>
      <c r="AW34" s="78" t="str">
        <f t="shared" si="1"/>
        <v/>
      </c>
      <c r="AX34" s="77" t="str">
        <f t="shared" si="2"/>
        <v/>
      </c>
      <c r="AY34" s="21" t="str">
        <f>IFERROR(VLOOKUP((CONCATENATE(AM34,AX34)),Listados!$U$3:$V$11,2,FALSE),"")</f>
        <v/>
      </c>
      <c r="AZ34" s="48">
        <f t="shared" si="10"/>
        <v>100</v>
      </c>
      <c r="BA34" s="295"/>
      <c r="BB34" s="297"/>
      <c r="BC34" s="197">
        <f>+IF(AND(W34="Preventivo",BB31="Fuerte"),2,IF(AND(W34="Preventivo",BB31="Moderado"),1,0))</f>
        <v>0</v>
      </c>
      <c r="BD34" s="64">
        <f>+IF(AND(W34="Detectivo/Correctivo",$BB31="Fuerte"),2,IF(AND(W34="Detectivo/Correctivo",$BB34="Moderado"),1,IF(AND(W34="Preventivo",$BB31="Fuerte"),1,0)))</f>
        <v>0</v>
      </c>
      <c r="BE34" s="197" t="e">
        <f>+N31-BC34</f>
        <v>#N/A</v>
      </c>
      <c r="BF34" s="197" t="e">
        <f>+P31-BD34</f>
        <v>#N/A</v>
      </c>
      <c r="BG34" s="299"/>
      <c r="BH34" s="299"/>
      <c r="BI34" s="299"/>
      <c r="BJ34" s="488"/>
      <c r="BK34" s="488"/>
      <c r="BL34" s="488"/>
      <c r="BM34" s="488"/>
    </row>
    <row r="35" spans="1:65" ht="65.099999999999994" customHeight="1" thickBot="1" x14ac:dyDescent="0.3">
      <c r="A35" s="310"/>
      <c r="B35" s="495"/>
      <c r="C35" s="315"/>
      <c r="D35" s="109"/>
      <c r="E35" s="109"/>
      <c r="F35" s="410"/>
      <c r="G35" s="318"/>
      <c r="H35" s="100"/>
      <c r="I35" s="129"/>
      <c r="J35" s="100"/>
      <c r="K35" s="29"/>
      <c r="L35" s="130"/>
      <c r="M35" s="302"/>
      <c r="N35" s="304"/>
      <c r="O35" s="307"/>
      <c r="P35" s="304"/>
      <c r="Q35" s="308"/>
      <c r="R35" s="299"/>
      <c r="S35" s="162"/>
      <c r="T35" s="238"/>
      <c r="U35" s="47" t="s">
        <v>627</v>
      </c>
      <c r="V35" s="200"/>
      <c r="W35" s="200"/>
      <c r="X35" s="200"/>
      <c r="Y35" s="95" t="str">
        <f t="shared" si="3"/>
        <v/>
      </c>
      <c r="Z35" s="200"/>
      <c r="AA35" s="95" t="str">
        <f t="shared" si="4"/>
        <v/>
      </c>
      <c r="AB35" s="162"/>
      <c r="AC35" s="95" t="str">
        <f t="shared" si="5"/>
        <v/>
      </c>
      <c r="AD35" s="162"/>
      <c r="AE35" s="95" t="str">
        <f t="shared" si="6"/>
        <v/>
      </c>
      <c r="AF35" s="162"/>
      <c r="AG35" s="95" t="str">
        <f t="shared" si="7"/>
        <v/>
      </c>
      <c r="AH35" s="162"/>
      <c r="AI35" s="95" t="str">
        <f t="shared" si="8"/>
        <v/>
      </c>
      <c r="AJ35" s="162"/>
      <c r="AK35" s="27" t="str">
        <f t="shared" si="0"/>
        <v/>
      </c>
      <c r="AL35" s="48" t="str">
        <f t="shared" si="11"/>
        <v/>
      </c>
      <c r="AM35" s="48" t="str">
        <f t="shared" si="9"/>
        <v/>
      </c>
      <c r="AN35" s="236"/>
      <c r="AO35" s="236"/>
      <c r="AP35" s="236"/>
      <c r="AQ35" s="236"/>
      <c r="AR35" s="236"/>
      <c r="AS35" s="236"/>
      <c r="AT35" s="236"/>
      <c r="AU35" s="237" t="str">
        <f>IFERROR(VLOOKUP(AT35,'Seguridad Información'!$I$61:$J$65,2,0),"")</f>
        <v/>
      </c>
      <c r="AV35" s="79"/>
      <c r="AW35" s="78" t="str">
        <f t="shared" si="1"/>
        <v/>
      </c>
      <c r="AX35" s="77" t="str">
        <f t="shared" si="2"/>
        <v/>
      </c>
      <c r="AY35" s="21" t="str">
        <f>IFERROR(VLOOKUP((CONCATENATE(AM35,AX35)),Listados!$U$3:$V$11,2,FALSE),"")</f>
        <v/>
      </c>
      <c r="AZ35" s="48">
        <f t="shared" si="10"/>
        <v>100</v>
      </c>
      <c r="BA35" s="295"/>
      <c r="BB35" s="297"/>
      <c r="BC35" s="197">
        <f>+IF(AND(W35="Preventivo",BB31="Fuerte"),2,IF(AND(W35="Preventivo",BB31="Moderado"),1,0))</f>
        <v>0</v>
      </c>
      <c r="BD35" s="64">
        <f>+IF(AND(W35="Detectivo/Correctivo",$BB31="Fuerte"),2,IF(AND(W35="Detectivo/Correctivo",$BB35="Moderado"),1,IF(AND(W35="Preventivo",$BB31="Fuerte"),1,0)))</f>
        <v>0</v>
      </c>
      <c r="BE35" s="197" t="e">
        <f>+N31-BC35</f>
        <v>#N/A</v>
      </c>
      <c r="BF35" s="197" t="e">
        <f>+P31-BD35</f>
        <v>#N/A</v>
      </c>
      <c r="BG35" s="299"/>
      <c r="BH35" s="299"/>
      <c r="BI35" s="299"/>
      <c r="BJ35" s="488"/>
      <c r="BK35" s="488"/>
      <c r="BL35" s="488"/>
      <c r="BM35" s="488"/>
    </row>
    <row r="36" spans="1:65" ht="65.099999999999994" customHeight="1" thickBot="1" x14ac:dyDescent="0.3">
      <c r="A36" s="311"/>
      <c r="B36" s="495"/>
      <c r="C36" s="316"/>
      <c r="D36" s="106"/>
      <c r="E36" s="106"/>
      <c r="F36" s="479"/>
      <c r="G36" s="319"/>
      <c r="H36" s="100"/>
      <c r="I36" s="129"/>
      <c r="J36" s="100"/>
      <c r="K36" s="31"/>
      <c r="L36" s="130"/>
      <c r="M36" s="302"/>
      <c r="N36" s="305"/>
      <c r="O36" s="307"/>
      <c r="P36" s="305"/>
      <c r="Q36" s="308"/>
      <c r="R36" s="300"/>
      <c r="S36" s="162"/>
      <c r="T36" s="98"/>
      <c r="U36" s="47" t="s">
        <v>627</v>
      </c>
      <c r="V36" s="200"/>
      <c r="W36" s="200"/>
      <c r="X36" s="200"/>
      <c r="Y36" s="95" t="str">
        <f t="shared" si="3"/>
        <v/>
      </c>
      <c r="Z36" s="200"/>
      <c r="AA36" s="95" t="str">
        <f t="shared" si="4"/>
        <v/>
      </c>
      <c r="AB36" s="162"/>
      <c r="AC36" s="95" t="str">
        <f t="shared" si="5"/>
        <v/>
      </c>
      <c r="AD36" s="162"/>
      <c r="AE36" s="95" t="str">
        <f t="shared" si="6"/>
        <v/>
      </c>
      <c r="AF36" s="162"/>
      <c r="AG36" s="95" t="str">
        <f t="shared" si="7"/>
        <v/>
      </c>
      <c r="AH36" s="162"/>
      <c r="AI36" s="95" t="str">
        <f t="shared" si="8"/>
        <v/>
      </c>
      <c r="AJ36" s="162"/>
      <c r="AK36" s="27" t="str">
        <f t="shared" si="0"/>
        <v/>
      </c>
      <c r="AL36" s="48" t="str">
        <f t="shared" si="11"/>
        <v/>
      </c>
      <c r="AM36" s="48" t="str">
        <f t="shared" si="9"/>
        <v/>
      </c>
      <c r="AN36" s="236"/>
      <c r="AO36" s="236"/>
      <c r="AP36" s="236"/>
      <c r="AQ36" s="236"/>
      <c r="AR36" s="236"/>
      <c r="AS36" s="236"/>
      <c r="AT36" s="236"/>
      <c r="AU36" s="237" t="str">
        <f>IFERROR(VLOOKUP(AT36,'Seguridad Información'!$I$61:$J$65,2,0),"")</f>
        <v/>
      </c>
      <c r="AV36" s="79"/>
      <c r="AW36" s="78" t="str">
        <f t="shared" si="1"/>
        <v/>
      </c>
      <c r="AX36" s="77" t="str">
        <f t="shared" si="2"/>
        <v/>
      </c>
      <c r="AY36" s="21" t="str">
        <f>IFERROR(VLOOKUP((CONCATENATE(AM36,AX36)),Listados!$U$3:$V$11,2,FALSE),"")</f>
        <v/>
      </c>
      <c r="AZ36" s="48">
        <f t="shared" si="10"/>
        <v>100</v>
      </c>
      <c r="BA36" s="296"/>
      <c r="BB36" s="297"/>
      <c r="BC36" s="197">
        <f>+IF(AND(W36="Preventivo",BB31="Fuerte"),2,IF(AND(W36="Preventivo",BB31="Moderado"),1,0))</f>
        <v>0</v>
      </c>
      <c r="BD36" s="64">
        <f>+IF(AND(W36="Detectivo/Correctivo",$BB31="Fuerte"),2,IF(AND(W36="Detectivo/Correctivo",$BB36="Moderado"),1,IF(AND(W36="Preventivo",$BB31="Fuerte"),1,0)))</f>
        <v>0</v>
      </c>
      <c r="BE36" s="197" t="e">
        <f>+N31-BC36</f>
        <v>#N/A</v>
      </c>
      <c r="BF36" s="197" t="e">
        <f>+P31-BD36</f>
        <v>#N/A</v>
      </c>
      <c r="BG36" s="300"/>
      <c r="BH36" s="300"/>
      <c r="BI36" s="300"/>
      <c r="BJ36" s="489"/>
      <c r="BK36" s="489"/>
      <c r="BL36" s="489"/>
      <c r="BM36" s="489"/>
    </row>
    <row r="37" spans="1:65" ht="65.099999999999994" customHeight="1" thickBot="1" x14ac:dyDescent="0.3">
      <c r="A37" s="309">
        <v>6</v>
      </c>
      <c r="B37" s="494"/>
      <c r="C37" s="314" t="str">
        <f>IFERROR(VLOOKUP(B37,Listados!B$3:C$20,2,FALSE),"")</f>
        <v/>
      </c>
      <c r="D37" s="107"/>
      <c r="E37" s="107"/>
      <c r="F37" s="409"/>
      <c r="G37" s="317"/>
      <c r="H37" s="100"/>
      <c r="I37" s="129"/>
      <c r="J37" s="100"/>
      <c r="K37" s="103"/>
      <c r="L37" s="17"/>
      <c r="M37" s="301"/>
      <c r="N37" s="303" t="e">
        <f>+VLOOKUP(M37,Listados!$K$8:$L$12,2,0)</f>
        <v>#N/A</v>
      </c>
      <c r="O37" s="306"/>
      <c r="P37" s="303" t="e">
        <f>+VLOOKUP(O37,Listados!$K$13:$L$17,2,0)</f>
        <v>#N/A</v>
      </c>
      <c r="Q37" s="300" t="str">
        <f>IF(AND(M37&lt;&gt;"",O37&lt;&gt;""),VLOOKUP(M37&amp;O37,Listados!$M$3:$N$27,2,FALSE),"")</f>
        <v/>
      </c>
      <c r="R37" s="298" t="e">
        <f>+VLOOKUP(Q37,Listados!$P$3:$Q$6,2,FALSE)</f>
        <v>#N/A</v>
      </c>
      <c r="S37" s="162"/>
      <c r="T37" s="94"/>
      <c r="U37" s="47" t="s">
        <v>627</v>
      </c>
      <c r="V37" s="200"/>
      <c r="W37" s="200"/>
      <c r="X37" s="200"/>
      <c r="Y37" s="95" t="str">
        <f t="shared" si="3"/>
        <v/>
      </c>
      <c r="Z37" s="200"/>
      <c r="AA37" s="95" t="str">
        <f t="shared" si="4"/>
        <v/>
      </c>
      <c r="AB37" s="162"/>
      <c r="AC37" s="95" t="str">
        <f t="shared" si="5"/>
        <v/>
      </c>
      <c r="AD37" s="162"/>
      <c r="AE37" s="95" t="str">
        <f t="shared" si="6"/>
        <v/>
      </c>
      <c r="AF37" s="162"/>
      <c r="AG37" s="95" t="str">
        <f t="shared" si="7"/>
        <v/>
      </c>
      <c r="AH37" s="162"/>
      <c r="AI37" s="95" t="str">
        <f t="shared" si="8"/>
        <v/>
      </c>
      <c r="AJ37" s="162"/>
      <c r="AK37" s="27" t="str">
        <f t="shared" si="0"/>
        <v/>
      </c>
      <c r="AL37" s="48" t="str">
        <f t="shared" si="11"/>
        <v/>
      </c>
      <c r="AM37" s="48" t="str">
        <f t="shared" si="9"/>
        <v/>
      </c>
      <c r="AN37" s="236"/>
      <c r="AO37" s="236"/>
      <c r="AP37" s="236"/>
      <c r="AQ37" s="236"/>
      <c r="AR37" s="236"/>
      <c r="AS37" s="236"/>
      <c r="AT37" s="236"/>
      <c r="AU37" s="237" t="str">
        <f>IFERROR(VLOOKUP(AT37,'Seguridad Información'!$I$61:$J$65,2,0),"")</f>
        <v/>
      </c>
      <c r="AV37" s="79"/>
      <c r="AW37" s="78" t="str">
        <f t="shared" si="1"/>
        <v/>
      </c>
      <c r="AX37" s="77" t="str">
        <f t="shared" si="2"/>
        <v/>
      </c>
      <c r="AY37" s="21" t="str">
        <f>IFERROR(VLOOKUP((CONCATENATE(AM37,AX37)),Listados!$U$3:$V$11,2,FALSE),"")</f>
        <v/>
      </c>
      <c r="AZ37" s="48">
        <f t="shared" si="10"/>
        <v>100</v>
      </c>
      <c r="BA37" s="294">
        <f>AVERAGE(AZ37:AZ42)</f>
        <v>100</v>
      </c>
      <c r="BB37" s="296" t="str">
        <f>IF(BA37&lt;=50, "Débil", IF(BA37&lt;=99,"Moderado","Fuerte"))</f>
        <v>Fuerte</v>
      </c>
      <c r="BC37" s="197">
        <f>+IF(AND(W37="Preventivo",BB37="Fuerte"),2,IF(AND(W37="Preventivo",BB37="Moderado"),1,0))</f>
        <v>0</v>
      </c>
      <c r="BD37" s="64">
        <f>+IF(AND(W37="Detectivo/Correctivo",$BB37="Fuerte"),2,IF(AND(W37="Detectivo/Correctivo",$BB37="Moderado"),1,IF(AND(W37="Preventivo",$BB37="Fuerte"),1,0)))</f>
        <v>0</v>
      </c>
      <c r="BE37" s="197" t="e">
        <f>+N37-BC37</f>
        <v>#N/A</v>
      </c>
      <c r="BF37" s="197" t="e">
        <f>+P37-BD37</f>
        <v>#N/A</v>
      </c>
      <c r="BG37" s="298" t="e">
        <f>+VLOOKUP(MIN(BE37,BE38,BE39,BE40,BE41,BE42),Listados!$J$18:$K$24,2,TRUE)</f>
        <v>#N/A</v>
      </c>
      <c r="BH37" s="298" t="e">
        <f>+VLOOKUP(MIN(BF37,BF38,BF39,BF40,BF41,BF42),Listados!$J$26:$K$32,2,TRUE)</f>
        <v>#N/A</v>
      </c>
      <c r="BI37" s="298" t="e">
        <f>IF(AND(BG37&lt;&gt;"",BH37&lt;&gt;""),VLOOKUP(BG37&amp;BH37,Listados!$M$3:$N$27,2,FALSE),"")</f>
        <v>#N/A</v>
      </c>
      <c r="BJ37" s="487" t="e">
        <f>+IF($R37="Asumir el riesgo","NA","")</f>
        <v>#N/A</v>
      </c>
      <c r="BK37" s="487" t="e">
        <f>+IF($R37="Asumir el riesgo","NA","")</f>
        <v>#N/A</v>
      </c>
      <c r="BL37" s="487" t="e">
        <f>+IF($R37="Asumir el riesgo","NA","")</f>
        <v>#N/A</v>
      </c>
      <c r="BM37" s="487" t="e">
        <f>+IF($R37="Asumir el riesgo","NA","")</f>
        <v>#N/A</v>
      </c>
    </row>
    <row r="38" spans="1:65" ht="65.099999999999994" customHeight="1" thickBot="1" x14ac:dyDescent="0.3">
      <c r="A38" s="310"/>
      <c r="B38" s="495"/>
      <c r="C38" s="315"/>
      <c r="D38" s="168"/>
      <c r="E38" s="168"/>
      <c r="F38" s="410"/>
      <c r="G38" s="318"/>
      <c r="H38" s="100"/>
      <c r="I38" s="129"/>
      <c r="J38" s="100"/>
      <c r="K38" s="153"/>
      <c r="L38" s="130"/>
      <c r="M38" s="302"/>
      <c r="N38" s="304"/>
      <c r="O38" s="307"/>
      <c r="P38" s="304"/>
      <c r="Q38" s="308"/>
      <c r="R38" s="299"/>
      <c r="S38" s="162"/>
      <c r="T38" s="238"/>
      <c r="U38" s="47" t="s">
        <v>627</v>
      </c>
      <c r="V38" s="200"/>
      <c r="W38" s="200"/>
      <c r="X38" s="200"/>
      <c r="Y38" s="95" t="str">
        <f t="shared" si="3"/>
        <v/>
      </c>
      <c r="Z38" s="200"/>
      <c r="AA38" s="95" t="str">
        <f t="shared" si="4"/>
        <v/>
      </c>
      <c r="AB38" s="162"/>
      <c r="AC38" s="95" t="str">
        <f t="shared" si="5"/>
        <v/>
      </c>
      <c r="AD38" s="162"/>
      <c r="AE38" s="95" t="str">
        <f t="shared" si="6"/>
        <v/>
      </c>
      <c r="AF38" s="162"/>
      <c r="AG38" s="95" t="str">
        <f t="shared" si="7"/>
        <v/>
      </c>
      <c r="AH38" s="162"/>
      <c r="AI38" s="95" t="str">
        <f t="shared" si="8"/>
        <v/>
      </c>
      <c r="AJ38" s="162"/>
      <c r="AK38" s="27" t="str">
        <f t="shared" si="0"/>
        <v/>
      </c>
      <c r="AL38" s="48" t="str">
        <f t="shared" si="11"/>
        <v/>
      </c>
      <c r="AM38" s="48" t="str">
        <f t="shared" si="9"/>
        <v/>
      </c>
      <c r="AN38" s="236"/>
      <c r="AO38" s="236"/>
      <c r="AP38" s="236"/>
      <c r="AQ38" s="236"/>
      <c r="AR38" s="236"/>
      <c r="AS38" s="236"/>
      <c r="AT38" s="236"/>
      <c r="AU38" s="237" t="str">
        <f>IFERROR(VLOOKUP(AT38,'Seguridad Información'!$I$61:$J$65,2,0),"")</f>
        <v/>
      </c>
      <c r="AV38" s="79"/>
      <c r="AW38" s="78" t="str">
        <f t="shared" si="1"/>
        <v/>
      </c>
      <c r="AX38" s="77" t="str">
        <f t="shared" si="2"/>
        <v/>
      </c>
      <c r="AY38" s="21" t="str">
        <f>IFERROR(VLOOKUP((CONCATENATE(AM38,AX38)),Listados!$U$3:$V$11,2,FALSE),"")</f>
        <v/>
      </c>
      <c r="AZ38" s="48">
        <f t="shared" si="10"/>
        <v>100</v>
      </c>
      <c r="BA38" s="295"/>
      <c r="BB38" s="297"/>
      <c r="BC38" s="197">
        <f>+IF(AND(W38="Preventivo",BB37="Fuerte"),2,IF(AND(W38="Preventivo",BB37="Moderado"),1,0))</f>
        <v>0</v>
      </c>
      <c r="BD38" s="64">
        <f>+IF(AND(W38="Detectivo/Correctivo",$BB37="Fuerte"),2,IF(AND(W38="Detectivo/Correctivo",$BB38="Moderado"),1,IF(AND(W38="Preventivo",$BB37="Fuerte"),1,0)))</f>
        <v>0</v>
      </c>
      <c r="BE38" s="197" t="e">
        <f>+N37-BC38</f>
        <v>#N/A</v>
      </c>
      <c r="BF38" s="197" t="e">
        <f>+P37-BD38</f>
        <v>#N/A</v>
      </c>
      <c r="BG38" s="299"/>
      <c r="BH38" s="299"/>
      <c r="BI38" s="299"/>
      <c r="BJ38" s="488"/>
      <c r="BK38" s="488"/>
      <c r="BL38" s="488"/>
      <c r="BM38" s="488"/>
    </row>
    <row r="39" spans="1:65" ht="65.099999999999994" customHeight="1" thickBot="1" x14ac:dyDescent="0.3">
      <c r="A39" s="310"/>
      <c r="B39" s="495"/>
      <c r="C39" s="315"/>
      <c r="D39" s="168"/>
      <c r="E39" s="168"/>
      <c r="F39" s="410"/>
      <c r="G39" s="318"/>
      <c r="H39" s="100"/>
      <c r="I39" s="129"/>
      <c r="J39" s="100"/>
      <c r="K39" s="153"/>
      <c r="L39" s="130"/>
      <c r="M39" s="302"/>
      <c r="N39" s="304"/>
      <c r="O39" s="307"/>
      <c r="P39" s="304"/>
      <c r="Q39" s="308"/>
      <c r="R39" s="299"/>
      <c r="S39" s="162"/>
      <c r="T39" s="96"/>
      <c r="U39" s="47" t="s">
        <v>627</v>
      </c>
      <c r="V39" s="200"/>
      <c r="W39" s="200"/>
      <c r="X39" s="200"/>
      <c r="Y39" s="95" t="str">
        <f t="shared" si="3"/>
        <v/>
      </c>
      <c r="Z39" s="200"/>
      <c r="AA39" s="95" t="str">
        <f t="shared" si="4"/>
        <v/>
      </c>
      <c r="AB39" s="162"/>
      <c r="AC39" s="95" t="str">
        <f t="shared" si="5"/>
        <v/>
      </c>
      <c r="AD39" s="162"/>
      <c r="AE39" s="95" t="str">
        <f t="shared" si="6"/>
        <v/>
      </c>
      <c r="AF39" s="162"/>
      <c r="AG39" s="95" t="str">
        <f t="shared" si="7"/>
        <v/>
      </c>
      <c r="AH39" s="162"/>
      <c r="AI39" s="95" t="str">
        <f t="shared" si="8"/>
        <v/>
      </c>
      <c r="AJ39" s="162"/>
      <c r="AK39" s="27" t="str">
        <f t="shared" si="0"/>
        <v/>
      </c>
      <c r="AL39" s="48" t="str">
        <f t="shared" si="11"/>
        <v/>
      </c>
      <c r="AM39" s="48" t="str">
        <f t="shared" si="9"/>
        <v/>
      </c>
      <c r="AN39" s="236"/>
      <c r="AO39" s="236"/>
      <c r="AP39" s="236"/>
      <c r="AQ39" s="236"/>
      <c r="AR39" s="236"/>
      <c r="AS39" s="236"/>
      <c r="AT39" s="236"/>
      <c r="AU39" s="237" t="str">
        <f>IFERROR(VLOOKUP(AT39,'Seguridad Información'!$I$61:$J$65,2,0),"")</f>
        <v/>
      </c>
      <c r="AV39" s="79"/>
      <c r="AW39" s="78" t="str">
        <f t="shared" si="1"/>
        <v/>
      </c>
      <c r="AX39" s="77" t="str">
        <f t="shared" si="2"/>
        <v/>
      </c>
      <c r="AY39" s="21" t="str">
        <f>IFERROR(VLOOKUP((CONCATENATE(AM39,AX39)),Listados!$U$3:$V$11,2,FALSE),"")</f>
        <v/>
      </c>
      <c r="AZ39" s="48">
        <f t="shared" si="10"/>
        <v>100</v>
      </c>
      <c r="BA39" s="295"/>
      <c r="BB39" s="297"/>
      <c r="BC39" s="197">
        <f>+IF(AND(W39="Preventivo",BB37="Fuerte"),2,IF(AND(W39="Preventivo",BB37="Moderado"),1,0))</f>
        <v>0</v>
      </c>
      <c r="BD39" s="64">
        <f>+IF(AND(W39="Detectivo/Correctivo",$BB37="Fuerte"),2,IF(AND(W39="Detectivo/Correctivo",$BB39="Moderado"),1,IF(AND(W39="Preventivo",$BB37="Fuerte"),1,0)))</f>
        <v>0</v>
      </c>
      <c r="BE39" s="197" t="e">
        <f>+N37-BC39</f>
        <v>#N/A</v>
      </c>
      <c r="BF39" s="197" t="e">
        <f>+P37-BD39</f>
        <v>#N/A</v>
      </c>
      <c r="BG39" s="299"/>
      <c r="BH39" s="299"/>
      <c r="BI39" s="299"/>
      <c r="BJ39" s="488"/>
      <c r="BK39" s="488"/>
      <c r="BL39" s="488"/>
      <c r="BM39" s="488"/>
    </row>
    <row r="40" spans="1:65" ht="65.099999999999994" customHeight="1" thickBot="1" x14ac:dyDescent="0.3">
      <c r="A40" s="310"/>
      <c r="B40" s="495"/>
      <c r="C40" s="315"/>
      <c r="D40" s="168"/>
      <c r="E40" s="168"/>
      <c r="F40" s="410"/>
      <c r="G40" s="318"/>
      <c r="H40" s="100"/>
      <c r="I40" s="129"/>
      <c r="J40" s="100"/>
      <c r="K40" s="153"/>
      <c r="L40" s="130"/>
      <c r="M40" s="302"/>
      <c r="N40" s="304"/>
      <c r="O40" s="307"/>
      <c r="P40" s="304"/>
      <c r="Q40" s="308"/>
      <c r="R40" s="299"/>
      <c r="S40" s="162"/>
      <c r="T40" s="97"/>
      <c r="U40" s="47" t="s">
        <v>627</v>
      </c>
      <c r="V40" s="200"/>
      <c r="W40" s="200"/>
      <c r="X40" s="200"/>
      <c r="Y40" s="95" t="str">
        <f t="shared" si="3"/>
        <v/>
      </c>
      <c r="Z40" s="200"/>
      <c r="AA40" s="95" t="str">
        <f t="shared" si="4"/>
        <v/>
      </c>
      <c r="AB40" s="162"/>
      <c r="AC40" s="95" t="str">
        <f t="shared" si="5"/>
        <v/>
      </c>
      <c r="AD40" s="162"/>
      <c r="AE40" s="95" t="str">
        <f t="shared" si="6"/>
        <v/>
      </c>
      <c r="AF40" s="162"/>
      <c r="AG40" s="95" t="str">
        <f t="shared" si="7"/>
        <v/>
      </c>
      <c r="AH40" s="162"/>
      <c r="AI40" s="95" t="str">
        <f t="shared" si="8"/>
        <v/>
      </c>
      <c r="AJ40" s="162"/>
      <c r="AK40" s="27" t="str">
        <f t="shared" si="0"/>
        <v/>
      </c>
      <c r="AL40" s="48" t="str">
        <f t="shared" si="11"/>
        <v/>
      </c>
      <c r="AM40" s="48" t="str">
        <f t="shared" si="9"/>
        <v/>
      </c>
      <c r="AN40" s="236"/>
      <c r="AO40" s="236"/>
      <c r="AP40" s="236"/>
      <c r="AQ40" s="236"/>
      <c r="AR40" s="236"/>
      <c r="AS40" s="236"/>
      <c r="AT40" s="236"/>
      <c r="AU40" s="237" t="str">
        <f>IFERROR(VLOOKUP(AT40,'Seguridad Información'!$I$61:$J$65,2,0),"")</f>
        <v/>
      </c>
      <c r="AV40" s="79"/>
      <c r="AW40" s="78" t="str">
        <f t="shared" si="1"/>
        <v/>
      </c>
      <c r="AX40" s="77" t="str">
        <f t="shared" si="2"/>
        <v/>
      </c>
      <c r="AY40" s="21" t="str">
        <f>IFERROR(VLOOKUP((CONCATENATE(AM40,AX40)),Listados!$U$3:$V$11,2,FALSE),"")</f>
        <v/>
      </c>
      <c r="AZ40" s="48">
        <f t="shared" si="10"/>
        <v>100</v>
      </c>
      <c r="BA40" s="295"/>
      <c r="BB40" s="297"/>
      <c r="BC40" s="197">
        <f>+IF(AND(W40="Preventivo",BB37="Fuerte"),2,IF(AND(W40="Preventivo",BB37="Moderado"),1,0))</f>
        <v>0</v>
      </c>
      <c r="BD40" s="64">
        <f>+IF(AND(W40="Detectivo/Correctivo",$BB37="Fuerte"),2,IF(AND(W40="Detectivo/Correctivo",$BB40="Moderado"),1,IF(AND(W40="Preventivo",$BB37="Fuerte"),1,0)))</f>
        <v>0</v>
      </c>
      <c r="BE40" s="197" t="e">
        <f>+N37-BC40</f>
        <v>#N/A</v>
      </c>
      <c r="BF40" s="197" t="e">
        <f>+P37-BD40</f>
        <v>#N/A</v>
      </c>
      <c r="BG40" s="299"/>
      <c r="BH40" s="299"/>
      <c r="BI40" s="299"/>
      <c r="BJ40" s="488"/>
      <c r="BK40" s="488"/>
      <c r="BL40" s="488"/>
      <c r="BM40" s="488"/>
    </row>
    <row r="41" spans="1:65" ht="65.099999999999994" customHeight="1" thickBot="1" x14ac:dyDescent="0.3">
      <c r="A41" s="310"/>
      <c r="B41" s="495"/>
      <c r="C41" s="315"/>
      <c r="D41" s="109"/>
      <c r="E41" s="109"/>
      <c r="F41" s="410"/>
      <c r="G41" s="318"/>
      <c r="H41" s="100"/>
      <c r="I41" s="129"/>
      <c r="J41" s="100"/>
      <c r="K41" s="29"/>
      <c r="L41" s="130"/>
      <c r="M41" s="302"/>
      <c r="N41" s="304"/>
      <c r="O41" s="307"/>
      <c r="P41" s="304"/>
      <c r="Q41" s="308"/>
      <c r="R41" s="299"/>
      <c r="S41" s="162"/>
      <c r="T41" s="238"/>
      <c r="U41" s="47" t="s">
        <v>627</v>
      </c>
      <c r="V41" s="200"/>
      <c r="W41" s="200"/>
      <c r="X41" s="200"/>
      <c r="Y41" s="95" t="str">
        <f t="shared" si="3"/>
        <v/>
      </c>
      <c r="Z41" s="200"/>
      <c r="AA41" s="95" t="str">
        <f t="shared" si="4"/>
        <v/>
      </c>
      <c r="AB41" s="162"/>
      <c r="AC41" s="95" t="str">
        <f t="shared" si="5"/>
        <v/>
      </c>
      <c r="AD41" s="162"/>
      <c r="AE41" s="95" t="str">
        <f t="shared" si="6"/>
        <v/>
      </c>
      <c r="AF41" s="162"/>
      <c r="AG41" s="95" t="str">
        <f t="shared" si="7"/>
        <v/>
      </c>
      <c r="AH41" s="162"/>
      <c r="AI41" s="95" t="str">
        <f t="shared" si="8"/>
        <v/>
      </c>
      <c r="AJ41" s="162"/>
      <c r="AK41" s="27" t="str">
        <f t="shared" si="0"/>
        <v/>
      </c>
      <c r="AL41" s="48" t="str">
        <f t="shared" si="11"/>
        <v/>
      </c>
      <c r="AM41" s="48" t="str">
        <f t="shared" si="9"/>
        <v/>
      </c>
      <c r="AN41" s="236"/>
      <c r="AO41" s="236"/>
      <c r="AP41" s="236"/>
      <c r="AQ41" s="236"/>
      <c r="AR41" s="236"/>
      <c r="AS41" s="236"/>
      <c r="AT41" s="236"/>
      <c r="AU41" s="237" t="str">
        <f>IFERROR(VLOOKUP(AT41,'Seguridad Información'!$I$61:$J$65,2,0),"")</f>
        <v/>
      </c>
      <c r="AV41" s="79"/>
      <c r="AW41" s="78" t="str">
        <f t="shared" si="1"/>
        <v/>
      </c>
      <c r="AX41" s="77" t="str">
        <f t="shared" si="2"/>
        <v/>
      </c>
      <c r="AY41" s="21" t="str">
        <f>IFERROR(VLOOKUP((CONCATENATE(AM41,AX41)),Listados!$U$3:$V$11,2,FALSE),"")</f>
        <v/>
      </c>
      <c r="AZ41" s="48">
        <f t="shared" si="10"/>
        <v>100</v>
      </c>
      <c r="BA41" s="295"/>
      <c r="BB41" s="297"/>
      <c r="BC41" s="197">
        <f>+IF(AND(W41="Preventivo",BB37="Fuerte"),2,IF(AND(W41="Preventivo",BB37="Moderado"),1,0))</f>
        <v>0</v>
      </c>
      <c r="BD41" s="64">
        <f>+IF(AND(W41="Detectivo/Correctivo",$BB37="Fuerte"),2,IF(AND(W41="Detectivo/Correctivo",$BB41="Moderado"),1,IF(AND(W41="Preventivo",$BB37="Fuerte"),1,0)))</f>
        <v>0</v>
      </c>
      <c r="BE41" s="197" t="e">
        <f>+N37-BC41</f>
        <v>#N/A</v>
      </c>
      <c r="BF41" s="197" t="e">
        <f>+P37-BD41</f>
        <v>#N/A</v>
      </c>
      <c r="BG41" s="299"/>
      <c r="BH41" s="299"/>
      <c r="BI41" s="299"/>
      <c r="BJ41" s="488"/>
      <c r="BK41" s="488"/>
      <c r="BL41" s="488"/>
      <c r="BM41" s="488"/>
    </row>
    <row r="42" spans="1:65" ht="65.099999999999994" customHeight="1" thickBot="1" x14ac:dyDescent="0.3">
      <c r="A42" s="311"/>
      <c r="B42" s="495"/>
      <c r="C42" s="316"/>
      <c r="D42" s="106"/>
      <c r="E42" s="106"/>
      <c r="F42" s="479"/>
      <c r="G42" s="319"/>
      <c r="H42" s="100"/>
      <c r="I42" s="129"/>
      <c r="J42" s="100"/>
      <c r="K42" s="31"/>
      <c r="L42" s="130"/>
      <c r="M42" s="302"/>
      <c r="N42" s="305"/>
      <c r="O42" s="307"/>
      <c r="P42" s="305"/>
      <c r="Q42" s="308"/>
      <c r="R42" s="300"/>
      <c r="S42" s="162"/>
      <c r="T42" s="98"/>
      <c r="U42" s="47" t="s">
        <v>627</v>
      </c>
      <c r="V42" s="200"/>
      <c r="W42" s="200"/>
      <c r="X42" s="200"/>
      <c r="Y42" s="95" t="str">
        <f t="shared" si="3"/>
        <v/>
      </c>
      <c r="Z42" s="200"/>
      <c r="AA42" s="95" t="str">
        <f t="shared" si="4"/>
        <v/>
      </c>
      <c r="AB42" s="162"/>
      <c r="AC42" s="95" t="str">
        <f t="shared" si="5"/>
        <v/>
      </c>
      <c r="AD42" s="162"/>
      <c r="AE42" s="95" t="str">
        <f t="shared" si="6"/>
        <v/>
      </c>
      <c r="AF42" s="162"/>
      <c r="AG42" s="95" t="str">
        <f t="shared" si="7"/>
        <v/>
      </c>
      <c r="AH42" s="162"/>
      <c r="AI42" s="95" t="str">
        <f t="shared" si="8"/>
        <v/>
      </c>
      <c r="AJ42" s="162"/>
      <c r="AK42" s="27" t="str">
        <f t="shared" si="0"/>
        <v/>
      </c>
      <c r="AL42" s="48" t="str">
        <f t="shared" si="11"/>
        <v/>
      </c>
      <c r="AM42" s="48" t="str">
        <f t="shared" si="9"/>
        <v/>
      </c>
      <c r="AN42" s="236"/>
      <c r="AO42" s="236"/>
      <c r="AP42" s="236"/>
      <c r="AQ42" s="236"/>
      <c r="AR42" s="236"/>
      <c r="AS42" s="236"/>
      <c r="AT42" s="236"/>
      <c r="AU42" s="237" t="str">
        <f>IFERROR(VLOOKUP(AT42,'Seguridad Información'!$I$61:$J$65,2,0),"")</f>
        <v/>
      </c>
      <c r="AV42" s="79"/>
      <c r="AW42" s="78" t="str">
        <f t="shared" si="1"/>
        <v/>
      </c>
      <c r="AX42" s="77" t="str">
        <f t="shared" si="2"/>
        <v/>
      </c>
      <c r="AY42" s="21" t="str">
        <f>IFERROR(VLOOKUP((CONCATENATE(AM42,AX42)),Listados!$U$3:$V$11,2,FALSE),"")</f>
        <v/>
      </c>
      <c r="AZ42" s="48">
        <f t="shared" si="10"/>
        <v>100</v>
      </c>
      <c r="BA42" s="296"/>
      <c r="BB42" s="297"/>
      <c r="BC42" s="197">
        <f>+IF(AND(W42="Preventivo",BB37="Fuerte"),2,IF(AND(W42="Preventivo",BB37="Moderado"),1,0))</f>
        <v>0</v>
      </c>
      <c r="BD42" s="64">
        <f>+IF(AND(W42="Detectivo/Correctivo",$BB37="Fuerte"),2,IF(AND(W42="Detectivo/Correctivo",$BB42="Moderado"),1,IF(AND(W42="Preventivo",$BB37="Fuerte"),1,0)))</f>
        <v>0</v>
      </c>
      <c r="BE42" s="197" t="e">
        <f>+N37-BC42</f>
        <v>#N/A</v>
      </c>
      <c r="BF42" s="197" t="e">
        <f>+P37-BD42</f>
        <v>#N/A</v>
      </c>
      <c r="BG42" s="300"/>
      <c r="BH42" s="300"/>
      <c r="BI42" s="300"/>
      <c r="BJ42" s="489"/>
      <c r="BK42" s="489"/>
      <c r="BL42" s="489"/>
      <c r="BM42" s="489"/>
    </row>
    <row r="43" spans="1:65" ht="65.099999999999994" customHeight="1" thickBot="1" x14ac:dyDescent="0.3">
      <c r="A43" s="309">
        <v>7</v>
      </c>
      <c r="B43" s="494"/>
      <c r="C43" s="314" t="str">
        <f>IFERROR(VLOOKUP(B43,Listados!B$3:C$20,2,FALSE),"")</f>
        <v/>
      </c>
      <c r="D43" s="107"/>
      <c r="E43" s="107"/>
      <c r="F43" s="409"/>
      <c r="G43" s="317"/>
      <c r="H43" s="100"/>
      <c r="I43" s="129"/>
      <c r="J43" s="100"/>
      <c r="K43" s="103"/>
      <c r="L43" s="17"/>
      <c r="M43" s="301"/>
      <c r="N43" s="303" t="e">
        <f>+VLOOKUP(M43,Listados!$K$8:$L$12,2,0)</f>
        <v>#N/A</v>
      </c>
      <c r="O43" s="306"/>
      <c r="P43" s="303" t="e">
        <f>+VLOOKUP(O43,Listados!$K$13:$L$17,2,0)</f>
        <v>#N/A</v>
      </c>
      <c r="Q43" s="300" t="str">
        <f>IF(AND(M43&lt;&gt;"",O43&lt;&gt;""),VLOOKUP(M43&amp;O43,Listados!$M$3:$N$27,2,FALSE),"")</f>
        <v/>
      </c>
      <c r="R43" s="298" t="e">
        <f>+VLOOKUP(Q43,Listados!$P$3:$Q$6,2,FALSE)</f>
        <v>#N/A</v>
      </c>
      <c r="S43" s="162"/>
      <c r="T43" s="94"/>
      <c r="U43" s="47" t="s">
        <v>627</v>
      </c>
      <c r="V43" s="200"/>
      <c r="W43" s="200"/>
      <c r="X43" s="200"/>
      <c r="Y43" s="95" t="str">
        <f t="shared" si="3"/>
        <v/>
      </c>
      <c r="Z43" s="200"/>
      <c r="AA43" s="95" t="str">
        <f t="shared" si="4"/>
        <v/>
      </c>
      <c r="AB43" s="162"/>
      <c r="AC43" s="95" t="str">
        <f t="shared" si="5"/>
        <v/>
      </c>
      <c r="AD43" s="162"/>
      <c r="AE43" s="95" t="str">
        <f t="shared" si="6"/>
        <v/>
      </c>
      <c r="AF43" s="162"/>
      <c r="AG43" s="95" t="str">
        <f t="shared" si="7"/>
        <v/>
      </c>
      <c r="AH43" s="162"/>
      <c r="AI43" s="95" t="str">
        <f t="shared" si="8"/>
        <v/>
      </c>
      <c r="AJ43" s="162"/>
      <c r="AK43" s="27" t="str">
        <f t="shared" si="0"/>
        <v/>
      </c>
      <c r="AL43" s="48" t="str">
        <f t="shared" si="11"/>
        <v/>
      </c>
      <c r="AM43" s="48" t="str">
        <f t="shared" si="9"/>
        <v/>
      </c>
      <c r="AN43" s="236"/>
      <c r="AO43" s="236"/>
      <c r="AP43" s="236"/>
      <c r="AQ43" s="236"/>
      <c r="AR43" s="236"/>
      <c r="AS43" s="236"/>
      <c r="AT43" s="236"/>
      <c r="AU43" s="237" t="str">
        <f>IFERROR(VLOOKUP(AT43,'Seguridad Información'!$I$61:$J$65,2,0),"")</f>
        <v/>
      </c>
      <c r="AV43" s="79"/>
      <c r="AW43" s="78" t="str">
        <f t="shared" si="1"/>
        <v/>
      </c>
      <c r="AX43" s="77" t="str">
        <f t="shared" si="2"/>
        <v/>
      </c>
      <c r="AY43" s="21" t="str">
        <f>IFERROR(VLOOKUP((CONCATENATE(AM43,AX43)),Listados!$U$3:$V$11,2,FALSE),"")</f>
        <v/>
      </c>
      <c r="AZ43" s="48">
        <f t="shared" si="10"/>
        <v>100</v>
      </c>
      <c r="BA43" s="294">
        <f>AVERAGE(AZ43:AZ48)</f>
        <v>100</v>
      </c>
      <c r="BB43" s="296" t="str">
        <f>IF(BA43&lt;=50, "Débil", IF(BA43&lt;=99,"Moderado","Fuerte"))</f>
        <v>Fuerte</v>
      </c>
      <c r="BC43" s="197">
        <f>+IF(AND(W43="Preventivo",BB43="Fuerte"),2,IF(AND(W43="Preventivo",BB43="Moderado"),1,0))</f>
        <v>0</v>
      </c>
      <c r="BD43" s="64">
        <f>+IF(AND(W43="Detectivo/Correctivo",$BB43="Fuerte"),2,IF(AND(W43="Detectivo/Correctivo",$BB43="Moderado"),1,IF(AND(W43="Preventivo",$BB43="Fuerte"),1,0)))</f>
        <v>0</v>
      </c>
      <c r="BE43" s="197" t="e">
        <f>+N43-BC43</f>
        <v>#N/A</v>
      </c>
      <c r="BF43" s="197" t="e">
        <f>+P43-BD43</f>
        <v>#N/A</v>
      </c>
      <c r="BG43" s="298" t="e">
        <f>+VLOOKUP(MIN(BE43,BE44,BE45,BE46,BE47,BE48),Listados!$J$18:$K$24,2,TRUE)</f>
        <v>#N/A</v>
      </c>
      <c r="BH43" s="298" t="e">
        <f>+VLOOKUP(MIN(BF43,BF44,BF45,BF46,BF47,BF48),Listados!$J$26:$K$32,2,TRUE)</f>
        <v>#N/A</v>
      </c>
      <c r="BI43" s="298" t="e">
        <f>IF(AND(BG43&lt;&gt;"",BH43&lt;&gt;""),VLOOKUP(BG43&amp;BH43,Listados!$M$3:$N$27,2,FALSE),"")</f>
        <v>#N/A</v>
      </c>
      <c r="BJ43" s="487" t="e">
        <f>+IF($R43="Asumir el riesgo","NA","")</f>
        <v>#N/A</v>
      </c>
      <c r="BK43" s="487" t="e">
        <f>+IF($R43="Asumir el riesgo","NA","")</f>
        <v>#N/A</v>
      </c>
      <c r="BL43" s="487" t="e">
        <f>+IF($R43="Asumir el riesgo","NA","")</f>
        <v>#N/A</v>
      </c>
      <c r="BM43" s="487" t="e">
        <f>+IF($R43="Asumir el riesgo","NA","")</f>
        <v>#N/A</v>
      </c>
    </row>
    <row r="44" spans="1:65" ht="65.099999999999994" customHeight="1" thickBot="1" x14ac:dyDescent="0.3">
      <c r="A44" s="310"/>
      <c r="B44" s="495"/>
      <c r="C44" s="315"/>
      <c r="D44" s="168"/>
      <c r="E44" s="168"/>
      <c r="F44" s="410"/>
      <c r="G44" s="318"/>
      <c r="H44" s="100"/>
      <c r="I44" s="129"/>
      <c r="J44" s="100"/>
      <c r="K44" s="153"/>
      <c r="L44" s="130"/>
      <c r="M44" s="302"/>
      <c r="N44" s="304"/>
      <c r="O44" s="307"/>
      <c r="P44" s="304"/>
      <c r="Q44" s="308"/>
      <c r="R44" s="299"/>
      <c r="S44" s="162"/>
      <c r="T44" s="238"/>
      <c r="U44" s="47" t="s">
        <v>627</v>
      </c>
      <c r="V44" s="200"/>
      <c r="W44" s="200"/>
      <c r="X44" s="200"/>
      <c r="Y44" s="95" t="str">
        <f t="shared" si="3"/>
        <v/>
      </c>
      <c r="Z44" s="200"/>
      <c r="AA44" s="95" t="str">
        <f t="shared" si="4"/>
        <v/>
      </c>
      <c r="AB44" s="162"/>
      <c r="AC44" s="95" t="str">
        <f t="shared" si="5"/>
        <v/>
      </c>
      <c r="AD44" s="162"/>
      <c r="AE44" s="95" t="str">
        <f t="shared" si="6"/>
        <v/>
      </c>
      <c r="AF44" s="162"/>
      <c r="AG44" s="95" t="str">
        <f t="shared" si="7"/>
        <v/>
      </c>
      <c r="AH44" s="162"/>
      <c r="AI44" s="95" t="str">
        <f t="shared" si="8"/>
        <v/>
      </c>
      <c r="AJ44" s="162"/>
      <c r="AK44" s="27" t="str">
        <f t="shared" si="0"/>
        <v/>
      </c>
      <c r="AL44" s="48" t="str">
        <f t="shared" si="11"/>
        <v/>
      </c>
      <c r="AM44" s="48" t="str">
        <f t="shared" si="9"/>
        <v/>
      </c>
      <c r="AN44" s="236"/>
      <c r="AO44" s="236"/>
      <c r="AP44" s="236"/>
      <c r="AQ44" s="236"/>
      <c r="AR44" s="236"/>
      <c r="AS44" s="236"/>
      <c r="AT44" s="236"/>
      <c r="AU44" s="237" t="str">
        <f>IFERROR(VLOOKUP(AT44,'Seguridad Información'!$I$61:$J$65,2,0),"")</f>
        <v/>
      </c>
      <c r="AV44" s="79"/>
      <c r="AW44" s="78" t="str">
        <f t="shared" si="1"/>
        <v/>
      </c>
      <c r="AX44" s="77" t="str">
        <f t="shared" si="2"/>
        <v/>
      </c>
      <c r="AY44" s="21" t="str">
        <f>IFERROR(VLOOKUP((CONCATENATE(AM44,AX44)),Listados!$U$3:$V$11,2,FALSE),"")</f>
        <v/>
      </c>
      <c r="AZ44" s="48">
        <f t="shared" si="10"/>
        <v>100</v>
      </c>
      <c r="BA44" s="295"/>
      <c r="BB44" s="297"/>
      <c r="BC44" s="197">
        <f>+IF(AND(W44="Preventivo",BB43="Fuerte"),2,IF(AND(W44="Preventivo",BB43="Moderado"),1,0))</f>
        <v>0</v>
      </c>
      <c r="BD44" s="64">
        <f>+IF(AND(W44="Detectivo/Correctivo",$BB43="Fuerte"),2,IF(AND(W44="Detectivo/Correctivo",$BB44="Moderado"),1,IF(AND(W44="Preventivo",$BB43="Fuerte"),1,0)))</f>
        <v>0</v>
      </c>
      <c r="BE44" s="197" t="e">
        <f>+N43-BC44</f>
        <v>#N/A</v>
      </c>
      <c r="BF44" s="197" t="e">
        <f>+P43-BD44</f>
        <v>#N/A</v>
      </c>
      <c r="BG44" s="299"/>
      <c r="BH44" s="299"/>
      <c r="BI44" s="299"/>
      <c r="BJ44" s="488"/>
      <c r="BK44" s="488"/>
      <c r="BL44" s="488"/>
      <c r="BM44" s="488"/>
    </row>
    <row r="45" spans="1:65" ht="65.099999999999994" customHeight="1" thickBot="1" x14ac:dyDescent="0.3">
      <c r="A45" s="310"/>
      <c r="B45" s="495"/>
      <c r="C45" s="315"/>
      <c r="D45" s="168"/>
      <c r="E45" s="168"/>
      <c r="F45" s="410"/>
      <c r="G45" s="318"/>
      <c r="H45" s="100"/>
      <c r="I45" s="129"/>
      <c r="J45" s="100"/>
      <c r="K45" s="153"/>
      <c r="L45" s="130"/>
      <c r="M45" s="302"/>
      <c r="N45" s="304"/>
      <c r="O45" s="307"/>
      <c r="P45" s="304"/>
      <c r="Q45" s="308"/>
      <c r="R45" s="299"/>
      <c r="S45" s="162"/>
      <c r="T45" s="96"/>
      <c r="U45" s="47" t="s">
        <v>627</v>
      </c>
      <c r="V45" s="200"/>
      <c r="W45" s="200"/>
      <c r="X45" s="200"/>
      <c r="Y45" s="95" t="str">
        <f t="shared" si="3"/>
        <v/>
      </c>
      <c r="Z45" s="200"/>
      <c r="AA45" s="95" t="str">
        <f t="shared" si="4"/>
        <v/>
      </c>
      <c r="AB45" s="162"/>
      <c r="AC45" s="95" t="str">
        <f t="shared" si="5"/>
        <v/>
      </c>
      <c r="AD45" s="162"/>
      <c r="AE45" s="95" t="str">
        <f t="shared" si="6"/>
        <v/>
      </c>
      <c r="AF45" s="162"/>
      <c r="AG45" s="95" t="str">
        <f t="shared" si="7"/>
        <v/>
      </c>
      <c r="AH45" s="162"/>
      <c r="AI45" s="95" t="str">
        <f t="shared" si="8"/>
        <v/>
      </c>
      <c r="AJ45" s="162"/>
      <c r="AK45" s="27" t="str">
        <f t="shared" si="0"/>
        <v/>
      </c>
      <c r="AL45" s="48" t="str">
        <f t="shared" si="11"/>
        <v/>
      </c>
      <c r="AM45" s="48" t="str">
        <f t="shared" si="9"/>
        <v/>
      </c>
      <c r="AN45" s="236"/>
      <c r="AO45" s="236"/>
      <c r="AP45" s="236"/>
      <c r="AQ45" s="236"/>
      <c r="AR45" s="236"/>
      <c r="AS45" s="236"/>
      <c r="AT45" s="236"/>
      <c r="AU45" s="237" t="str">
        <f>IFERROR(VLOOKUP(AT45,'Seguridad Información'!$I$61:$J$65,2,0),"")</f>
        <v/>
      </c>
      <c r="AV45" s="79"/>
      <c r="AW45" s="78" t="str">
        <f t="shared" si="1"/>
        <v/>
      </c>
      <c r="AX45" s="77" t="str">
        <f t="shared" si="2"/>
        <v/>
      </c>
      <c r="AY45" s="21" t="str">
        <f>IFERROR(VLOOKUP((CONCATENATE(AM45,AX45)),Listados!$U$3:$V$11,2,FALSE),"")</f>
        <v/>
      </c>
      <c r="AZ45" s="48">
        <f t="shared" si="10"/>
        <v>100</v>
      </c>
      <c r="BA45" s="295"/>
      <c r="BB45" s="297"/>
      <c r="BC45" s="197">
        <f>+IF(AND(W45="Preventivo",BB43="Fuerte"),2,IF(AND(W45="Preventivo",BB43="Moderado"),1,0))</f>
        <v>0</v>
      </c>
      <c r="BD45" s="64">
        <f>+IF(AND(W45="Detectivo/Correctivo",$BB43="Fuerte"),2,IF(AND(W45="Detectivo/Correctivo",$BB45="Moderado"),1,IF(AND(W45="Preventivo",$BB43="Fuerte"),1,0)))</f>
        <v>0</v>
      </c>
      <c r="BE45" s="197" t="e">
        <f>+N43-BC45</f>
        <v>#N/A</v>
      </c>
      <c r="BF45" s="197" t="e">
        <f>+P43-BD45</f>
        <v>#N/A</v>
      </c>
      <c r="BG45" s="299"/>
      <c r="BH45" s="299"/>
      <c r="BI45" s="299"/>
      <c r="BJ45" s="488"/>
      <c r="BK45" s="488"/>
      <c r="BL45" s="488"/>
      <c r="BM45" s="488"/>
    </row>
    <row r="46" spans="1:65" ht="65.099999999999994" customHeight="1" thickBot="1" x14ac:dyDescent="0.3">
      <c r="A46" s="310"/>
      <c r="B46" s="495"/>
      <c r="C46" s="315"/>
      <c r="D46" s="168"/>
      <c r="E46" s="168"/>
      <c r="F46" s="410"/>
      <c r="G46" s="318"/>
      <c r="H46" s="100"/>
      <c r="I46" s="129"/>
      <c r="J46" s="100"/>
      <c r="K46" s="153"/>
      <c r="L46" s="130"/>
      <c r="M46" s="302"/>
      <c r="N46" s="304"/>
      <c r="O46" s="307"/>
      <c r="P46" s="304"/>
      <c r="Q46" s="308"/>
      <c r="R46" s="299"/>
      <c r="S46" s="162"/>
      <c r="T46" s="97"/>
      <c r="U46" s="47" t="s">
        <v>627</v>
      </c>
      <c r="V46" s="200"/>
      <c r="W46" s="200"/>
      <c r="X46" s="200"/>
      <c r="Y46" s="95" t="str">
        <f t="shared" si="3"/>
        <v/>
      </c>
      <c r="Z46" s="200"/>
      <c r="AA46" s="95" t="str">
        <f t="shared" si="4"/>
        <v/>
      </c>
      <c r="AB46" s="162"/>
      <c r="AC46" s="95" t="str">
        <f t="shared" si="5"/>
        <v/>
      </c>
      <c r="AD46" s="162"/>
      <c r="AE46" s="95" t="str">
        <f t="shared" si="6"/>
        <v/>
      </c>
      <c r="AF46" s="162"/>
      <c r="AG46" s="95" t="str">
        <f t="shared" si="7"/>
        <v/>
      </c>
      <c r="AH46" s="162"/>
      <c r="AI46" s="95" t="str">
        <f t="shared" si="8"/>
        <v/>
      </c>
      <c r="AJ46" s="162"/>
      <c r="AK46" s="27" t="str">
        <f t="shared" si="0"/>
        <v/>
      </c>
      <c r="AL46" s="48" t="str">
        <f t="shared" si="11"/>
        <v/>
      </c>
      <c r="AM46" s="48" t="str">
        <f t="shared" si="9"/>
        <v/>
      </c>
      <c r="AN46" s="236"/>
      <c r="AO46" s="236"/>
      <c r="AP46" s="236"/>
      <c r="AQ46" s="236"/>
      <c r="AR46" s="236"/>
      <c r="AS46" s="236"/>
      <c r="AT46" s="236"/>
      <c r="AU46" s="237" t="str">
        <f>IFERROR(VLOOKUP(AT46,'Seguridad Información'!$I$61:$J$65,2,0),"")</f>
        <v/>
      </c>
      <c r="AV46" s="79"/>
      <c r="AW46" s="78" t="str">
        <f t="shared" si="1"/>
        <v/>
      </c>
      <c r="AX46" s="77" t="str">
        <f t="shared" si="2"/>
        <v/>
      </c>
      <c r="AY46" s="21" t="str">
        <f>IFERROR(VLOOKUP((CONCATENATE(AM46,AX46)),Listados!$U$3:$V$11,2,FALSE),"")</f>
        <v/>
      </c>
      <c r="AZ46" s="48">
        <f t="shared" si="10"/>
        <v>100</v>
      </c>
      <c r="BA46" s="295"/>
      <c r="BB46" s="297"/>
      <c r="BC46" s="197">
        <f>+IF(AND(W46="Preventivo",BB43="Fuerte"),2,IF(AND(W46="Preventivo",BB43="Moderado"),1,0))</f>
        <v>0</v>
      </c>
      <c r="BD46" s="64">
        <f>+IF(AND(W46="Detectivo/Correctivo",$BB43="Fuerte"),2,IF(AND(W46="Detectivo/Correctivo",$BB46="Moderado"),1,IF(AND(W46="Preventivo",$BB43="Fuerte"),1,0)))</f>
        <v>0</v>
      </c>
      <c r="BE46" s="197" t="e">
        <f>+N43-BC46</f>
        <v>#N/A</v>
      </c>
      <c r="BF46" s="197" t="e">
        <f>+P43-BD46</f>
        <v>#N/A</v>
      </c>
      <c r="BG46" s="299"/>
      <c r="BH46" s="299"/>
      <c r="BI46" s="299"/>
      <c r="BJ46" s="488"/>
      <c r="BK46" s="488"/>
      <c r="BL46" s="488"/>
      <c r="BM46" s="488"/>
    </row>
    <row r="47" spans="1:65" ht="65.099999999999994" customHeight="1" thickBot="1" x14ac:dyDescent="0.3">
      <c r="A47" s="310"/>
      <c r="B47" s="495"/>
      <c r="C47" s="315"/>
      <c r="D47" s="109"/>
      <c r="E47" s="109"/>
      <c r="F47" s="410"/>
      <c r="G47" s="318"/>
      <c r="H47" s="100"/>
      <c r="I47" s="129"/>
      <c r="J47" s="100"/>
      <c r="K47" s="29"/>
      <c r="L47" s="130"/>
      <c r="M47" s="302"/>
      <c r="N47" s="304"/>
      <c r="O47" s="307"/>
      <c r="P47" s="304"/>
      <c r="Q47" s="308"/>
      <c r="R47" s="299"/>
      <c r="S47" s="162"/>
      <c r="T47" s="238"/>
      <c r="U47" s="47" t="s">
        <v>627</v>
      </c>
      <c r="V47" s="200"/>
      <c r="W47" s="200"/>
      <c r="X47" s="200"/>
      <c r="Y47" s="95" t="str">
        <f t="shared" si="3"/>
        <v/>
      </c>
      <c r="Z47" s="200"/>
      <c r="AA47" s="95" t="str">
        <f t="shared" si="4"/>
        <v/>
      </c>
      <c r="AB47" s="162"/>
      <c r="AC47" s="95" t="str">
        <f t="shared" si="5"/>
        <v/>
      </c>
      <c r="AD47" s="162"/>
      <c r="AE47" s="95" t="str">
        <f t="shared" si="6"/>
        <v/>
      </c>
      <c r="AF47" s="162"/>
      <c r="AG47" s="95" t="str">
        <f t="shared" si="7"/>
        <v/>
      </c>
      <c r="AH47" s="162"/>
      <c r="AI47" s="95" t="str">
        <f t="shared" si="8"/>
        <v/>
      </c>
      <c r="AJ47" s="162"/>
      <c r="AK47" s="27" t="str">
        <f t="shared" si="0"/>
        <v/>
      </c>
      <c r="AL47" s="48" t="str">
        <f t="shared" si="11"/>
        <v/>
      </c>
      <c r="AM47" s="48" t="str">
        <f t="shared" si="9"/>
        <v/>
      </c>
      <c r="AN47" s="236"/>
      <c r="AO47" s="236"/>
      <c r="AP47" s="236"/>
      <c r="AQ47" s="236"/>
      <c r="AR47" s="236"/>
      <c r="AS47" s="236"/>
      <c r="AT47" s="236"/>
      <c r="AU47" s="237" t="str">
        <f>IFERROR(VLOOKUP(AT47,'Seguridad Información'!$I$61:$J$65,2,0),"")</f>
        <v/>
      </c>
      <c r="AV47" s="79"/>
      <c r="AW47" s="78" t="str">
        <f t="shared" si="1"/>
        <v/>
      </c>
      <c r="AX47" s="77" t="str">
        <f t="shared" si="2"/>
        <v/>
      </c>
      <c r="AY47" s="21" t="str">
        <f>IFERROR(VLOOKUP((CONCATENATE(AM47,AX47)),Listados!$U$3:$V$11,2,FALSE),"")</f>
        <v/>
      </c>
      <c r="AZ47" s="48">
        <f t="shared" si="10"/>
        <v>100</v>
      </c>
      <c r="BA47" s="295"/>
      <c r="BB47" s="297"/>
      <c r="BC47" s="197">
        <f>+IF(AND(W47="Preventivo",BB43="Fuerte"),2,IF(AND(W47="Preventivo",BB43="Moderado"),1,0))</f>
        <v>0</v>
      </c>
      <c r="BD47" s="64">
        <f>+IF(AND(W47="Detectivo/Correctivo",$BB43="Fuerte"),2,IF(AND(W47="Detectivo/Correctivo",$BB47="Moderado"),1,IF(AND(W47="Preventivo",$BB43="Fuerte"),1,0)))</f>
        <v>0</v>
      </c>
      <c r="BE47" s="197" t="e">
        <f>+N43-BC47</f>
        <v>#N/A</v>
      </c>
      <c r="BF47" s="197" t="e">
        <f>+P43-BD47</f>
        <v>#N/A</v>
      </c>
      <c r="BG47" s="299"/>
      <c r="BH47" s="299"/>
      <c r="BI47" s="299"/>
      <c r="BJ47" s="488"/>
      <c r="BK47" s="488"/>
      <c r="BL47" s="488"/>
      <c r="BM47" s="488"/>
    </row>
    <row r="48" spans="1:65" ht="65.099999999999994" customHeight="1" thickBot="1" x14ac:dyDescent="0.3">
      <c r="A48" s="311"/>
      <c r="B48" s="495"/>
      <c r="C48" s="316"/>
      <c r="D48" s="106"/>
      <c r="E48" s="106"/>
      <c r="F48" s="479"/>
      <c r="G48" s="319"/>
      <c r="H48" s="100"/>
      <c r="I48" s="129"/>
      <c r="J48" s="100"/>
      <c r="K48" s="31"/>
      <c r="L48" s="130"/>
      <c r="M48" s="302"/>
      <c r="N48" s="305"/>
      <c r="O48" s="307"/>
      <c r="P48" s="305"/>
      <c r="Q48" s="308"/>
      <c r="R48" s="300"/>
      <c r="S48" s="162"/>
      <c r="T48" s="98"/>
      <c r="U48" s="47" t="s">
        <v>627</v>
      </c>
      <c r="V48" s="200"/>
      <c r="W48" s="200"/>
      <c r="X48" s="200"/>
      <c r="Y48" s="95" t="str">
        <f t="shared" si="3"/>
        <v/>
      </c>
      <c r="Z48" s="200"/>
      <c r="AA48" s="95" t="str">
        <f t="shared" si="4"/>
        <v/>
      </c>
      <c r="AB48" s="162"/>
      <c r="AC48" s="95" t="str">
        <f t="shared" si="5"/>
        <v/>
      </c>
      <c r="AD48" s="162"/>
      <c r="AE48" s="95" t="str">
        <f t="shared" si="6"/>
        <v/>
      </c>
      <c r="AF48" s="162"/>
      <c r="AG48" s="95" t="str">
        <f t="shared" si="7"/>
        <v/>
      </c>
      <c r="AH48" s="162"/>
      <c r="AI48" s="95" t="str">
        <f t="shared" si="8"/>
        <v/>
      </c>
      <c r="AJ48" s="162"/>
      <c r="AK48" s="27" t="str">
        <f t="shared" si="0"/>
        <v/>
      </c>
      <c r="AL48" s="48" t="str">
        <f t="shared" si="11"/>
        <v/>
      </c>
      <c r="AM48" s="48" t="str">
        <f t="shared" si="9"/>
        <v/>
      </c>
      <c r="AN48" s="236"/>
      <c r="AO48" s="236"/>
      <c r="AP48" s="236"/>
      <c r="AQ48" s="236"/>
      <c r="AR48" s="236"/>
      <c r="AS48" s="236"/>
      <c r="AT48" s="236"/>
      <c r="AU48" s="237" t="str">
        <f>IFERROR(VLOOKUP(AT48,'Seguridad Información'!$I$61:$J$65,2,0),"")</f>
        <v/>
      </c>
      <c r="AV48" s="79"/>
      <c r="AW48" s="78" t="str">
        <f t="shared" si="1"/>
        <v/>
      </c>
      <c r="AX48" s="77" t="str">
        <f t="shared" si="2"/>
        <v/>
      </c>
      <c r="AY48" s="21" t="str">
        <f>IFERROR(VLOOKUP((CONCATENATE(AM48,AX48)),Listados!$U$3:$V$11,2,FALSE),"")</f>
        <v/>
      </c>
      <c r="AZ48" s="48">
        <f t="shared" si="10"/>
        <v>100</v>
      </c>
      <c r="BA48" s="296"/>
      <c r="BB48" s="297"/>
      <c r="BC48" s="197">
        <f>+IF(AND(W48="Preventivo",BB43="Fuerte"),2,IF(AND(W48="Preventivo",BB43="Moderado"),1,0))</f>
        <v>0</v>
      </c>
      <c r="BD48" s="64">
        <f>+IF(AND(W48="Detectivo/Correctivo",$BB43="Fuerte"),2,IF(AND(W48="Detectivo/Correctivo",$BB48="Moderado"),1,IF(AND(W48="Preventivo",$BB43="Fuerte"),1,0)))</f>
        <v>0</v>
      </c>
      <c r="BE48" s="197" t="e">
        <f>+N43-BC48</f>
        <v>#N/A</v>
      </c>
      <c r="BF48" s="197" t="e">
        <f>+P43-BD48</f>
        <v>#N/A</v>
      </c>
      <c r="BG48" s="300"/>
      <c r="BH48" s="300"/>
      <c r="BI48" s="300"/>
      <c r="BJ48" s="489"/>
      <c r="BK48" s="489"/>
      <c r="BL48" s="489"/>
      <c r="BM48" s="489"/>
    </row>
    <row r="49" spans="1:65" ht="65.099999999999994" customHeight="1" thickBot="1" x14ac:dyDescent="0.3">
      <c r="A49" s="309">
        <v>8</v>
      </c>
      <c r="B49" s="494"/>
      <c r="C49" s="314" t="str">
        <f>IFERROR(VLOOKUP(B49,Listados!B$3:C$20,2,FALSE),"")</f>
        <v/>
      </c>
      <c r="D49" s="107"/>
      <c r="E49" s="107"/>
      <c r="F49" s="409"/>
      <c r="G49" s="317"/>
      <c r="H49" s="100"/>
      <c r="I49" s="129"/>
      <c r="J49" s="100"/>
      <c r="K49" s="103"/>
      <c r="L49" s="17"/>
      <c r="M49" s="301"/>
      <c r="N49" s="303" t="e">
        <f>+VLOOKUP(M49,Listados!$K$8:$L$12,2,0)</f>
        <v>#N/A</v>
      </c>
      <c r="O49" s="306"/>
      <c r="P49" s="303" t="e">
        <f>+VLOOKUP(O49,Listados!$K$13:$L$17,2,0)</f>
        <v>#N/A</v>
      </c>
      <c r="Q49" s="300" t="str">
        <f>IF(AND(M49&lt;&gt;"",O49&lt;&gt;""),VLOOKUP(M49&amp;O49,Listados!$M$3:$N$27,2,FALSE),"")</f>
        <v/>
      </c>
      <c r="R49" s="298" t="e">
        <f>+VLOOKUP(Q49,Listados!$P$3:$Q$6,2,FALSE)</f>
        <v>#N/A</v>
      </c>
      <c r="S49" s="162"/>
      <c r="T49" s="94"/>
      <c r="U49" s="47" t="s">
        <v>627</v>
      </c>
      <c r="V49" s="200"/>
      <c r="W49" s="200"/>
      <c r="X49" s="200"/>
      <c r="Y49" s="95" t="str">
        <f t="shared" si="3"/>
        <v/>
      </c>
      <c r="Z49" s="200"/>
      <c r="AA49" s="95" t="str">
        <f t="shared" si="4"/>
        <v/>
      </c>
      <c r="AB49" s="162"/>
      <c r="AC49" s="95" t="str">
        <f t="shared" si="5"/>
        <v/>
      </c>
      <c r="AD49" s="162"/>
      <c r="AE49" s="95" t="str">
        <f t="shared" si="6"/>
        <v/>
      </c>
      <c r="AF49" s="162"/>
      <c r="AG49" s="95" t="str">
        <f t="shared" si="7"/>
        <v/>
      </c>
      <c r="AH49" s="162"/>
      <c r="AI49" s="95" t="str">
        <f t="shared" si="8"/>
        <v/>
      </c>
      <c r="AJ49" s="162"/>
      <c r="AK49" s="27" t="str">
        <f t="shared" si="0"/>
        <v/>
      </c>
      <c r="AL49" s="48" t="str">
        <f t="shared" si="11"/>
        <v/>
      </c>
      <c r="AM49" s="48" t="str">
        <f t="shared" si="9"/>
        <v/>
      </c>
      <c r="AN49" s="236"/>
      <c r="AO49" s="236"/>
      <c r="AP49" s="236"/>
      <c r="AQ49" s="236"/>
      <c r="AR49" s="236"/>
      <c r="AS49" s="236"/>
      <c r="AT49" s="236"/>
      <c r="AU49" s="237" t="str">
        <f>IFERROR(VLOOKUP(AT49,'Seguridad Información'!$I$61:$J$65,2,0),"")</f>
        <v/>
      </c>
      <c r="AV49" s="79"/>
      <c r="AW49" s="78" t="str">
        <f t="shared" si="1"/>
        <v/>
      </c>
      <c r="AX49" s="77" t="str">
        <f t="shared" si="2"/>
        <v/>
      </c>
      <c r="AY49" s="21" t="str">
        <f>IFERROR(VLOOKUP((CONCATENATE(AM49,AX49)),Listados!$U$3:$V$11,2,FALSE),"")</f>
        <v/>
      </c>
      <c r="AZ49" s="48">
        <f t="shared" si="10"/>
        <v>100</v>
      </c>
      <c r="BA49" s="294">
        <f>AVERAGE(AZ49:AZ54)</f>
        <v>100</v>
      </c>
      <c r="BB49" s="296" t="str">
        <f>IF(BA49&lt;=50, "Débil", IF(BA49&lt;=99,"Moderado","Fuerte"))</f>
        <v>Fuerte</v>
      </c>
      <c r="BC49" s="197">
        <f>+IF(AND(W49="Preventivo",BB49="Fuerte"),2,IF(AND(W49="Preventivo",BB49="Moderado"),1,0))</f>
        <v>0</v>
      </c>
      <c r="BD49" s="64">
        <f>+IF(AND(W49="Detectivo/Correctivo",$BB49="Fuerte"),2,IF(AND(W49="Detectivo/Correctivo",$BB49="Moderado"),1,IF(AND(W49="Preventivo",$BB49="Fuerte"),1,0)))</f>
        <v>0</v>
      </c>
      <c r="BE49" s="197" t="e">
        <f>+N49-BC49</f>
        <v>#N/A</v>
      </c>
      <c r="BF49" s="197" t="e">
        <f>+P49-BD49</f>
        <v>#N/A</v>
      </c>
      <c r="BG49" s="298" t="e">
        <f>+VLOOKUP(MIN(BE49,BE50,BE51,BE52,BE53,BE54),Listados!$J$18:$K$24,2,TRUE)</f>
        <v>#N/A</v>
      </c>
      <c r="BH49" s="298" t="e">
        <f>+VLOOKUP(MIN(BF49,BF50,BF51,BF52,BF53,BF54),Listados!$J$27:$K$32,2,TRUE)</f>
        <v>#N/A</v>
      </c>
      <c r="BI49" s="298" t="e">
        <f>IF(AND(BG49&lt;&gt;"",BH49&lt;&gt;""),VLOOKUP(BG49&amp;BH49,Listados!$M$3:$N$27,2,FALSE),"")</f>
        <v>#N/A</v>
      </c>
      <c r="BJ49" s="487" t="e">
        <f>+IF($R49="Asumir el riesgo","NA","")</f>
        <v>#N/A</v>
      </c>
      <c r="BK49" s="487" t="e">
        <f>+IF($R49="Asumir el riesgo","NA","")</f>
        <v>#N/A</v>
      </c>
      <c r="BL49" s="487" t="e">
        <f>+IF($R49="Asumir el riesgo","NA","")</f>
        <v>#N/A</v>
      </c>
      <c r="BM49" s="487" t="e">
        <f>+IF($R49="Asumir el riesgo","NA","")</f>
        <v>#N/A</v>
      </c>
    </row>
    <row r="50" spans="1:65" ht="65.099999999999994" customHeight="1" thickBot="1" x14ac:dyDescent="0.3">
      <c r="A50" s="310"/>
      <c r="B50" s="495"/>
      <c r="C50" s="315"/>
      <c r="D50" s="168"/>
      <c r="E50" s="168"/>
      <c r="F50" s="410"/>
      <c r="G50" s="318"/>
      <c r="H50" s="100"/>
      <c r="I50" s="129"/>
      <c r="J50" s="100"/>
      <c r="K50" s="153"/>
      <c r="L50" s="130"/>
      <c r="M50" s="302"/>
      <c r="N50" s="304"/>
      <c r="O50" s="307"/>
      <c r="P50" s="304"/>
      <c r="Q50" s="308"/>
      <c r="R50" s="299"/>
      <c r="S50" s="162"/>
      <c r="T50" s="238"/>
      <c r="U50" s="47" t="s">
        <v>627</v>
      </c>
      <c r="V50" s="200"/>
      <c r="W50" s="200"/>
      <c r="X50" s="200"/>
      <c r="Y50" s="95" t="str">
        <f t="shared" si="3"/>
        <v/>
      </c>
      <c r="Z50" s="200"/>
      <c r="AA50" s="95" t="str">
        <f t="shared" si="4"/>
        <v/>
      </c>
      <c r="AB50" s="162"/>
      <c r="AC50" s="95" t="str">
        <f t="shared" si="5"/>
        <v/>
      </c>
      <c r="AD50" s="162"/>
      <c r="AE50" s="95" t="str">
        <f t="shared" si="6"/>
        <v/>
      </c>
      <c r="AF50" s="162"/>
      <c r="AG50" s="95" t="str">
        <f t="shared" si="7"/>
        <v/>
      </c>
      <c r="AH50" s="162"/>
      <c r="AI50" s="95" t="str">
        <f t="shared" si="8"/>
        <v/>
      </c>
      <c r="AJ50" s="162"/>
      <c r="AK50" s="27" t="str">
        <f t="shared" si="0"/>
        <v/>
      </c>
      <c r="AL50" s="48" t="str">
        <f t="shared" si="11"/>
        <v/>
      </c>
      <c r="AM50" s="48" t="str">
        <f t="shared" si="9"/>
        <v/>
      </c>
      <c r="AN50" s="236"/>
      <c r="AO50" s="236"/>
      <c r="AP50" s="236"/>
      <c r="AQ50" s="236"/>
      <c r="AR50" s="236"/>
      <c r="AS50" s="236"/>
      <c r="AT50" s="236"/>
      <c r="AU50" s="237" t="str">
        <f>IFERROR(VLOOKUP(AT50,'Seguridad Información'!$I$61:$J$65,2,0),"")</f>
        <v/>
      </c>
      <c r="AV50" s="79"/>
      <c r="AW50" s="78" t="str">
        <f t="shared" si="1"/>
        <v/>
      </c>
      <c r="AX50" s="77" t="str">
        <f t="shared" si="2"/>
        <v/>
      </c>
      <c r="AY50" s="21" t="str">
        <f>IFERROR(VLOOKUP((CONCATENATE(AM50,AX50)),Listados!$U$3:$V$11,2,FALSE),"")</f>
        <v/>
      </c>
      <c r="AZ50" s="48">
        <f t="shared" si="10"/>
        <v>100</v>
      </c>
      <c r="BA50" s="295"/>
      <c r="BB50" s="297"/>
      <c r="BC50" s="197">
        <f>+IF(AND(W50="Preventivo",BB49="Fuerte"),2,IF(AND(W50="Preventivo",BB49="Moderado"),1,0))</f>
        <v>0</v>
      </c>
      <c r="BD50" s="64">
        <f>+IF(AND(W50="Detectivo/Correctivo",$BB49="Fuerte"),2,IF(AND(W50="Detectivo/Correctivo",$BB50="Moderado"),1,IF(AND(W50="Preventivo",$BB49="Fuerte"),1,0)))</f>
        <v>0</v>
      </c>
      <c r="BE50" s="197" t="e">
        <f>+N49-BC50</f>
        <v>#N/A</v>
      </c>
      <c r="BF50" s="197" t="e">
        <f>+P49-BD50</f>
        <v>#N/A</v>
      </c>
      <c r="BG50" s="299"/>
      <c r="BH50" s="299"/>
      <c r="BI50" s="299"/>
      <c r="BJ50" s="488"/>
      <c r="BK50" s="488"/>
      <c r="BL50" s="488"/>
      <c r="BM50" s="488"/>
    </row>
    <row r="51" spans="1:65" ht="65.099999999999994" customHeight="1" thickBot="1" x14ac:dyDescent="0.3">
      <c r="A51" s="310"/>
      <c r="B51" s="495"/>
      <c r="C51" s="315"/>
      <c r="D51" s="168"/>
      <c r="E51" s="168"/>
      <c r="F51" s="410"/>
      <c r="G51" s="318"/>
      <c r="H51" s="100"/>
      <c r="I51" s="129"/>
      <c r="J51" s="100"/>
      <c r="K51" s="153"/>
      <c r="L51" s="130"/>
      <c r="M51" s="302"/>
      <c r="N51" s="304"/>
      <c r="O51" s="307"/>
      <c r="P51" s="304"/>
      <c r="Q51" s="308"/>
      <c r="R51" s="299"/>
      <c r="S51" s="162"/>
      <c r="T51" s="96"/>
      <c r="U51" s="47" t="s">
        <v>627</v>
      </c>
      <c r="V51" s="200"/>
      <c r="W51" s="200"/>
      <c r="X51" s="200"/>
      <c r="Y51" s="95" t="str">
        <f t="shared" si="3"/>
        <v/>
      </c>
      <c r="Z51" s="200"/>
      <c r="AA51" s="95" t="str">
        <f t="shared" si="4"/>
        <v/>
      </c>
      <c r="AB51" s="162"/>
      <c r="AC51" s="95" t="str">
        <f t="shared" si="5"/>
        <v/>
      </c>
      <c r="AD51" s="162"/>
      <c r="AE51" s="95" t="str">
        <f t="shared" si="6"/>
        <v/>
      </c>
      <c r="AF51" s="162"/>
      <c r="AG51" s="95" t="str">
        <f t="shared" si="7"/>
        <v/>
      </c>
      <c r="AH51" s="162"/>
      <c r="AI51" s="95" t="str">
        <f t="shared" si="8"/>
        <v/>
      </c>
      <c r="AJ51" s="162"/>
      <c r="AK51" s="27" t="str">
        <f t="shared" si="0"/>
        <v/>
      </c>
      <c r="AL51" s="48" t="str">
        <f t="shared" si="11"/>
        <v/>
      </c>
      <c r="AM51" s="48" t="str">
        <f t="shared" si="9"/>
        <v/>
      </c>
      <c r="AN51" s="236"/>
      <c r="AO51" s="236"/>
      <c r="AP51" s="236"/>
      <c r="AQ51" s="236"/>
      <c r="AR51" s="236"/>
      <c r="AS51" s="236"/>
      <c r="AT51" s="236"/>
      <c r="AU51" s="237" t="str">
        <f>IFERROR(VLOOKUP(AT51,'Seguridad Información'!$I$61:$J$65,2,0),"")</f>
        <v/>
      </c>
      <c r="AV51" s="79"/>
      <c r="AW51" s="78" t="str">
        <f t="shared" si="1"/>
        <v/>
      </c>
      <c r="AX51" s="77" t="str">
        <f t="shared" si="2"/>
        <v/>
      </c>
      <c r="AY51" s="21" t="str">
        <f>IFERROR(VLOOKUP((CONCATENATE(AM51,AX51)),Listados!$U$3:$V$11,2,FALSE),"")</f>
        <v/>
      </c>
      <c r="AZ51" s="48">
        <f t="shared" si="10"/>
        <v>100</v>
      </c>
      <c r="BA51" s="295"/>
      <c r="BB51" s="297"/>
      <c r="BC51" s="197">
        <f>+IF(AND(W51="Preventivo",BB49="Fuerte"),2,IF(AND(W51="Preventivo",BB49="Moderado"),1,0))</f>
        <v>0</v>
      </c>
      <c r="BD51" s="64">
        <f>+IF(AND(W51="Detectivo/Correctivo",$BB49="Fuerte"),2,IF(AND(W51="Detectivo/Correctivo",$BB51="Moderado"),1,IF(AND(W51="Preventivo",$BB49="Fuerte"),1,0)))</f>
        <v>0</v>
      </c>
      <c r="BE51" s="197" t="e">
        <f>+N49-BC51</f>
        <v>#N/A</v>
      </c>
      <c r="BF51" s="197" t="e">
        <f>+P49-BD51</f>
        <v>#N/A</v>
      </c>
      <c r="BG51" s="299"/>
      <c r="BH51" s="299"/>
      <c r="BI51" s="299"/>
      <c r="BJ51" s="488"/>
      <c r="BK51" s="488"/>
      <c r="BL51" s="488"/>
      <c r="BM51" s="488"/>
    </row>
    <row r="52" spans="1:65" ht="65.099999999999994" customHeight="1" thickBot="1" x14ac:dyDescent="0.3">
      <c r="A52" s="310"/>
      <c r="B52" s="495"/>
      <c r="C52" s="315"/>
      <c r="D52" s="168"/>
      <c r="E52" s="168"/>
      <c r="F52" s="410"/>
      <c r="G52" s="318"/>
      <c r="H52" s="100"/>
      <c r="I52" s="129"/>
      <c r="J52" s="100"/>
      <c r="K52" s="153"/>
      <c r="L52" s="130"/>
      <c r="M52" s="302"/>
      <c r="N52" s="304"/>
      <c r="O52" s="307"/>
      <c r="P52" s="304"/>
      <c r="Q52" s="308"/>
      <c r="R52" s="299"/>
      <c r="S52" s="162"/>
      <c r="T52" s="97"/>
      <c r="U52" s="47" t="s">
        <v>627</v>
      </c>
      <c r="V52" s="200"/>
      <c r="W52" s="200"/>
      <c r="X52" s="200"/>
      <c r="Y52" s="95" t="str">
        <f t="shared" si="3"/>
        <v/>
      </c>
      <c r="Z52" s="200"/>
      <c r="AA52" s="95" t="str">
        <f t="shared" si="4"/>
        <v/>
      </c>
      <c r="AB52" s="162"/>
      <c r="AC52" s="95" t="str">
        <f t="shared" si="5"/>
        <v/>
      </c>
      <c r="AD52" s="162"/>
      <c r="AE52" s="95" t="str">
        <f t="shared" si="6"/>
        <v/>
      </c>
      <c r="AF52" s="162"/>
      <c r="AG52" s="95" t="str">
        <f t="shared" si="7"/>
        <v/>
      </c>
      <c r="AH52" s="162"/>
      <c r="AI52" s="95" t="str">
        <f t="shared" si="8"/>
        <v/>
      </c>
      <c r="AJ52" s="162"/>
      <c r="AK52" s="27" t="str">
        <f t="shared" si="0"/>
        <v/>
      </c>
      <c r="AL52" s="48" t="str">
        <f t="shared" si="11"/>
        <v/>
      </c>
      <c r="AM52" s="48" t="str">
        <f t="shared" si="9"/>
        <v/>
      </c>
      <c r="AN52" s="236"/>
      <c r="AO52" s="236"/>
      <c r="AP52" s="236"/>
      <c r="AQ52" s="236"/>
      <c r="AR52" s="236"/>
      <c r="AS52" s="236"/>
      <c r="AT52" s="236"/>
      <c r="AU52" s="237" t="str">
        <f>IFERROR(VLOOKUP(AT52,'Seguridad Información'!$I$61:$J$65,2,0),"")</f>
        <v/>
      </c>
      <c r="AV52" s="79"/>
      <c r="AW52" s="78" t="str">
        <f t="shared" si="1"/>
        <v/>
      </c>
      <c r="AX52" s="77" t="str">
        <f t="shared" si="2"/>
        <v/>
      </c>
      <c r="AY52" s="21" t="str">
        <f>IFERROR(VLOOKUP((CONCATENATE(AM52,AX52)),Listados!$U$3:$V$11,2,FALSE),"")</f>
        <v/>
      </c>
      <c r="AZ52" s="48">
        <f t="shared" si="10"/>
        <v>100</v>
      </c>
      <c r="BA52" s="295"/>
      <c r="BB52" s="297"/>
      <c r="BC52" s="197">
        <f>+IF(AND(W52="Preventivo",BB49="Fuerte"),2,IF(AND(W52="Preventivo",BB49="Moderado"),1,0))</f>
        <v>0</v>
      </c>
      <c r="BD52" s="64">
        <f>+IF(AND(W52="Detectivo/Correctivo",$BB49="Fuerte"),2,IF(AND(W52="Detectivo/Correctivo",$BB52="Moderado"),1,IF(AND(W52="Preventivo",$BB49="Fuerte"),1,0)))</f>
        <v>0</v>
      </c>
      <c r="BE52" s="197" t="e">
        <f>+N49-BC52</f>
        <v>#N/A</v>
      </c>
      <c r="BF52" s="197" t="e">
        <f>+P49-BD52</f>
        <v>#N/A</v>
      </c>
      <c r="BG52" s="299"/>
      <c r="BH52" s="299"/>
      <c r="BI52" s="299"/>
      <c r="BJ52" s="488"/>
      <c r="BK52" s="488"/>
      <c r="BL52" s="488"/>
      <c r="BM52" s="488"/>
    </row>
    <row r="53" spans="1:65" ht="65.099999999999994" customHeight="1" thickBot="1" x14ac:dyDescent="0.3">
      <c r="A53" s="310"/>
      <c r="B53" s="495"/>
      <c r="C53" s="315"/>
      <c r="D53" s="109"/>
      <c r="E53" s="109"/>
      <c r="F53" s="410"/>
      <c r="G53" s="318"/>
      <c r="H53" s="100"/>
      <c r="I53" s="129"/>
      <c r="J53" s="100"/>
      <c r="K53" s="29"/>
      <c r="L53" s="130"/>
      <c r="M53" s="302"/>
      <c r="N53" s="304"/>
      <c r="O53" s="307"/>
      <c r="P53" s="304"/>
      <c r="Q53" s="308"/>
      <c r="R53" s="299"/>
      <c r="S53" s="162"/>
      <c r="T53" s="238"/>
      <c r="U53" s="47" t="s">
        <v>627</v>
      </c>
      <c r="V53" s="200"/>
      <c r="W53" s="200"/>
      <c r="X53" s="200"/>
      <c r="Y53" s="95" t="str">
        <f t="shared" si="3"/>
        <v/>
      </c>
      <c r="Z53" s="200"/>
      <c r="AA53" s="95" t="str">
        <f t="shared" si="4"/>
        <v/>
      </c>
      <c r="AB53" s="162"/>
      <c r="AC53" s="95" t="str">
        <f t="shared" si="5"/>
        <v/>
      </c>
      <c r="AD53" s="162"/>
      <c r="AE53" s="95" t="str">
        <f t="shared" si="6"/>
        <v/>
      </c>
      <c r="AF53" s="162"/>
      <c r="AG53" s="95" t="str">
        <f t="shared" si="7"/>
        <v/>
      </c>
      <c r="AH53" s="162"/>
      <c r="AI53" s="95" t="str">
        <f t="shared" si="8"/>
        <v/>
      </c>
      <c r="AJ53" s="162"/>
      <c r="AK53" s="27" t="str">
        <f t="shared" si="0"/>
        <v/>
      </c>
      <c r="AL53" s="48" t="str">
        <f t="shared" si="11"/>
        <v/>
      </c>
      <c r="AM53" s="48" t="str">
        <f t="shared" si="9"/>
        <v/>
      </c>
      <c r="AN53" s="236"/>
      <c r="AO53" s="236"/>
      <c r="AP53" s="236"/>
      <c r="AQ53" s="236"/>
      <c r="AR53" s="236"/>
      <c r="AS53" s="236"/>
      <c r="AT53" s="236"/>
      <c r="AU53" s="237" t="str">
        <f>IFERROR(VLOOKUP(AT53,'Seguridad Información'!$I$61:$J$65,2,0),"")</f>
        <v/>
      </c>
      <c r="AV53" s="79"/>
      <c r="AW53" s="78" t="str">
        <f t="shared" si="1"/>
        <v/>
      </c>
      <c r="AX53" s="77" t="str">
        <f t="shared" si="2"/>
        <v/>
      </c>
      <c r="AY53" s="21" t="str">
        <f>IFERROR(VLOOKUP((CONCATENATE(AM53,AX53)),Listados!$U$3:$V$11,2,FALSE),"")</f>
        <v/>
      </c>
      <c r="AZ53" s="48">
        <f t="shared" si="10"/>
        <v>100</v>
      </c>
      <c r="BA53" s="295"/>
      <c r="BB53" s="297"/>
      <c r="BC53" s="197">
        <f>+IF(AND(W53="Preventivo",BB49="Fuerte"),2,IF(AND(W53="Preventivo",BB49="Moderado"),1,0))</f>
        <v>0</v>
      </c>
      <c r="BD53" s="64">
        <f>+IF(AND(W53="Detectivo/Correctivo",$BB49="Fuerte"),2,IF(AND(W53="Detectivo/Correctivo",$BB53="Moderado"),1,IF(AND(W53="Preventivo",$BB49="Fuerte"),1,0)))</f>
        <v>0</v>
      </c>
      <c r="BE53" s="197" t="e">
        <f>+N49-BC53</f>
        <v>#N/A</v>
      </c>
      <c r="BF53" s="197" t="e">
        <f>+P49-BD53</f>
        <v>#N/A</v>
      </c>
      <c r="BG53" s="299"/>
      <c r="BH53" s="299"/>
      <c r="BI53" s="299"/>
      <c r="BJ53" s="488"/>
      <c r="BK53" s="488"/>
      <c r="BL53" s="488"/>
      <c r="BM53" s="488"/>
    </row>
    <row r="54" spans="1:65" ht="65.099999999999994" customHeight="1" thickBot="1" x14ac:dyDescent="0.3">
      <c r="A54" s="311"/>
      <c r="B54" s="495"/>
      <c r="C54" s="316"/>
      <c r="D54" s="106"/>
      <c r="E54" s="106"/>
      <c r="F54" s="479"/>
      <c r="G54" s="319"/>
      <c r="H54" s="100"/>
      <c r="I54" s="129"/>
      <c r="J54" s="100"/>
      <c r="K54" s="31"/>
      <c r="L54" s="130"/>
      <c r="M54" s="302"/>
      <c r="N54" s="305"/>
      <c r="O54" s="307"/>
      <c r="P54" s="305"/>
      <c r="Q54" s="308"/>
      <c r="R54" s="300"/>
      <c r="S54" s="162"/>
      <c r="T54" s="98"/>
      <c r="U54" s="47" t="s">
        <v>627</v>
      </c>
      <c r="V54" s="200"/>
      <c r="W54" s="200"/>
      <c r="X54" s="200"/>
      <c r="Y54" s="95" t="str">
        <f t="shared" si="3"/>
        <v/>
      </c>
      <c r="Z54" s="200"/>
      <c r="AA54" s="95" t="str">
        <f t="shared" si="4"/>
        <v/>
      </c>
      <c r="AB54" s="162"/>
      <c r="AC54" s="95" t="str">
        <f t="shared" si="5"/>
        <v/>
      </c>
      <c r="AD54" s="162"/>
      <c r="AE54" s="95" t="str">
        <f t="shared" si="6"/>
        <v/>
      </c>
      <c r="AF54" s="162"/>
      <c r="AG54" s="95" t="str">
        <f t="shared" si="7"/>
        <v/>
      </c>
      <c r="AH54" s="162"/>
      <c r="AI54" s="95" t="str">
        <f t="shared" si="8"/>
        <v/>
      </c>
      <c r="AJ54" s="162"/>
      <c r="AK54" s="27" t="str">
        <f t="shared" si="0"/>
        <v/>
      </c>
      <c r="AL54" s="48" t="str">
        <f t="shared" si="11"/>
        <v/>
      </c>
      <c r="AM54" s="48" t="str">
        <f t="shared" si="9"/>
        <v/>
      </c>
      <c r="AN54" s="236"/>
      <c r="AO54" s="236"/>
      <c r="AP54" s="236"/>
      <c r="AQ54" s="236"/>
      <c r="AR54" s="236"/>
      <c r="AS54" s="236"/>
      <c r="AT54" s="236"/>
      <c r="AU54" s="237" t="str">
        <f>IFERROR(VLOOKUP(AT54,'Seguridad Información'!$I$61:$J$65,2,0),"")</f>
        <v/>
      </c>
      <c r="AV54" s="79"/>
      <c r="AW54" s="78" t="str">
        <f t="shared" si="1"/>
        <v/>
      </c>
      <c r="AX54" s="77" t="str">
        <f t="shared" si="2"/>
        <v/>
      </c>
      <c r="AY54" s="21" t="str">
        <f>IFERROR(VLOOKUP((CONCATENATE(AM54,AX54)),Listados!$U$3:$V$11,2,FALSE),"")</f>
        <v/>
      </c>
      <c r="AZ54" s="48">
        <f t="shared" si="10"/>
        <v>100</v>
      </c>
      <c r="BA54" s="296"/>
      <c r="BB54" s="297"/>
      <c r="BC54" s="197">
        <f>+IF(AND(W54="Preventivo",BB49="Fuerte"),2,IF(AND(W54="Preventivo",BB49="Moderado"),1,0))</f>
        <v>0</v>
      </c>
      <c r="BD54" s="64">
        <f>+IF(AND(W54="Detectivo/Correctivo",$BB49="Fuerte"),2,IF(AND(W54="Detectivo/Correctivo",$BB54="Moderado"),1,IF(AND(W54="Preventivo",$BB49="Fuerte"),1,0)))</f>
        <v>0</v>
      </c>
      <c r="BE54" s="197" t="e">
        <f>+N49-BC54</f>
        <v>#N/A</v>
      </c>
      <c r="BF54" s="197" t="e">
        <f>+P49-BD54</f>
        <v>#N/A</v>
      </c>
      <c r="BG54" s="300"/>
      <c r="BH54" s="300"/>
      <c r="BI54" s="300"/>
      <c r="BJ54" s="489"/>
      <c r="BK54" s="489"/>
      <c r="BL54" s="489"/>
      <c r="BM54" s="489"/>
    </row>
    <row r="55" spans="1:65" ht="65.099999999999994" customHeight="1" thickBot="1" x14ac:dyDescent="0.3">
      <c r="A55" s="309">
        <v>9</v>
      </c>
      <c r="B55" s="494"/>
      <c r="C55" s="314" t="str">
        <f>IFERROR(VLOOKUP(B55,Listados!B$3:C$20,2,FALSE),"")</f>
        <v/>
      </c>
      <c r="D55" s="107"/>
      <c r="E55" s="107"/>
      <c r="F55" s="409"/>
      <c r="G55" s="317"/>
      <c r="H55" s="100"/>
      <c r="I55" s="129"/>
      <c r="J55" s="100"/>
      <c r="K55" s="103"/>
      <c r="L55" s="17"/>
      <c r="M55" s="301"/>
      <c r="N55" s="303" t="e">
        <f>+VLOOKUP(M55,Listados!$K$8:$L$12,2,0)</f>
        <v>#N/A</v>
      </c>
      <c r="O55" s="306"/>
      <c r="P55" s="303" t="e">
        <f>+VLOOKUP(O55,Listados!$K$13:$L$17,2,0)</f>
        <v>#N/A</v>
      </c>
      <c r="Q55" s="300" t="str">
        <f>IF(AND(M55&lt;&gt;"",O55&lt;&gt;""),VLOOKUP(M55&amp;O55,Listados!$M$3:$N$27,2,FALSE),"")</f>
        <v/>
      </c>
      <c r="R55" s="298" t="e">
        <f>+VLOOKUP(Q55,Listados!$P$3:$Q$6,2,FALSE)</f>
        <v>#N/A</v>
      </c>
      <c r="S55" s="162"/>
      <c r="T55" s="94"/>
      <c r="U55" s="47" t="s">
        <v>627</v>
      </c>
      <c r="V55" s="200"/>
      <c r="W55" s="200"/>
      <c r="X55" s="200"/>
      <c r="Y55" s="95" t="str">
        <f t="shared" si="3"/>
        <v/>
      </c>
      <c r="Z55" s="200"/>
      <c r="AA55" s="95" t="str">
        <f t="shared" si="4"/>
        <v/>
      </c>
      <c r="AB55" s="162"/>
      <c r="AC55" s="95" t="str">
        <f t="shared" si="5"/>
        <v/>
      </c>
      <c r="AD55" s="162"/>
      <c r="AE55" s="95" t="str">
        <f t="shared" si="6"/>
        <v/>
      </c>
      <c r="AF55" s="162"/>
      <c r="AG55" s="95" t="str">
        <f t="shared" si="7"/>
        <v/>
      </c>
      <c r="AH55" s="162"/>
      <c r="AI55" s="95" t="str">
        <f t="shared" si="8"/>
        <v/>
      </c>
      <c r="AJ55" s="162"/>
      <c r="AK55" s="27" t="str">
        <f t="shared" si="0"/>
        <v/>
      </c>
      <c r="AL55" s="48" t="str">
        <f t="shared" si="11"/>
        <v/>
      </c>
      <c r="AM55" s="48" t="str">
        <f t="shared" si="9"/>
        <v/>
      </c>
      <c r="AN55" s="236"/>
      <c r="AO55" s="236"/>
      <c r="AP55" s="236"/>
      <c r="AQ55" s="236"/>
      <c r="AR55" s="236"/>
      <c r="AS55" s="236"/>
      <c r="AT55" s="236"/>
      <c r="AU55" s="237" t="str">
        <f>IFERROR(VLOOKUP(AT55,'Seguridad Información'!$I$61:$J$65,2,0),"")</f>
        <v/>
      </c>
      <c r="AV55" s="79"/>
      <c r="AW55" s="78" t="str">
        <f t="shared" si="1"/>
        <v/>
      </c>
      <c r="AX55" s="77" t="str">
        <f t="shared" si="2"/>
        <v/>
      </c>
      <c r="AY55" s="21" t="str">
        <f>IFERROR(VLOOKUP((CONCATENATE(AM55,AX55)),Listados!$U$3:$V$11,2,FALSE),"")</f>
        <v/>
      </c>
      <c r="AZ55" s="48">
        <f t="shared" si="10"/>
        <v>100</v>
      </c>
      <c r="BA55" s="294">
        <f>AVERAGE(AZ55:AZ60)</f>
        <v>100</v>
      </c>
      <c r="BB55" s="296" t="str">
        <f>IF(BA55&lt;=50, "Débil", IF(BA55&lt;=99,"Moderado","Fuerte"))</f>
        <v>Fuerte</v>
      </c>
      <c r="BC55" s="197">
        <f>+IF(AND(W55="Preventivo",BB55="Fuerte"),2,IF(AND(W55="Preventivo",BB55="Moderado"),1,0))</f>
        <v>0</v>
      </c>
      <c r="BD55" s="64">
        <f>+IF(AND(W55="Detectivo/Correctivo",$BB55="Fuerte"),2,IF(AND(W55="Detectivo/Correctivo",$BB55="Moderado"),1,IF(AND(W55="Preventivo",$BB55="Fuerte"),1,0)))</f>
        <v>0</v>
      </c>
      <c r="BE55" s="197" t="e">
        <f>+N55-BC55</f>
        <v>#N/A</v>
      </c>
      <c r="BF55" s="197" t="e">
        <f>+P55-BD55</f>
        <v>#N/A</v>
      </c>
      <c r="BG55" s="298" t="e">
        <f>+VLOOKUP(MIN(BE55,BE56,BE57,BE58,BE59,BE60),Listados!$J$18:$K$24,2,TRUE)</f>
        <v>#N/A</v>
      </c>
      <c r="BH55" s="298" t="e">
        <f>+VLOOKUP(MIN(BF55,BF56,BF57,BF58,BF59,BF60),Listados!$J$27:$K$32,2,TRUE)</f>
        <v>#N/A</v>
      </c>
      <c r="BI55" s="298" t="e">
        <f>IF(AND(BG55&lt;&gt;"",BH55&lt;&gt;""),VLOOKUP(BG55&amp;BH55,Listados!$M$3:$N$27,2,FALSE),"")</f>
        <v>#N/A</v>
      </c>
      <c r="BJ55" s="487" t="e">
        <f>+IF($R55="Asumir el riesgo","NA","")</f>
        <v>#N/A</v>
      </c>
      <c r="BK55" s="487" t="e">
        <f>+IF($R55="Asumir el riesgo","NA","")</f>
        <v>#N/A</v>
      </c>
      <c r="BL55" s="487" t="e">
        <f>+IF($R55="Asumir el riesgo","NA","")</f>
        <v>#N/A</v>
      </c>
      <c r="BM55" s="487" t="e">
        <f>+IF($R55="Asumir el riesgo","NA","")</f>
        <v>#N/A</v>
      </c>
    </row>
    <row r="56" spans="1:65" ht="65.099999999999994" customHeight="1" thickBot="1" x14ac:dyDescent="0.3">
      <c r="A56" s="310"/>
      <c r="B56" s="495"/>
      <c r="C56" s="315"/>
      <c r="D56" s="168"/>
      <c r="E56" s="168"/>
      <c r="F56" s="410"/>
      <c r="G56" s="318"/>
      <c r="H56" s="100"/>
      <c r="I56" s="129"/>
      <c r="J56" s="100"/>
      <c r="K56" s="153"/>
      <c r="L56" s="130"/>
      <c r="M56" s="302"/>
      <c r="N56" s="304"/>
      <c r="O56" s="307"/>
      <c r="P56" s="304"/>
      <c r="Q56" s="308"/>
      <c r="R56" s="299"/>
      <c r="S56" s="162"/>
      <c r="T56" s="238"/>
      <c r="U56" s="47" t="s">
        <v>627</v>
      </c>
      <c r="V56" s="200"/>
      <c r="W56" s="200"/>
      <c r="X56" s="200"/>
      <c r="Y56" s="95" t="str">
        <f t="shared" si="3"/>
        <v/>
      </c>
      <c r="Z56" s="200"/>
      <c r="AA56" s="95" t="str">
        <f t="shared" si="4"/>
        <v/>
      </c>
      <c r="AB56" s="162"/>
      <c r="AC56" s="95" t="str">
        <f t="shared" si="5"/>
        <v/>
      </c>
      <c r="AD56" s="162"/>
      <c r="AE56" s="95" t="str">
        <f t="shared" si="6"/>
        <v/>
      </c>
      <c r="AF56" s="162"/>
      <c r="AG56" s="95" t="str">
        <f t="shared" si="7"/>
        <v/>
      </c>
      <c r="AH56" s="162"/>
      <c r="AI56" s="95" t="str">
        <f t="shared" si="8"/>
        <v/>
      </c>
      <c r="AJ56" s="162"/>
      <c r="AK56" s="27" t="str">
        <f t="shared" si="0"/>
        <v/>
      </c>
      <c r="AL56" s="48" t="str">
        <f t="shared" si="11"/>
        <v/>
      </c>
      <c r="AM56" s="48" t="str">
        <f t="shared" si="9"/>
        <v/>
      </c>
      <c r="AN56" s="236"/>
      <c r="AO56" s="236"/>
      <c r="AP56" s="236"/>
      <c r="AQ56" s="236"/>
      <c r="AR56" s="236"/>
      <c r="AS56" s="236"/>
      <c r="AT56" s="236"/>
      <c r="AU56" s="237" t="str">
        <f>IFERROR(VLOOKUP(AT56,'Seguridad Información'!$I$61:$J$65,2,0),"")</f>
        <v/>
      </c>
      <c r="AV56" s="79"/>
      <c r="AW56" s="78" t="str">
        <f t="shared" si="1"/>
        <v/>
      </c>
      <c r="AX56" s="77" t="str">
        <f t="shared" si="2"/>
        <v/>
      </c>
      <c r="AY56" s="21" t="str">
        <f>IFERROR(VLOOKUP((CONCATENATE(AM56,AX56)),Listados!$U$3:$V$11,2,FALSE),"")</f>
        <v/>
      </c>
      <c r="AZ56" s="48">
        <f t="shared" si="10"/>
        <v>100</v>
      </c>
      <c r="BA56" s="295"/>
      <c r="BB56" s="297"/>
      <c r="BC56" s="197">
        <f>+IF(AND(W56="Preventivo",BB55="Fuerte"),2,IF(AND(W56="Preventivo",BB55="Moderado"),1,0))</f>
        <v>0</v>
      </c>
      <c r="BD56" s="64">
        <f>+IF(AND(W56="Detectivo/Correctivo",$BB55="Fuerte"),2,IF(AND(W56="Detectivo/Correctivo",$BB56="Moderado"),1,IF(AND(W56="Preventivo",$BB55="Fuerte"),1,0)))</f>
        <v>0</v>
      </c>
      <c r="BE56" s="197" t="e">
        <f>+N55-BC56</f>
        <v>#N/A</v>
      </c>
      <c r="BF56" s="197" t="e">
        <f>+P55-BD56</f>
        <v>#N/A</v>
      </c>
      <c r="BG56" s="299"/>
      <c r="BH56" s="299"/>
      <c r="BI56" s="299"/>
      <c r="BJ56" s="488"/>
      <c r="BK56" s="488"/>
      <c r="BL56" s="488"/>
      <c r="BM56" s="488"/>
    </row>
    <row r="57" spans="1:65" ht="65.099999999999994" customHeight="1" thickBot="1" x14ac:dyDescent="0.3">
      <c r="A57" s="310"/>
      <c r="B57" s="495"/>
      <c r="C57" s="315"/>
      <c r="D57" s="168"/>
      <c r="E57" s="168"/>
      <c r="F57" s="410"/>
      <c r="G57" s="318"/>
      <c r="H57" s="100"/>
      <c r="I57" s="129"/>
      <c r="J57" s="100"/>
      <c r="K57" s="153"/>
      <c r="L57" s="130"/>
      <c r="M57" s="302"/>
      <c r="N57" s="304"/>
      <c r="O57" s="307"/>
      <c r="P57" s="304"/>
      <c r="Q57" s="308"/>
      <c r="R57" s="299"/>
      <c r="S57" s="162"/>
      <c r="T57" s="96"/>
      <c r="U57" s="47" t="s">
        <v>627</v>
      </c>
      <c r="V57" s="200"/>
      <c r="W57" s="200"/>
      <c r="X57" s="200"/>
      <c r="Y57" s="95" t="str">
        <f t="shared" si="3"/>
        <v/>
      </c>
      <c r="Z57" s="200"/>
      <c r="AA57" s="95" t="str">
        <f t="shared" si="4"/>
        <v/>
      </c>
      <c r="AB57" s="162"/>
      <c r="AC57" s="95" t="str">
        <f t="shared" si="5"/>
        <v/>
      </c>
      <c r="AD57" s="162"/>
      <c r="AE57" s="95" t="str">
        <f t="shared" si="6"/>
        <v/>
      </c>
      <c r="AF57" s="162"/>
      <c r="AG57" s="95" t="str">
        <f t="shared" si="7"/>
        <v/>
      </c>
      <c r="AH57" s="162"/>
      <c r="AI57" s="95" t="str">
        <f t="shared" si="8"/>
        <v/>
      </c>
      <c r="AJ57" s="162"/>
      <c r="AK57" s="27" t="str">
        <f t="shared" si="0"/>
        <v/>
      </c>
      <c r="AL57" s="48" t="str">
        <f t="shared" si="11"/>
        <v/>
      </c>
      <c r="AM57" s="48" t="str">
        <f t="shared" si="9"/>
        <v/>
      </c>
      <c r="AN57" s="236"/>
      <c r="AO57" s="236"/>
      <c r="AP57" s="236"/>
      <c r="AQ57" s="236"/>
      <c r="AR57" s="236"/>
      <c r="AS57" s="236"/>
      <c r="AT57" s="236"/>
      <c r="AU57" s="237" t="str">
        <f>IFERROR(VLOOKUP(AT57,'Seguridad Información'!$I$61:$J$65,2,0),"")</f>
        <v/>
      </c>
      <c r="AV57" s="79"/>
      <c r="AW57" s="78" t="str">
        <f t="shared" si="1"/>
        <v/>
      </c>
      <c r="AX57" s="77" t="str">
        <f t="shared" si="2"/>
        <v/>
      </c>
      <c r="AY57" s="21" t="str">
        <f>IFERROR(VLOOKUP((CONCATENATE(AM57,AX57)),Listados!$U$3:$V$11,2,FALSE),"")</f>
        <v/>
      </c>
      <c r="AZ57" s="48">
        <f t="shared" si="10"/>
        <v>100</v>
      </c>
      <c r="BA57" s="295"/>
      <c r="BB57" s="297"/>
      <c r="BC57" s="197">
        <f>+IF(AND(W57="Preventivo",BB55="Fuerte"),2,IF(AND(W57="Preventivo",BB55="Moderado"),1,0))</f>
        <v>0</v>
      </c>
      <c r="BD57" s="64">
        <f>+IF(AND(W57="Detectivo/Correctivo",$BB55="Fuerte"),2,IF(AND(W57="Detectivo/Correctivo",$BB57="Moderado"),1,IF(AND(W57="Preventivo",$BB55="Fuerte"),1,0)))</f>
        <v>0</v>
      </c>
      <c r="BE57" s="197" t="e">
        <f>+N55-BC57</f>
        <v>#N/A</v>
      </c>
      <c r="BF57" s="197" t="e">
        <f>+P55-BD57</f>
        <v>#N/A</v>
      </c>
      <c r="BG57" s="299"/>
      <c r="BH57" s="299"/>
      <c r="BI57" s="299"/>
      <c r="BJ57" s="488"/>
      <c r="BK57" s="488"/>
      <c r="BL57" s="488"/>
      <c r="BM57" s="488"/>
    </row>
    <row r="58" spans="1:65" ht="65.099999999999994" customHeight="1" thickBot="1" x14ac:dyDescent="0.3">
      <c r="A58" s="310"/>
      <c r="B58" s="495"/>
      <c r="C58" s="315"/>
      <c r="D58" s="168"/>
      <c r="E58" s="168"/>
      <c r="F58" s="410"/>
      <c r="G58" s="318"/>
      <c r="H58" s="100"/>
      <c r="I58" s="129"/>
      <c r="J58" s="100"/>
      <c r="K58" s="153"/>
      <c r="L58" s="130"/>
      <c r="M58" s="302"/>
      <c r="N58" s="304"/>
      <c r="O58" s="307"/>
      <c r="P58" s="304"/>
      <c r="Q58" s="308"/>
      <c r="R58" s="299"/>
      <c r="S58" s="162"/>
      <c r="T58" s="97"/>
      <c r="U58" s="47" t="s">
        <v>627</v>
      </c>
      <c r="V58" s="200"/>
      <c r="W58" s="200"/>
      <c r="X58" s="200"/>
      <c r="Y58" s="95" t="str">
        <f t="shared" si="3"/>
        <v/>
      </c>
      <c r="Z58" s="200"/>
      <c r="AA58" s="95" t="str">
        <f t="shared" si="4"/>
        <v/>
      </c>
      <c r="AB58" s="162"/>
      <c r="AC58" s="95" t="str">
        <f t="shared" si="5"/>
        <v/>
      </c>
      <c r="AD58" s="162"/>
      <c r="AE58" s="95" t="str">
        <f t="shared" si="6"/>
        <v/>
      </c>
      <c r="AF58" s="162"/>
      <c r="AG58" s="95" t="str">
        <f t="shared" si="7"/>
        <v/>
      </c>
      <c r="AH58" s="162"/>
      <c r="AI58" s="95" t="str">
        <f t="shared" si="8"/>
        <v/>
      </c>
      <c r="AJ58" s="162"/>
      <c r="AK58" s="27" t="str">
        <f t="shared" si="0"/>
        <v/>
      </c>
      <c r="AL58" s="48" t="str">
        <f t="shared" si="11"/>
        <v/>
      </c>
      <c r="AM58" s="48" t="str">
        <f t="shared" si="9"/>
        <v/>
      </c>
      <c r="AN58" s="236"/>
      <c r="AO58" s="236"/>
      <c r="AP58" s="236"/>
      <c r="AQ58" s="236"/>
      <c r="AR58" s="236"/>
      <c r="AS58" s="236"/>
      <c r="AT58" s="236"/>
      <c r="AU58" s="237" t="str">
        <f>IFERROR(VLOOKUP(AT58,'Seguridad Información'!$I$61:$J$65,2,0),"")</f>
        <v/>
      </c>
      <c r="AV58" s="79"/>
      <c r="AW58" s="78" t="str">
        <f t="shared" si="1"/>
        <v/>
      </c>
      <c r="AX58" s="77" t="str">
        <f t="shared" si="2"/>
        <v/>
      </c>
      <c r="AY58" s="21" t="str">
        <f>IFERROR(VLOOKUP((CONCATENATE(AM58,AX58)),Listados!$U$3:$V$11,2,FALSE),"")</f>
        <v/>
      </c>
      <c r="AZ58" s="48">
        <f t="shared" si="10"/>
        <v>100</v>
      </c>
      <c r="BA58" s="295"/>
      <c r="BB58" s="297"/>
      <c r="BC58" s="197">
        <f>+IF(AND(W58="Preventivo",BB55="Fuerte"),2,IF(AND(W58="Preventivo",BB55="Moderado"),1,0))</f>
        <v>0</v>
      </c>
      <c r="BD58" s="64">
        <f>+IF(AND(W58="Detectivo/Correctivo",$BB55="Fuerte"),2,IF(AND(W58="Detectivo/Correctivo",$BB58="Moderado"),1,IF(AND(W58="Preventivo",$BB55="Fuerte"),1,0)))</f>
        <v>0</v>
      </c>
      <c r="BE58" s="197" t="e">
        <f>+N55-BC58</f>
        <v>#N/A</v>
      </c>
      <c r="BF58" s="197" t="e">
        <f>+P55-BD58</f>
        <v>#N/A</v>
      </c>
      <c r="BG58" s="299"/>
      <c r="BH58" s="299"/>
      <c r="BI58" s="299"/>
      <c r="BJ58" s="488"/>
      <c r="BK58" s="488"/>
      <c r="BL58" s="488"/>
      <c r="BM58" s="488"/>
    </row>
    <row r="59" spans="1:65" ht="65.099999999999994" customHeight="1" thickBot="1" x14ac:dyDescent="0.3">
      <c r="A59" s="310"/>
      <c r="B59" s="495"/>
      <c r="C59" s="315"/>
      <c r="D59" s="109"/>
      <c r="E59" s="109"/>
      <c r="F59" s="410"/>
      <c r="G59" s="318"/>
      <c r="H59" s="100"/>
      <c r="I59" s="129"/>
      <c r="J59" s="100"/>
      <c r="K59" s="29"/>
      <c r="L59" s="130"/>
      <c r="M59" s="302"/>
      <c r="N59" s="304"/>
      <c r="O59" s="307"/>
      <c r="P59" s="304"/>
      <c r="Q59" s="308"/>
      <c r="R59" s="299"/>
      <c r="S59" s="162"/>
      <c r="T59" s="238"/>
      <c r="U59" s="47" t="s">
        <v>627</v>
      </c>
      <c r="V59" s="200"/>
      <c r="W59" s="200"/>
      <c r="X59" s="200"/>
      <c r="Y59" s="95" t="str">
        <f t="shared" si="3"/>
        <v/>
      </c>
      <c r="Z59" s="200"/>
      <c r="AA59" s="95" t="str">
        <f t="shared" si="4"/>
        <v/>
      </c>
      <c r="AB59" s="162"/>
      <c r="AC59" s="95" t="str">
        <f t="shared" si="5"/>
        <v/>
      </c>
      <c r="AD59" s="162"/>
      <c r="AE59" s="95" t="str">
        <f t="shared" si="6"/>
        <v/>
      </c>
      <c r="AF59" s="162"/>
      <c r="AG59" s="95" t="str">
        <f t="shared" si="7"/>
        <v/>
      </c>
      <c r="AH59" s="162"/>
      <c r="AI59" s="95" t="str">
        <f t="shared" si="8"/>
        <v/>
      </c>
      <c r="AJ59" s="162"/>
      <c r="AK59" s="27" t="str">
        <f t="shared" si="0"/>
        <v/>
      </c>
      <c r="AL59" s="48" t="str">
        <f t="shared" si="11"/>
        <v/>
      </c>
      <c r="AM59" s="48" t="str">
        <f t="shared" si="9"/>
        <v/>
      </c>
      <c r="AN59" s="236"/>
      <c r="AO59" s="236"/>
      <c r="AP59" s="236"/>
      <c r="AQ59" s="236"/>
      <c r="AR59" s="236"/>
      <c r="AS59" s="236"/>
      <c r="AT59" s="236"/>
      <c r="AU59" s="237" t="str">
        <f>IFERROR(VLOOKUP(AT59,'Seguridad Información'!$I$61:$J$65,2,0),"")</f>
        <v/>
      </c>
      <c r="AV59" s="79"/>
      <c r="AW59" s="78" t="str">
        <f t="shared" si="1"/>
        <v/>
      </c>
      <c r="AX59" s="77" t="str">
        <f t="shared" si="2"/>
        <v/>
      </c>
      <c r="AY59" s="21" t="str">
        <f>IFERROR(VLOOKUP((CONCATENATE(AM59,AX59)),Listados!$U$3:$V$11,2,FALSE),"")</f>
        <v/>
      </c>
      <c r="AZ59" s="48">
        <f t="shared" si="10"/>
        <v>100</v>
      </c>
      <c r="BA59" s="295"/>
      <c r="BB59" s="297"/>
      <c r="BC59" s="197">
        <f>+IF(AND(W59="Preventivo",BB55="Fuerte"),2,IF(AND(W59="Preventivo",BB55="Moderado"),1,0))</f>
        <v>0</v>
      </c>
      <c r="BD59" s="64">
        <f>+IF(AND(W59="Detectivo/Correctivo",$BB55="Fuerte"),2,IF(AND(W59="Detectivo/Correctivo",$BB59="Moderado"),1,IF(AND(W59="Preventivo",$BB55="Fuerte"),1,0)))</f>
        <v>0</v>
      </c>
      <c r="BE59" s="197" t="e">
        <f>+N55-BC59</f>
        <v>#N/A</v>
      </c>
      <c r="BF59" s="197" t="e">
        <f>+P55-BD59</f>
        <v>#N/A</v>
      </c>
      <c r="BG59" s="299"/>
      <c r="BH59" s="299"/>
      <c r="BI59" s="299"/>
      <c r="BJ59" s="488"/>
      <c r="BK59" s="488"/>
      <c r="BL59" s="488"/>
      <c r="BM59" s="488"/>
    </row>
    <row r="60" spans="1:65" ht="65.099999999999994" customHeight="1" thickBot="1" x14ac:dyDescent="0.3">
      <c r="A60" s="311"/>
      <c r="B60" s="495"/>
      <c r="C60" s="316"/>
      <c r="D60" s="106"/>
      <c r="E60" s="106"/>
      <c r="F60" s="479"/>
      <c r="G60" s="319"/>
      <c r="H60" s="100"/>
      <c r="I60" s="129"/>
      <c r="J60" s="100"/>
      <c r="K60" s="31"/>
      <c r="L60" s="130"/>
      <c r="M60" s="302"/>
      <c r="N60" s="305"/>
      <c r="O60" s="307"/>
      <c r="P60" s="305"/>
      <c r="Q60" s="308"/>
      <c r="R60" s="300"/>
      <c r="S60" s="162"/>
      <c r="T60" s="98"/>
      <c r="U60" s="47" t="s">
        <v>627</v>
      </c>
      <c r="V60" s="200"/>
      <c r="W60" s="200"/>
      <c r="X60" s="200"/>
      <c r="Y60" s="95" t="str">
        <f t="shared" si="3"/>
        <v/>
      </c>
      <c r="Z60" s="200"/>
      <c r="AA60" s="95" t="str">
        <f t="shared" si="4"/>
        <v/>
      </c>
      <c r="AB60" s="162"/>
      <c r="AC60" s="95" t="str">
        <f t="shared" si="5"/>
        <v/>
      </c>
      <c r="AD60" s="162"/>
      <c r="AE60" s="95" t="str">
        <f t="shared" si="6"/>
        <v/>
      </c>
      <c r="AF60" s="162"/>
      <c r="AG60" s="95" t="str">
        <f t="shared" si="7"/>
        <v/>
      </c>
      <c r="AH60" s="162"/>
      <c r="AI60" s="95" t="str">
        <f t="shared" si="8"/>
        <v/>
      </c>
      <c r="AJ60" s="162"/>
      <c r="AK60" s="27" t="str">
        <f t="shared" si="0"/>
        <v/>
      </c>
      <c r="AL60" s="48" t="str">
        <f t="shared" si="11"/>
        <v/>
      </c>
      <c r="AM60" s="48" t="str">
        <f t="shared" si="9"/>
        <v/>
      </c>
      <c r="AN60" s="236"/>
      <c r="AO60" s="236"/>
      <c r="AP60" s="236"/>
      <c r="AQ60" s="236"/>
      <c r="AR60" s="236"/>
      <c r="AS60" s="236"/>
      <c r="AT60" s="236"/>
      <c r="AU60" s="237" t="str">
        <f>IFERROR(VLOOKUP(AT60,'Seguridad Información'!$I$61:$J$65,2,0),"")</f>
        <v/>
      </c>
      <c r="AV60" s="79"/>
      <c r="AW60" s="78" t="str">
        <f t="shared" si="1"/>
        <v/>
      </c>
      <c r="AX60" s="77" t="str">
        <f t="shared" si="2"/>
        <v/>
      </c>
      <c r="AY60" s="21" t="str">
        <f>IFERROR(VLOOKUP((CONCATENATE(AM60,AX60)),Listados!$U$3:$V$11,2,FALSE),"")</f>
        <v/>
      </c>
      <c r="AZ60" s="48">
        <f t="shared" si="10"/>
        <v>100</v>
      </c>
      <c r="BA60" s="296"/>
      <c r="BB60" s="297"/>
      <c r="BC60" s="197">
        <f>+IF(AND(W60="Preventivo",BB55="Fuerte"),2,IF(AND(W60="Preventivo",BB55="Moderado"),1,0))</f>
        <v>0</v>
      </c>
      <c r="BD60" s="64">
        <f>+IF(AND(W60="Detectivo/Correctivo",$BB55="Fuerte"),2,IF(AND(W60="Detectivo/Correctivo",$BB60="Moderado"),1,IF(AND(W60="Preventivo",$BB55="Fuerte"),1,0)))</f>
        <v>0</v>
      </c>
      <c r="BE60" s="197" t="e">
        <f>+N55-BC60</f>
        <v>#N/A</v>
      </c>
      <c r="BF60" s="197" t="e">
        <f>+P55-BD60</f>
        <v>#N/A</v>
      </c>
      <c r="BG60" s="300"/>
      <c r="BH60" s="300"/>
      <c r="BI60" s="300"/>
      <c r="BJ60" s="489"/>
      <c r="BK60" s="489"/>
      <c r="BL60" s="489"/>
      <c r="BM60" s="489"/>
    </row>
    <row r="61" spans="1:65" ht="65.099999999999994" customHeight="1" thickBot="1" x14ac:dyDescent="0.3">
      <c r="A61" s="309">
        <v>10</v>
      </c>
      <c r="B61" s="494"/>
      <c r="C61" s="314" t="str">
        <f>IFERROR(VLOOKUP(B61,Listados!B$3:C$20,2,FALSE),"")</f>
        <v/>
      </c>
      <c r="D61" s="107"/>
      <c r="E61" s="107"/>
      <c r="F61" s="409"/>
      <c r="G61" s="317"/>
      <c r="H61" s="100"/>
      <c r="I61" s="129"/>
      <c r="J61" s="100"/>
      <c r="K61" s="103"/>
      <c r="L61" s="17"/>
      <c r="M61" s="301"/>
      <c r="N61" s="303" t="e">
        <f>+VLOOKUP(M61,Listados!$K$8:$L$12,2,0)</f>
        <v>#N/A</v>
      </c>
      <c r="O61" s="306"/>
      <c r="P61" s="303" t="e">
        <f>+VLOOKUP(O61,Listados!$K$13:$L$17,2,0)</f>
        <v>#N/A</v>
      </c>
      <c r="Q61" s="300" t="str">
        <f>IF(AND(M61&lt;&gt;"",O61&lt;&gt;""),VLOOKUP(M61&amp;O61,Listados!$M$3:$N$27,2,FALSE),"")</f>
        <v/>
      </c>
      <c r="R61" s="298" t="e">
        <f>+VLOOKUP(Q61,Listados!$P$3:$Q$6,2,FALSE)</f>
        <v>#N/A</v>
      </c>
      <c r="S61" s="162"/>
      <c r="T61" s="94"/>
      <c r="U61" s="47" t="s">
        <v>627</v>
      </c>
      <c r="V61" s="200"/>
      <c r="W61" s="200"/>
      <c r="X61" s="200"/>
      <c r="Y61" s="95" t="str">
        <f t="shared" si="3"/>
        <v/>
      </c>
      <c r="Z61" s="200"/>
      <c r="AA61" s="95" t="str">
        <f t="shared" si="4"/>
        <v/>
      </c>
      <c r="AB61" s="162"/>
      <c r="AC61" s="95" t="str">
        <f t="shared" si="5"/>
        <v/>
      </c>
      <c r="AD61" s="162"/>
      <c r="AE61" s="95" t="str">
        <f t="shared" si="6"/>
        <v/>
      </c>
      <c r="AF61" s="162"/>
      <c r="AG61" s="95" t="str">
        <f t="shared" si="7"/>
        <v/>
      </c>
      <c r="AH61" s="162"/>
      <c r="AI61" s="95" t="str">
        <f t="shared" si="8"/>
        <v/>
      </c>
      <c r="AJ61" s="162"/>
      <c r="AK61" s="27" t="str">
        <f t="shared" si="0"/>
        <v/>
      </c>
      <c r="AL61" s="48" t="str">
        <f t="shared" si="11"/>
        <v/>
      </c>
      <c r="AM61" s="48" t="str">
        <f t="shared" si="9"/>
        <v/>
      </c>
      <c r="AN61" s="236"/>
      <c r="AO61" s="236"/>
      <c r="AP61" s="236"/>
      <c r="AQ61" s="236"/>
      <c r="AR61" s="236"/>
      <c r="AS61" s="236"/>
      <c r="AT61" s="236"/>
      <c r="AU61" s="237" t="str">
        <f>IFERROR(VLOOKUP(AT61,'Seguridad Información'!$I$61:$J$65,2,0),"")</f>
        <v/>
      </c>
      <c r="AV61" s="79"/>
      <c r="AW61" s="78" t="str">
        <f t="shared" si="1"/>
        <v/>
      </c>
      <c r="AX61" s="77" t="str">
        <f t="shared" si="2"/>
        <v/>
      </c>
      <c r="AY61" s="21" t="str">
        <f>IFERROR(VLOOKUP((CONCATENATE(AM61,AX61)),Listados!$U$3:$V$11,2,FALSE),"")</f>
        <v/>
      </c>
      <c r="AZ61" s="48">
        <f t="shared" si="10"/>
        <v>100</v>
      </c>
      <c r="BA61" s="294">
        <f>AVERAGE(AZ61:AZ66)</f>
        <v>100</v>
      </c>
      <c r="BB61" s="296" t="str">
        <f>IF(BA61&lt;=50, "Débil", IF(BA61&lt;=99,"Moderado","Fuerte"))</f>
        <v>Fuerte</v>
      </c>
      <c r="BC61" s="197">
        <f>+IF(AND(W61="Preventivo",BB61="Fuerte"),2,IF(AND(W61="Preventivo",BB61="Moderado"),1,0))</f>
        <v>0</v>
      </c>
      <c r="BD61" s="64">
        <f>+IF(AND(W61="Detectivo/Correctivo",$BB61="Fuerte"),2,IF(AND(W61="Detectivo/Correctivo",$BB61="Moderado"),1,IF(AND(W61="Preventivo",$BB61="Fuerte"),1,0)))</f>
        <v>0</v>
      </c>
      <c r="BE61" s="197" t="e">
        <f>+N61-BC61</f>
        <v>#N/A</v>
      </c>
      <c r="BF61" s="197" t="e">
        <f>+P61-BD61</f>
        <v>#N/A</v>
      </c>
      <c r="BG61" s="298" t="e">
        <f>+VLOOKUP(MIN(BE61,BE62,BE63,BE64,BE65,BE66),Listados!$J$18:$K$24,2,TRUE)</f>
        <v>#N/A</v>
      </c>
      <c r="BH61" s="298" t="e">
        <f>+VLOOKUP(MIN(BF61,BF62,BF63,BF64,BF65,BF66),Listados!$J$27:$K$32,2,TRUE)</f>
        <v>#N/A</v>
      </c>
      <c r="BI61" s="298" t="e">
        <f>IF(AND(BG61&lt;&gt;"",BH61&lt;&gt;""),VLOOKUP(BG61&amp;BH61,Listados!$M$3:$N$27,2,FALSE),"")</f>
        <v>#N/A</v>
      </c>
      <c r="BJ61" s="487" t="e">
        <f>+IF($R61="Asumir el riesgo","NA","")</f>
        <v>#N/A</v>
      </c>
      <c r="BK61" s="487" t="e">
        <f>+IF($R61="Asumir el riesgo","NA","")</f>
        <v>#N/A</v>
      </c>
      <c r="BL61" s="487" t="e">
        <f>+IF($R61="Asumir el riesgo","NA","")</f>
        <v>#N/A</v>
      </c>
      <c r="BM61" s="487" t="e">
        <f>+IF($R61="Asumir el riesgo","NA","")</f>
        <v>#N/A</v>
      </c>
    </row>
    <row r="62" spans="1:65" ht="65.099999999999994" customHeight="1" thickBot="1" x14ac:dyDescent="0.3">
      <c r="A62" s="310"/>
      <c r="B62" s="495"/>
      <c r="C62" s="315"/>
      <c r="D62" s="168"/>
      <c r="E62" s="168"/>
      <c r="F62" s="410"/>
      <c r="G62" s="318"/>
      <c r="H62" s="100"/>
      <c r="I62" s="129"/>
      <c r="J62" s="100"/>
      <c r="K62" s="153"/>
      <c r="L62" s="130"/>
      <c r="M62" s="302"/>
      <c r="N62" s="304"/>
      <c r="O62" s="307"/>
      <c r="P62" s="304"/>
      <c r="Q62" s="308"/>
      <c r="R62" s="299"/>
      <c r="S62" s="162"/>
      <c r="T62" s="238"/>
      <c r="U62" s="47" t="s">
        <v>627</v>
      </c>
      <c r="V62" s="200"/>
      <c r="W62" s="200"/>
      <c r="X62" s="200"/>
      <c r="Y62" s="95" t="str">
        <f t="shared" si="3"/>
        <v/>
      </c>
      <c r="Z62" s="200"/>
      <c r="AA62" s="95" t="str">
        <f t="shared" si="4"/>
        <v/>
      </c>
      <c r="AB62" s="162"/>
      <c r="AC62" s="95" t="str">
        <f t="shared" si="5"/>
        <v/>
      </c>
      <c r="AD62" s="162"/>
      <c r="AE62" s="95" t="str">
        <f t="shared" si="6"/>
        <v/>
      </c>
      <c r="AF62" s="162"/>
      <c r="AG62" s="95" t="str">
        <f t="shared" si="7"/>
        <v/>
      </c>
      <c r="AH62" s="162"/>
      <c r="AI62" s="95" t="str">
        <f t="shared" si="8"/>
        <v/>
      </c>
      <c r="AJ62" s="162"/>
      <c r="AK62" s="27" t="str">
        <f t="shared" si="0"/>
        <v/>
      </c>
      <c r="AL62" s="48" t="str">
        <f t="shared" si="11"/>
        <v/>
      </c>
      <c r="AM62" s="48" t="str">
        <f t="shared" si="9"/>
        <v/>
      </c>
      <c r="AN62" s="236"/>
      <c r="AO62" s="236"/>
      <c r="AP62" s="236"/>
      <c r="AQ62" s="236"/>
      <c r="AR62" s="236"/>
      <c r="AS62" s="236"/>
      <c r="AT62" s="236"/>
      <c r="AU62" s="237" t="str">
        <f>IFERROR(VLOOKUP(AT62,'Seguridad Información'!$I$61:$J$65,2,0),"")</f>
        <v/>
      </c>
      <c r="AV62" s="79"/>
      <c r="AW62" s="78" t="str">
        <f t="shared" si="1"/>
        <v/>
      </c>
      <c r="AX62" s="77" t="str">
        <f t="shared" si="2"/>
        <v/>
      </c>
      <c r="AY62" s="21" t="str">
        <f>IFERROR(VLOOKUP((CONCATENATE(AM62,AX62)),Listados!$U$3:$V$11,2,FALSE),"")</f>
        <v/>
      </c>
      <c r="AZ62" s="48">
        <f t="shared" si="10"/>
        <v>100</v>
      </c>
      <c r="BA62" s="295"/>
      <c r="BB62" s="297"/>
      <c r="BC62" s="197">
        <f>+IF(AND(W62="Preventivo",BB61="Fuerte"),2,IF(AND(W62="Preventivo",BB61="Moderado"),1,0))</f>
        <v>0</v>
      </c>
      <c r="BD62" s="64">
        <f>+IF(AND(W62="Detectivo/Correctivo",$BB61="Fuerte"),2,IF(AND(W62="Detectivo/Correctivo",$BB62="Moderado"),1,IF(AND(W62="Preventivo",$BB61="Fuerte"),1,0)))</f>
        <v>0</v>
      </c>
      <c r="BE62" s="197" t="e">
        <f>+N61-BC62</f>
        <v>#N/A</v>
      </c>
      <c r="BF62" s="197" t="e">
        <f>+P61-BD62</f>
        <v>#N/A</v>
      </c>
      <c r="BG62" s="299"/>
      <c r="BH62" s="299"/>
      <c r="BI62" s="299"/>
      <c r="BJ62" s="488"/>
      <c r="BK62" s="488"/>
      <c r="BL62" s="488"/>
      <c r="BM62" s="488"/>
    </row>
    <row r="63" spans="1:65" ht="65.099999999999994" customHeight="1" thickBot="1" x14ac:dyDescent="0.3">
      <c r="A63" s="310"/>
      <c r="B63" s="495"/>
      <c r="C63" s="315"/>
      <c r="D63" s="168"/>
      <c r="E63" s="168"/>
      <c r="F63" s="410"/>
      <c r="G63" s="318"/>
      <c r="H63" s="100"/>
      <c r="I63" s="129"/>
      <c r="J63" s="100"/>
      <c r="K63" s="153"/>
      <c r="L63" s="130"/>
      <c r="M63" s="302"/>
      <c r="N63" s="304"/>
      <c r="O63" s="307"/>
      <c r="P63" s="304"/>
      <c r="Q63" s="308"/>
      <c r="R63" s="299"/>
      <c r="S63" s="162"/>
      <c r="T63" s="96"/>
      <c r="U63" s="47" t="s">
        <v>627</v>
      </c>
      <c r="V63" s="200"/>
      <c r="W63" s="200"/>
      <c r="X63" s="200"/>
      <c r="Y63" s="95" t="str">
        <f t="shared" si="3"/>
        <v/>
      </c>
      <c r="Z63" s="200"/>
      <c r="AA63" s="95" t="str">
        <f t="shared" si="4"/>
        <v/>
      </c>
      <c r="AB63" s="162"/>
      <c r="AC63" s="95" t="str">
        <f t="shared" si="5"/>
        <v/>
      </c>
      <c r="AD63" s="162"/>
      <c r="AE63" s="95" t="str">
        <f t="shared" si="6"/>
        <v/>
      </c>
      <c r="AF63" s="162"/>
      <c r="AG63" s="95" t="str">
        <f t="shared" si="7"/>
        <v/>
      </c>
      <c r="AH63" s="162"/>
      <c r="AI63" s="95" t="str">
        <f t="shared" si="8"/>
        <v/>
      </c>
      <c r="AJ63" s="162"/>
      <c r="AK63" s="27" t="str">
        <f t="shared" si="0"/>
        <v/>
      </c>
      <c r="AL63" s="48" t="str">
        <f t="shared" si="11"/>
        <v/>
      </c>
      <c r="AM63" s="48" t="str">
        <f t="shared" si="9"/>
        <v/>
      </c>
      <c r="AN63" s="236"/>
      <c r="AO63" s="236"/>
      <c r="AP63" s="236"/>
      <c r="AQ63" s="236"/>
      <c r="AR63" s="236"/>
      <c r="AS63" s="236"/>
      <c r="AT63" s="236"/>
      <c r="AU63" s="237" t="str">
        <f>IFERROR(VLOOKUP(AT63,'Seguridad Información'!$I$61:$J$65,2,0),"")</f>
        <v/>
      </c>
      <c r="AV63" s="79"/>
      <c r="AW63" s="78" t="str">
        <f t="shared" si="1"/>
        <v/>
      </c>
      <c r="AX63" s="77" t="str">
        <f t="shared" si="2"/>
        <v/>
      </c>
      <c r="AY63" s="21" t="str">
        <f>IFERROR(VLOOKUP((CONCATENATE(AM63,AX63)),Listados!$U$3:$V$11,2,FALSE),"")</f>
        <v/>
      </c>
      <c r="AZ63" s="48">
        <f t="shared" si="10"/>
        <v>100</v>
      </c>
      <c r="BA63" s="295"/>
      <c r="BB63" s="297"/>
      <c r="BC63" s="197">
        <f>+IF(AND(W63="Preventivo",BB61="Fuerte"),2,IF(AND(W63="Preventivo",BB61="Moderado"),1,0))</f>
        <v>0</v>
      </c>
      <c r="BD63" s="64">
        <f>+IF(AND(W63="Detectivo/Correctivo",$BB61="Fuerte"),2,IF(AND(W63="Detectivo/Correctivo",$BB63="Moderado"),1,IF(AND(W63="Preventivo",$BB61="Fuerte"),1,0)))</f>
        <v>0</v>
      </c>
      <c r="BE63" s="197" t="e">
        <f>+N61-BC63</f>
        <v>#N/A</v>
      </c>
      <c r="BF63" s="197" t="e">
        <f>+P61-BD63</f>
        <v>#N/A</v>
      </c>
      <c r="BG63" s="299"/>
      <c r="BH63" s="299"/>
      <c r="BI63" s="299"/>
      <c r="BJ63" s="488"/>
      <c r="BK63" s="488"/>
      <c r="BL63" s="488"/>
      <c r="BM63" s="488"/>
    </row>
    <row r="64" spans="1:65" ht="65.099999999999994" customHeight="1" thickBot="1" x14ac:dyDescent="0.3">
      <c r="A64" s="310"/>
      <c r="B64" s="495"/>
      <c r="C64" s="315"/>
      <c r="D64" s="168"/>
      <c r="E64" s="168"/>
      <c r="F64" s="410"/>
      <c r="G64" s="318"/>
      <c r="H64" s="100"/>
      <c r="I64" s="129"/>
      <c r="J64" s="100"/>
      <c r="K64" s="153"/>
      <c r="L64" s="130"/>
      <c r="M64" s="302"/>
      <c r="N64" s="304"/>
      <c r="O64" s="307"/>
      <c r="P64" s="304"/>
      <c r="Q64" s="308"/>
      <c r="R64" s="299"/>
      <c r="S64" s="162"/>
      <c r="T64" s="97"/>
      <c r="U64" s="47" t="s">
        <v>627</v>
      </c>
      <c r="V64" s="200"/>
      <c r="W64" s="200"/>
      <c r="X64" s="200"/>
      <c r="Y64" s="95" t="str">
        <f t="shared" si="3"/>
        <v/>
      </c>
      <c r="Z64" s="200"/>
      <c r="AA64" s="95" t="str">
        <f t="shared" si="4"/>
        <v/>
      </c>
      <c r="AB64" s="162"/>
      <c r="AC64" s="95" t="str">
        <f t="shared" si="5"/>
        <v/>
      </c>
      <c r="AD64" s="162"/>
      <c r="AE64" s="95" t="str">
        <f t="shared" si="6"/>
        <v/>
      </c>
      <c r="AF64" s="162"/>
      <c r="AG64" s="95" t="str">
        <f t="shared" si="7"/>
        <v/>
      </c>
      <c r="AH64" s="162"/>
      <c r="AI64" s="95" t="str">
        <f t="shared" si="8"/>
        <v/>
      </c>
      <c r="AJ64" s="162"/>
      <c r="AK64" s="27" t="str">
        <f t="shared" si="0"/>
        <v/>
      </c>
      <c r="AL64" s="48" t="str">
        <f t="shared" si="11"/>
        <v/>
      </c>
      <c r="AM64" s="48" t="str">
        <f t="shared" si="9"/>
        <v/>
      </c>
      <c r="AN64" s="236"/>
      <c r="AO64" s="236"/>
      <c r="AP64" s="236"/>
      <c r="AQ64" s="236"/>
      <c r="AR64" s="236"/>
      <c r="AS64" s="236"/>
      <c r="AT64" s="236"/>
      <c r="AU64" s="237" t="str">
        <f>IFERROR(VLOOKUP(AT64,'Seguridad Información'!$I$61:$J$65,2,0),"")</f>
        <v/>
      </c>
      <c r="AV64" s="79"/>
      <c r="AW64" s="78" t="str">
        <f t="shared" si="1"/>
        <v/>
      </c>
      <c r="AX64" s="77" t="str">
        <f t="shared" si="2"/>
        <v/>
      </c>
      <c r="AY64" s="21" t="str">
        <f>IFERROR(VLOOKUP((CONCATENATE(AM64,AX64)),Listados!$U$3:$V$11,2,FALSE),"")</f>
        <v/>
      </c>
      <c r="AZ64" s="48">
        <f t="shared" si="10"/>
        <v>100</v>
      </c>
      <c r="BA64" s="295"/>
      <c r="BB64" s="297"/>
      <c r="BC64" s="197">
        <f>+IF(AND(W64="Preventivo",BB61="Fuerte"),2,IF(AND(W64="Preventivo",BB61="Moderado"),1,0))</f>
        <v>0</v>
      </c>
      <c r="BD64" s="64">
        <f>+IF(AND(W64="Detectivo/Correctivo",$BB61="Fuerte"),2,IF(AND(W64="Detectivo/Correctivo",$BB64="Moderado"),1,IF(AND(W64="Preventivo",$BB61="Fuerte"),1,0)))</f>
        <v>0</v>
      </c>
      <c r="BE64" s="197" t="e">
        <f>+N61-BC64</f>
        <v>#N/A</v>
      </c>
      <c r="BF64" s="197" t="e">
        <f>+P61-BD64</f>
        <v>#N/A</v>
      </c>
      <c r="BG64" s="299"/>
      <c r="BH64" s="299"/>
      <c r="BI64" s="299"/>
      <c r="BJ64" s="488"/>
      <c r="BK64" s="488"/>
      <c r="BL64" s="488"/>
      <c r="BM64" s="488"/>
    </row>
    <row r="65" spans="1:65" ht="65.099999999999994" customHeight="1" thickBot="1" x14ac:dyDescent="0.3">
      <c r="A65" s="310"/>
      <c r="B65" s="495"/>
      <c r="C65" s="315"/>
      <c r="D65" s="109"/>
      <c r="E65" s="109"/>
      <c r="F65" s="410"/>
      <c r="G65" s="318"/>
      <c r="H65" s="100"/>
      <c r="I65" s="129"/>
      <c r="J65" s="100"/>
      <c r="K65" s="29"/>
      <c r="L65" s="130"/>
      <c r="M65" s="302"/>
      <c r="N65" s="304"/>
      <c r="O65" s="307"/>
      <c r="P65" s="304"/>
      <c r="Q65" s="308"/>
      <c r="R65" s="299"/>
      <c r="S65" s="162"/>
      <c r="T65" s="238"/>
      <c r="U65" s="47" t="s">
        <v>627</v>
      </c>
      <c r="V65" s="200"/>
      <c r="W65" s="200"/>
      <c r="X65" s="200"/>
      <c r="Y65" s="95" t="str">
        <f t="shared" si="3"/>
        <v/>
      </c>
      <c r="Z65" s="200"/>
      <c r="AA65" s="95" t="str">
        <f t="shared" si="4"/>
        <v/>
      </c>
      <c r="AB65" s="162"/>
      <c r="AC65" s="95" t="str">
        <f t="shared" si="5"/>
        <v/>
      </c>
      <c r="AD65" s="162"/>
      <c r="AE65" s="95" t="str">
        <f t="shared" si="6"/>
        <v/>
      </c>
      <c r="AF65" s="162"/>
      <c r="AG65" s="95" t="str">
        <f t="shared" si="7"/>
        <v/>
      </c>
      <c r="AH65" s="162"/>
      <c r="AI65" s="95" t="str">
        <f t="shared" si="8"/>
        <v/>
      </c>
      <c r="AJ65" s="162"/>
      <c r="AK65" s="27" t="str">
        <f t="shared" si="0"/>
        <v/>
      </c>
      <c r="AL65" s="48" t="str">
        <f t="shared" si="11"/>
        <v/>
      </c>
      <c r="AM65" s="48" t="str">
        <f t="shared" si="9"/>
        <v/>
      </c>
      <c r="AN65" s="236"/>
      <c r="AO65" s="236"/>
      <c r="AP65" s="236"/>
      <c r="AQ65" s="236"/>
      <c r="AR65" s="236"/>
      <c r="AS65" s="236"/>
      <c r="AT65" s="236"/>
      <c r="AU65" s="237" t="str">
        <f>IFERROR(VLOOKUP(AT65,'Seguridad Información'!$I$61:$J$65,2,0),"")</f>
        <v/>
      </c>
      <c r="AV65" s="79"/>
      <c r="AW65" s="78" t="str">
        <f t="shared" si="1"/>
        <v/>
      </c>
      <c r="AX65" s="77" t="str">
        <f t="shared" si="2"/>
        <v/>
      </c>
      <c r="AY65" s="21" t="str">
        <f>IFERROR(VLOOKUP((CONCATENATE(AM65,AX65)),Listados!$U$3:$V$11,2,FALSE),"")</f>
        <v/>
      </c>
      <c r="AZ65" s="48">
        <f t="shared" si="10"/>
        <v>100</v>
      </c>
      <c r="BA65" s="295"/>
      <c r="BB65" s="297"/>
      <c r="BC65" s="197">
        <f>+IF(AND(W65="Preventivo",BB61="Fuerte"),2,IF(AND(W65="Preventivo",BB61="Moderado"),1,0))</f>
        <v>0</v>
      </c>
      <c r="BD65" s="64">
        <f>+IF(AND(W65="Detectivo/Correctivo",$BB61="Fuerte"),2,IF(AND(W65="Detectivo/Correctivo",$BB65="Moderado"),1,IF(AND(W65="Preventivo",$BB61="Fuerte"),1,0)))</f>
        <v>0</v>
      </c>
      <c r="BE65" s="197" t="e">
        <f>+N61-BC65</f>
        <v>#N/A</v>
      </c>
      <c r="BF65" s="197" t="e">
        <f>+P61-BD65</f>
        <v>#N/A</v>
      </c>
      <c r="BG65" s="299"/>
      <c r="BH65" s="299"/>
      <c r="BI65" s="299"/>
      <c r="BJ65" s="488"/>
      <c r="BK65" s="488"/>
      <c r="BL65" s="488"/>
      <c r="BM65" s="488"/>
    </row>
    <row r="66" spans="1:65" ht="65.099999999999994" customHeight="1" thickBot="1" x14ac:dyDescent="0.3">
      <c r="A66" s="311"/>
      <c r="B66" s="495"/>
      <c r="C66" s="316"/>
      <c r="D66" s="106"/>
      <c r="E66" s="106"/>
      <c r="F66" s="479"/>
      <c r="G66" s="319"/>
      <c r="H66" s="100"/>
      <c r="I66" s="129"/>
      <c r="J66" s="100"/>
      <c r="K66" s="31"/>
      <c r="L66" s="130"/>
      <c r="M66" s="302"/>
      <c r="N66" s="305"/>
      <c r="O66" s="307"/>
      <c r="P66" s="305"/>
      <c r="Q66" s="308"/>
      <c r="R66" s="300"/>
      <c r="S66" s="162"/>
      <c r="T66" s="98"/>
      <c r="U66" s="47" t="s">
        <v>627</v>
      </c>
      <c r="V66" s="200"/>
      <c r="W66" s="200"/>
      <c r="X66" s="200"/>
      <c r="Y66" s="95" t="str">
        <f t="shared" si="3"/>
        <v/>
      </c>
      <c r="Z66" s="200"/>
      <c r="AA66" s="95" t="str">
        <f t="shared" si="4"/>
        <v/>
      </c>
      <c r="AB66" s="162"/>
      <c r="AC66" s="95" t="str">
        <f t="shared" si="5"/>
        <v/>
      </c>
      <c r="AD66" s="162"/>
      <c r="AE66" s="95" t="str">
        <f t="shared" si="6"/>
        <v/>
      </c>
      <c r="AF66" s="162"/>
      <c r="AG66" s="95" t="str">
        <f t="shared" si="7"/>
        <v/>
      </c>
      <c r="AH66" s="162"/>
      <c r="AI66" s="95" t="str">
        <f t="shared" si="8"/>
        <v/>
      </c>
      <c r="AJ66" s="162"/>
      <c r="AK66" s="27" t="str">
        <f t="shared" si="0"/>
        <v/>
      </c>
      <c r="AL66" s="48" t="str">
        <f t="shared" si="11"/>
        <v/>
      </c>
      <c r="AM66" s="48" t="str">
        <f t="shared" si="9"/>
        <v/>
      </c>
      <c r="AN66" s="236"/>
      <c r="AO66" s="236"/>
      <c r="AP66" s="236"/>
      <c r="AQ66" s="236"/>
      <c r="AR66" s="236"/>
      <c r="AS66" s="236"/>
      <c r="AT66" s="236"/>
      <c r="AU66" s="237" t="str">
        <f>IFERROR(VLOOKUP(AT66,'Seguridad Información'!$I$61:$J$65,2,0),"")</f>
        <v/>
      </c>
      <c r="AV66" s="79"/>
      <c r="AW66" s="78" t="str">
        <f t="shared" si="1"/>
        <v/>
      </c>
      <c r="AX66" s="77" t="str">
        <f t="shared" si="2"/>
        <v/>
      </c>
      <c r="AY66" s="21" t="str">
        <f>IFERROR(VLOOKUP((CONCATENATE(AM66,AX66)),Listados!$U$3:$V$11,2,FALSE),"")</f>
        <v/>
      </c>
      <c r="AZ66" s="48">
        <f t="shared" si="10"/>
        <v>100</v>
      </c>
      <c r="BA66" s="296"/>
      <c r="BB66" s="297"/>
      <c r="BC66" s="197">
        <f>+IF(AND(W66="Preventivo",BB61="Fuerte"),2,IF(AND(W66="Preventivo",BB61="Moderado"),1,0))</f>
        <v>0</v>
      </c>
      <c r="BD66" s="64">
        <f>+IF(AND(W66="Detectivo/Correctivo",$BB61="Fuerte"),2,IF(AND(W66="Detectivo/Correctivo",$BB66="Moderado"),1,IF(AND(W66="Preventivo",$BB61="Fuerte"),1,0)))</f>
        <v>0</v>
      </c>
      <c r="BE66" s="197" t="e">
        <f>+N61-BC66</f>
        <v>#N/A</v>
      </c>
      <c r="BF66" s="197" t="e">
        <f>+P61-BD66</f>
        <v>#N/A</v>
      </c>
      <c r="BG66" s="300"/>
      <c r="BH66" s="300"/>
      <c r="BI66" s="300"/>
      <c r="BJ66" s="489"/>
      <c r="BK66" s="489"/>
      <c r="BL66" s="489"/>
      <c r="BM66" s="489"/>
    </row>
    <row r="67" spans="1:65" ht="65.099999999999994" customHeight="1" thickBot="1" x14ac:dyDescent="0.3">
      <c r="A67" s="309">
        <v>11</v>
      </c>
      <c r="B67" s="494"/>
      <c r="C67" s="314" t="str">
        <f>IFERROR(VLOOKUP(B67,Listados!B$3:C$20,2,FALSE),"")</f>
        <v/>
      </c>
      <c r="D67" s="107"/>
      <c r="E67" s="107"/>
      <c r="F67" s="409"/>
      <c r="G67" s="317"/>
      <c r="H67" s="100"/>
      <c r="I67" s="129"/>
      <c r="J67" s="100"/>
      <c r="K67" s="103"/>
      <c r="L67" s="17"/>
      <c r="M67" s="301"/>
      <c r="N67" s="303" t="e">
        <f>+VLOOKUP(M67,Listados!$K$8:$L$12,2,0)</f>
        <v>#N/A</v>
      </c>
      <c r="O67" s="306"/>
      <c r="P67" s="303" t="e">
        <f>+VLOOKUP(O67,Listados!$K$13:$L$17,2,0)</f>
        <v>#N/A</v>
      </c>
      <c r="Q67" s="300" t="str">
        <f>IF(AND(M67&lt;&gt;"",O67&lt;&gt;""),VLOOKUP(M67&amp;O67,Listados!$M$3:$N$27,2,FALSE),"")</f>
        <v/>
      </c>
      <c r="R67" s="298" t="e">
        <f>+VLOOKUP(Q67,Listados!$P$3:$Q$6,2,FALSE)</f>
        <v>#N/A</v>
      </c>
      <c r="S67" s="162"/>
      <c r="T67" s="94"/>
      <c r="U67" s="47" t="s">
        <v>627</v>
      </c>
      <c r="V67" s="200"/>
      <c r="W67" s="200"/>
      <c r="X67" s="200"/>
      <c r="Y67" s="95" t="str">
        <f t="shared" si="3"/>
        <v/>
      </c>
      <c r="Z67" s="200"/>
      <c r="AA67" s="95" t="str">
        <f t="shared" si="4"/>
        <v/>
      </c>
      <c r="AB67" s="162"/>
      <c r="AC67" s="95" t="str">
        <f t="shared" si="5"/>
        <v/>
      </c>
      <c r="AD67" s="162"/>
      <c r="AE67" s="95" t="str">
        <f t="shared" si="6"/>
        <v/>
      </c>
      <c r="AF67" s="162"/>
      <c r="AG67" s="95" t="str">
        <f t="shared" si="7"/>
        <v/>
      </c>
      <c r="AH67" s="162"/>
      <c r="AI67" s="95" t="str">
        <f t="shared" si="8"/>
        <v/>
      </c>
      <c r="AJ67" s="162"/>
      <c r="AK67" s="27" t="str">
        <f t="shared" si="0"/>
        <v/>
      </c>
      <c r="AL67" s="48" t="str">
        <f t="shared" si="11"/>
        <v/>
      </c>
      <c r="AM67" s="48" t="str">
        <f t="shared" si="9"/>
        <v/>
      </c>
      <c r="AN67" s="236"/>
      <c r="AO67" s="236"/>
      <c r="AP67" s="236"/>
      <c r="AQ67" s="236"/>
      <c r="AR67" s="236"/>
      <c r="AS67" s="236"/>
      <c r="AT67" s="236"/>
      <c r="AU67" s="237" t="str">
        <f>IFERROR(VLOOKUP(AT67,'Seguridad Información'!$I$61:$J$65,2,0),"")</f>
        <v/>
      </c>
      <c r="AV67" s="79"/>
      <c r="AW67" s="78" t="str">
        <f t="shared" si="1"/>
        <v/>
      </c>
      <c r="AX67" s="77" t="str">
        <f t="shared" si="2"/>
        <v/>
      </c>
      <c r="AY67" s="21" t="str">
        <f>IFERROR(VLOOKUP((CONCATENATE(AM67,AX67)),Listados!$U$3:$V$11,2,FALSE),"")</f>
        <v/>
      </c>
      <c r="AZ67" s="48">
        <f t="shared" si="10"/>
        <v>100</v>
      </c>
      <c r="BA67" s="294">
        <f>AVERAGE(AZ67:AZ72)</f>
        <v>100</v>
      </c>
      <c r="BB67" s="296" t="str">
        <f>IF(BA67&lt;=50, "Débil", IF(BA67&lt;=99,"Moderado","Fuerte"))</f>
        <v>Fuerte</v>
      </c>
      <c r="BC67" s="197">
        <f>+IF(AND(W67="Preventivo",BB67="Fuerte"),2,IF(AND(W67="Preventivo",BB67="Moderado"),1,0))</f>
        <v>0</v>
      </c>
      <c r="BD67" s="64">
        <f>+IF(AND(W67="Detectivo/Correctivo",$BB67="Fuerte"),2,IF(AND(W67="Detectivo/Correctivo",$BB67="Moderado"),1,IF(AND(W67="Preventivo",$BB67="Fuerte"),1,0)))</f>
        <v>0</v>
      </c>
      <c r="BE67" s="197" t="e">
        <f>+N67-BC67</f>
        <v>#N/A</v>
      </c>
      <c r="BF67" s="197" t="e">
        <f>+P67-BD67</f>
        <v>#N/A</v>
      </c>
      <c r="BG67" s="298" t="e">
        <f>+VLOOKUP(MIN(BE67,BE68,BE69,BE70,BE71,BE72),Listados!$J$18:$K$24,2,TRUE)</f>
        <v>#N/A</v>
      </c>
      <c r="BH67" s="298" t="e">
        <f>+VLOOKUP(MIN(BF67,BF68,BF69,BF70,BF71,BF72),Listados!$J$27:$K$32,2,TRUE)</f>
        <v>#N/A</v>
      </c>
      <c r="BI67" s="298" t="e">
        <f>IF(AND(BG67&lt;&gt;"",BH67&lt;&gt;""),VLOOKUP(BG67&amp;BH67,Listados!$M$3:$N$27,2,FALSE),"")</f>
        <v>#N/A</v>
      </c>
      <c r="BJ67" s="487" t="e">
        <f>+IF($R67="Asumir el riesgo","NA","")</f>
        <v>#N/A</v>
      </c>
      <c r="BK67" s="487" t="e">
        <f>+IF($R67="Asumir el riesgo","NA","")</f>
        <v>#N/A</v>
      </c>
      <c r="BL67" s="487" t="e">
        <f>+IF($R67="Asumir el riesgo","NA","")</f>
        <v>#N/A</v>
      </c>
      <c r="BM67" s="487" t="e">
        <f>+IF($R67="Asumir el riesgo","NA","")</f>
        <v>#N/A</v>
      </c>
    </row>
    <row r="68" spans="1:65" ht="65.099999999999994" customHeight="1" thickBot="1" x14ac:dyDescent="0.3">
      <c r="A68" s="310"/>
      <c r="B68" s="495"/>
      <c r="C68" s="315"/>
      <c r="D68" s="168"/>
      <c r="E68" s="168"/>
      <c r="F68" s="410"/>
      <c r="G68" s="318"/>
      <c r="H68" s="100"/>
      <c r="I68" s="129"/>
      <c r="J68" s="100"/>
      <c r="K68" s="153"/>
      <c r="L68" s="130"/>
      <c r="M68" s="302"/>
      <c r="N68" s="304"/>
      <c r="O68" s="307"/>
      <c r="P68" s="304"/>
      <c r="Q68" s="308"/>
      <c r="R68" s="299"/>
      <c r="S68" s="162"/>
      <c r="T68" s="238"/>
      <c r="U68" s="47" t="s">
        <v>627</v>
      </c>
      <c r="V68" s="200"/>
      <c r="W68" s="200"/>
      <c r="X68" s="200"/>
      <c r="Y68" s="95" t="str">
        <f t="shared" si="3"/>
        <v/>
      </c>
      <c r="Z68" s="200"/>
      <c r="AA68" s="95" t="str">
        <f t="shared" si="4"/>
        <v/>
      </c>
      <c r="AB68" s="162"/>
      <c r="AC68" s="95" t="str">
        <f t="shared" si="5"/>
        <v/>
      </c>
      <c r="AD68" s="162"/>
      <c r="AE68" s="95" t="str">
        <f t="shared" si="6"/>
        <v/>
      </c>
      <c r="AF68" s="162"/>
      <c r="AG68" s="95" t="str">
        <f t="shared" si="7"/>
        <v/>
      </c>
      <c r="AH68" s="162"/>
      <c r="AI68" s="95" t="str">
        <f t="shared" si="8"/>
        <v/>
      </c>
      <c r="AJ68" s="162"/>
      <c r="AK68" s="27" t="str">
        <f t="shared" si="0"/>
        <v/>
      </c>
      <c r="AL68" s="48" t="str">
        <f t="shared" si="11"/>
        <v/>
      </c>
      <c r="AM68" s="48" t="str">
        <f t="shared" si="9"/>
        <v/>
      </c>
      <c r="AN68" s="236"/>
      <c r="AO68" s="236"/>
      <c r="AP68" s="236"/>
      <c r="AQ68" s="236"/>
      <c r="AR68" s="236"/>
      <c r="AS68" s="236"/>
      <c r="AT68" s="236"/>
      <c r="AU68" s="237" t="str">
        <f>IFERROR(VLOOKUP(AT68,'Seguridad Información'!$I$61:$J$65,2,0),"")</f>
        <v/>
      </c>
      <c r="AV68" s="79"/>
      <c r="AW68" s="78" t="str">
        <f t="shared" si="1"/>
        <v/>
      </c>
      <c r="AX68" s="77" t="str">
        <f t="shared" si="2"/>
        <v/>
      </c>
      <c r="AY68" s="21" t="str">
        <f>IFERROR(VLOOKUP((CONCATENATE(AM68,AX68)),Listados!$U$3:$V$11,2,FALSE),"")</f>
        <v/>
      </c>
      <c r="AZ68" s="48">
        <f t="shared" si="10"/>
        <v>100</v>
      </c>
      <c r="BA68" s="295"/>
      <c r="BB68" s="297"/>
      <c r="BC68" s="197">
        <f>+IF(AND(W68="Preventivo",BB67="Fuerte"),2,IF(AND(W68="Preventivo",BB67="Moderado"),1,0))</f>
        <v>0</v>
      </c>
      <c r="BD68" s="64">
        <f>+IF(AND(W68="Detectivo/Correctivo",$BB67="Fuerte"),2,IF(AND(W68="Detectivo/Correctivo",$BB68="Moderado"),1,IF(AND(W68="Preventivo",$BB67="Fuerte"),1,0)))</f>
        <v>0</v>
      </c>
      <c r="BE68" s="197" t="e">
        <f>+N67-BC68</f>
        <v>#N/A</v>
      </c>
      <c r="BF68" s="197" t="e">
        <f>+P67-BD68</f>
        <v>#N/A</v>
      </c>
      <c r="BG68" s="299"/>
      <c r="BH68" s="299"/>
      <c r="BI68" s="299"/>
      <c r="BJ68" s="488"/>
      <c r="BK68" s="488"/>
      <c r="BL68" s="488"/>
      <c r="BM68" s="488"/>
    </row>
    <row r="69" spans="1:65" ht="65.099999999999994" customHeight="1" thickBot="1" x14ac:dyDescent="0.3">
      <c r="A69" s="310"/>
      <c r="B69" s="495"/>
      <c r="C69" s="315"/>
      <c r="D69" s="168"/>
      <c r="E69" s="168"/>
      <c r="F69" s="410"/>
      <c r="G69" s="318"/>
      <c r="H69" s="100"/>
      <c r="I69" s="129"/>
      <c r="J69" s="100"/>
      <c r="K69" s="153"/>
      <c r="L69" s="130"/>
      <c r="M69" s="302"/>
      <c r="N69" s="304"/>
      <c r="O69" s="307"/>
      <c r="P69" s="304"/>
      <c r="Q69" s="308"/>
      <c r="R69" s="299"/>
      <c r="S69" s="162"/>
      <c r="T69" s="96"/>
      <c r="U69" s="47" t="s">
        <v>627</v>
      </c>
      <c r="V69" s="200"/>
      <c r="W69" s="200"/>
      <c r="X69" s="200"/>
      <c r="Y69" s="95" t="str">
        <f t="shared" si="3"/>
        <v/>
      </c>
      <c r="Z69" s="200"/>
      <c r="AA69" s="95" t="str">
        <f t="shared" si="4"/>
        <v/>
      </c>
      <c r="AB69" s="162"/>
      <c r="AC69" s="95" t="str">
        <f t="shared" si="5"/>
        <v/>
      </c>
      <c r="AD69" s="162"/>
      <c r="AE69" s="95" t="str">
        <f t="shared" si="6"/>
        <v/>
      </c>
      <c r="AF69" s="162"/>
      <c r="AG69" s="95" t="str">
        <f t="shared" si="7"/>
        <v/>
      </c>
      <c r="AH69" s="162"/>
      <c r="AI69" s="95" t="str">
        <f t="shared" si="8"/>
        <v/>
      </c>
      <c r="AJ69" s="162"/>
      <c r="AK69" s="27" t="str">
        <f t="shared" si="0"/>
        <v/>
      </c>
      <c r="AL69" s="48" t="str">
        <f t="shared" si="11"/>
        <v/>
      </c>
      <c r="AM69" s="48" t="str">
        <f t="shared" si="9"/>
        <v/>
      </c>
      <c r="AN69" s="236"/>
      <c r="AO69" s="236"/>
      <c r="AP69" s="236"/>
      <c r="AQ69" s="236"/>
      <c r="AR69" s="236"/>
      <c r="AS69" s="236"/>
      <c r="AT69" s="236"/>
      <c r="AU69" s="237" t="str">
        <f>IFERROR(VLOOKUP(AT69,'Seguridad Información'!$I$61:$J$65,2,0),"")</f>
        <v/>
      </c>
      <c r="AV69" s="79"/>
      <c r="AW69" s="78" t="str">
        <f t="shared" si="1"/>
        <v/>
      </c>
      <c r="AX69" s="77" t="str">
        <f t="shared" si="2"/>
        <v/>
      </c>
      <c r="AY69" s="21" t="str">
        <f>IFERROR(VLOOKUP((CONCATENATE(AM69,AX69)),Listados!$U$3:$V$11,2,FALSE),"")</f>
        <v/>
      </c>
      <c r="AZ69" s="48">
        <f t="shared" si="10"/>
        <v>100</v>
      </c>
      <c r="BA69" s="295"/>
      <c r="BB69" s="297"/>
      <c r="BC69" s="197">
        <f>+IF(AND(W69="Preventivo",BB67="Fuerte"),2,IF(AND(W69="Preventivo",BB67="Moderado"),1,0))</f>
        <v>0</v>
      </c>
      <c r="BD69" s="64">
        <f>+IF(AND(W69="Detectivo/Correctivo",$BB67="Fuerte"),2,IF(AND(W69="Detectivo/Correctivo",$BB69="Moderado"),1,IF(AND(W69="Preventivo",$BB67="Fuerte"),1,0)))</f>
        <v>0</v>
      </c>
      <c r="BE69" s="197" t="e">
        <f>+N67-BC69</f>
        <v>#N/A</v>
      </c>
      <c r="BF69" s="197" t="e">
        <f>+P67-BD69</f>
        <v>#N/A</v>
      </c>
      <c r="BG69" s="299"/>
      <c r="BH69" s="299"/>
      <c r="BI69" s="299"/>
      <c r="BJ69" s="488"/>
      <c r="BK69" s="488"/>
      <c r="BL69" s="488"/>
      <c r="BM69" s="488"/>
    </row>
    <row r="70" spans="1:65" ht="65.099999999999994" customHeight="1" thickBot="1" x14ac:dyDescent="0.3">
      <c r="A70" s="310"/>
      <c r="B70" s="495"/>
      <c r="C70" s="315"/>
      <c r="D70" s="168"/>
      <c r="E70" s="168"/>
      <c r="F70" s="410"/>
      <c r="G70" s="318"/>
      <c r="H70" s="100"/>
      <c r="I70" s="129"/>
      <c r="J70" s="100"/>
      <c r="K70" s="153"/>
      <c r="L70" s="130"/>
      <c r="M70" s="302"/>
      <c r="N70" s="304"/>
      <c r="O70" s="307"/>
      <c r="P70" s="304"/>
      <c r="Q70" s="308"/>
      <c r="R70" s="299"/>
      <c r="S70" s="162"/>
      <c r="T70" s="97"/>
      <c r="U70" s="47" t="s">
        <v>627</v>
      </c>
      <c r="V70" s="200"/>
      <c r="W70" s="200"/>
      <c r="X70" s="200"/>
      <c r="Y70" s="95" t="str">
        <f t="shared" si="3"/>
        <v/>
      </c>
      <c r="Z70" s="200"/>
      <c r="AA70" s="95" t="str">
        <f t="shared" si="4"/>
        <v/>
      </c>
      <c r="AB70" s="162"/>
      <c r="AC70" s="95" t="str">
        <f t="shared" si="5"/>
        <v/>
      </c>
      <c r="AD70" s="162"/>
      <c r="AE70" s="95" t="str">
        <f t="shared" si="6"/>
        <v/>
      </c>
      <c r="AF70" s="162"/>
      <c r="AG70" s="95" t="str">
        <f t="shared" si="7"/>
        <v/>
      </c>
      <c r="AH70" s="162"/>
      <c r="AI70" s="95" t="str">
        <f t="shared" si="8"/>
        <v/>
      </c>
      <c r="AJ70" s="162"/>
      <c r="AK70" s="27" t="str">
        <f t="shared" si="0"/>
        <v/>
      </c>
      <c r="AL70" s="48" t="str">
        <f t="shared" si="11"/>
        <v/>
      </c>
      <c r="AM70" s="48" t="str">
        <f t="shared" si="9"/>
        <v/>
      </c>
      <c r="AN70" s="236"/>
      <c r="AO70" s="236"/>
      <c r="AP70" s="236"/>
      <c r="AQ70" s="236"/>
      <c r="AR70" s="236"/>
      <c r="AS70" s="236"/>
      <c r="AT70" s="236"/>
      <c r="AU70" s="237" t="str">
        <f>IFERROR(VLOOKUP(AT70,'Seguridad Información'!$I$61:$J$65,2,0),"")</f>
        <v/>
      </c>
      <c r="AV70" s="79"/>
      <c r="AW70" s="78" t="str">
        <f t="shared" si="1"/>
        <v/>
      </c>
      <c r="AX70" s="77" t="str">
        <f t="shared" si="2"/>
        <v/>
      </c>
      <c r="AY70" s="21" t="str">
        <f>IFERROR(VLOOKUP((CONCATENATE(AM70,AX70)),Listados!$U$3:$V$11,2,FALSE),"")</f>
        <v/>
      </c>
      <c r="AZ70" s="48">
        <f t="shared" si="10"/>
        <v>100</v>
      </c>
      <c r="BA70" s="295"/>
      <c r="BB70" s="297"/>
      <c r="BC70" s="197">
        <f>+IF(AND(W70="Preventivo",BB67="Fuerte"),2,IF(AND(W70="Preventivo",BB67="Moderado"),1,0))</f>
        <v>0</v>
      </c>
      <c r="BD70" s="64">
        <f>+IF(AND(W70="Detectivo/Correctivo",$BB67="Fuerte"),2,IF(AND(W70="Detectivo/Correctivo",$BB70="Moderado"),1,IF(AND(W70="Preventivo",$BB67="Fuerte"),1,0)))</f>
        <v>0</v>
      </c>
      <c r="BE70" s="197" t="e">
        <f>+N67-BC70</f>
        <v>#N/A</v>
      </c>
      <c r="BF70" s="197" t="e">
        <f>+P67-BD70</f>
        <v>#N/A</v>
      </c>
      <c r="BG70" s="299"/>
      <c r="BH70" s="299"/>
      <c r="BI70" s="299"/>
      <c r="BJ70" s="488"/>
      <c r="BK70" s="488"/>
      <c r="BL70" s="488"/>
      <c r="BM70" s="488"/>
    </row>
    <row r="71" spans="1:65" ht="65.099999999999994" customHeight="1" thickBot="1" x14ac:dyDescent="0.3">
      <c r="A71" s="310"/>
      <c r="B71" s="495"/>
      <c r="C71" s="315"/>
      <c r="D71" s="109"/>
      <c r="E71" s="109"/>
      <c r="F71" s="410"/>
      <c r="G71" s="318"/>
      <c r="H71" s="100"/>
      <c r="I71" s="129"/>
      <c r="J71" s="100"/>
      <c r="K71" s="29"/>
      <c r="L71" s="130"/>
      <c r="M71" s="302"/>
      <c r="N71" s="304"/>
      <c r="O71" s="307"/>
      <c r="P71" s="304"/>
      <c r="Q71" s="308"/>
      <c r="R71" s="299"/>
      <c r="S71" s="162"/>
      <c r="T71" s="238"/>
      <c r="U71" s="47" t="s">
        <v>627</v>
      </c>
      <c r="V71" s="200"/>
      <c r="W71" s="200"/>
      <c r="X71" s="200"/>
      <c r="Y71" s="95" t="str">
        <f t="shared" si="3"/>
        <v/>
      </c>
      <c r="Z71" s="200"/>
      <c r="AA71" s="95" t="str">
        <f t="shared" si="4"/>
        <v/>
      </c>
      <c r="AB71" s="162"/>
      <c r="AC71" s="95" t="str">
        <f t="shared" si="5"/>
        <v/>
      </c>
      <c r="AD71" s="162"/>
      <c r="AE71" s="95" t="str">
        <f t="shared" si="6"/>
        <v/>
      </c>
      <c r="AF71" s="162"/>
      <c r="AG71" s="95" t="str">
        <f t="shared" si="7"/>
        <v/>
      </c>
      <c r="AH71" s="162"/>
      <c r="AI71" s="95" t="str">
        <f t="shared" si="8"/>
        <v/>
      </c>
      <c r="AJ71" s="162"/>
      <c r="AK71" s="27" t="str">
        <f t="shared" si="0"/>
        <v/>
      </c>
      <c r="AL71" s="48" t="str">
        <f t="shared" si="11"/>
        <v/>
      </c>
      <c r="AM71" s="48" t="str">
        <f t="shared" si="9"/>
        <v/>
      </c>
      <c r="AN71" s="236"/>
      <c r="AO71" s="236"/>
      <c r="AP71" s="236"/>
      <c r="AQ71" s="236"/>
      <c r="AR71" s="236"/>
      <c r="AS71" s="236"/>
      <c r="AT71" s="236"/>
      <c r="AU71" s="237" t="str">
        <f>IFERROR(VLOOKUP(AT71,'Seguridad Información'!$I$61:$J$65,2,0),"")</f>
        <v/>
      </c>
      <c r="AV71" s="79"/>
      <c r="AW71" s="78" t="str">
        <f t="shared" ref="AW71:AW134" si="12">IFERROR(AVERAGE(AO71,AQ71,AS71,AU71),"")</f>
        <v/>
      </c>
      <c r="AX71" s="77" t="str">
        <f t="shared" si="2"/>
        <v/>
      </c>
      <c r="AY71" s="21" t="str">
        <f>IFERROR(VLOOKUP((CONCATENATE(AM71,AX71)),Listados!$U$3:$V$11,2,FALSE),"")</f>
        <v/>
      </c>
      <c r="AZ71" s="48">
        <f t="shared" si="10"/>
        <v>100</v>
      </c>
      <c r="BA71" s="295"/>
      <c r="BB71" s="297"/>
      <c r="BC71" s="197">
        <f>+IF(AND(W71="Preventivo",BB67="Fuerte"),2,IF(AND(W71="Preventivo",BB67="Moderado"),1,0))</f>
        <v>0</v>
      </c>
      <c r="BD71" s="64">
        <f>+IF(AND(W71="Detectivo/Correctivo",$BB67="Fuerte"),2,IF(AND(W71="Detectivo/Correctivo",$BB71="Moderado"),1,IF(AND(W71="Preventivo",$BB67="Fuerte"),1,0)))</f>
        <v>0</v>
      </c>
      <c r="BE71" s="197" t="e">
        <f>+N67-BC71</f>
        <v>#N/A</v>
      </c>
      <c r="BF71" s="197" t="e">
        <f>+P67-BD71</f>
        <v>#N/A</v>
      </c>
      <c r="BG71" s="299"/>
      <c r="BH71" s="299"/>
      <c r="BI71" s="299"/>
      <c r="BJ71" s="488"/>
      <c r="BK71" s="488"/>
      <c r="BL71" s="488"/>
      <c r="BM71" s="488"/>
    </row>
    <row r="72" spans="1:65" ht="65.099999999999994" customHeight="1" thickBot="1" x14ac:dyDescent="0.3">
      <c r="A72" s="311"/>
      <c r="B72" s="495"/>
      <c r="C72" s="316"/>
      <c r="D72" s="106"/>
      <c r="E72" s="106"/>
      <c r="F72" s="479"/>
      <c r="G72" s="319"/>
      <c r="H72" s="100"/>
      <c r="I72" s="129"/>
      <c r="J72" s="100"/>
      <c r="K72" s="31"/>
      <c r="L72" s="130"/>
      <c r="M72" s="302"/>
      <c r="N72" s="305"/>
      <c r="O72" s="307"/>
      <c r="P72" s="305"/>
      <c r="Q72" s="308"/>
      <c r="R72" s="300"/>
      <c r="S72" s="162"/>
      <c r="T72" s="98"/>
      <c r="U72" s="47" t="s">
        <v>627</v>
      </c>
      <c r="V72" s="200"/>
      <c r="W72" s="200"/>
      <c r="X72" s="200"/>
      <c r="Y72" s="95" t="str">
        <f t="shared" ref="Y72:Y135" si="13">+IF(X72="si",15,"")</f>
        <v/>
      </c>
      <c r="Z72" s="200"/>
      <c r="AA72" s="95" t="str">
        <f t="shared" ref="AA72:AA135" si="14">+IF(Z72="si",15,"")</f>
        <v/>
      </c>
      <c r="AB72" s="162"/>
      <c r="AC72" s="95" t="str">
        <f t="shared" ref="AC72:AC135" si="15">+IF(AB72="si",15,"")</f>
        <v/>
      </c>
      <c r="AD72" s="162"/>
      <c r="AE72" s="95" t="str">
        <f t="shared" ref="AE72:AE135" si="16">+IF(AD72="si",15,"")</f>
        <v/>
      </c>
      <c r="AF72" s="162"/>
      <c r="AG72" s="95" t="str">
        <f t="shared" ref="AG72:AG135" si="17">+IF(AF72="si",15,"")</f>
        <v/>
      </c>
      <c r="AH72" s="162"/>
      <c r="AI72" s="95" t="str">
        <f t="shared" ref="AI72:AI135" si="18">+IF(AH72="si",15,"")</f>
        <v/>
      </c>
      <c r="AJ72" s="162"/>
      <c r="AK72" s="27" t="str">
        <f t="shared" ref="AK72:AK135" si="19">+IF(AJ72="Completa",10,IF(AJ72="Incompleta",5,""))</f>
        <v/>
      </c>
      <c r="AL72" s="48" t="str">
        <f t="shared" ref="AL72:AL135" si="20">IF((SUM(Y72,AA72,AC72,AE72,AG72,AI72,AK72)=0),"",(SUM(Y72,AA72,AC72,AE72,AG72,AI72,AK72)))</f>
        <v/>
      </c>
      <c r="AM72" s="48" t="str">
        <f t="shared" ref="AM72:AM135" si="21">IF(AL72&lt;=85,"Débil",IF(AL72&lt;=95,"Moderado",IF(AL72=100,"Fuerte","")))</f>
        <v/>
      </c>
      <c r="AN72" s="236"/>
      <c r="AO72" s="236"/>
      <c r="AP72" s="236"/>
      <c r="AQ72" s="236"/>
      <c r="AR72" s="236"/>
      <c r="AS72" s="236"/>
      <c r="AT72" s="236"/>
      <c r="AU72" s="237" t="str">
        <f>IFERROR(VLOOKUP(AT72,'Seguridad Información'!$I$61:$J$65,2,0),"")</f>
        <v/>
      </c>
      <c r="AV72" s="79"/>
      <c r="AW72" s="78" t="str">
        <f t="shared" si="12"/>
        <v/>
      </c>
      <c r="AX72" s="77" t="str">
        <f t="shared" ref="AX72:AX135" si="22">IF(AW72&lt;=80,"Débil",IF(AW72&lt;=90,"Moderado",IF(AW72=100,"Fuerte","")))</f>
        <v/>
      </c>
      <c r="AY72" s="21" t="str">
        <f>IFERROR(VLOOKUP((CONCATENATE(AM72,AX72)),Listados!$U$3:$V$11,2,FALSE),"")</f>
        <v/>
      </c>
      <c r="AZ72" s="48">
        <f t="shared" si="10"/>
        <v>100</v>
      </c>
      <c r="BA72" s="296"/>
      <c r="BB72" s="297"/>
      <c r="BC72" s="197">
        <f>+IF(AND(W72="Preventivo",BB67="Fuerte"),2,IF(AND(W72="Preventivo",BB67="Moderado"),1,0))</f>
        <v>0</v>
      </c>
      <c r="BD72" s="64">
        <f>+IF(AND(W72="Detectivo/Correctivo",$BB67="Fuerte"),2,IF(AND(W72="Detectivo/Correctivo",$BB72="Moderado"),1,IF(AND(W72="Preventivo",$BB67="Fuerte"),1,0)))</f>
        <v>0</v>
      </c>
      <c r="BE72" s="197" t="e">
        <f>+N67-BC72</f>
        <v>#N/A</v>
      </c>
      <c r="BF72" s="197" t="e">
        <f>+P67-BD72</f>
        <v>#N/A</v>
      </c>
      <c r="BG72" s="300"/>
      <c r="BH72" s="300"/>
      <c r="BI72" s="300"/>
      <c r="BJ72" s="489"/>
      <c r="BK72" s="489"/>
      <c r="BL72" s="489"/>
      <c r="BM72" s="489"/>
    </row>
    <row r="73" spans="1:65" ht="65.099999999999994" customHeight="1" thickBot="1" x14ac:dyDescent="0.3">
      <c r="A73" s="309">
        <v>12</v>
      </c>
      <c r="B73" s="494"/>
      <c r="C73" s="314" t="str">
        <f>IFERROR(VLOOKUP(B73,Listados!B$3:C$20,2,FALSE),"")</f>
        <v/>
      </c>
      <c r="D73" s="107"/>
      <c r="E73" s="107"/>
      <c r="F73" s="409"/>
      <c r="G73" s="317"/>
      <c r="H73" s="100"/>
      <c r="I73" s="129"/>
      <c r="J73" s="100"/>
      <c r="K73" s="103"/>
      <c r="L73" s="17"/>
      <c r="M73" s="301"/>
      <c r="N73" s="303" t="e">
        <f>+VLOOKUP(M73,Listados!$K$8:$L$12,2,0)</f>
        <v>#N/A</v>
      </c>
      <c r="O73" s="306"/>
      <c r="P73" s="303" t="e">
        <f>+VLOOKUP(O73,Listados!$K$13:$L$17,2,0)</f>
        <v>#N/A</v>
      </c>
      <c r="Q73" s="300" t="str">
        <f>IF(AND(M73&lt;&gt;"",O73&lt;&gt;""),VLOOKUP(M73&amp;O73,Listados!$M$3:$N$27,2,FALSE),"")</f>
        <v/>
      </c>
      <c r="R73" s="298" t="e">
        <f>+VLOOKUP(Q73,Listados!$P$3:$Q$6,2,FALSE)</f>
        <v>#N/A</v>
      </c>
      <c r="S73" s="162"/>
      <c r="T73" s="94"/>
      <c r="U73" s="47" t="s">
        <v>627</v>
      </c>
      <c r="V73" s="200"/>
      <c r="W73" s="200"/>
      <c r="X73" s="200"/>
      <c r="Y73" s="95" t="str">
        <f t="shared" si="13"/>
        <v/>
      </c>
      <c r="Z73" s="200"/>
      <c r="AA73" s="95" t="str">
        <f t="shared" si="14"/>
        <v/>
      </c>
      <c r="AB73" s="162"/>
      <c r="AC73" s="95" t="str">
        <f t="shared" si="15"/>
        <v/>
      </c>
      <c r="AD73" s="162"/>
      <c r="AE73" s="95" t="str">
        <f t="shared" si="16"/>
        <v/>
      </c>
      <c r="AF73" s="162"/>
      <c r="AG73" s="95" t="str">
        <f t="shared" si="17"/>
        <v/>
      </c>
      <c r="AH73" s="162"/>
      <c r="AI73" s="95" t="str">
        <f t="shared" si="18"/>
        <v/>
      </c>
      <c r="AJ73" s="162"/>
      <c r="AK73" s="27" t="str">
        <f t="shared" si="19"/>
        <v/>
      </c>
      <c r="AL73" s="48" t="str">
        <f t="shared" si="20"/>
        <v/>
      </c>
      <c r="AM73" s="48" t="str">
        <f t="shared" si="21"/>
        <v/>
      </c>
      <c r="AN73" s="236"/>
      <c r="AO73" s="236"/>
      <c r="AP73" s="236"/>
      <c r="AQ73" s="236"/>
      <c r="AR73" s="236"/>
      <c r="AS73" s="236"/>
      <c r="AT73" s="236"/>
      <c r="AU73" s="237" t="str">
        <f>IFERROR(VLOOKUP(AT73,'Seguridad Información'!$I$61:$J$65,2,0),"")</f>
        <v/>
      </c>
      <c r="AV73" s="79"/>
      <c r="AW73" s="78" t="str">
        <f t="shared" si="12"/>
        <v/>
      </c>
      <c r="AX73" s="77" t="str">
        <f t="shared" si="22"/>
        <v/>
      </c>
      <c r="AY73" s="21" t="str">
        <f>IFERROR(VLOOKUP((CONCATENATE(AM73,AX73)),Listados!$U$3:$V$11,2,FALSE),"")</f>
        <v/>
      </c>
      <c r="AZ73" s="48">
        <f t="shared" ref="AZ73:AZ136" si="23">IF(ISBLANK(AY73),"",IF(AY73="Débil", 0, IF(AY73="Moderado",50,100)))</f>
        <v>100</v>
      </c>
      <c r="BA73" s="294">
        <f>AVERAGE(AZ73:AZ78)</f>
        <v>100</v>
      </c>
      <c r="BB73" s="296" t="str">
        <f>IF(BA73&lt;=50, "Débil", IF(BA73&lt;=99,"Moderado","Fuerte"))</f>
        <v>Fuerte</v>
      </c>
      <c r="BC73" s="197">
        <f>+IF(AND(W73="Preventivo",BB73="Fuerte"),2,IF(AND(W73="Preventivo",BB73="Moderado"),1,0))</f>
        <v>0</v>
      </c>
      <c r="BD73" s="64">
        <f>+IF(AND(W73="Detectivo/Correctivo",$BB73="Fuerte"),2,IF(AND(W73="Detectivo/Correctivo",$BB73="Moderado"),1,IF(AND(W73="Preventivo",$BB73="Fuerte"),1,0)))</f>
        <v>0</v>
      </c>
      <c r="BE73" s="197" t="e">
        <f>+N73-BC73</f>
        <v>#N/A</v>
      </c>
      <c r="BF73" s="197" t="e">
        <f>+P73-BD73</f>
        <v>#N/A</v>
      </c>
      <c r="BG73" s="298" t="e">
        <f>+VLOOKUP(MIN(BE73,BE74,BE75,BE76,BE77,BE78),Listados!$J$18:$K$24,2,TRUE)</f>
        <v>#N/A</v>
      </c>
      <c r="BH73" s="298" t="e">
        <f>+VLOOKUP(MIN(BF73,BF74,BF75,BF76,BF77,BF78),Listados!$J$27:$K$32,2,TRUE)</f>
        <v>#N/A</v>
      </c>
      <c r="BI73" s="298" t="e">
        <f>IF(AND(BG73&lt;&gt;"",BH73&lt;&gt;""),VLOOKUP(BG73&amp;BH73,Listados!$M$3:$N$27,2,FALSE),"")</f>
        <v>#N/A</v>
      </c>
      <c r="BJ73" s="487" t="e">
        <f>+IF($R73="Asumir el riesgo","NA","")</f>
        <v>#N/A</v>
      </c>
      <c r="BK73" s="487" t="e">
        <f>+IF($R73="Asumir el riesgo","NA","")</f>
        <v>#N/A</v>
      </c>
      <c r="BL73" s="487" t="e">
        <f>+IF($R73="Asumir el riesgo","NA","")</f>
        <v>#N/A</v>
      </c>
      <c r="BM73" s="487" t="e">
        <f>+IF($R73="Asumir el riesgo","NA","")</f>
        <v>#N/A</v>
      </c>
    </row>
    <row r="74" spans="1:65" ht="65.099999999999994" customHeight="1" thickBot="1" x14ac:dyDescent="0.3">
      <c r="A74" s="310"/>
      <c r="B74" s="495"/>
      <c r="C74" s="315"/>
      <c r="D74" s="168"/>
      <c r="E74" s="168"/>
      <c r="F74" s="410"/>
      <c r="G74" s="318"/>
      <c r="H74" s="100"/>
      <c r="I74" s="129"/>
      <c r="J74" s="100"/>
      <c r="K74" s="153"/>
      <c r="L74" s="130"/>
      <c r="M74" s="302"/>
      <c r="N74" s="304"/>
      <c r="O74" s="307"/>
      <c r="P74" s="304"/>
      <c r="Q74" s="308"/>
      <c r="R74" s="299"/>
      <c r="S74" s="162"/>
      <c r="T74" s="238"/>
      <c r="U74" s="47" t="s">
        <v>627</v>
      </c>
      <c r="V74" s="200"/>
      <c r="W74" s="200"/>
      <c r="X74" s="200"/>
      <c r="Y74" s="95" t="str">
        <f t="shared" si="13"/>
        <v/>
      </c>
      <c r="Z74" s="200"/>
      <c r="AA74" s="95" t="str">
        <f t="shared" si="14"/>
        <v/>
      </c>
      <c r="AB74" s="162"/>
      <c r="AC74" s="95" t="str">
        <f t="shared" si="15"/>
        <v/>
      </c>
      <c r="AD74" s="162"/>
      <c r="AE74" s="95" t="str">
        <f t="shared" si="16"/>
        <v/>
      </c>
      <c r="AF74" s="162"/>
      <c r="AG74" s="95" t="str">
        <f t="shared" si="17"/>
        <v/>
      </c>
      <c r="AH74" s="162"/>
      <c r="AI74" s="95" t="str">
        <f t="shared" si="18"/>
        <v/>
      </c>
      <c r="AJ74" s="162"/>
      <c r="AK74" s="27" t="str">
        <f t="shared" si="19"/>
        <v/>
      </c>
      <c r="AL74" s="48" t="str">
        <f t="shared" si="20"/>
        <v/>
      </c>
      <c r="AM74" s="48" t="str">
        <f t="shared" si="21"/>
        <v/>
      </c>
      <c r="AN74" s="236"/>
      <c r="AO74" s="236"/>
      <c r="AP74" s="236"/>
      <c r="AQ74" s="236"/>
      <c r="AR74" s="236"/>
      <c r="AS74" s="236"/>
      <c r="AT74" s="236"/>
      <c r="AU74" s="237" t="str">
        <f>IFERROR(VLOOKUP(AT74,'Seguridad Información'!$I$61:$J$65,2,0),"")</f>
        <v/>
      </c>
      <c r="AV74" s="79"/>
      <c r="AW74" s="78" t="str">
        <f t="shared" si="12"/>
        <v/>
      </c>
      <c r="AX74" s="77" t="str">
        <f t="shared" si="22"/>
        <v/>
      </c>
      <c r="AY74" s="21" t="str">
        <f>IFERROR(VLOOKUP((CONCATENATE(AM74,AX74)),Listados!$U$3:$V$11,2,FALSE),"")</f>
        <v/>
      </c>
      <c r="AZ74" s="48">
        <f t="shared" si="23"/>
        <v>100</v>
      </c>
      <c r="BA74" s="295"/>
      <c r="BB74" s="297"/>
      <c r="BC74" s="197">
        <f>+IF(AND(W74="Preventivo",BB73="Fuerte"),2,IF(AND(W74="Preventivo",BB73="Moderado"),1,0))</f>
        <v>0</v>
      </c>
      <c r="BD74" s="64">
        <f>+IF(AND(W74="Detectivo/Correctivo",$BB73="Fuerte"),2,IF(AND(W74="Detectivo/Correctivo",$BB74="Moderado"),1,IF(AND(W74="Preventivo",$BB73="Fuerte"),1,0)))</f>
        <v>0</v>
      </c>
      <c r="BE74" s="197" t="e">
        <f>+N73-BC74</f>
        <v>#N/A</v>
      </c>
      <c r="BF74" s="197" t="e">
        <f>+P73-BD74</f>
        <v>#N/A</v>
      </c>
      <c r="BG74" s="299"/>
      <c r="BH74" s="299"/>
      <c r="BI74" s="299"/>
      <c r="BJ74" s="488"/>
      <c r="BK74" s="488"/>
      <c r="BL74" s="488"/>
      <c r="BM74" s="488"/>
    </row>
    <row r="75" spans="1:65" ht="65.099999999999994" customHeight="1" thickBot="1" x14ac:dyDescent="0.3">
      <c r="A75" s="310"/>
      <c r="B75" s="495"/>
      <c r="C75" s="315"/>
      <c r="D75" s="168"/>
      <c r="E75" s="168"/>
      <c r="F75" s="410"/>
      <c r="G75" s="318"/>
      <c r="H75" s="100"/>
      <c r="I75" s="129"/>
      <c r="J75" s="100"/>
      <c r="K75" s="153"/>
      <c r="L75" s="130"/>
      <c r="M75" s="302"/>
      <c r="N75" s="304"/>
      <c r="O75" s="307"/>
      <c r="P75" s="304"/>
      <c r="Q75" s="308"/>
      <c r="R75" s="299"/>
      <c r="S75" s="162"/>
      <c r="T75" s="96"/>
      <c r="U75" s="47" t="s">
        <v>627</v>
      </c>
      <c r="V75" s="200"/>
      <c r="W75" s="200"/>
      <c r="X75" s="200"/>
      <c r="Y75" s="95" t="str">
        <f t="shared" si="13"/>
        <v/>
      </c>
      <c r="Z75" s="200"/>
      <c r="AA75" s="95" t="str">
        <f t="shared" si="14"/>
        <v/>
      </c>
      <c r="AB75" s="162"/>
      <c r="AC75" s="95" t="str">
        <f t="shared" si="15"/>
        <v/>
      </c>
      <c r="AD75" s="162"/>
      <c r="AE75" s="95" t="str">
        <f t="shared" si="16"/>
        <v/>
      </c>
      <c r="AF75" s="162"/>
      <c r="AG75" s="95" t="str">
        <f t="shared" si="17"/>
        <v/>
      </c>
      <c r="AH75" s="162"/>
      <c r="AI75" s="95" t="str">
        <f t="shared" si="18"/>
        <v/>
      </c>
      <c r="AJ75" s="162"/>
      <c r="AK75" s="27" t="str">
        <f t="shared" si="19"/>
        <v/>
      </c>
      <c r="AL75" s="48" t="str">
        <f t="shared" si="20"/>
        <v/>
      </c>
      <c r="AM75" s="48" t="str">
        <f t="shared" si="21"/>
        <v/>
      </c>
      <c r="AN75" s="236"/>
      <c r="AO75" s="236"/>
      <c r="AP75" s="236"/>
      <c r="AQ75" s="236"/>
      <c r="AR75" s="236"/>
      <c r="AS75" s="236"/>
      <c r="AT75" s="236"/>
      <c r="AU75" s="237" t="str">
        <f>IFERROR(VLOOKUP(AT75,'Seguridad Información'!$I$61:$J$65,2,0),"")</f>
        <v/>
      </c>
      <c r="AV75" s="79"/>
      <c r="AW75" s="78" t="str">
        <f t="shared" si="12"/>
        <v/>
      </c>
      <c r="AX75" s="77" t="str">
        <f t="shared" si="22"/>
        <v/>
      </c>
      <c r="AY75" s="21" t="str">
        <f>IFERROR(VLOOKUP((CONCATENATE(AM75,AX75)),Listados!$U$3:$V$11,2,FALSE),"")</f>
        <v/>
      </c>
      <c r="AZ75" s="48">
        <f t="shared" si="23"/>
        <v>100</v>
      </c>
      <c r="BA75" s="295"/>
      <c r="BB75" s="297"/>
      <c r="BC75" s="197">
        <f>+IF(AND(W75="Preventivo",BB73="Fuerte"),2,IF(AND(W75="Preventivo",BB73="Moderado"),1,0))</f>
        <v>0</v>
      </c>
      <c r="BD75" s="64">
        <f>+IF(AND(W75="Detectivo/Correctivo",$BB73="Fuerte"),2,IF(AND(W75="Detectivo/Correctivo",$BB75="Moderado"),1,IF(AND(W75="Preventivo",$BB73="Fuerte"),1,0)))</f>
        <v>0</v>
      </c>
      <c r="BE75" s="197" t="e">
        <f>+N73-BC75</f>
        <v>#N/A</v>
      </c>
      <c r="BF75" s="197" t="e">
        <f>+P73-BD75</f>
        <v>#N/A</v>
      </c>
      <c r="BG75" s="299"/>
      <c r="BH75" s="299"/>
      <c r="BI75" s="299"/>
      <c r="BJ75" s="488"/>
      <c r="BK75" s="488"/>
      <c r="BL75" s="488"/>
      <c r="BM75" s="488"/>
    </row>
    <row r="76" spans="1:65" ht="65.099999999999994" customHeight="1" thickBot="1" x14ac:dyDescent="0.3">
      <c r="A76" s="310"/>
      <c r="B76" s="495"/>
      <c r="C76" s="315"/>
      <c r="D76" s="168"/>
      <c r="E76" s="168"/>
      <c r="F76" s="410"/>
      <c r="G76" s="318"/>
      <c r="H76" s="100"/>
      <c r="I76" s="129"/>
      <c r="J76" s="100"/>
      <c r="K76" s="153"/>
      <c r="L76" s="130"/>
      <c r="M76" s="302"/>
      <c r="N76" s="304"/>
      <c r="O76" s="307"/>
      <c r="P76" s="304"/>
      <c r="Q76" s="308"/>
      <c r="R76" s="299"/>
      <c r="S76" s="162"/>
      <c r="T76" s="97"/>
      <c r="U76" s="47" t="s">
        <v>627</v>
      </c>
      <c r="V76" s="200"/>
      <c r="W76" s="200"/>
      <c r="X76" s="200"/>
      <c r="Y76" s="95" t="str">
        <f t="shared" si="13"/>
        <v/>
      </c>
      <c r="Z76" s="200"/>
      <c r="AA76" s="95" t="str">
        <f t="shared" si="14"/>
        <v/>
      </c>
      <c r="AB76" s="162"/>
      <c r="AC76" s="95" t="str">
        <f t="shared" si="15"/>
        <v/>
      </c>
      <c r="AD76" s="162"/>
      <c r="AE76" s="95" t="str">
        <f t="shared" si="16"/>
        <v/>
      </c>
      <c r="AF76" s="162"/>
      <c r="AG76" s="95" t="str">
        <f t="shared" si="17"/>
        <v/>
      </c>
      <c r="AH76" s="162"/>
      <c r="AI76" s="95" t="str">
        <f t="shared" si="18"/>
        <v/>
      </c>
      <c r="AJ76" s="162"/>
      <c r="AK76" s="27" t="str">
        <f t="shared" si="19"/>
        <v/>
      </c>
      <c r="AL76" s="48" t="str">
        <f t="shared" si="20"/>
        <v/>
      </c>
      <c r="AM76" s="48" t="str">
        <f t="shared" si="21"/>
        <v/>
      </c>
      <c r="AN76" s="236"/>
      <c r="AO76" s="236"/>
      <c r="AP76" s="236"/>
      <c r="AQ76" s="236"/>
      <c r="AR76" s="236"/>
      <c r="AS76" s="236"/>
      <c r="AT76" s="236"/>
      <c r="AU76" s="237" t="str">
        <f>IFERROR(VLOOKUP(AT76,'Seguridad Información'!$I$61:$J$65,2,0),"")</f>
        <v/>
      </c>
      <c r="AV76" s="79"/>
      <c r="AW76" s="78" t="str">
        <f t="shared" si="12"/>
        <v/>
      </c>
      <c r="AX76" s="77" t="str">
        <f t="shared" si="22"/>
        <v/>
      </c>
      <c r="AY76" s="21" t="str">
        <f>IFERROR(VLOOKUP((CONCATENATE(AM76,AX76)),Listados!$U$3:$V$11,2,FALSE),"")</f>
        <v/>
      </c>
      <c r="AZ76" s="48">
        <f t="shared" si="23"/>
        <v>100</v>
      </c>
      <c r="BA76" s="295"/>
      <c r="BB76" s="297"/>
      <c r="BC76" s="197">
        <f>+IF(AND(W76="Preventivo",BB73="Fuerte"),2,IF(AND(W76="Preventivo",BB73="Moderado"),1,0))</f>
        <v>0</v>
      </c>
      <c r="BD76" s="64">
        <f>+IF(AND(W76="Detectivo/Correctivo",$BB73="Fuerte"),2,IF(AND(W76="Detectivo/Correctivo",$BB76="Moderado"),1,IF(AND(W76="Preventivo",$BB73="Fuerte"),1,0)))</f>
        <v>0</v>
      </c>
      <c r="BE76" s="197" t="e">
        <f>+N73-BC76</f>
        <v>#N/A</v>
      </c>
      <c r="BF76" s="197" t="e">
        <f>+P73-BD76</f>
        <v>#N/A</v>
      </c>
      <c r="BG76" s="299"/>
      <c r="BH76" s="299"/>
      <c r="BI76" s="299"/>
      <c r="BJ76" s="488"/>
      <c r="BK76" s="488"/>
      <c r="BL76" s="488"/>
      <c r="BM76" s="488"/>
    </row>
    <row r="77" spans="1:65" ht="65.099999999999994" customHeight="1" thickBot="1" x14ac:dyDescent="0.3">
      <c r="A77" s="310"/>
      <c r="B77" s="495"/>
      <c r="C77" s="315"/>
      <c r="D77" s="109"/>
      <c r="E77" s="109"/>
      <c r="F77" s="410"/>
      <c r="G77" s="318"/>
      <c r="H77" s="100"/>
      <c r="I77" s="129"/>
      <c r="J77" s="100"/>
      <c r="K77" s="29"/>
      <c r="L77" s="130"/>
      <c r="M77" s="302"/>
      <c r="N77" s="304"/>
      <c r="O77" s="307"/>
      <c r="P77" s="304"/>
      <c r="Q77" s="308"/>
      <c r="R77" s="299"/>
      <c r="S77" s="162"/>
      <c r="T77" s="238"/>
      <c r="U77" s="47" t="s">
        <v>627</v>
      </c>
      <c r="V77" s="200"/>
      <c r="W77" s="200"/>
      <c r="X77" s="200"/>
      <c r="Y77" s="95" t="str">
        <f t="shared" si="13"/>
        <v/>
      </c>
      <c r="Z77" s="200"/>
      <c r="AA77" s="95" t="str">
        <f t="shared" si="14"/>
        <v/>
      </c>
      <c r="AB77" s="162"/>
      <c r="AC77" s="95" t="str">
        <f t="shared" si="15"/>
        <v/>
      </c>
      <c r="AD77" s="162"/>
      <c r="AE77" s="95" t="str">
        <f t="shared" si="16"/>
        <v/>
      </c>
      <c r="AF77" s="162"/>
      <c r="AG77" s="95" t="str">
        <f t="shared" si="17"/>
        <v/>
      </c>
      <c r="AH77" s="162"/>
      <c r="AI77" s="95" t="str">
        <f t="shared" si="18"/>
        <v/>
      </c>
      <c r="AJ77" s="162"/>
      <c r="AK77" s="27" t="str">
        <f t="shared" si="19"/>
        <v/>
      </c>
      <c r="AL77" s="48" t="str">
        <f t="shared" si="20"/>
        <v/>
      </c>
      <c r="AM77" s="48" t="str">
        <f t="shared" si="21"/>
        <v/>
      </c>
      <c r="AN77" s="236"/>
      <c r="AO77" s="236"/>
      <c r="AP77" s="236"/>
      <c r="AQ77" s="236"/>
      <c r="AR77" s="236"/>
      <c r="AS77" s="236"/>
      <c r="AT77" s="236"/>
      <c r="AU77" s="237" t="str">
        <f>IFERROR(VLOOKUP(AT77,'Seguridad Información'!$I$61:$J$65,2,0),"")</f>
        <v/>
      </c>
      <c r="AV77" s="79"/>
      <c r="AW77" s="78" t="str">
        <f t="shared" si="12"/>
        <v/>
      </c>
      <c r="AX77" s="77" t="str">
        <f t="shared" si="22"/>
        <v/>
      </c>
      <c r="AY77" s="21" t="str">
        <f>IFERROR(VLOOKUP((CONCATENATE(AM77,AX77)),Listados!$U$3:$V$11,2,FALSE),"")</f>
        <v/>
      </c>
      <c r="AZ77" s="48">
        <f t="shared" si="23"/>
        <v>100</v>
      </c>
      <c r="BA77" s="295"/>
      <c r="BB77" s="297"/>
      <c r="BC77" s="197">
        <f>+IF(AND(W77="Preventivo",BB73="Fuerte"),2,IF(AND(W77="Preventivo",BB73="Moderado"),1,0))</f>
        <v>0</v>
      </c>
      <c r="BD77" s="64">
        <f>+IF(AND(W77="Detectivo/Correctivo",$BB73="Fuerte"),2,IF(AND(W77="Detectivo/Correctivo",$BB77="Moderado"),1,IF(AND(W77="Preventivo",$BB73="Fuerte"),1,0)))</f>
        <v>0</v>
      </c>
      <c r="BE77" s="197" t="e">
        <f>+N73-BC77</f>
        <v>#N/A</v>
      </c>
      <c r="BF77" s="197" t="e">
        <f>+P73-BD77</f>
        <v>#N/A</v>
      </c>
      <c r="BG77" s="299"/>
      <c r="BH77" s="299"/>
      <c r="BI77" s="299"/>
      <c r="BJ77" s="488"/>
      <c r="BK77" s="488"/>
      <c r="BL77" s="488"/>
      <c r="BM77" s="488"/>
    </row>
    <row r="78" spans="1:65" ht="65.099999999999994" customHeight="1" thickBot="1" x14ac:dyDescent="0.3">
      <c r="A78" s="311"/>
      <c r="B78" s="495"/>
      <c r="C78" s="316"/>
      <c r="D78" s="106"/>
      <c r="E78" s="106"/>
      <c r="F78" s="479"/>
      <c r="G78" s="319"/>
      <c r="H78" s="100"/>
      <c r="I78" s="129"/>
      <c r="J78" s="100"/>
      <c r="K78" s="31"/>
      <c r="L78" s="130"/>
      <c r="M78" s="302"/>
      <c r="N78" s="305"/>
      <c r="O78" s="307"/>
      <c r="P78" s="305"/>
      <c r="Q78" s="308"/>
      <c r="R78" s="300"/>
      <c r="S78" s="162"/>
      <c r="T78" s="98"/>
      <c r="U78" s="47" t="s">
        <v>627</v>
      </c>
      <c r="V78" s="200"/>
      <c r="W78" s="200"/>
      <c r="X78" s="200"/>
      <c r="Y78" s="95" t="str">
        <f t="shared" si="13"/>
        <v/>
      </c>
      <c r="Z78" s="200"/>
      <c r="AA78" s="95" t="str">
        <f t="shared" si="14"/>
        <v/>
      </c>
      <c r="AB78" s="162"/>
      <c r="AC78" s="95" t="str">
        <f t="shared" si="15"/>
        <v/>
      </c>
      <c r="AD78" s="162"/>
      <c r="AE78" s="95" t="str">
        <f t="shared" si="16"/>
        <v/>
      </c>
      <c r="AF78" s="162"/>
      <c r="AG78" s="95" t="str">
        <f t="shared" si="17"/>
        <v/>
      </c>
      <c r="AH78" s="162"/>
      <c r="AI78" s="95" t="str">
        <f t="shared" si="18"/>
        <v/>
      </c>
      <c r="AJ78" s="162"/>
      <c r="AK78" s="27" t="str">
        <f t="shared" si="19"/>
        <v/>
      </c>
      <c r="AL78" s="48" t="str">
        <f t="shared" si="20"/>
        <v/>
      </c>
      <c r="AM78" s="48" t="str">
        <f t="shared" si="21"/>
        <v/>
      </c>
      <c r="AN78" s="236"/>
      <c r="AO78" s="236"/>
      <c r="AP78" s="236"/>
      <c r="AQ78" s="236"/>
      <c r="AR78" s="236"/>
      <c r="AS78" s="236"/>
      <c r="AT78" s="236"/>
      <c r="AU78" s="237" t="str">
        <f>IFERROR(VLOOKUP(AT78,'Seguridad Información'!$I$61:$J$65,2,0),"")</f>
        <v/>
      </c>
      <c r="AV78" s="79"/>
      <c r="AW78" s="78" t="str">
        <f t="shared" si="12"/>
        <v/>
      </c>
      <c r="AX78" s="77" t="str">
        <f t="shared" si="22"/>
        <v/>
      </c>
      <c r="AY78" s="21" t="str">
        <f>IFERROR(VLOOKUP((CONCATENATE(AM78,AX78)),Listados!$U$3:$V$11,2,FALSE),"")</f>
        <v/>
      </c>
      <c r="AZ78" s="48">
        <f t="shared" si="23"/>
        <v>100</v>
      </c>
      <c r="BA78" s="296"/>
      <c r="BB78" s="297"/>
      <c r="BC78" s="197">
        <f>+IF(AND(W78="Preventivo",BB73="Fuerte"),2,IF(AND(W78="Preventivo",BB73="Moderado"),1,0))</f>
        <v>0</v>
      </c>
      <c r="BD78" s="64">
        <f>+IF(AND(W78="Detectivo/Correctivo",$BB73="Fuerte"),2,IF(AND(W78="Detectivo/Correctivo",$BB78="Moderado"),1,IF(AND(W78="Preventivo",$BB73="Fuerte"),1,0)))</f>
        <v>0</v>
      </c>
      <c r="BE78" s="197" t="e">
        <f>+N73-BC78</f>
        <v>#N/A</v>
      </c>
      <c r="BF78" s="197" t="e">
        <f>+P73-BD78</f>
        <v>#N/A</v>
      </c>
      <c r="BG78" s="300"/>
      <c r="BH78" s="300"/>
      <c r="BI78" s="300"/>
      <c r="BJ78" s="489"/>
      <c r="BK78" s="489"/>
      <c r="BL78" s="489"/>
      <c r="BM78" s="489"/>
    </row>
    <row r="79" spans="1:65" ht="65.099999999999994" customHeight="1" thickBot="1" x14ac:dyDescent="0.3">
      <c r="A79" s="309">
        <v>13</v>
      </c>
      <c r="B79" s="494"/>
      <c r="C79" s="314" t="str">
        <f>IFERROR(VLOOKUP(B79,Listados!B$3:C$20,2,FALSE),"")</f>
        <v/>
      </c>
      <c r="D79" s="107"/>
      <c r="E79" s="107"/>
      <c r="F79" s="409"/>
      <c r="G79" s="317"/>
      <c r="H79" s="100"/>
      <c r="I79" s="129"/>
      <c r="J79" s="100"/>
      <c r="K79" s="103"/>
      <c r="L79" s="17"/>
      <c r="M79" s="301"/>
      <c r="N79" s="303" t="e">
        <f>+VLOOKUP(M79,Listados!$K$8:$L$12,2,0)</f>
        <v>#N/A</v>
      </c>
      <c r="O79" s="306"/>
      <c r="P79" s="303" t="e">
        <f>+VLOOKUP(O79,Listados!$K$13:$L$17,2,0)</f>
        <v>#N/A</v>
      </c>
      <c r="Q79" s="300" t="str">
        <f>IF(AND(M79&lt;&gt;"",O79&lt;&gt;""),VLOOKUP(M79&amp;O79,Listados!$M$3:$N$27,2,FALSE),"")</f>
        <v/>
      </c>
      <c r="R79" s="298" t="e">
        <f>+VLOOKUP(Q79,Listados!$P$3:$Q$6,2,FALSE)</f>
        <v>#N/A</v>
      </c>
      <c r="S79" s="162"/>
      <c r="T79" s="94"/>
      <c r="U79" s="47" t="s">
        <v>627</v>
      </c>
      <c r="V79" s="200"/>
      <c r="W79" s="200"/>
      <c r="X79" s="200"/>
      <c r="Y79" s="95" t="str">
        <f t="shared" si="13"/>
        <v/>
      </c>
      <c r="Z79" s="200"/>
      <c r="AA79" s="95" t="str">
        <f t="shared" si="14"/>
        <v/>
      </c>
      <c r="AB79" s="162"/>
      <c r="AC79" s="95" t="str">
        <f t="shared" si="15"/>
        <v/>
      </c>
      <c r="AD79" s="162"/>
      <c r="AE79" s="95" t="str">
        <f t="shared" si="16"/>
        <v/>
      </c>
      <c r="AF79" s="162"/>
      <c r="AG79" s="95" t="str">
        <f t="shared" si="17"/>
        <v/>
      </c>
      <c r="AH79" s="162"/>
      <c r="AI79" s="95" t="str">
        <f t="shared" si="18"/>
        <v/>
      </c>
      <c r="AJ79" s="162"/>
      <c r="AK79" s="27" t="str">
        <f t="shared" si="19"/>
        <v/>
      </c>
      <c r="AL79" s="48" t="str">
        <f t="shared" si="20"/>
        <v/>
      </c>
      <c r="AM79" s="48" t="str">
        <f t="shared" si="21"/>
        <v/>
      </c>
      <c r="AN79" s="236"/>
      <c r="AO79" s="236"/>
      <c r="AP79" s="236"/>
      <c r="AQ79" s="236"/>
      <c r="AR79" s="236"/>
      <c r="AS79" s="236"/>
      <c r="AT79" s="236"/>
      <c r="AU79" s="237" t="str">
        <f>IFERROR(VLOOKUP(AT79,'Seguridad Información'!$I$61:$J$65,2,0),"")</f>
        <v/>
      </c>
      <c r="AV79" s="79"/>
      <c r="AW79" s="78" t="str">
        <f t="shared" si="12"/>
        <v/>
      </c>
      <c r="AX79" s="77" t="str">
        <f t="shared" si="22"/>
        <v/>
      </c>
      <c r="AY79" s="21" t="str">
        <f>IFERROR(VLOOKUP((CONCATENATE(AM79,AX79)),Listados!$U$3:$V$11,2,FALSE),"")</f>
        <v/>
      </c>
      <c r="AZ79" s="48">
        <f t="shared" si="23"/>
        <v>100</v>
      </c>
      <c r="BA79" s="294">
        <f>AVERAGE(AZ79:AZ84)</f>
        <v>100</v>
      </c>
      <c r="BB79" s="296" t="str">
        <f>IF(BA79&lt;=50, "Débil", IF(BA79&lt;=99,"Moderado","Fuerte"))</f>
        <v>Fuerte</v>
      </c>
      <c r="BC79" s="197">
        <f>+IF(AND(W79="Preventivo",BB79="Fuerte"),2,IF(AND(W79="Preventivo",BB79="Moderado"),1,0))</f>
        <v>0</v>
      </c>
      <c r="BD79" s="64">
        <f>+IF(AND(W79="Detectivo/Correctivo",$BB79="Fuerte"),2,IF(AND(W79="Detectivo/Correctivo",$BB79="Moderado"),1,IF(AND(W79="Preventivo",$BB79="Fuerte"),1,0)))</f>
        <v>0</v>
      </c>
      <c r="BE79" s="197" t="e">
        <f>+N79-BC79</f>
        <v>#N/A</v>
      </c>
      <c r="BF79" s="197" t="e">
        <f>+P79-BD79</f>
        <v>#N/A</v>
      </c>
      <c r="BG79" s="298" t="e">
        <f>+VLOOKUP(MIN(BE79,BE80,BE81,BE82,BE83,BE84),Listados!$J$18:$K$24,2,TRUE)</f>
        <v>#N/A</v>
      </c>
      <c r="BH79" s="298" t="e">
        <f>+VLOOKUP(MIN(BF79,BF80,BF81,BF82,BF83,BF84),Listados!$J$27:$K$32,2,TRUE)</f>
        <v>#N/A</v>
      </c>
      <c r="BI79" s="298" t="e">
        <f>IF(AND(BG79&lt;&gt;"",BH79&lt;&gt;""),VLOOKUP(BG79&amp;BH79,Listados!$M$3:$N$27,2,FALSE),"")</f>
        <v>#N/A</v>
      </c>
      <c r="BJ79" s="487" t="e">
        <f>+IF($R79="Asumir el riesgo","NA","")</f>
        <v>#N/A</v>
      </c>
      <c r="BK79" s="487" t="e">
        <f>+IF($R79="Asumir el riesgo","NA","")</f>
        <v>#N/A</v>
      </c>
      <c r="BL79" s="487" t="e">
        <f>+IF($R79="Asumir el riesgo","NA","")</f>
        <v>#N/A</v>
      </c>
      <c r="BM79" s="487" t="e">
        <f>+IF($R79="Asumir el riesgo","NA","")</f>
        <v>#N/A</v>
      </c>
    </row>
    <row r="80" spans="1:65" ht="65.099999999999994" customHeight="1" thickBot="1" x14ac:dyDescent="0.3">
      <c r="A80" s="310"/>
      <c r="B80" s="495"/>
      <c r="C80" s="315"/>
      <c r="D80" s="168"/>
      <c r="E80" s="168"/>
      <c r="F80" s="410"/>
      <c r="G80" s="318"/>
      <c r="H80" s="100"/>
      <c r="I80" s="129"/>
      <c r="J80" s="100"/>
      <c r="K80" s="153"/>
      <c r="L80" s="130"/>
      <c r="M80" s="302"/>
      <c r="N80" s="304"/>
      <c r="O80" s="307"/>
      <c r="P80" s="304"/>
      <c r="Q80" s="308"/>
      <c r="R80" s="299"/>
      <c r="S80" s="162"/>
      <c r="T80" s="238"/>
      <c r="U80" s="47" t="s">
        <v>627</v>
      </c>
      <c r="V80" s="200"/>
      <c r="W80" s="200"/>
      <c r="X80" s="200"/>
      <c r="Y80" s="95" t="str">
        <f t="shared" si="13"/>
        <v/>
      </c>
      <c r="Z80" s="200"/>
      <c r="AA80" s="95" t="str">
        <f t="shared" si="14"/>
        <v/>
      </c>
      <c r="AB80" s="162"/>
      <c r="AC80" s="95" t="str">
        <f t="shared" si="15"/>
        <v/>
      </c>
      <c r="AD80" s="162"/>
      <c r="AE80" s="95" t="str">
        <f t="shared" si="16"/>
        <v/>
      </c>
      <c r="AF80" s="162"/>
      <c r="AG80" s="95" t="str">
        <f t="shared" si="17"/>
        <v/>
      </c>
      <c r="AH80" s="162"/>
      <c r="AI80" s="95" t="str">
        <f t="shared" si="18"/>
        <v/>
      </c>
      <c r="AJ80" s="162"/>
      <c r="AK80" s="27" t="str">
        <f t="shared" si="19"/>
        <v/>
      </c>
      <c r="AL80" s="48" t="str">
        <f t="shared" si="20"/>
        <v/>
      </c>
      <c r="AM80" s="48" t="str">
        <f t="shared" si="21"/>
        <v/>
      </c>
      <c r="AN80" s="236"/>
      <c r="AO80" s="236"/>
      <c r="AP80" s="236"/>
      <c r="AQ80" s="236"/>
      <c r="AR80" s="236"/>
      <c r="AS80" s="236"/>
      <c r="AT80" s="236"/>
      <c r="AU80" s="237" t="str">
        <f>IFERROR(VLOOKUP(AT80,'Seguridad Información'!$I$61:$J$65,2,0),"")</f>
        <v/>
      </c>
      <c r="AV80" s="79"/>
      <c r="AW80" s="78" t="str">
        <f t="shared" si="12"/>
        <v/>
      </c>
      <c r="AX80" s="77" t="str">
        <f t="shared" si="22"/>
        <v/>
      </c>
      <c r="AY80" s="21" t="str">
        <f>IFERROR(VLOOKUP((CONCATENATE(AM80,AX80)),Listados!$U$3:$V$11,2,FALSE),"")</f>
        <v/>
      </c>
      <c r="AZ80" s="48">
        <f t="shared" si="23"/>
        <v>100</v>
      </c>
      <c r="BA80" s="295"/>
      <c r="BB80" s="297"/>
      <c r="BC80" s="197">
        <f>+IF(AND(W80="Preventivo",BB79="Fuerte"),2,IF(AND(W80="Preventivo",BB79="Moderado"),1,0))</f>
        <v>0</v>
      </c>
      <c r="BD80" s="64">
        <f>+IF(AND(W80="Detectivo/Correctivo",$BB79="Fuerte"),2,IF(AND(W80="Detectivo/Correctivo",$BB80="Moderado"),1,IF(AND(W80="Preventivo",$BB79="Fuerte"),1,0)))</f>
        <v>0</v>
      </c>
      <c r="BE80" s="197" t="e">
        <f>+N79-BC80</f>
        <v>#N/A</v>
      </c>
      <c r="BF80" s="197" t="e">
        <f>+P79-BD80</f>
        <v>#N/A</v>
      </c>
      <c r="BG80" s="299"/>
      <c r="BH80" s="299"/>
      <c r="BI80" s="299"/>
      <c r="BJ80" s="488"/>
      <c r="BK80" s="488"/>
      <c r="BL80" s="488"/>
      <c r="BM80" s="488"/>
    </row>
    <row r="81" spans="1:65" ht="65.099999999999994" customHeight="1" thickBot="1" x14ac:dyDescent="0.3">
      <c r="A81" s="310"/>
      <c r="B81" s="495"/>
      <c r="C81" s="315"/>
      <c r="D81" s="168"/>
      <c r="E81" s="168"/>
      <c r="F81" s="410"/>
      <c r="G81" s="318"/>
      <c r="H81" s="100"/>
      <c r="I81" s="129"/>
      <c r="J81" s="100"/>
      <c r="K81" s="153"/>
      <c r="L81" s="130"/>
      <c r="M81" s="302"/>
      <c r="N81" s="304"/>
      <c r="O81" s="307"/>
      <c r="P81" s="304"/>
      <c r="Q81" s="308"/>
      <c r="R81" s="299"/>
      <c r="S81" s="162"/>
      <c r="T81" s="96"/>
      <c r="U81" s="47" t="s">
        <v>627</v>
      </c>
      <c r="V81" s="200"/>
      <c r="W81" s="200"/>
      <c r="X81" s="200"/>
      <c r="Y81" s="95" t="str">
        <f t="shared" si="13"/>
        <v/>
      </c>
      <c r="Z81" s="200"/>
      <c r="AA81" s="95" t="str">
        <f t="shared" si="14"/>
        <v/>
      </c>
      <c r="AB81" s="162"/>
      <c r="AC81" s="95" t="str">
        <f t="shared" si="15"/>
        <v/>
      </c>
      <c r="AD81" s="162"/>
      <c r="AE81" s="95" t="str">
        <f t="shared" si="16"/>
        <v/>
      </c>
      <c r="AF81" s="162"/>
      <c r="AG81" s="95" t="str">
        <f t="shared" si="17"/>
        <v/>
      </c>
      <c r="AH81" s="162"/>
      <c r="AI81" s="95" t="str">
        <f t="shared" si="18"/>
        <v/>
      </c>
      <c r="AJ81" s="162"/>
      <c r="AK81" s="27" t="str">
        <f t="shared" si="19"/>
        <v/>
      </c>
      <c r="AL81" s="48" t="str">
        <f t="shared" si="20"/>
        <v/>
      </c>
      <c r="AM81" s="48" t="str">
        <f t="shared" si="21"/>
        <v/>
      </c>
      <c r="AN81" s="236"/>
      <c r="AO81" s="236"/>
      <c r="AP81" s="236"/>
      <c r="AQ81" s="236"/>
      <c r="AR81" s="236"/>
      <c r="AS81" s="236"/>
      <c r="AT81" s="236"/>
      <c r="AU81" s="237" t="str">
        <f>IFERROR(VLOOKUP(AT81,'Seguridad Información'!$I$61:$J$65,2,0),"")</f>
        <v/>
      </c>
      <c r="AV81" s="79"/>
      <c r="AW81" s="78" t="str">
        <f t="shared" si="12"/>
        <v/>
      </c>
      <c r="AX81" s="77" t="str">
        <f t="shared" si="22"/>
        <v/>
      </c>
      <c r="AY81" s="21" t="str">
        <f>IFERROR(VLOOKUP((CONCATENATE(AM81,AX81)),Listados!$U$3:$V$11,2,FALSE),"")</f>
        <v/>
      </c>
      <c r="AZ81" s="48">
        <f t="shared" si="23"/>
        <v>100</v>
      </c>
      <c r="BA81" s="295"/>
      <c r="BB81" s="297"/>
      <c r="BC81" s="197">
        <f>+IF(AND(W81="Preventivo",BB79="Fuerte"),2,IF(AND(W81="Preventivo",BB79="Moderado"),1,0))</f>
        <v>0</v>
      </c>
      <c r="BD81" s="64">
        <f>+IF(AND(W81="Detectivo/Correctivo",$BB79="Fuerte"),2,IF(AND(W81="Detectivo/Correctivo",$BB81="Moderado"),1,IF(AND(W81="Preventivo",$BB79="Fuerte"),1,0)))</f>
        <v>0</v>
      </c>
      <c r="BE81" s="197" t="e">
        <f>+N79-BC81</f>
        <v>#N/A</v>
      </c>
      <c r="BF81" s="197" t="e">
        <f>+P79-BD81</f>
        <v>#N/A</v>
      </c>
      <c r="BG81" s="299"/>
      <c r="BH81" s="299"/>
      <c r="BI81" s="299"/>
      <c r="BJ81" s="488"/>
      <c r="BK81" s="488"/>
      <c r="BL81" s="488"/>
      <c r="BM81" s="488"/>
    </row>
    <row r="82" spans="1:65" ht="65.099999999999994" customHeight="1" thickBot="1" x14ac:dyDescent="0.3">
      <c r="A82" s="310"/>
      <c r="B82" s="495"/>
      <c r="C82" s="315"/>
      <c r="D82" s="168"/>
      <c r="E82" s="168"/>
      <c r="F82" s="410"/>
      <c r="G82" s="318"/>
      <c r="H82" s="100"/>
      <c r="I82" s="129"/>
      <c r="J82" s="100"/>
      <c r="K82" s="153"/>
      <c r="L82" s="130"/>
      <c r="M82" s="302"/>
      <c r="N82" s="304"/>
      <c r="O82" s="307"/>
      <c r="P82" s="304"/>
      <c r="Q82" s="308"/>
      <c r="R82" s="299"/>
      <c r="S82" s="162"/>
      <c r="T82" s="97"/>
      <c r="U82" s="47" t="s">
        <v>627</v>
      </c>
      <c r="V82" s="200"/>
      <c r="W82" s="200"/>
      <c r="X82" s="200"/>
      <c r="Y82" s="95" t="str">
        <f t="shared" si="13"/>
        <v/>
      </c>
      <c r="Z82" s="200"/>
      <c r="AA82" s="95" t="str">
        <f t="shared" si="14"/>
        <v/>
      </c>
      <c r="AB82" s="162"/>
      <c r="AC82" s="95" t="str">
        <f t="shared" si="15"/>
        <v/>
      </c>
      <c r="AD82" s="162"/>
      <c r="AE82" s="95" t="str">
        <f t="shared" si="16"/>
        <v/>
      </c>
      <c r="AF82" s="162"/>
      <c r="AG82" s="95" t="str">
        <f t="shared" si="17"/>
        <v/>
      </c>
      <c r="AH82" s="162"/>
      <c r="AI82" s="95" t="str">
        <f t="shared" si="18"/>
        <v/>
      </c>
      <c r="AJ82" s="162"/>
      <c r="AK82" s="27" t="str">
        <f t="shared" si="19"/>
        <v/>
      </c>
      <c r="AL82" s="48" t="str">
        <f t="shared" si="20"/>
        <v/>
      </c>
      <c r="AM82" s="48" t="str">
        <f t="shared" si="21"/>
        <v/>
      </c>
      <c r="AN82" s="236"/>
      <c r="AO82" s="236"/>
      <c r="AP82" s="236"/>
      <c r="AQ82" s="236"/>
      <c r="AR82" s="236"/>
      <c r="AS82" s="236"/>
      <c r="AT82" s="236"/>
      <c r="AU82" s="237" t="str">
        <f>IFERROR(VLOOKUP(AT82,'Seguridad Información'!$I$61:$J$65,2,0),"")</f>
        <v/>
      </c>
      <c r="AV82" s="79"/>
      <c r="AW82" s="78" t="str">
        <f t="shared" si="12"/>
        <v/>
      </c>
      <c r="AX82" s="77" t="str">
        <f t="shared" si="22"/>
        <v/>
      </c>
      <c r="AY82" s="21" t="str">
        <f>IFERROR(VLOOKUP((CONCATENATE(AM82,AX82)),Listados!$U$3:$V$11,2,FALSE),"")</f>
        <v/>
      </c>
      <c r="AZ82" s="48">
        <f t="shared" si="23"/>
        <v>100</v>
      </c>
      <c r="BA82" s="295"/>
      <c r="BB82" s="297"/>
      <c r="BC82" s="197">
        <f>+IF(AND(W82="Preventivo",BB79="Fuerte"),2,IF(AND(W82="Preventivo",BB79="Moderado"),1,0))</f>
        <v>0</v>
      </c>
      <c r="BD82" s="64">
        <f>+IF(AND(W82="Detectivo/Correctivo",$BB79="Fuerte"),2,IF(AND(W82="Detectivo/Correctivo",$BB82="Moderado"),1,IF(AND(W82="Preventivo",$BB79="Fuerte"),1,0)))</f>
        <v>0</v>
      </c>
      <c r="BE82" s="197" t="e">
        <f>+N79-BC82</f>
        <v>#N/A</v>
      </c>
      <c r="BF82" s="197" t="e">
        <f>+P79-BD82</f>
        <v>#N/A</v>
      </c>
      <c r="BG82" s="299"/>
      <c r="BH82" s="299"/>
      <c r="BI82" s="299"/>
      <c r="BJ82" s="488"/>
      <c r="BK82" s="488"/>
      <c r="BL82" s="488"/>
      <c r="BM82" s="488"/>
    </row>
    <row r="83" spans="1:65" ht="65.099999999999994" customHeight="1" thickBot="1" x14ac:dyDescent="0.3">
      <c r="A83" s="310"/>
      <c r="B83" s="495"/>
      <c r="C83" s="315"/>
      <c r="D83" s="109"/>
      <c r="E83" s="109"/>
      <c r="F83" s="410"/>
      <c r="G83" s="318"/>
      <c r="H83" s="100"/>
      <c r="I83" s="129"/>
      <c r="J83" s="100"/>
      <c r="K83" s="29"/>
      <c r="L83" s="130"/>
      <c r="M83" s="302"/>
      <c r="N83" s="304"/>
      <c r="O83" s="307"/>
      <c r="P83" s="304"/>
      <c r="Q83" s="308"/>
      <c r="R83" s="299"/>
      <c r="S83" s="162"/>
      <c r="T83" s="238"/>
      <c r="U83" s="47" t="s">
        <v>627</v>
      </c>
      <c r="V83" s="200"/>
      <c r="W83" s="200"/>
      <c r="X83" s="200"/>
      <c r="Y83" s="95" t="str">
        <f t="shared" si="13"/>
        <v/>
      </c>
      <c r="Z83" s="200"/>
      <c r="AA83" s="95" t="str">
        <f t="shared" si="14"/>
        <v/>
      </c>
      <c r="AB83" s="162"/>
      <c r="AC83" s="95" t="str">
        <f t="shared" si="15"/>
        <v/>
      </c>
      <c r="AD83" s="162"/>
      <c r="AE83" s="95" t="str">
        <f t="shared" si="16"/>
        <v/>
      </c>
      <c r="AF83" s="162"/>
      <c r="AG83" s="95" t="str">
        <f t="shared" si="17"/>
        <v/>
      </c>
      <c r="AH83" s="162"/>
      <c r="AI83" s="95" t="str">
        <f t="shared" si="18"/>
        <v/>
      </c>
      <c r="AJ83" s="162"/>
      <c r="AK83" s="27" t="str">
        <f t="shared" si="19"/>
        <v/>
      </c>
      <c r="AL83" s="48" t="str">
        <f t="shared" si="20"/>
        <v/>
      </c>
      <c r="AM83" s="48" t="str">
        <f t="shared" si="21"/>
        <v/>
      </c>
      <c r="AN83" s="236"/>
      <c r="AO83" s="236"/>
      <c r="AP83" s="236"/>
      <c r="AQ83" s="236"/>
      <c r="AR83" s="236"/>
      <c r="AS83" s="236"/>
      <c r="AT83" s="236"/>
      <c r="AU83" s="237" t="str">
        <f>IFERROR(VLOOKUP(AT83,'Seguridad Información'!$I$61:$J$65,2,0),"")</f>
        <v/>
      </c>
      <c r="AV83" s="79"/>
      <c r="AW83" s="78" t="str">
        <f t="shared" si="12"/>
        <v/>
      </c>
      <c r="AX83" s="77" t="str">
        <f t="shared" si="22"/>
        <v/>
      </c>
      <c r="AY83" s="21" t="str">
        <f>IFERROR(VLOOKUP((CONCATENATE(AM83,AX83)),Listados!$U$3:$V$11,2,FALSE),"")</f>
        <v/>
      </c>
      <c r="AZ83" s="48">
        <f t="shared" si="23"/>
        <v>100</v>
      </c>
      <c r="BA83" s="295"/>
      <c r="BB83" s="297"/>
      <c r="BC83" s="197">
        <f>+IF(AND(W83="Preventivo",BB79="Fuerte"),2,IF(AND(W83="Preventivo",BB79="Moderado"),1,0))</f>
        <v>0</v>
      </c>
      <c r="BD83" s="64">
        <f>+IF(AND(W83="Detectivo/Correctivo",$BB79="Fuerte"),2,IF(AND(W83="Detectivo/Correctivo",$BB83="Moderado"),1,IF(AND(W83="Preventivo",$BB79="Fuerte"),1,0)))</f>
        <v>0</v>
      </c>
      <c r="BE83" s="197" t="e">
        <f>+N79-BC83</f>
        <v>#N/A</v>
      </c>
      <c r="BF83" s="197" t="e">
        <f>+P79-BD83</f>
        <v>#N/A</v>
      </c>
      <c r="BG83" s="299"/>
      <c r="BH83" s="299"/>
      <c r="BI83" s="299"/>
      <c r="BJ83" s="488"/>
      <c r="BK83" s="488"/>
      <c r="BL83" s="488"/>
      <c r="BM83" s="488"/>
    </row>
    <row r="84" spans="1:65" ht="65.099999999999994" customHeight="1" thickBot="1" x14ac:dyDescent="0.3">
      <c r="A84" s="311"/>
      <c r="B84" s="495"/>
      <c r="C84" s="316"/>
      <c r="D84" s="106"/>
      <c r="E84" s="106"/>
      <c r="F84" s="479"/>
      <c r="G84" s="319"/>
      <c r="H84" s="100"/>
      <c r="I84" s="129"/>
      <c r="J84" s="100"/>
      <c r="K84" s="31"/>
      <c r="L84" s="130"/>
      <c r="M84" s="302"/>
      <c r="N84" s="305"/>
      <c r="O84" s="307"/>
      <c r="P84" s="305"/>
      <c r="Q84" s="308"/>
      <c r="R84" s="300"/>
      <c r="S84" s="162"/>
      <c r="T84" s="98"/>
      <c r="U84" s="47" t="s">
        <v>627</v>
      </c>
      <c r="V84" s="200"/>
      <c r="W84" s="200"/>
      <c r="X84" s="200"/>
      <c r="Y84" s="95" t="str">
        <f t="shared" si="13"/>
        <v/>
      </c>
      <c r="Z84" s="200"/>
      <c r="AA84" s="95" t="str">
        <f t="shared" si="14"/>
        <v/>
      </c>
      <c r="AB84" s="162"/>
      <c r="AC84" s="95" t="str">
        <f t="shared" si="15"/>
        <v/>
      </c>
      <c r="AD84" s="162"/>
      <c r="AE84" s="95" t="str">
        <f t="shared" si="16"/>
        <v/>
      </c>
      <c r="AF84" s="162"/>
      <c r="AG84" s="95" t="str">
        <f t="shared" si="17"/>
        <v/>
      </c>
      <c r="AH84" s="162"/>
      <c r="AI84" s="95" t="str">
        <f t="shared" si="18"/>
        <v/>
      </c>
      <c r="AJ84" s="162"/>
      <c r="AK84" s="27" t="str">
        <f t="shared" si="19"/>
        <v/>
      </c>
      <c r="AL84" s="48" t="str">
        <f t="shared" si="20"/>
        <v/>
      </c>
      <c r="AM84" s="48" t="str">
        <f t="shared" si="21"/>
        <v/>
      </c>
      <c r="AN84" s="236"/>
      <c r="AO84" s="236"/>
      <c r="AP84" s="236"/>
      <c r="AQ84" s="236"/>
      <c r="AR84" s="236"/>
      <c r="AS84" s="236"/>
      <c r="AT84" s="236"/>
      <c r="AU84" s="237" t="str">
        <f>IFERROR(VLOOKUP(AT84,'Seguridad Información'!$I$61:$J$65,2,0),"")</f>
        <v/>
      </c>
      <c r="AV84" s="79"/>
      <c r="AW84" s="78" t="str">
        <f t="shared" si="12"/>
        <v/>
      </c>
      <c r="AX84" s="77" t="str">
        <f t="shared" si="22"/>
        <v/>
      </c>
      <c r="AY84" s="21" t="str">
        <f>IFERROR(VLOOKUP((CONCATENATE(AM84,AX84)),Listados!$U$3:$V$11,2,FALSE),"")</f>
        <v/>
      </c>
      <c r="AZ84" s="48">
        <f t="shared" si="23"/>
        <v>100</v>
      </c>
      <c r="BA84" s="296"/>
      <c r="BB84" s="297"/>
      <c r="BC84" s="197">
        <f>+IF(AND(W84="Preventivo",BB79="Fuerte"),2,IF(AND(W84="Preventivo",BB79="Moderado"),1,0))</f>
        <v>0</v>
      </c>
      <c r="BD84" s="64">
        <f>+IF(AND(W84="Detectivo/Correctivo",$BB79="Fuerte"),2,IF(AND(W84="Detectivo/Correctivo",$BB84="Moderado"),1,IF(AND(W84="Preventivo",$BB79="Fuerte"),1,0)))</f>
        <v>0</v>
      </c>
      <c r="BE84" s="197" t="e">
        <f>+N79-BC84</f>
        <v>#N/A</v>
      </c>
      <c r="BF84" s="197" t="e">
        <f>+P79-BD84</f>
        <v>#N/A</v>
      </c>
      <c r="BG84" s="300"/>
      <c r="BH84" s="300"/>
      <c r="BI84" s="300"/>
      <c r="BJ84" s="489"/>
      <c r="BK84" s="489"/>
      <c r="BL84" s="489"/>
      <c r="BM84" s="489"/>
    </row>
    <row r="85" spans="1:65" ht="65.099999999999994" customHeight="1" thickBot="1" x14ac:dyDescent="0.3">
      <c r="A85" s="309">
        <v>14</v>
      </c>
      <c r="B85" s="494"/>
      <c r="C85" s="314" t="str">
        <f>IFERROR(VLOOKUP(B85,Listados!B$3:C$20,2,FALSE),"")</f>
        <v/>
      </c>
      <c r="D85" s="107"/>
      <c r="E85" s="107"/>
      <c r="F85" s="409"/>
      <c r="G85" s="317"/>
      <c r="H85" s="100"/>
      <c r="I85" s="129"/>
      <c r="J85" s="100"/>
      <c r="K85" s="103"/>
      <c r="L85" s="17"/>
      <c r="M85" s="301"/>
      <c r="N85" s="303" t="e">
        <f>+VLOOKUP(M85,Listados!$K$8:$L$12,2,0)</f>
        <v>#N/A</v>
      </c>
      <c r="O85" s="306"/>
      <c r="P85" s="303" t="e">
        <f>+VLOOKUP(O85,Listados!$K$13:$L$17,2,0)</f>
        <v>#N/A</v>
      </c>
      <c r="Q85" s="300" t="str">
        <f>IF(AND(M85&lt;&gt;"",O85&lt;&gt;""),VLOOKUP(M85&amp;O85,Listados!$M$3:$N$27,2,FALSE),"")</f>
        <v/>
      </c>
      <c r="R85" s="298" t="e">
        <f>+VLOOKUP(Q85,Listados!$P$3:$Q$6,2,FALSE)</f>
        <v>#N/A</v>
      </c>
      <c r="S85" s="162"/>
      <c r="T85" s="94"/>
      <c r="U85" s="47" t="s">
        <v>627</v>
      </c>
      <c r="V85" s="200"/>
      <c r="W85" s="200"/>
      <c r="X85" s="200"/>
      <c r="Y85" s="95" t="str">
        <f t="shared" si="13"/>
        <v/>
      </c>
      <c r="Z85" s="200"/>
      <c r="AA85" s="95" t="str">
        <f t="shared" si="14"/>
        <v/>
      </c>
      <c r="AB85" s="162"/>
      <c r="AC85" s="95" t="str">
        <f t="shared" si="15"/>
        <v/>
      </c>
      <c r="AD85" s="162"/>
      <c r="AE85" s="95" t="str">
        <f t="shared" si="16"/>
        <v/>
      </c>
      <c r="AF85" s="162"/>
      <c r="AG85" s="95" t="str">
        <f t="shared" si="17"/>
        <v/>
      </c>
      <c r="AH85" s="162"/>
      <c r="AI85" s="95" t="str">
        <f t="shared" si="18"/>
        <v/>
      </c>
      <c r="AJ85" s="162"/>
      <c r="AK85" s="27" t="str">
        <f t="shared" si="19"/>
        <v/>
      </c>
      <c r="AL85" s="48" t="str">
        <f t="shared" si="20"/>
        <v/>
      </c>
      <c r="AM85" s="48" t="str">
        <f t="shared" si="21"/>
        <v/>
      </c>
      <c r="AN85" s="236"/>
      <c r="AO85" s="236"/>
      <c r="AP85" s="236"/>
      <c r="AQ85" s="236"/>
      <c r="AR85" s="236"/>
      <c r="AS85" s="236"/>
      <c r="AT85" s="236"/>
      <c r="AU85" s="237" t="str">
        <f>IFERROR(VLOOKUP(AT85,'Seguridad Información'!$I$61:$J$65,2,0),"")</f>
        <v/>
      </c>
      <c r="AV85" s="79"/>
      <c r="AW85" s="78" t="str">
        <f t="shared" si="12"/>
        <v/>
      </c>
      <c r="AX85" s="77" t="str">
        <f t="shared" si="22"/>
        <v/>
      </c>
      <c r="AY85" s="21" t="str">
        <f>IFERROR(VLOOKUP((CONCATENATE(AM85,AX85)),Listados!$U$3:$V$11,2,FALSE),"")</f>
        <v/>
      </c>
      <c r="AZ85" s="48">
        <f t="shared" si="23"/>
        <v>100</v>
      </c>
      <c r="BA85" s="294">
        <f>AVERAGE(AZ85:AZ90)</f>
        <v>100</v>
      </c>
      <c r="BB85" s="296" t="str">
        <f>IF(BA85&lt;=50, "Débil", IF(BA85&lt;=99,"Moderado","Fuerte"))</f>
        <v>Fuerte</v>
      </c>
      <c r="BC85" s="197">
        <f>+IF(AND(W85="Preventivo",BB85="Fuerte"),2,IF(AND(W85="Preventivo",BB85="Moderado"),1,0))</f>
        <v>0</v>
      </c>
      <c r="BD85" s="64">
        <f>+IF(AND(W85="Detectivo/Correctivo",$BB85="Fuerte"),2,IF(AND(W85="Detectivo/Correctivo",$BB85="Moderado"),1,IF(AND(W85="Preventivo",$BB85="Fuerte"),1,0)))</f>
        <v>0</v>
      </c>
      <c r="BE85" s="197" t="e">
        <f>+N85-BC85</f>
        <v>#N/A</v>
      </c>
      <c r="BF85" s="197" t="e">
        <f>+P85-BD85</f>
        <v>#N/A</v>
      </c>
      <c r="BG85" s="298" t="e">
        <f>+VLOOKUP(MIN(BE85,BE86,BE87,BE88,BE89,BE90),Listados!$J$18:$K$24,2,TRUE)</f>
        <v>#N/A</v>
      </c>
      <c r="BH85" s="298" t="e">
        <f>+VLOOKUP(MIN(BF85,BF86,BF87,BF88,BF89,BF90),Listados!$J$27:$K$32,2,TRUE)</f>
        <v>#N/A</v>
      </c>
      <c r="BI85" s="298" t="e">
        <f>IF(AND(BG85&lt;&gt;"",BH85&lt;&gt;""),VLOOKUP(BG85&amp;BH85,Listados!$M$3:$N$27,2,FALSE),"")</f>
        <v>#N/A</v>
      </c>
      <c r="BJ85" s="487" t="e">
        <f>+IF($R85="Asumir el riesgo","NA","")</f>
        <v>#N/A</v>
      </c>
      <c r="BK85" s="487" t="e">
        <f>+IF($R85="Asumir el riesgo","NA","")</f>
        <v>#N/A</v>
      </c>
      <c r="BL85" s="487" t="e">
        <f>+IF($R85="Asumir el riesgo","NA","")</f>
        <v>#N/A</v>
      </c>
      <c r="BM85" s="487" t="e">
        <f>+IF($R85="Asumir el riesgo","NA","")</f>
        <v>#N/A</v>
      </c>
    </row>
    <row r="86" spans="1:65" ht="65.099999999999994" customHeight="1" thickBot="1" x14ac:dyDescent="0.3">
      <c r="A86" s="310"/>
      <c r="B86" s="495"/>
      <c r="C86" s="315"/>
      <c r="D86" s="168"/>
      <c r="E86" s="168"/>
      <c r="F86" s="410"/>
      <c r="G86" s="318"/>
      <c r="H86" s="100"/>
      <c r="I86" s="129"/>
      <c r="J86" s="100"/>
      <c r="K86" s="153"/>
      <c r="L86" s="130"/>
      <c r="M86" s="302"/>
      <c r="N86" s="304"/>
      <c r="O86" s="307"/>
      <c r="P86" s="304"/>
      <c r="Q86" s="308"/>
      <c r="R86" s="299"/>
      <c r="S86" s="162"/>
      <c r="T86" s="238"/>
      <c r="U86" s="47" t="s">
        <v>627</v>
      </c>
      <c r="V86" s="200"/>
      <c r="W86" s="200"/>
      <c r="X86" s="200"/>
      <c r="Y86" s="95" t="str">
        <f t="shared" si="13"/>
        <v/>
      </c>
      <c r="Z86" s="200"/>
      <c r="AA86" s="95" t="str">
        <f t="shared" si="14"/>
        <v/>
      </c>
      <c r="AB86" s="162"/>
      <c r="AC86" s="95" t="str">
        <f t="shared" si="15"/>
        <v/>
      </c>
      <c r="AD86" s="162"/>
      <c r="AE86" s="95" t="str">
        <f t="shared" si="16"/>
        <v/>
      </c>
      <c r="AF86" s="162"/>
      <c r="AG86" s="95" t="str">
        <f t="shared" si="17"/>
        <v/>
      </c>
      <c r="AH86" s="162"/>
      <c r="AI86" s="95" t="str">
        <f t="shared" si="18"/>
        <v/>
      </c>
      <c r="AJ86" s="162"/>
      <c r="AK86" s="27" t="str">
        <f t="shared" si="19"/>
        <v/>
      </c>
      <c r="AL86" s="48" t="str">
        <f t="shared" si="20"/>
        <v/>
      </c>
      <c r="AM86" s="48" t="str">
        <f t="shared" si="21"/>
        <v/>
      </c>
      <c r="AN86" s="236"/>
      <c r="AO86" s="236"/>
      <c r="AP86" s="236"/>
      <c r="AQ86" s="236"/>
      <c r="AR86" s="236"/>
      <c r="AS86" s="236"/>
      <c r="AT86" s="236"/>
      <c r="AU86" s="237" t="str">
        <f>IFERROR(VLOOKUP(AT86,'Seguridad Información'!$I$61:$J$65,2,0),"")</f>
        <v/>
      </c>
      <c r="AV86" s="79"/>
      <c r="AW86" s="78" t="str">
        <f t="shared" si="12"/>
        <v/>
      </c>
      <c r="AX86" s="77" t="str">
        <f t="shared" si="22"/>
        <v/>
      </c>
      <c r="AY86" s="21" t="str">
        <f>IFERROR(VLOOKUP((CONCATENATE(AM86,AX86)),Listados!$U$3:$V$11,2,FALSE),"")</f>
        <v/>
      </c>
      <c r="AZ86" s="48">
        <f t="shared" si="23"/>
        <v>100</v>
      </c>
      <c r="BA86" s="295"/>
      <c r="BB86" s="297"/>
      <c r="BC86" s="197">
        <f>+IF(AND(W86="Preventivo",BB85="Fuerte"),2,IF(AND(W86="Preventivo",BB85="Moderado"),1,0))</f>
        <v>0</v>
      </c>
      <c r="BD86" s="64">
        <f>+IF(AND(W86="Detectivo/Correctivo",$BB85="Fuerte"),2,IF(AND(W86="Detectivo/Correctivo",$BB86="Moderado"),1,IF(AND(W86="Preventivo",$BB85="Fuerte"),1,0)))</f>
        <v>0</v>
      </c>
      <c r="BE86" s="197" t="e">
        <f>+N85-BC86</f>
        <v>#N/A</v>
      </c>
      <c r="BF86" s="197" t="e">
        <f>+P85-BD86</f>
        <v>#N/A</v>
      </c>
      <c r="BG86" s="299"/>
      <c r="BH86" s="299"/>
      <c r="BI86" s="299"/>
      <c r="BJ86" s="488"/>
      <c r="BK86" s="488"/>
      <c r="BL86" s="488"/>
      <c r="BM86" s="488"/>
    </row>
    <row r="87" spans="1:65" ht="65.099999999999994" customHeight="1" thickBot="1" x14ac:dyDescent="0.3">
      <c r="A87" s="310"/>
      <c r="B87" s="495"/>
      <c r="C87" s="315"/>
      <c r="D87" s="168"/>
      <c r="E87" s="168"/>
      <c r="F87" s="410"/>
      <c r="G87" s="318"/>
      <c r="H87" s="100"/>
      <c r="I87" s="129"/>
      <c r="J87" s="100"/>
      <c r="K87" s="153"/>
      <c r="L87" s="130"/>
      <c r="M87" s="302"/>
      <c r="N87" s="304"/>
      <c r="O87" s="307"/>
      <c r="P87" s="304"/>
      <c r="Q87" s="308"/>
      <c r="R87" s="299"/>
      <c r="S87" s="162"/>
      <c r="T87" s="96"/>
      <c r="U87" s="47" t="s">
        <v>627</v>
      </c>
      <c r="V87" s="200"/>
      <c r="W87" s="200"/>
      <c r="X87" s="200"/>
      <c r="Y87" s="95" t="str">
        <f t="shared" si="13"/>
        <v/>
      </c>
      <c r="Z87" s="200"/>
      <c r="AA87" s="95" t="str">
        <f t="shared" si="14"/>
        <v/>
      </c>
      <c r="AB87" s="162"/>
      <c r="AC87" s="95" t="str">
        <f t="shared" si="15"/>
        <v/>
      </c>
      <c r="AD87" s="162"/>
      <c r="AE87" s="95" t="str">
        <f t="shared" si="16"/>
        <v/>
      </c>
      <c r="AF87" s="162"/>
      <c r="AG87" s="95" t="str">
        <f t="shared" si="17"/>
        <v/>
      </c>
      <c r="AH87" s="162"/>
      <c r="AI87" s="95" t="str">
        <f t="shared" si="18"/>
        <v/>
      </c>
      <c r="AJ87" s="162"/>
      <c r="AK87" s="27" t="str">
        <f t="shared" si="19"/>
        <v/>
      </c>
      <c r="AL87" s="48" t="str">
        <f t="shared" si="20"/>
        <v/>
      </c>
      <c r="AM87" s="48" t="str">
        <f t="shared" si="21"/>
        <v/>
      </c>
      <c r="AN87" s="236"/>
      <c r="AO87" s="236"/>
      <c r="AP87" s="236"/>
      <c r="AQ87" s="236"/>
      <c r="AR87" s="236"/>
      <c r="AS87" s="236"/>
      <c r="AT87" s="236"/>
      <c r="AU87" s="237" t="str">
        <f>IFERROR(VLOOKUP(AT87,'Seguridad Información'!$I$61:$J$65,2,0),"")</f>
        <v/>
      </c>
      <c r="AV87" s="79"/>
      <c r="AW87" s="78" t="str">
        <f t="shared" si="12"/>
        <v/>
      </c>
      <c r="AX87" s="77" t="str">
        <f t="shared" si="22"/>
        <v/>
      </c>
      <c r="AY87" s="21" t="str">
        <f>IFERROR(VLOOKUP((CONCATENATE(AM87,AX87)),Listados!$U$3:$V$11,2,FALSE),"")</f>
        <v/>
      </c>
      <c r="AZ87" s="48">
        <f t="shared" si="23"/>
        <v>100</v>
      </c>
      <c r="BA87" s="295"/>
      <c r="BB87" s="297"/>
      <c r="BC87" s="197">
        <f>+IF(AND(W87="Preventivo",BB85="Fuerte"),2,IF(AND(W87="Preventivo",BB85="Moderado"),1,0))</f>
        <v>0</v>
      </c>
      <c r="BD87" s="64">
        <f>+IF(AND(W87="Detectivo/Correctivo",$BB85="Fuerte"),2,IF(AND(W87="Detectivo/Correctivo",$BB87="Moderado"),1,IF(AND(W87="Preventivo",$BB85="Fuerte"),1,0)))</f>
        <v>0</v>
      </c>
      <c r="BE87" s="197" t="e">
        <f>+N85-BC87</f>
        <v>#N/A</v>
      </c>
      <c r="BF87" s="197" t="e">
        <f>+P85-BD87</f>
        <v>#N/A</v>
      </c>
      <c r="BG87" s="299"/>
      <c r="BH87" s="299"/>
      <c r="BI87" s="299"/>
      <c r="BJ87" s="488"/>
      <c r="BK87" s="488"/>
      <c r="BL87" s="488"/>
      <c r="BM87" s="488"/>
    </row>
    <row r="88" spans="1:65" ht="65.099999999999994" customHeight="1" thickBot="1" x14ac:dyDescent="0.3">
      <c r="A88" s="310"/>
      <c r="B88" s="495"/>
      <c r="C88" s="315"/>
      <c r="D88" s="168"/>
      <c r="E88" s="168"/>
      <c r="F88" s="410"/>
      <c r="G88" s="318"/>
      <c r="H88" s="100"/>
      <c r="I88" s="129"/>
      <c r="J88" s="100"/>
      <c r="K88" s="153"/>
      <c r="L88" s="130"/>
      <c r="M88" s="302"/>
      <c r="N88" s="304"/>
      <c r="O88" s="307"/>
      <c r="P88" s="304"/>
      <c r="Q88" s="308"/>
      <c r="R88" s="299"/>
      <c r="S88" s="162"/>
      <c r="T88" s="97"/>
      <c r="U88" s="47" t="s">
        <v>627</v>
      </c>
      <c r="V88" s="200"/>
      <c r="W88" s="200"/>
      <c r="X88" s="200"/>
      <c r="Y88" s="95" t="str">
        <f t="shared" si="13"/>
        <v/>
      </c>
      <c r="Z88" s="200"/>
      <c r="AA88" s="95" t="str">
        <f t="shared" si="14"/>
        <v/>
      </c>
      <c r="AB88" s="162"/>
      <c r="AC88" s="95" t="str">
        <f t="shared" si="15"/>
        <v/>
      </c>
      <c r="AD88" s="162"/>
      <c r="AE88" s="95" t="str">
        <f t="shared" si="16"/>
        <v/>
      </c>
      <c r="AF88" s="162"/>
      <c r="AG88" s="95" t="str">
        <f t="shared" si="17"/>
        <v/>
      </c>
      <c r="AH88" s="162"/>
      <c r="AI88" s="95" t="str">
        <f t="shared" si="18"/>
        <v/>
      </c>
      <c r="AJ88" s="162"/>
      <c r="AK88" s="27" t="str">
        <f t="shared" si="19"/>
        <v/>
      </c>
      <c r="AL88" s="48" t="str">
        <f t="shared" si="20"/>
        <v/>
      </c>
      <c r="AM88" s="48" t="str">
        <f t="shared" si="21"/>
        <v/>
      </c>
      <c r="AN88" s="236"/>
      <c r="AO88" s="236"/>
      <c r="AP88" s="236"/>
      <c r="AQ88" s="236"/>
      <c r="AR88" s="236"/>
      <c r="AS88" s="236"/>
      <c r="AT88" s="236"/>
      <c r="AU88" s="237" t="str">
        <f>IFERROR(VLOOKUP(AT88,'Seguridad Información'!$I$61:$J$65,2,0),"")</f>
        <v/>
      </c>
      <c r="AV88" s="79"/>
      <c r="AW88" s="78" t="str">
        <f t="shared" si="12"/>
        <v/>
      </c>
      <c r="AX88" s="77" t="str">
        <f t="shared" si="22"/>
        <v/>
      </c>
      <c r="AY88" s="21" t="str">
        <f>IFERROR(VLOOKUP((CONCATENATE(AM88,AX88)),Listados!$U$3:$V$11,2,FALSE),"")</f>
        <v/>
      </c>
      <c r="AZ88" s="48">
        <f t="shared" si="23"/>
        <v>100</v>
      </c>
      <c r="BA88" s="295"/>
      <c r="BB88" s="297"/>
      <c r="BC88" s="197">
        <f>+IF(AND(W88="Preventivo",BB85="Fuerte"),2,IF(AND(W88="Preventivo",BB85="Moderado"),1,0))</f>
        <v>0</v>
      </c>
      <c r="BD88" s="64">
        <f>+IF(AND(W88="Detectivo/Correctivo",$BB85="Fuerte"),2,IF(AND(W88="Detectivo/Correctivo",$BB88="Moderado"),1,IF(AND(W88="Preventivo",$BB85="Fuerte"),1,0)))</f>
        <v>0</v>
      </c>
      <c r="BE88" s="197" t="e">
        <f>+N85-BC88</f>
        <v>#N/A</v>
      </c>
      <c r="BF88" s="197" t="e">
        <f>+P85-BD88</f>
        <v>#N/A</v>
      </c>
      <c r="BG88" s="299"/>
      <c r="BH88" s="299"/>
      <c r="BI88" s="299"/>
      <c r="BJ88" s="488"/>
      <c r="BK88" s="488"/>
      <c r="BL88" s="488"/>
      <c r="BM88" s="488"/>
    </row>
    <row r="89" spans="1:65" ht="65.099999999999994" customHeight="1" thickBot="1" x14ac:dyDescent="0.3">
      <c r="A89" s="310"/>
      <c r="B89" s="495"/>
      <c r="C89" s="315"/>
      <c r="D89" s="109"/>
      <c r="E89" s="109"/>
      <c r="F89" s="410"/>
      <c r="G89" s="318"/>
      <c r="H89" s="100"/>
      <c r="I89" s="129"/>
      <c r="J89" s="100"/>
      <c r="K89" s="29"/>
      <c r="L89" s="130"/>
      <c r="M89" s="302"/>
      <c r="N89" s="304"/>
      <c r="O89" s="307"/>
      <c r="P89" s="304"/>
      <c r="Q89" s="308"/>
      <c r="R89" s="299"/>
      <c r="S89" s="162"/>
      <c r="T89" s="238"/>
      <c r="U89" s="47" t="s">
        <v>627</v>
      </c>
      <c r="V89" s="200"/>
      <c r="W89" s="200"/>
      <c r="X89" s="200"/>
      <c r="Y89" s="95" t="str">
        <f t="shared" si="13"/>
        <v/>
      </c>
      <c r="Z89" s="200"/>
      <c r="AA89" s="95" t="str">
        <f t="shared" si="14"/>
        <v/>
      </c>
      <c r="AB89" s="162"/>
      <c r="AC89" s="95" t="str">
        <f t="shared" si="15"/>
        <v/>
      </c>
      <c r="AD89" s="162"/>
      <c r="AE89" s="95" t="str">
        <f t="shared" si="16"/>
        <v/>
      </c>
      <c r="AF89" s="162"/>
      <c r="AG89" s="95" t="str">
        <f t="shared" si="17"/>
        <v/>
      </c>
      <c r="AH89" s="162"/>
      <c r="AI89" s="95" t="str">
        <f t="shared" si="18"/>
        <v/>
      </c>
      <c r="AJ89" s="162"/>
      <c r="AK89" s="27" t="str">
        <f t="shared" si="19"/>
        <v/>
      </c>
      <c r="AL89" s="48" t="str">
        <f t="shared" si="20"/>
        <v/>
      </c>
      <c r="AM89" s="48" t="str">
        <f t="shared" si="21"/>
        <v/>
      </c>
      <c r="AN89" s="236"/>
      <c r="AO89" s="236"/>
      <c r="AP89" s="236"/>
      <c r="AQ89" s="236"/>
      <c r="AR89" s="236"/>
      <c r="AS89" s="236"/>
      <c r="AT89" s="236"/>
      <c r="AU89" s="237" t="str">
        <f>IFERROR(VLOOKUP(AT89,'Seguridad Información'!$I$61:$J$65,2,0),"")</f>
        <v/>
      </c>
      <c r="AV89" s="79"/>
      <c r="AW89" s="78" t="str">
        <f t="shared" si="12"/>
        <v/>
      </c>
      <c r="AX89" s="77" t="str">
        <f t="shared" si="22"/>
        <v/>
      </c>
      <c r="AY89" s="21" t="str">
        <f>IFERROR(VLOOKUP((CONCATENATE(AM89,AX89)),Listados!$U$3:$V$11,2,FALSE),"")</f>
        <v/>
      </c>
      <c r="AZ89" s="48">
        <f t="shared" si="23"/>
        <v>100</v>
      </c>
      <c r="BA89" s="295"/>
      <c r="BB89" s="297"/>
      <c r="BC89" s="197">
        <f>+IF(AND(W89="Preventivo",BB85="Fuerte"),2,IF(AND(W89="Preventivo",BB85="Moderado"),1,0))</f>
        <v>0</v>
      </c>
      <c r="BD89" s="64">
        <f>+IF(AND(W89="Detectivo/Correctivo",$BB85="Fuerte"),2,IF(AND(W89="Detectivo/Correctivo",$BB89="Moderado"),1,IF(AND(W89="Preventivo",$BB85="Fuerte"),1,0)))</f>
        <v>0</v>
      </c>
      <c r="BE89" s="197" t="e">
        <f>+N85-BC89</f>
        <v>#N/A</v>
      </c>
      <c r="BF89" s="197" t="e">
        <f>+P85-BD89</f>
        <v>#N/A</v>
      </c>
      <c r="BG89" s="299"/>
      <c r="BH89" s="299"/>
      <c r="BI89" s="299"/>
      <c r="BJ89" s="488"/>
      <c r="BK89" s="488"/>
      <c r="BL89" s="488"/>
      <c r="BM89" s="488"/>
    </row>
    <row r="90" spans="1:65" ht="65.099999999999994" customHeight="1" thickBot="1" x14ac:dyDescent="0.3">
      <c r="A90" s="311"/>
      <c r="B90" s="495"/>
      <c r="C90" s="316"/>
      <c r="D90" s="106"/>
      <c r="E90" s="106"/>
      <c r="F90" s="479"/>
      <c r="G90" s="319"/>
      <c r="H90" s="100"/>
      <c r="I90" s="129"/>
      <c r="J90" s="100"/>
      <c r="K90" s="31"/>
      <c r="L90" s="130"/>
      <c r="M90" s="302"/>
      <c r="N90" s="305"/>
      <c r="O90" s="307"/>
      <c r="P90" s="305"/>
      <c r="Q90" s="308"/>
      <c r="R90" s="300"/>
      <c r="S90" s="162"/>
      <c r="T90" s="98"/>
      <c r="U90" s="47" t="s">
        <v>627</v>
      </c>
      <c r="V90" s="200"/>
      <c r="W90" s="200"/>
      <c r="X90" s="200"/>
      <c r="Y90" s="95" t="str">
        <f t="shared" si="13"/>
        <v/>
      </c>
      <c r="Z90" s="200"/>
      <c r="AA90" s="95" t="str">
        <f t="shared" si="14"/>
        <v/>
      </c>
      <c r="AB90" s="162"/>
      <c r="AC90" s="95" t="str">
        <f t="shared" si="15"/>
        <v/>
      </c>
      <c r="AD90" s="162"/>
      <c r="AE90" s="95" t="str">
        <f t="shared" si="16"/>
        <v/>
      </c>
      <c r="AF90" s="162"/>
      <c r="AG90" s="95" t="str">
        <f t="shared" si="17"/>
        <v/>
      </c>
      <c r="AH90" s="162"/>
      <c r="AI90" s="95" t="str">
        <f t="shared" si="18"/>
        <v/>
      </c>
      <c r="AJ90" s="162"/>
      <c r="AK90" s="27" t="str">
        <f t="shared" si="19"/>
        <v/>
      </c>
      <c r="AL90" s="48" t="str">
        <f t="shared" si="20"/>
        <v/>
      </c>
      <c r="AM90" s="48" t="str">
        <f t="shared" si="21"/>
        <v/>
      </c>
      <c r="AN90" s="236"/>
      <c r="AO90" s="236"/>
      <c r="AP90" s="236"/>
      <c r="AQ90" s="236"/>
      <c r="AR90" s="236"/>
      <c r="AS90" s="236"/>
      <c r="AT90" s="236"/>
      <c r="AU90" s="237" t="str">
        <f>IFERROR(VLOOKUP(AT90,'Seguridad Información'!$I$61:$J$65,2,0),"")</f>
        <v/>
      </c>
      <c r="AV90" s="79"/>
      <c r="AW90" s="78" t="str">
        <f t="shared" si="12"/>
        <v/>
      </c>
      <c r="AX90" s="77" t="str">
        <f t="shared" si="22"/>
        <v/>
      </c>
      <c r="AY90" s="21" t="str">
        <f>IFERROR(VLOOKUP((CONCATENATE(AM90,AX90)),Listados!$U$3:$V$11,2,FALSE),"")</f>
        <v/>
      </c>
      <c r="AZ90" s="48">
        <f t="shared" si="23"/>
        <v>100</v>
      </c>
      <c r="BA90" s="296"/>
      <c r="BB90" s="297"/>
      <c r="BC90" s="197">
        <f>+IF(AND(W90="Preventivo",BB85="Fuerte"),2,IF(AND(W90="Preventivo",BB85="Moderado"),1,0))</f>
        <v>0</v>
      </c>
      <c r="BD90" s="64">
        <f>+IF(AND(W90="Detectivo/Correctivo",$BB85="Fuerte"),2,IF(AND(W90="Detectivo/Correctivo",$BB90="Moderado"),1,IF(AND(W90="Preventivo",$BB85="Fuerte"),1,0)))</f>
        <v>0</v>
      </c>
      <c r="BE90" s="197" t="e">
        <f>+N85-BC90</f>
        <v>#N/A</v>
      </c>
      <c r="BF90" s="197" t="e">
        <f>+P85-BD90</f>
        <v>#N/A</v>
      </c>
      <c r="BG90" s="300"/>
      <c r="BH90" s="300"/>
      <c r="BI90" s="300"/>
      <c r="BJ90" s="489"/>
      <c r="BK90" s="489"/>
      <c r="BL90" s="489"/>
      <c r="BM90" s="489"/>
    </row>
    <row r="91" spans="1:65" ht="65.099999999999994" customHeight="1" thickBot="1" x14ac:dyDescent="0.3">
      <c r="A91" s="309">
        <v>15</v>
      </c>
      <c r="B91" s="494"/>
      <c r="C91" s="314" t="str">
        <f>IFERROR(VLOOKUP(B91,Listados!B$3:C$20,2,FALSE),"")</f>
        <v/>
      </c>
      <c r="D91" s="107"/>
      <c r="E91" s="107"/>
      <c r="F91" s="409"/>
      <c r="G91" s="317"/>
      <c r="H91" s="100"/>
      <c r="I91" s="129"/>
      <c r="J91" s="100"/>
      <c r="K91" s="103"/>
      <c r="L91" s="17"/>
      <c r="M91" s="301"/>
      <c r="N91" s="303" t="e">
        <f>+VLOOKUP(M91,Listados!$K$8:$L$12,2,0)</f>
        <v>#N/A</v>
      </c>
      <c r="O91" s="306"/>
      <c r="P91" s="303" t="e">
        <f>+VLOOKUP(O91,Listados!$K$13:$L$17,2,0)</f>
        <v>#N/A</v>
      </c>
      <c r="Q91" s="300" t="str">
        <f>IF(AND(M91&lt;&gt;"",O91&lt;&gt;""),VLOOKUP(M91&amp;O91,Listados!$M$3:$N$27,2,FALSE),"")</f>
        <v/>
      </c>
      <c r="R91" s="298" t="e">
        <f>+VLOOKUP(Q91,Listados!$P$3:$Q$6,2,FALSE)</f>
        <v>#N/A</v>
      </c>
      <c r="S91" s="162"/>
      <c r="T91" s="94"/>
      <c r="U91" s="47" t="s">
        <v>627</v>
      </c>
      <c r="V91" s="200"/>
      <c r="W91" s="200"/>
      <c r="X91" s="200"/>
      <c r="Y91" s="95" t="str">
        <f t="shared" si="13"/>
        <v/>
      </c>
      <c r="Z91" s="200"/>
      <c r="AA91" s="95" t="str">
        <f t="shared" si="14"/>
        <v/>
      </c>
      <c r="AB91" s="162"/>
      <c r="AC91" s="95" t="str">
        <f t="shared" si="15"/>
        <v/>
      </c>
      <c r="AD91" s="162"/>
      <c r="AE91" s="95" t="str">
        <f t="shared" si="16"/>
        <v/>
      </c>
      <c r="AF91" s="162"/>
      <c r="AG91" s="95" t="str">
        <f t="shared" si="17"/>
        <v/>
      </c>
      <c r="AH91" s="162"/>
      <c r="AI91" s="95" t="str">
        <f t="shared" si="18"/>
        <v/>
      </c>
      <c r="AJ91" s="162"/>
      <c r="AK91" s="27" t="str">
        <f t="shared" si="19"/>
        <v/>
      </c>
      <c r="AL91" s="48" t="str">
        <f t="shared" si="20"/>
        <v/>
      </c>
      <c r="AM91" s="48" t="str">
        <f t="shared" si="21"/>
        <v/>
      </c>
      <c r="AN91" s="236"/>
      <c r="AO91" s="236"/>
      <c r="AP91" s="236"/>
      <c r="AQ91" s="236"/>
      <c r="AR91" s="236"/>
      <c r="AS91" s="236"/>
      <c r="AT91" s="236"/>
      <c r="AU91" s="237" t="str">
        <f>IFERROR(VLOOKUP(AT91,'Seguridad Información'!$I$61:$J$65,2,0),"")</f>
        <v/>
      </c>
      <c r="AV91" s="79"/>
      <c r="AW91" s="78" t="str">
        <f t="shared" si="12"/>
        <v/>
      </c>
      <c r="AX91" s="77" t="str">
        <f t="shared" si="22"/>
        <v/>
      </c>
      <c r="AY91" s="21" t="str">
        <f>IFERROR(VLOOKUP((CONCATENATE(AM91,AX91)),Listados!$U$3:$V$11,2,FALSE),"")</f>
        <v/>
      </c>
      <c r="AZ91" s="48">
        <f t="shared" si="23"/>
        <v>100</v>
      </c>
      <c r="BA91" s="294">
        <f>AVERAGE(AZ91:AZ96)</f>
        <v>100</v>
      </c>
      <c r="BB91" s="296" t="str">
        <f>IF(BA91&lt;=50, "Débil", IF(BA91&lt;=99,"Moderado","Fuerte"))</f>
        <v>Fuerte</v>
      </c>
      <c r="BC91" s="197">
        <f>+IF(AND(W91="Preventivo",BB91="Fuerte"),2,IF(AND(W91="Preventivo",BB91="Moderado"),1,0))</f>
        <v>0</v>
      </c>
      <c r="BD91" s="64">
        <f>+IF(AND(W91="Detectivo/Correctivo",$BB91="Fuerte"),2,IF(AND(W91="Detectivo/Correctivo",$BB91="Moderado"),1,IF(AND(W91="Preventivo",$BB91="Fuerte"),1,0)))</f>
        <v>0</v>
      </c>
      <c r="BE91" s="197" t="e">
        <f>+N91-BC91</f>
        <v>#N/A</v>
      </c>
      <c r="BF91" s="197" t="e">
        <f>+P91-BD91</f>
        <v>#N/A</v>
      </c>
      <c r="BG91" s="298" t="e">
        <f>+VLOOKUP(MIN(BE91,BE92,BE93,BE94,BE95,BE96),Listados!$J$18:$K$24,2,TRUE)</f>
        <v>#N/A</v>
      </c>
      <c r="BH91" s="298" t="e">
        <f>+VLOOKUP(MIN(BF91,BF92,BF93,BF94,BF95,BF96),Listados!$J$27:$K$32,2,TRUE)</f>
        <v>#N/A</v>
      </c>
      <c r="BI91" s="298" t="e">
        <f>IF(AND(BG91&lt;&gt;"",BH91&lt;&gt;""),VLOOKUP(BG91&amp;BH91,Listados!$M$3:$N$27,2,FALSE),"")</f>
        <v>#N/A</v>
      </c>
      <c r="BJ91" s="487" t="e">
        <f>+IF($R91="Asumir el riesgo","NA","")</f>
        <v>#N/A</v>
      </c>
      <c r="BK91" s="487" t="e">
        <f>+IF($R91="Asumir el riesgo","NA","")</f>
        <v>#N/A</v>
      </c>
      <c r="BL91" s="487" t="e">
        <f>+IF($R91="Asumir el riesgo","NA","")</f>
        <v>#N/A</v>
      </c>
      <c r="BM91" s="487" t="e">
        <f>+IF($R91="Asumir el riesgo","NA","")</f>
        <v>#N/A</v>
      </c>
    </row>
    <row r="92" spans="1:65" ht="65.099999999999994" customHeight="1" thickBot="1" x14ac:dyDescent="0.3">
      <c r="A92" s="310"/>
      <c r="B92" s="495"/>
      <c r="C92" s="315"/>
      <c r="D92" s="168"/>
      <c r="E92" s="168"/>
      <c r="F92" s="410"/>
      <c r="G92" s="318"/>
      <c r="H92" s="100"/>
      <c r="I92" s="129"/>
      <c r="J92" s="100"/>
      <c r="K92" s="153"/>
      <c r="L92" s="130"/>
      <c r="M92" s="302"/>
      <c r="N92" s="304"/>
      <c r="O92" s="307"/>
      <c r="P92" s="304"/>
      <c r="Q92" s="308"/>
      <c r="R92" s="299"/>
      <c r="S92" s="162"/>
      <c r="T92" s="238"/>
      <c r="U92" s="47" t="s">
        <v>627</v>
      </c>
      <c r="V92" s="200"/>
      <c r="W92" s="200"/>
      <c r="X92" s="200"/>
      <c r="Y92" s="95" t="str">
        <f t="shared" si="13"/>
        <v/>
      </c>
      <c r="Z92" s="200"/>
      <c r="AA92" s="95" t="str">
        <f t="shared" si="14"/>
        <v/>
      </c>
      <c r="AB92" s="162"/>
      <c r="AC92" s="95" t="str">
        <f t="shared" si="15"/>
        <v/>
      </c>
      <c r="AD92" s="162"/>
      <c r="AE92" s="95" t="str">
        <f t="shared" si="16"/>
        <v/>
      </c>
      <c r="AF92" s="162"/>
      <c r="AG92" s="95" t="str">
        <f t="shared" si="17"/>
        <v/>
      </c>
      <c r="AH92" s="162"/>
      <c r="AI92" s="95" t="str">
        <f t="shared" si="18"/>
        <v/>
      </c>
      <c r="AJ92" s="162"/>
      <c r="AK92" s="27" t="str">
        <f t="shared" si="19"/>
        <v/>
      </c>
      <c r="AL92" s="48" t="str">
        <f t="shared" si="20"/>
        <v/>
      </c>
      <c r="AM92" s="48" t="str">
        <f t="shared" si="21"/>
        <v/>
      </c>
      <c r="AN92" s="236"/>
      <c r="AO92" s="236"/>
      <c r="AP92" s="236"/>
      <c r="AQ92" s="236"/>
      <c r="AR92" s="236"/>
      <c r="AS92" s="236"/>
      <c r="AT92" s="236"/>
      <c r="AU92" s="237" t="str">
        <f>IFERROR(VLOOKUP(AT92,'Seguridad Información'!$I$61:$J$65,2,0),"")</f>
        <v/>
      </c>
      <c r="AV92" s="79"/>
      <c r="AW92" s="78" t="str">
        <f t="shared" si="12"/>
        <v/>
      </c>
      <c r="AX92" s="77" t="str">
        <f t="shared" si="22"/>
        <v/>
      </c>
      <c r="AY92" s="21" t="str">
        <f>IFERROR(VLOOKUP((CONCATENATE(AM92,AX92)),Listados!$U$3:$V$11,2,FALSE),"")</f>
        <v/>
      </c>
      <c r="AZ92" s="48">
        <f t="shared" si="23"/>
        <v>100</v>
      </c>
      <c r="BA92" s="295"/>
      <c r="BB92" s="297"/>
      <c r="BC92" s="197">
        <f>+IF(AND(W92="Preventivo",BB91="Fuerte"),2,IF(AND(W92="Preventivo",BB91="Moderado"),1,0))</f>
        <v>0</v>
      </c>
      <c r="BD92" s="64">
        <f>+IF(AND(W92="Detectivo/Correctivo",$BB91="Fuerte"),2,IF(AND(W92="Detectivo/Correctivo",$BB92="Moderado"),1,IF(AND(W92="Preventivo",$BB91="Fuerte"),1,0)))</f>
        <v>0</v>
      </c>
      <c r="BE92" s="197" t="e">
        <f>+N91-BC92</f>
        <v>#N/A</v>
      </c>
      <c r="BF92" s="197" t="e">
        <f>+P91-BD92</f>
        <v>#N/A</v>
      </c>
      <c r="BG92" s="299"/>
      <c r="BH92" s="299"/>
      <c r="BI92" s="299"/>
      <c r="BJ92" s="488"/>
      <c r="BK92" s="488"/>
      <c r="BL92" s="488"/>
      <c r="BM92" s="488"/>
    </row>
    <row r="93" spans="1:65" ht="65.099999999999994" customHeight="1" thickBot="1" x14ac:dyDescent="0.3">
      <c r="A93" s="310"/>
      <c r="B93" s="495"/>
      <c r="C93" s="315"/>
      <c r="D93" s="168"/>
      <c r="E93" s="168"/>
      <c r="F93" s="410"/>
      <c r="G93" s="318"/>
      <c r="H93" s="100"/>
      <c r="I93" s="129"/>
      <c r="J93" s="100"/>
      <c r="K93" s="153"/>
      <c r="L93" s="130"/>
      <c r="M93" s="302"/>
      <c r="N93" s="304"/>
      <c r="O93" s="307"/>
      <c r="P93" s="304"/>
      <c r="Q93" s="308"/>
      <c r="R93" s="299"/>
      <c r="S93" s="162"/>
      <c r="T93" s="96"/>
      <c r="U93" s="47" t="s">
        <v>627</v>
      </c>
      <c r="V93" s="200"/>
      <c r="W93" s="200"/>
      <c r="X93" s="200"/>
      <c r="Y93" s="95" t="str">
        <f t="shared" si="13"/>
        <v/>
      </c>
      <c r="Z93" s="200"/>
      <c r="AA93" s="95" t="str">
        <f t="shared" si="14"/>
        <v/>
      </c>
      <c r="AB93" s="162"/>
      <c r="AC93" s="95" t="str">
        <f t="shared" si="15"/>
        <v/>
      </c>
      <c r="AD93" s="162"/>
      <c r="AE93" s="95" t="str">
        <f t="shared" si="16"/>
        <v/>
      </c>
      <c r="AF93" s="162"/>
      <c r="AG93" s="95" t="str">
        <f t="shared" si="17"/>
        <v/>
      </c>
      <c r="AH93" s="162"/>
      <c r="AI93" s="95" t="str">
        <f t="shared" si="18"/>
        <v/>
      </c>
      <c r="AJ93" s="162"/>
      <c r="AK93" s="27" t="str">
        <f t="shared" si="19"/>
        <v/>
      </c>
      <c r="AL93" s="48" t="str">
        <f t="shared" si="20"/>
        <v/>
      </c>
      <c r="AM93" s="48" t="str">
        <f t="shared" si="21"/>
        <v/>
      </c>
      <c r="AN93" s="236"/>
      <c r="AO93" s="236"/>
      <c r="AP93" s="236"/>
      <c r="AQ93" s="236"/>
      <c r="AR93" s="236"/>
      <c r="AS93" s="236"/>
      <c r="AT93" s="236"/>
      <c r="AU93" s="237" t="str">
        <f>IFERROR(VLOOKUP(AT93,'Seguridad Información'!$I$61:$J$65,2,0),"")</f>
        <v/>
      </c>
      <c r="AV93" s="79"/>
      <c r="AW93" s="78" t="str">
        <f t="shared" si="12"/>
        <v/>
      </c>
      <c r="AX93" s="77" t="str">
        <f t="shared" si="22"/>
        <v/>
      </c>
      <c r="AY93" s="21" t="str">
        <f>IFERROR(VLOOKUP((CONCATENATE(AM93,AX93)),Listados!$U$3:$V$11,2,FALSE),"")</f>
        <v/>
      </c>
      <c r="AZ93" s="48">
        <f t="shared" si="23"/>
        <v>100</v>
      </c>
      <c r="BA93" s="295"/>
      <c r="BB93" s="297"/>
      <c r="BC93" s="197">
        <f>+IF(AND(W93="Preventivo",BB91="Fuerte"),2,IF(AND(W93="Preventivo",BB91="Moderado"),1,0))</f>
        <v>0</v>
      </c>
      <c r="BD93" s="64">
        <f>+IF(AND(W93="Detectivo/Correctivo",$BB91="Fuerte"),2,IF(AND(W93="Detectivo/Correctivo",$BB93="Moderado"),1,IF(AND(W93="Preventivo",$BB91="Fuerte"),1,0)))</f>
        <v>0</v>
      </c>
      <c r="BE93" s="197" t="e">
        <f>+N91-BC93</f>
        <v>#N/A</v>
      </c>
      <c r="BF93" s="197" t="e">
        <f>+P91-BD93</f>
        <v>#N/A</v>
      </c>
      <c r="BG93" s="299"/>
      <c r="BH93" s="299"/>
      <c r="BI93" s="299"/>
      <c r="BJ93" s="488"/>
      <c r="BK93" s="488"/>
      <c r="BL93" s="488"/>
      <c r="BM93" s="488"/>
    </row>
    <row r="94" spans="1:65" ht="65.099999999999994" customHeight="1" thickBot="1" x14ac:dyDescent="0.3">
      <c r="A94" s="310"/>
      <c r="B94" s="495"/>
      <c r="C94" s="315"/>
      <c r="D94" s="168"/>
      <c r="E94" s="168"/>
      <c r="F94" s="410"/>
      <c r="G94" s="318"/>
      <c r="H94" s="100"/>
      <c r="I94" s="129"/>
      <c r="J94" s="100"/>
      <c r="K94" s="153"/>
      <c r="L94" s="130"/>
      <c r="M94" s="302"/>
      <c r="N94" s="304"/>
      <c r="O94" s="307"/>
      <c r="P94" s="304"/>
      <c r="Q94" s="308"/>
      <c r="R94" s="299"/>
      <c r="S94" s="162"/>
      <c r="T94" s="97"/>
      <c r="U94" s="47" t="s">
        <v>627</v>
      </c>
      <c r="V94" s="200"/>
      <c r="W94" s="200"/>
      <c r="X94" s="200"/>
      <c r="Y94" s="95" t="str">
        <f t="shared" si="13"/>
        <v/>
      </c>
      <c r="Z94" s="200"/>
      <c r="AA94" s="95" t="str">
        <f t="shared" si="14"/>
        <v/>
      </c>
      <c r="AB94" s="162"/>
      <c r="AC94" s="95" t="str">
        <f t="shared" si="15"/>
        <v/>
      </c>
      <c r="AD94" s="162"/>
      <c r="AE94" s="95" t="str">
        <f t="shared" si="16"/>
        <v/>
      </c>
      <c r="AF94" s="162"/>
      <c r="AG94" s="95" t="str">
        <f t="shared" si="17"/>
        <v/>
      </c>
      <c r="AH94" s="162"/>
      <c r="AI94" s="95" t="str">
        <f t="shared" si="18"/>
        <v/>
      </c>
      <c r="AJ94" s="162"/>
      <c r="AK94" s="27" t="str">
        <f t="shared" si="19"/>
        <v/>
      </c>
      <c r="AL94" s="48" t="str">
        <f t="shared" si="20"/>
        <v/>
      </c>
      <c r="AM94" s="48" t="str">
        <f t="shared" si="21"/>
        <v/>
      </c>
      <c r="AN94" s="236"/>
      <c r="AO94" s="236"/>
      <c r="AP94" s="236"/>
      <c r="AQ94" s="236"/>
      <c r="AR94" s="236"/>
      <c r="AS94" s="236"/>
      <c r="AT94" s="236"/>
      <c r="AU94" s="237" t="str">
        <f>IFERROR(VLOOKUP(AT94,'Seguridad Información'!$I$61:$J$65,2,0),"")</f>
        <v/>
      </c>
      <c r="AV94" s="79"/>
      <c r="AW94" s="78" t="str">
        <f t="shared" si="12"/>
        <v/>
      </c>
      <c r="AX94" s="77" t="str">
        <f t="shared" si="22"/>
        <v/>
      </c>
      <c r="AY94" s="21" t="str">
        <f>IFERROR(VLOOKUP((CONCATENATE(AM94,AX94)),Listados!$U$3:$V$11,2,FALSE),"")</f>
        <v/>
      </c>
      <c r="AZ94" s="48">
        <f t="shared" si="23"/>
        <v>100</v>
      </c>
      <c r="BA94" s="295"/>
      <c r="BB94" s="297"/>
      <c r="BC94" s="197">
        <f>+IF(AND(W94="Preventivo",BB91="Fuerte"),2,IF(AND(W94="Preventivo",BB91="Moderado"),1,0))</f>
        <v>0</v>
      </c>
      <c r="BD94" s="64">
        <f>+IF(AND(W94="Detectivo/Correctivo",$BB91="Fuerte"),2,IF(AND(W94="Detectivo/Correctivo",$BB94="Moderado"),1,IF(AND(W94="Preventivo",$BB91="Fuerte"),1,0)))</f>
        <v>0</v>
      </c>
      <c r="BE94" s="197" t="e">
        <f>+N91-BC94</f>
        <v>#N/A</v>
      </c>
      <c r="BF94" s="197" t="e">
        <f>+P91-BD94</f>
        <v>#N/A</v>
      </c>
      <c r="BG94" s="299"/>
      <c r="BH94" s="299"/>
      <c r="BI94" s="299"/>
      <c r="BJ94" s="488"/>
      <c r="BK94" s="488"/>
      <c r="BL94" s="488"/>
      <c r="BM94" s="488"/>
    </row>
    <row r="95" spans="1:65" ht="65.099999999999994" customHeight="1" thickBot="1" x14ac:dyDescent="0.3">
      <c r="A95" s="310"/>
      <c r="B95" s="495"/>
      <c r="C95" s="315"/>
      <c r="D95" s="109"/>
      <c r="E95" s="109"/>
      <c r="F95" s="410"/>
      <c r="G95" s="318"/>
      <c r="H95" s="100"/>
      <c r="I95" s="129"/>
      <c r="J95" s="100"/>
      <c r="K95" s="29"/>
      <c r="L95" s="130"/>
      <c r="M95" s="302"/>
      <c r="N95" s="304"/>
      <c r="O95" s="307"/>
      <c r="P95" s="304"/>
      <c r="Q95" s="308"/>
      <c r="R95" s="299"/>
      <c r="S95" s="162"/>
      <c r="T95" s="238"/>
      <c r="U95" s="47" t="s">
        <v>627</v>
      </c>
      <c r="V95" s="200"/>
      <c r="W95" s="200"/>
      <c r="X95" s="200"/>
      <c r="Y95" s="95" t="str">
        <f t="shared" si="13"/>
        <v/>
      </c>
      <c r="Z95" s="200"/>
      <c r="AA95" s="95" t="str">
        <f t="shared" si="14"/>
        <v/>
      </c>
      <c r="AB95" s="162"/>
      <c r="AC95" s="95" t="str">
        <f t="shared" si="15"/>
        <v/>
      </c>
      <c r="AD95" s="162"/>
      <c r="AE95" s="95" t="str">
        <f t="shared" si="16"/>
        <v/>
      </c>
      <c r="AF95" s="162"/>
      <c r="AG95" s="95" t="str">
        <f t="shared" si="17"/>
        <v/>
      </c>
      <c r="AH95" s="162"/>
      <c r="AI95" s="95" t="str">
        <f t="shared" si="18"/>
        <v/>
      </c>
      <c r="AJ95" s="162"/>
      <c r="AK95" s="27" t="str">
        <f t="shared" si="19"/>
        <v/>
      </c>
      <c r="AL95" s="48" t="str">
        <f t="shared" si="20"/>
        <v/>
      </c>
      <c r="AM95" s="48" t="str">
        <f t="shared" si="21"/>
        <v/>
      </c>
      <c r="AN95" s="236"/>
      <c r="AO95" s="236"/>
      <c r="AP95" s="236"/>
      <c r="AQ95" s="236"/>
      <c r="AR95" s="236"/>
      <c r="AS95" s="236"/>
      <c r="AT95" s="236"/>
      <c r="AU95" s="237" t="str">
        <f>IFERROR(VLOOKUP(AT95,'Seguridad Información'!$I$61:$J$65,2,0),"")</f>
        <v/>
      </c>
      <c r="AV95" s="79"/>
      <c r="AW95" s="78" t="str">
        <f t="shared" si="12"/>
        <v/>
      </c>
      <c r="AX95" s="77" t="str">
        <f t="shared" si="22"/>
        <v/>
      </c>
      <c r="AY95" s="21" t="str">
        <f>IFERROR(VLOOKUP((CONCATENATE(AM95,AX95)),Listados!$U$3:$V$11,2,FALSE),"")</f>
        <v/>
      </c>
      <c r="AZ95" s="48">
        <f t="shared" si="23"/>
        <v>100</v>
      </c>
      <c r="BA95" s="295"/>
      <c r="BB95" s="297"/>
      <c r="BC95" s="197">
        <f>+IF(AND(W95="Preventivo",BB91="Fuerte"),2,IF(AND(W95="Preventivo",BB91="Moderado"),1,0))</f>
        <v>0</v>
      </c>
      <c r="BD95" s="64">
        <f>+IF(AND(W95="Detectivo/Correctivo",$BB91="Fuerte"),2,IF(AND(W95="Detectivo/Correctivo",$BB95="Moderado"),1,IF(AND(W95="Preventivo",$BB91="Fuerte"),1,0)))</f>
        <v>0</v>
      </c>
      <c r="BE95" s="197" t="e">
        <f>+N91-BC95</f>
        <v>#N/A</v>
      </c>
      <c r="BF95" s="197" t="e">
        <f>+P91-BD95</f>
        <v>#N/A</v>
      </c>
      <c r="BG95" s="299"/>
      <c r="BH95" s="299"/>
      <c r="BI95" s="299"/>
      <c r="BJ95" s="488"/>
      <c r="BK95" s="488"/>
      <c r="BL95" s="488"/>
      <c r="BM95" s="488"/>
    </row>
    <row r="96" spans="1:65" ht="65.099999999999994" customHeight="1" thickBot="1" x14ac:dyDescent="0.3">
      <c r="A96" s="311"/>
      <c r="B96" s="495"/>
      <c r="C96" s="316"/>
      <c r="D96" s="106"/>
      <c r="E96" s="106"/>
      <c r="F96" s="479"/>
      <c r="G96" s="319"/>
      <c r="H96" s="100"/>
      <c r="I96" s="129"/>
      <c r="J96" s="100"/>
      <c r="K96" s="31"/>
      <c r="L96" s="130"/>
      <c r="M96" s="302"/>
      <c r="N96" s="305"/>
      <c r="O96" s="307"/>
      <c r="P96" s="305"/>
      <c r="Q96" s="308"/>
      <c r="R96" s="300"/>
      <c r="S96" s="162"/>
      <c r="T96" s="98"/>
      <c r="U96" s="47" t="s">
        <v>627</v>
      </c>
      <c r="V96" s="200"/>
      <c r="W96" s="200"/>
      <c r="X96" s="200"/>
      <c r="Y96" s="95" t="str">
        <f t="shared" si="13"/>
        <v/>
      </c>
      <c r="Z96" s="200"/>
      <c r="AA96" s="95" t="str">
        <f t="shared" si="14"/>
        <v/>
      </c>
      <c r="AB96" s="162"/>
      <c r="AC96" s="95" t="str">
        <f t="shared" si="15"/>
        <v/>
      </c>
      <c r="AD96" s="162"/>
      <c r="AE96" s="95" t="str">
        <f t="shared" si="16"/>
        <v/>
      </c>
      <c r="AF96" s="162"/>
      <c r="AG96" s="95" t="str">
        <f t="shared" si="17"/>
        <v/>
      </c>
      <c r="AH96" s="162"/>
      <c r="AI96" s="95" t="str">
        <f t="shared" si="18"/>
        <v/>
      </c>
      <c r="AJ96" s="162"/>
      <c r="AK96" s="27" t="str">
        <f t="shared" si="19"/>
        <v/>
      </c>
      <c r="AL96" s="48" t="str">
        <f t="shared" si="20"/>
        <v/>
      </c>
      <c r="AM96" s="48" t="str">
        <f t="shared" si="21"/>
        <v/>
      </c>
      <c r="AN96" s="236"/>
      <c r="AO96" s="236"/>
      <c r="AP96" s="236"/>
      <c r="AQ96" s="236"/>
      <c r="AR96" s="236"/>
      <c r="AS96" s="236"/>
      <c r="AT96" s="236"/>
      <c r="AU96" s="237" t="str">
        <f>IFERROR(VLOOKUP(AT96,'Seguridad Información'!$I$61:$J$65,2,0),"")</f>
        <v/>
      </c>
      <c r="AV96" s="79"/>
      <c r="AW96" s="78" t="str">
        <f t="shared" si="12"/>
        <v/>
      </c>
      <c r="AX96" s="77" t="str">
        <f t="shared" si="22"/>
        <v/>
      </c>
      <c r="AY96" s="21" t="str">
        <f>IFERROR(VLOOKUP((CONCATENATE(AM96,AX96)),Listados!$U$3:$V$11,2,FALSE),"")</f>
        <v/>
      </c>
      <c r="AZ96" s="48">
        <f t="shared" si="23"/>
        <v>100</v>
      </c>
      <c r="BA96" s="296"/>
      <c r="BB96" s="297"/>
      <c r="BC96" s="197">
        <f>+IF(AND(W96="Preventivo",BB91="Fuerte"),2,IF(AND(W96="Preventivo",BB91="Moderado"),1,0))</f>
        <v>0</v>
      </c>
      <c r="BD96" s="64">
        <f>+IF(AND(W96="Detectivo/Correctivo",$BB91="Fuerte"),2,IF(AND(W96="Detectivo/Correctivo",$BB96="Moderado"),1,IF(AND(W96="Preventivo",$BB91="Fuerte"),1,0)))</f>
        <v>0</v>
      </c>
      <c r="BE96" s="197" t="e">
        <f>+N91-BC96</f>
        <v>#N/A</v>
      </c>
      <c r="BF96" s="197" t="e">
        <f>+P91-BD96</f>
        <v>#N/A</v>
      </c>
      <c r="BG96" s="300"/>
      <c r="BH96" s="300"/>
      <c r="BI96" s="300"/>
      <c r="BJ96" s="489"/>
      <c r="BK96" s="489"/>
      <c r="BL96" s="489"/>
      <c r="BM96" s="489"/>
    </row>
    <row r="97" spans="1:65" ht="65.099999999999994" customHeight="1" thickBot="1" x14ac:dyDescent="0.3">
      <c r="A97" s="309">
        <v>16</v>
      </c>
      <c r="B97" s="494"/>
      <c r="C97" s="314" t="str">
        <f>IFERROR(VLOOKUP(B97,Listados!B$3:C$20,2,FALSE),"")</f>
        <v/>
      </c>
      <c r="D97" s="107"/>
      <c r="E97" s="107"/>
      <c r="F97" s="409"/>
      <c r="G97" s="317"/>
      <c r="H97" s="100"/>
      <c r="I97" s="129"/>
      <c r="J97" s="100"/>
      <c r="K97" s="103"/>
      <c r="L97" s="17"/>
      <c r="M97" s="301"/>
      <c r="N97" s="303" t="e">
        <f>+VLOOKUP(M97,Listados!$K$8:$L$12,2,0)</f>
        <v>#N/A</v>
      </c>
      <c r="O97" s="306"/>
      <c r="P97" s="303" t="e">
        <f>+VLOOKUP(O97,Listados!$K$13:$L$17,2,0)</f>
        <v>#N/A</v>
      </c>
      <c r="Q97" s="300" t="str">
        <f>IF(AND(M97&lt;&gt;"",O97&lt;&gt;""),VLOOKUP(M97&amp;O97,Listados!$M$3:$N$27,2,FALSE),"")</f>
        <v/>
      </c>
      <c r="R97" s="298" t="e">
        <f>+VLOOKUP(Q97,Listados!$P$3:$Q$6,2,FALSE)</f>
        <v>#N/A</v>
      </c>
      <c r="S97" s="162"/>
      <c r="T97" s="94"/>
      <c r="U97" s="47" t="s">
        <v>627</v>
      </c>
      <c r="V97" s="200"/>
      <c r="W97" s="200"/>
      <c r="X97" s="200"/>
      <c r="Y97" s="95" t="str">
        <f t="shared" si="13"/>
        <v/>
      </c>
      <c r="Z97" s="200"/>
      <c r="AA97" s="95" t="str">
        <f t="shared" si="14"/>
        <v/>
      </c>
      <c r="AB97" s="162"/>
      <c r="AC97" s="95" t="str">
        <f t="shared" si="15"/>
        <v/>
      </c>
      <c r="AD97" s="162"/>
      <c r="AE97" s="95" t="str">
        <f t="shared" si="16"/>
        <v/>
      </c>
      <c r="AF97" s="162"/>
      <c r="AG97" s="95" t="str">
        <f t="shared" si="17"/>
        <v/>
      </c>
      <c r="AH97" s="162"/>
      <c r="AI97" s="95" t="str">
        <f t="shared" si="18"/>
        <v/>
      </c>
      <c r="AJ97" s="162"/>
      <c r="AK97" s="27" t="str">
        <f t="shared" si="19"/>
        <v/>
      </c>
      <c r="AL97" s="48" t="str">
        <f t="shared" si="20"/>
        <v/>
      </c>
      <c r="AM97" s="48" t="str">
        <f t="shared" si="21"/>
        <v/>
      </c>
      <c r="AN97" s="236"/>
      <c r="AO97" s="236"/>
      <c r="AP97" s="236"/>
      <c r="AQ97" s="236"/>
      <c r="AR97" s="236"/>
      <c r="AS97" s="236"/>
      <c r="AT97" s="236"/>
      <c r="AU97" s="237" t="str">
        <f>IFERROR(VLOOKUP(AT97,'Seguridad Información'!$I$61:$J$65,2,0),"")</f>
        <v/>
      </c>
      <c r="AV97" s="79"/>
      <c r="AW97" s="78" t="str">
        <f t="shared" si="12"/>
        <v/>
      </c>
      <c r="AX97" s="77" t="str">
        <f t="shared" si="22"/>
        <v/>
      </c>
      <c r="AY97" s="21" t="str">
        <f>IFERROR(VLOOKUP((CONCATENATE(AM97,AX97)),Listados!$U$3:$V$11,2,FALSE),"")</f>
        <v/>
      </c>
      <c r="AZ97" s="48">
        <f t="shared" si="23"/>
        <v>100</v>
      </c>
      <c r="BA97" s="294">
        <f>AVERAGE(AZ97:AZ102)</f>
        <v>100</v>
      </c>
      <c r="BB97" s="296" t="str">
        <f>IF(BA97&lt;=50, "Débil", IF(BA97&lt;=99,"Moderado","Fuerte"))</f>
        <v>Fuerte</v>
      </c>
      <c r="BC97" s="197">
        <f>+IF(AND(W97="Preventivo",BB97="Fuerte"),2,IF(AND(W97="Preventivo",BB97="Moderado"),1,0))</f>
        <v>0</v>
      </c>
      <c r="BD97" s="64">
        <f>+IF(AND(W97="Detectivo/Correctivo",$BB97="Fuerte"),2,IF(AND(W97="Detectivo/Correctivo",$BB97="Moderado"),1,IF(AND(W97="Preventivo",$BB97="Fuerte"),1,0)))</f>
        <v>0</v>
      </c>
      <c r="BE97" s="197" t="e">
        <f>+N97-BC97</f>
        <v>#N/A</v>
      </c>
      <c r="BF97" s="197" t="e">
        <f>+P97-BD97</f>
        <v>#N/A</v>
      </c>
      <c r="BG97" s="298" t="e">
        <f>+VLOOKUP(MIN(BE97,BE98,BE99,BE100,BE101,BE102),Listados!$J$18:$K$24,2,TRUE)</f>
        <v>#N/A</v>
      </c>
      <c r="BH97" s="298" t="e">
        <f>+VLOOKUP(MIN(BF97,BF98,BF99,BF100,BF101,BF102),Listados!$J$27:$K$32,2,TRUE)</f>
        <v>#N/A</v>
      </c>
      <c r="BI97" s="298" t="e">
        <f>IF(AND(BG97&lt;&gt;"",BH97&lt;&gt;""),VLOOKUP(BG97&amp;BH97,Listados!$M$3:$N$27,2,FALSE),"")</f>
        <v>#N/A</v>
      </c>
      <c r="BJ97" s="487" t="e">
        <f>+IF($R97="Asumir el riesgo","NA","")</f>
        <v>#N/A</v>
      </c>
      <c r="BK97" s="487" t="e">
        <f>+IF($R97="Asumir el riesgo","NA","")</f>
        <v>#N/A</v>
      </c>
      <c r="BL97" s="487" t="e">
        <f>+IF($R97="Asumir el riesgo","NA","")</f>
        <v>#N/A</v>
      </c>
      <c r="BM97" s="487" t="e">
        <f>+IF($R97="Asumir el riesgo","NA","")</f>
        <v>#N/A</v>
      </c>
    </row>
    <row r="98" spans="1:65" ht="65.099999999999994" customHeight="1" thickBot="1" x14ac:dyDescent="0.3">
      <c r="A98" s="310"/>
      <c r="B98" s="495"/>
      <c r="C98" s="315"/>
      <c r="D98" s="168"/>
      <c r="E98" s="168"/>
      <c r="F98" s="410"/>
      <c r="G98" s="318"/>
      <c r="H98" s="100"/>
      <c r="I98" s="129"/>
      <c r="J98" s="100"/>
      <c r="K98" s="153"/>
      <c r="L98" s="130"/>
      <c r="M98" s="302"/>
      <c r="N98" s="304"/>
      <c r="O98" s="307"/>
      <c r="P98" s="304"/>
      <c r="Q98" s="308"/>
      <c r="R98" s="299"/>
      <c r="S98" s="162"/>
      <c r="T98" s="238"/>
      <c r="U98" s="47" t="s">
        <v>627</v>
      </c>
      <c r="V98" s="200"/>
      <c r="W98" s="200"/>
      <c r="X98" s="200"/>
      <c r="Y98" s="95" t="str">
        <f t="shared" si="13"/>
        <v/>
      </c>
      <c r="Z98" s="200"/>
      <c r="AA98" s="95" t="str">
        <f t="shared" si="14"/>
        <v/>
      </c>
      <c r="AB98" s="162"/>
      <c r="AC98" s="95" t="str">
        <f t="shared" si="15"/>
        <v/>
      </c>
      <c r="AD98" s="162"/>
      <c r="AE98" s="95" t="str">
        <f t="shared" si="16"/>
        <v/>
      </c>
      <c r="AF98" s="162"/>
      <c r="AG98" s="95" t="str">
        <f t="shared" si="17"/>
        <v/>
      </c>
      <c r="AH98" s="162"/>
      <c r="AI98" s="95" t="str">
        <f t="shared" si="18"/>
        <v/>
      </c>
      <c r="AJ98" s="162"/>
      <c r="AK98" s="27" t="str">
        <f t="shared" si="19"/>
        <v/>
      </c>
      <c r="AL98" s="48" t="str">
        <f t="shared" si="20"/>
        <v/>
      </c>
      <c r="AM98" s="48" t="str">
        <f t="shared" si="21"/>
        <v/>
      </c>
      <c r="AN98" s="236"/>
      <c r="AO98" s="236"/>
      <c r="AP98" s="236"/>
      <c r="AQ98" s="236"/>
      <c r="AR98" s="236"/>
      <c r="AS98" s="236"/>
      <c r="AT98" s="236"/>
      <c r="AU98" s="237" t="str">
        <f>IFERROR(VLOOKUP(AT98,'Seguridad Información'!$I$61:$J$65,2,0),"")</f>
        <v/>
      </c>
      <c r="AV98" s="79"/>
      <c r="AW98" s="78" t="str">
        <f t="shared" si="12"/>
        <v/>
      </c>
      <c r="AX98" s="77" t="str">
        <f t="shared" si="22"/>
        <v/>
      </c>
      <c r="AY98" s="21" t="str">
        <f>IFERROR(VLOOKUP((CONCATENATE(AM98,AX98)),Listados!$U$3:$V$11,2,FALSE),"")</f>
        <v/>
      </c>
      <c r="AZ98" s="48">
        <f t="shared" si="23"/>
        <v>100</v>
      </c>
      <c r="BA98" s="295"/>
      <c r="BB98" s="297"/>
      <c r="BC98" s="197">
        <f>+IF(AND(W98="Preventivo",BB97="Fuerte"),2,IF(AND(W98="Preventivo",BB97="Moderado"),1,0))</f>
        <v>0</v>
      </c>
      <c r="BD98" s="64">
        <f>+IF(AND(W98="Detectivo/Correctivo",$BB97="Fuerte"),2,IF(AND(W98="Detectivo/Correctivo",$BB98="Moderado"),1,IF(AND(W98="Preventivo",$BB97="Fuerte"),1,0)))</f>
        <v>0</v>
      </c>
      <c r="BE98" s="197" t="e">
        <f>+N97-BC98</f>
        <v>#N/A</v>
      </c>
      <c r="BF98" s="197" t="e">
        <f>+P97-BD98</f>
        <v>#N/A</v>
      </c>
      <c r="BG98" s="299"/>
      <c r="BH98" s="299"/>
      <c r="BI98" s="299"/>
      <c r="BJ98" s="488"/>
      <c r="BK98" s="488"/>
      <c r="BL98" s="488"/>
      <c r="BM98" s="488"/>
    </row>
    <row r="99" spans="1:65" ht="65.099999999999994" customHeight="1" thickBot="1" x14ac:dyDescent="0.3">
      <c r="A99" s="310"/>
      <c r="B99" s="495"/>
      <c r="C99" s="315"/>
      <c r="D99" s="168"/>
      <c r="E99" s="168"/>
      <c r="F99" s="410"/>
      <c r="G99" s="318"/>
      <c r="H99" s="100"/>
      <c r="I99" s="129"/>
      <c r="J99" s="100"/>
      <c r="K99" s="153"/>
      <c r="L99" s="130"/>
      <c r="M99" s="302"/>
      <c r="N99" s="304"/>
      <c r="O99" s="307"/>
      <c r="P99" s="304"/>
      <c r="Q99" s="308"/>
      <c r="R99" s="299"/>
      <c r="S99" s="162"/>
      <c r="T99" s="96"/>
      <c r="U99" s="47" t="s">
        <v>627</v>
      </c>
      <c r="V99" s="200"/>
      <c r="W99" s="200"/>
      <c r="X99" s="200"/>
      <c r="Y99" s="95" t="str">
        <f t="shared" si="13"/>
        <v/>
      </c>
      <c r="Z99" s="200"/>
      <c r="AA99" s="95" t="str">
        <f t="shared" si="14"/>
        <v/>
      </c>
      <c r="AB99" s="162"/>
      <c r="AC99" s="95" t="str">
        <f t="shared" si="15"/>
        <v/>
      </c>
      <c r="AD99" s="162"/>
      <c r="AE99" s="95" t="str">
        <f t="shared" si="16"/>
        <v/>
      </c>
      <c r="AF99" s="162"/>
      <c r="AG99" s="95" t="str">
        <f t="shared" si="17"/>
        <v/>
      </c>
      <c r="AH99" s="162"/>
      <c r="AI99" s="95" t="str">
        <f t="shared" si="18"/>
        <v/>
      </c>
      <c r="AJ99" s="162"/>
      <c r="AK99" s="27" t="str">
        <f t="shared" si="19"/>
        <v/>
      </c>
      <c r="AL99" s="48" t="str">
        <f t="shared" si="20"/>
        <v/>
      </c>
      <c r="AM99" s="48" t="str">
        <f t="shared" si="21"/>
        <v/>
      </c>
      <c r="AN99" s="236"/>
      <c r="AO99" s="236"/>
      <c r="AP99" s="236"/>
      <c r="AQ99" s="236"/>
      <c r="AR99" s="236"/>
      <c r="AS99" s="236"/>
      <c r="AT99" s="236"/>
      <c r="AU99" s="237" t="str">
        <f>IFERROR(VLOOKUP(AT99,'Seguridad Información'!$I$61:$J$65,2,0),"")</f>
        <v/>
      </c>
      <c r="AV99" s="79"/>
      <c r="AW99" s="78" t="str">
        <f t="shared" si="12"/>
        <v/>
      </c>
      <c r="AX99" s="77" t="str">
        <f t="shared" si="22"/>
        <v/>
      </c>
      <c r="AY99" s="21" t="str">
        <f>IFERROR(VLOOKUP((CONCATENATE(AM99,AX99)),Listados!$U$3:$V$11,2,FALSE),"")</f>
        <v/>
      </c>
      <c r="AZ99" s="48">
        <f t="shared" si="23"/>
        <v>100</v>
      </c>
      <c r="BA99" s="295"/>
      <c r="BB99" s="297"/>
      <c r="BC99" s="197">
        <f>+IF(AND(W99="Preventivo",BB97="Fuerte"),2,IF(AND(W99="Preventivo",BB97="Moderado"),1,0))</f>
        <v>0</v>
      </c>
      <c r="BD99" s="64">
        <f>+IF(AND(W99="Detectivo/Correctivo",$BB97="Fuerte"),2,IF(AND(W99="Detectivo/Correctivo",$BB99="Moderado"),1,IF(AND(W99="Preventivo",$BB97="Fuerte"),1,0)))</f>
        <v>0</v>
      </c>
      <c r="BE99" s="197" t="e">
        <f>+N97-BC99</f>
        <v>#N/A</v>
      </c>
      <c r="BF99" s="197" t="e">
        <f>+P97-BD99</f>
        <v>#N/A</v>
      </c>
      <c r="BG99" s="299"/>
      <c r="BH99" s="299"/>
      <c r="BI99" s="299"/>
      <c r="BJ99" s="488"/>
      <c r="BK99" s="488"/>
      <c r="BL99" s="488"/>
      <c r="BM99" s="488"/>
    </row>
    <row r="100" spans="1:65" ht="65.099999999999994" customHeight="1" thickBot="1" x14ac:dyDescent="0.3">
      <c r="A100" s="310"/>
      <c r="B100" s="495"/>
      <c r="C100" s="315"/>
      <c r="D100" s="168"/>
      <c r="E100" s="168"/>
      <c r="F100" s="410"/>
      <c r="G100" s="318"/>
      <c r="H100" s="100"/>
      <c r="I100" s="129"/>
      <c r="J100" s="100"/>
      <c r="K100" s="153"/>
      <c r="L100" s="130"/>
      <c r="M100" s="302"/>
      <c r="N100" s="304"/>
      <c r="O100" s="307"/>
      <c r="P100" s="304"/>
      <c r="Q100" s="308"/>
      <c r="R100" s="299"/>
      <c r="S100" s="162"/>
      <c r="T100" s="97"/>
      <c r="U100" s="47" t="s">
        <v>627</v>
      </c>
      <c r="V100" s="200"/>
      <c r="W100" s="200"/>
      <c r="X100" s="200"/>
      <c r="Y100" s="95" t="str">
        <f t="shared" si="13"/>
        <v/>
      </c>
      <c r="Z100" s="200"/>
      <c r="AA100" s="95" t="str">
        <f t="shared" si="14"/>
        <v/>
      </c>
      <c r="AB100" s="162"/>
      <c r="AC100" s="95" t="str">
        <f t="shared" si="15"/>
        <v/>
      </c>
      <c r="AD100" s="162"/>
      <c r="AE100" s="95" t="str">
        <f t="shared" si="16"/>
        <v/>
      </c>
      <c r="AF100" s="162"/>
      <c r="AG100" s="95" t="str">
        <f t="shared" si="17"/>
        <v/>
      </c>
      <c r="AH100" s="162"/>
      <c r="AI100" s="95" t="str">
        <f t="shared" si="18"/>
        <v/>
      </c>
      <c r="AJ100" s="162"/>
      <c r="AK100" s="27" t="str">
        <f t="shared" si="19"/>
        <v/>
      </c>
      <c r="AL100" s="48" t="str">
        <f t="shared" si="20"/>
        <v/>
      </c>
      <c r="AM100" s="48" t="str">
        <f t="shared" si="21"/>
        <v/>
      </c>
      <c r="AN100" s="236"/>
      <c r="AO100" s="236"/>
      <c r="AP100" s="236"/>
      <c r="AQ100" s="236"/>
      <c r="AR100" s="236"/>
      <c r="AS100" s="236"/>
      <c r="AT100" s="236"/>
      <c r="AU100" s="237" t="str">
        <f>IFERROR(VLOOKUP(AT100,'Seguridad Información'!$I$61:$J$65,2,0),"")</f>
        <v/>
      </c>
      <c r="AV100" s="79"/>
      <c r="AW100" s="78" t="str">
        <f t="shared" si="12"/>
        <v/>
      </c>
      <c r="AX100" s="77" t="str">
        <f t="shared" si="22"/>
        <v/>
      </c>
      <c r="AY100" s="21" t="str">
        <f>IFERROR(VLOOKUP((CONCATENATE(AM100,AX100)),Listados!$U$3:$V$11,2,FALSE),"")</f>
        <v/>
      </c>
      <c r="AZ100" s="48">
        <f t="shared" si="23"/>
        <v>100</v>
      </c>
      <c r="BA100" s="295"/>
      <c r="BB100" s="297"/>
      <c r="BC100" s="197">
        <f>+IF(AND(W100="Preventivo",BB97="Fuerte"),2,IF(AND(W100="Preventivo",BB97="Moderado"),1,0))</f>
        <v>0</v>
      </c>
      <c r="BD100" s="64">
        <f>+IF(AND(W100="Detectivo/Correctivo",$BB97="Fuerte"),2,IF(AND(W100="Detectivo/Correctivo",$BB100="Moderado"),1,IF(AND(W100="Preventivo",$BB97="Fuerte"),1,0)))</f>
        <v>0</v>
      </c>
      <c r="BE100" s="197" t="e">
        <f>+N97-BC100</f>
        <v>#N/A</v>
      </c>
      <c r="BF100" s="197" t="e">
        <f>+P97-BD100</f>
        <v>#N/A</v>
      </c>
      <c r="BG100" s="299"/>
      <c r="BH100" s="299"/>
      <c r="BI100" s="299"/>
      <c r="BJ100" s="488"/>
      <c r="BK100" s="488"/>
      <c r="BL100" s="488"/>
      <c r="BM100" s="488"/>
    </row>
    <row r="101" spans="1:65" ht="65.099999999999994" customHeight="1" thickBot="1" x14ac:dyDescent="0.3">
      <c r="A101" s="310"/>
      <c r="B101" s="495"/>
      <c r="C101" s="315"/>
      <c r="D101" s="109"/>
      <c r="E101" s="109"/>
      <c r="F101" s="410"/>
      <c r="G101" s="318"/>
      <c r="H101" s="100"/>
      <c r="I101" s="129"/>
      <c r="J101" s="100"/>
      <c r="K101" s="29"/>
      <c r="L101" s="130"/>
      <c r="M101" s="302"/>
      <c r="N101" s="304"/>
      <c r="O101" s="307"/>
      <c r="P101" s="304"/>
      <c r="Q101" s="308"/>
      <c r="R101" s="299"/>
      <c r="S101" s="162"/>
      <c r="T101" s="238"/>
      <c r="U101" s="47" t="s">
        <v>627</v>
      </c>
      <c r="V101" s="200"/>
      <c r="W101" s="200"/>
      <c r="X101" s="200"/>
      <c r="Y101" s="95" t="str">
        <f t="shared" si="13"/>
        <v/>
      </c>
      <c r="Z101" s="200"/>
      <c r="AA101" s="95" t="str">
        <f t="shared" si="14"/>
        <v/>
      </c>
      <c r="AB101" s="162"/>
      <c r="AC101" s="95" t="str">
        <f t="shared" si="15"/>
        <v/>
      </c>
      <c r="AD101" s="162"/>
      <c r="AE101" s="95" t="str">
        <f t="shared" si="16"/>
        <v/>
      </c>
      <c r="AF101" s="162"/>
      <c r="AG101" s="95" t="str">
        <f t="shared" si="17"/>
        <v/>
      </c>
      <c r="AH101" s="162"/>
      <c r="AI101" s="95" t="str">
        <f t="shared" si="18"/>
        <v/>
      </c>
      <c r="AJ101" s="162"/>
      <c r="AK101" s="27" t="str">
        <f t="shared" si="19"/>
        <v/>
      </c>
      <c r="AL101" s="48" t="str">
        <f t="shared" si="20"/>
        <v/>
      </c>
      <c r="AM101" s="48" t="str">
        <f t="shared" si="21"/>
        <v/>
      </c>
      <c r="AN101" s="236"/>
      <c r="AO101" s="236"/>
      <c r="AP101" s="236"/>
      <c r="AQ101" s="236"/>
      <c r="AR101" s="236"/>
      <c r="AS101" s="236"/>
      <c r="AT101" s="236"/>
      <c r="AU101" s="237" t="str">
        <f>IFERROR(VLOOKUP(AT101,'Seguridad Información'!$I$61:$J$65,2,0),"")</f>
        <v/>
      </c>
      <c r="AV101" s="79"/>
      <c r="AW101" s="78" t="str">
        <f t="shared" si="12"/>
        <v/>
      </c>
      <c r="AX101" s="77" t="str">
        <f t="shared" si="22"/>
        <v/>
      </c>
      <c r="AY101" s="21" t="str">
        <f>IFERROR(VLOOKUP((CONCATENATE(AM101,AX101)),Listados!$U$3:$V$11,2,FALSE),"")</f>
        <v/>
      </c>
      <c r="AZ101" s="48">
        <f t="shared" si="23"/>
        <v>100</v>
      </c>
      <c r="BA101" s="295"/>
      <c r="BB101" s="297"/>
      <c r="BC101" s="197">
        <f>+IF(AND(W101="Preventivo",BB97="Fuerte"),2,IF(AND(W101="Preventivo",BB97="Moderado"),1,0))</f>
        <v>0</v>
      </c>
      <c r="BD101" s="64">
        <f>+IF(AND(W101="Detectivo/Correctivo",$BB97="Fuerte"),2,IF(AND(W101="Detectivo/Correctivo",$BB101="Moderado"),1,IF(AND(W101="Preventivo",$BB97="Fuerte"),1,0)))</f>
        <v>0</v>
      </c>
      <c r="BE101" s="197" t="e">
        <f>+N97-BC101</f>
        <v>#N/A</v>
      </c>
      <c r="BF101" s="197" t="e">
        <f>+P97-BD101</f>
        <v>#N/A</v>
      </c>
      <c r="BG101" s="299"/>
      <c r="BH101" s="299"/>
      <c r="BI101" s="299"/>
      <c r="BJ101" s="488"/>
      <c r="BK101" s="488"/>
      <c r="BL101" s="488"/>
      <c r="BM101" s="488"/>
    </row>
    <row r="102" spans="1:65" ht="65.099999999999994" customHeight="1" thickBot="1" x14ac:dyDescent="0.3">
      <c r="A102" s="311"/>
      <c r="B102" s="495"/>
      <c r="C102" s="316"/>
      <c r="D102" s="106"/>
      <c r="E102" s="106"/>
      <c r="F102" s="479"/>
      <c r="G102" s="319"/>
      <c r="H102" s="100"/>
      <c r="I102" s="129"/>
      <c r="J102" s="100"/>
      <c r="K102" s="31"/>
      <c r="L102" s="130"/>
      <c r="M102" s="302"/>
      <c r="N102" s="305"/>
      <c r="O102" s="307"/>
      <c r="P102" s="305"/>
      <c r="Q102" s="308"/>
      <c r="R102" s="300"/>
      <c r="S102" s="162"/>
      <c r="T102" s="98"/>
      <c r="U102" s="47" t="s">
        <v>627</v>
      </c>
      <c r="V102" s="200"/>
      <c r="W102" s="200"/>
      <c r="X102" s="200"/>
      <c r="Y102" s="95" t="str">
        <f t="shared" si="13"/>
        <v/>
      </c>
      <c r="Z102" s="200"/>
      <c r="AA102" s="95" t="str">
        <f t="shared" si="14"/>
        <v/>
      </c>
      <c r="AB102" s="162"/>
      <c r="AC102" s="95" t="str">
        <f t="shared" si="15"/>
        <v/>
      </c>
      <c r="AD102" s="162"/>
      <c r="AE102" s="95" t="str">
        <f t="shared" si="16"/>
        <v/>
      </c>
      <c r="AF102" s="162"/>
      <c r="AG102" s="95" t="str">
        <f t="shared" si="17"/>
        <v/>
      </c>
      <c r="AH102" s="162"/>
      <c r="AI102" s="95" t="str">
        <f t="shared" si="18"/>
        <v/>
      </c>
      <c r="AJ102" s="162"/>
      <c r="AK102" s="27" t="str">
        <f t="shared" si="19"/>
        <v/>
      </c>
      <c r="AL102" s="48" t="str">
        <f t="shared" si="20"/>
        <v/>
      </c>
      <c r="AM102" s="48" t="str">
        <f t="shared" si="21"/>
        <v/>
      </c>
      <c r="AN102" s="236"/>
      <c r="AO102" s="236"/>
      <c r="AP102" s="236"/>
      <c r="AQ102" s="236"/>
      <c r="AR102" s="236"/>
      <c r="AS102" s="236"/>
      <c r="AT102" s="236"/>
      <c r="AU102" s="237" t="str">
        <f>IFERROR(VLOOKUP(AT102,'Seguridad Información'!$I$61:$J$65,2,0),"")</f>
        <v/>
      </c>
      <c r="AV102" s="79"/>
      <c r="AW102" s="78" t="str">
        <f t="shared" si="12"/>
        <v/>
      </c>
      <c r="AX102" s="77" t="str">
        <f t="shared" si="22"/>
        <v/>
      </c>
      <c r="AY102" s="21" t="str">
        <f>IFERROR(VLOOKUP((CONCATENATE(AM102,AX102)),Listados!$U$3:$V$11,2,FALSE),"")</f>
        <v/>
      </c>
      <c r="AZ102" s="48">
        <f t="shared" si="23"/>
        <v>100</v>
      </c>
      <c r="BA102" s="296"/>
      <c r="BB102" s="297"/>
      <c r="BC102" s="197">
        <f>+IF(AND(W102="Preventivo",BB97="Fuerte"),2,IF(AND(W102="Preventivo",BB97="Moderado"),1,0))</f>
        <v>0</v>
      </c>
      <c r="BD102" s="64">
        <f>+IF(AND(W102="Detectivo/Correctivo",$BB97="Fuerte"),2,IF(AND(W102="Detectivo/Correctivo",$BB102="Moderado"),1,IF(AND(W102="Preventivo",$BB97="Fuerte"),1,0)))</f>
        <v>0</v>
      </c>
      <c r="BE102" s="197" t="e">
        <f>+N97-BC102</f>
        <v>#N/A</v>
      </c>
      <c r="BF102" s="197" t="e">
        <f>+P97-BD102</f>
        <v>#N/A</v>
      </c>
      <c r="BG102" s="300"/>
      <c r="BH102" s="300"/>
      <c r="BI102" s="300"/>
      <c r="BJ102" s="489"/>
      <c r="BK102" s="489"/>
      <c r="BL102" s="489"/>
      <c r="BM102" s="489"/>
    </row>
    <row r="103" spans="1:65" ht="65.099999999999994" customHeight="1" thickBot="1" x14ac:dyDescent="0.3">
      <c r="A103" s="309">
        <v>17</v>
      </c>
      <c r="B103" s="494"/>
      <c r="C103" s="314" t="str">
        <f>IFERROR(VLOOKUP(B103,Listados!B$3:C$20,2,FALSE),"")</f>
        <v/>
      </c>
      <c r="D103" s="107"/>
      <c r="E103" s="107"/>
      <c r="F103" s="409"/>
      <c r="G103" s="317"/>
      <c r="H103" s="100"/>
      <c r="I103" s="129"/>
      <c r="J103" s="100"/>
      <c r="K103" s="103"/>
      <c r="L103" s="17"/>
      <c r="M103" s="301"/>
      <c r="N103" s="303" t="e">
        <f>+VLOOKUP(M103,Listados!$K$8:$L$12,2,0)</f>
        <v>#N/A</v>
      </c>
      <c r="O103" s="306"/>
      <c r="P103" s="303" t="e">
        <f>+VLOOKUP(O103,Listados!$K$13:$L$17,2,0)</f>
        <v>#N/A</v>
      </c>
      <c r="Q103" s="300" t="str">
        <f>IF(AND(M103&lt;&gt;"",O103&lt;&gt;""),VLOOKUP(M103&amp;O103,Listados!$M$3:$N$27,2,FALSE),"")</f>
        <v/>
      </c>
      <c r="R103" s="298" t="e">
        <f>+VLOOKUP(Q103,Listados!$P$3:$Q$6,2,FALSE)</f>
        <v>#N/A</v>
      </c>
      <c r="S103" s="162"/>
      <c r="T103" s="94"/>
      <c r="U103" s="47" t="s">
        <v>627</v>
      </c>
      <c r="V103" s="200"/>
      <c r="W103" s="200"/>
      <c r="X103" s="200"/>
      <c r="Y103" s="95" t="str">
        <f t="shared" si="13"/>
        <v/>
      </c>
      <c r="Z103" s="200"/>
      <c r="AA103" s="95" t="str">
        <f t="shared" si="14"/>
        <v/>
      </c>
      <c r="AB103" s="162"/>
      <c r="AC103" s="95" t="str">
        <f t="shared" si="15"/>
        <v/>
      </c>
      <c r="AD103" s="162"/>
      <c r="AE103" s="95" t="str">
        <f t="shared" si="16"/>
        <v/>
      </c>
      <c r="AF103" s="162"/>
      <c r="AG103" s="95" t="str">
        <f t="shared" si="17"/>
        <v/>
      </c>
      <c r="AH103" s="162"/>
      <c r="AI103" s="95" t="str">
        <f t="shared" si="18"/>
        <v/>
      </c>
      <c r="AJ103" s="162"/>
      <c r="AK103" s="27" t="str">
        <f t="shared" si="19"/>
        <v/>
      </c>
      <c r="AL103" s="48" t="str">
        <f t="shared" si="20"/>
        <v/>
      </c>
      <c r="AM103" s="48" t="str">
        <f t="shared" si="21"/>
        <v/>
      </c>
      <c r="AN103" s="236"/>
      <c r="AO103" s="236"/>
      <c r="AP103" s="236"/>
      <c r="AQ103" s="236"/>
      <c r="AR103" s="236"/>
      <c r="AS103" s="236"/>
      <c r="AT103" s="236"/>
      <c r="AU103" s="237" t="str">
        <f>IFERROR(VLOOKUP(AT103,'Seguridad Información'!$I$61:$J$65,2,0),"")</f>
        <v/>
      </c>
      <c r="AV103" s="79"/>
      <c r="AW103" s="78" t="str">
        <f t="shared" si="12"/>
        <v/>
      </c>
      <c r="AX103" s="77" t="str">
        <f t="shared" si="22"/>
        <v/>
      </c>
      <c r="AY103" s="21" t="str">
        <f>IFERROR(VLOOKUP((CONCATENATE(AM103,AX103)),Listados!$U$3:$V$11,2,FALSE),"")</f>
        <v/>
      </c>
      <c r="AZ103" s="48">
        <f t="shared" si="23"/>
        <v>100</v>
      </c>
      <c r="BA103" s="294">
        <f>AVERAGE(AZ103:AZ108)</f>
        <v>100</v>
      </c>
      <c r="BB103" s="296" t="str">
        <f>IF(BA103&lt;=50, "Débil", IF(BA103&lt;=99,"Moderado","Fuerte"))</f>
        <v>Fuerte</v>
      </c>
      <c r="BC103" s="197">
        <f>+IF(AND(W103="Preventivo",BB103="Fuerte"),2,IF(AND(W103="Preventivo",BB103="Moderado"),1,0))</f>
        <v>0</v>
      </c>
      <c r="BD103" s="64">
        <f>+IF(AND(W103="Detectivo/Correctivo",$BB103="Fuerte"),2,IF(AND(W103="Detectivo/Correctivo",$BB103="Moderado"),1,IF(AND(W103="Preventivo",$BB103="Fuerte"),1,0)))</f>
        <v>0</v>
      </c>
      <c r="BE103" s="197" t="e">
        <f>+N103-BC103</f>
        <v>#N/A</v>
      </c>
      <c r="BF103" s="197" t="e">
        <f>+P103-BD103</f>
        <v>#N/A</v>
      </c>
      <c r="BG103" s="298" t="e">
        <f>+VLOOKUP(MIN(BE103,BE104,BE105,BE106,BE107,BE108),Listados!$J$18:$K$24,2,TRUE)</f>
        <v>#N/A</v>
      </c>
      <c r="BH103" s="298" t="e">
        <f>+VLOOKUP(MIN(BF103,BF104,BF105,BF106,BF107,BF108),Listados!$J$27:$K$32,2,TRUE)</f>
        <v>#N/A</v>
      </c>
      <c r="BI103" s="298" t="e">
        <f>IF(AND(BG103&lt;&gt;"",BH103&lt;&gt;""),VLOOKUP(BG103&amp;BH103,Listados!$M$3:$N$27,2,FALSE),"")</f>
        <v>#N/A</v>
      </c>
      <c r="BJ103" s="487" t="e">
        <f>+IF($R103="Asumir el riesgo","NA","")</f>
        <v>#N/A</v>
      </c>
      <c r="BK103" s="487" t="e">
        <f>+IF($R103="Asumir el riesgo","NA","")</f>
        <v>#N/A</v>
      </c>
      <c r="BL103" s="487" t="e">
        <f>+IF($R103="Asumir el riesgo","NA","")</f>
        <v>#N/A</v>
      </c>
      <c r="BM103" s="487" t="e">
        <f>+IF($R103="Asumir el riesgo","NA","")</f>
        <v>#N/A</v>
      </c>
    </row>
    <row r="104" spans="1:65" ht="65.099999999999994" customHeight="1" thickBot="1" x14ac:dyDescent="0.3">
      <c r="A104" s="310"/>
      <c r="B104" s="495"/>
      <c r="C104" s="315"/>
      <c r="D104" s="168"/>
      <c r="E104" s="168"/>
      <c r="F104" s="410"/>
      <c r="G104" s="318"/>
      <c r="H104" s="100"/>
      <c r="I104" s="129"/>
      <c r="J104" s="100"/>
      <c r="K104" s="153"/>
      <c r="L104" s="130"/>
      <c r="M104" s="302"/>
      <c r="N104" s="304"/>
      <c r="O104" s="307"/>
      <c r="P104" s="304"/>
      <c r="Q104" s="308"/>
      <c r="R104" s="299"/>
      <c r="S104" s="162"/>
      <c r="T104" s="238"/>
      <c r="U104" s="47" t="s">
        <v>627</v>
      </c>
      <c r="V104" s="200"/>
      <c r="W104" s="200"/>
      <c r="X104" s="200"/>
      <c r="Y104" s="95" t="str">
        <f t="shared" si="13"/>
        <v/>
      </c>
      <c r="Z104" s="200"/>
      <c r="AA104" s="95" t="str">
        <f t="shared" si="14"/>
        <v/>
      </c>
      <c r="AB104" s="162"/>
      <c r="AC104" s="95" t="str">
        <f t="shared" si="15"/>
        <v/>
      </c>
      <c r="AD104" s="162"/>
      <c r="AE104" s="95" t="str">
        <f t="shared" si="16"/>
        <v/>
      </c>
      <c r="AF104" s="162"/>
      <c r="AG104" s="95" t="str">
        <f t="shared" si="17"/>
        <v/>
      </c>
      <c r="AH104" s="162"/>
      <c r="AI104" s="95" t="str">
        <f t="shared" si="18"/>
        <v/>
      </c>
      <c r="AJ104" s="162"/>
      <c r="AK104" s="27" t="str">
        <f t="shared" si="19"/>
        <v/>
      </c>
      <c r="AL104" s="48" t="str">
        <f t="shared" si="20"/>
        <v/>
      </c>
      <c r="AM104" s="48" t="str">
        <f t="shared" si="21"/>
        <v/>
      </c>
      <c r="AN104" s="236"/>
      <c r="AO104" s="236"/>
      <c r="AP104" s="236"/>
      <c r="AQ104" s="236"/>
      <c r="AR104" s="236"/>
      <c r="AS104" s="236"/>
      <c r="AT104" s="236"/>
      <c r="AU104" s="237" t="str">
        <f>IFERROR(VLOOKUP(AT104,'Seguridad Información'!$I$61:$J$65,2,0),"")</f>
        <v/>
      </c>
      <c r="AV104" s="79"/>
      <c r="AW104" s="78" t="str">
        <f t="shared" si="12"/>
        <v/>
      </c>
      <c r="AX104" s="77" t="str">
        <f t="shared" si="22"/>
        <v/>
      </c>
      <c r="AY104" s="21" t="str">
        <f>IFERROR(VLOOKUP((CONCATENATE(AM104,AX104)),Listados!$U$3:$V$11,2,FALSE),"")</f>
        <v/>
      </c>
      <c r="AZ104" s="48">
        <f t="shared" si="23"/>
        <v>100</v>
      </c>
      <c r="BA104" s="295"/>
      <c r="BB104" s="297"/>
      <c r="BC104" s="197">
        <f>+IF(AND(W104="Preventivo",BB103="Fuerte"),2,IF(AND(W104="Preventivo",BB103="Moderado"),1,0))</f>
        <v>0</v>
      </c>
      <c r="BD104" s="64">
        <f>+IF(AND(W104="Detectivo/Correctivo",$BB103="Fuerte"),2,IF(AND(W104="Detectivo/Correctivo",$BB104="Moderado"),1,IF(AND(W104="Preventivo",$BB103="Fuerte"),1,0)))</f>
        <v>0</v>
      </c>
      <c r="BE104" s="197" t="e">
        <f>+N103-BC104</f>
        <v>#N/A</v>
      </c>
      <c r="BF104" s="197" t="e">
        <f>+P103-BD104</f>
        <v>#N/A</v>
      </c>
      <c r="BG104" s="299"/>
      <c r="BH104" s="299"/>
      <c r="BI104" s="299"/>
      <c r="BJ104" s="488"/>
      <c r="BK104" s="488"/>
      <c r="BL104" s="488"/>
      <c r="BM104" s="488"/>
    </row>
    <row r="105" spans="1:65" ht="65.099999999999994" customHeight="1" thickBot="1" x14ac:dyDescent="0.3">
      <c r="A105" s="310"/>
      <c r="B105" s="495"/>
      <c r="C105" s="315"/>
      <c r="D105" s="168"/>
      <c r="E105" s="168"/>
      <c r="F105" s="410"/>
      <c r="G105" s="318"/>
      <c r="H105" s="100"/>
      <c r="I105" s="129"/>
      <c r="J105" s="100"/>
      <c r="K105" s="153"/>
      <c r="L105" s="130"/>
      <c r="M105" s="302"/>
      <c r="N105" s="304"/>
      <c r="O105" s="307"/>
      <c r="P105" s="304"/>
      <c r="Q105" s="308"/>
      <c r="R105" s="299"/>
      <c r="S105" s="162"/>
      <c r="T105" s="96"/>
      <c r="U105" s="47" t="s">
        <v>627</v>
      </c>
      <c r="V105" s="200"/>
      <c r="W105" s="200"/>
      <c r="X105" s="200"/>
      <c r="Y105" s="95" t="str">
        <f t="shared" si="13"/>
        <v/>
      </c>
      <c r="Z105" s="200"/>
      <c r="AA105" s="95" t="str">
        <f t="shared" si="14"/>
        <v/>
      </c>
      <c r="AB105" s="162"/>
      <c r="AC105" s="95" t="str">
        <f t="shared" si="15"/>
        <v/>
      </c>
      <c r="AD105" s="162"/>
      <c r="AE105" s="95" t="str">
        <f t="shared" si="16"/>
        <v/>
      </c>
      <c r="AF105" s="162"/>
      <c r="AG105" s="95" t="str">
        <f t="shared" si="17"/>
        <v/>
      </c>
      <c r="AH105" s="162"/>
      <c r="AI105" s="95" t="str">
        <f t="shared" si="18"/>
        <v/>
      </c>
      <c r="AJ105" s="162"/>
      <c r="AK105" s="27" t="str">
        <f t="shared" si="19"/>
        <v/>
      </c>
      <c r="AL105" s="48" t="str">
        <f t="shared" si="20"/>
        <v/>
      </c>
      <c r="AM105" s="48" t="str">
        <f t="shared" si="21"/>
        <v/>
      </c>
      <c r="AN105" s="236"/>
      <c r="AO105" s="236"/>
      <c r="AP105" s="236"/>
      <c r="AQ105" s="236"/>
      <c r="AR105" s="236"/>
      <c r="AS105" s="236"/>
      <c r="AT105" s="236"/>
      <c r="AU105" s="237" t="str">
        <f>IFERROR(VLOOKUP(AT105,'Seguridad Información'!$I$61:$J$65,2,0),"")</f>
        <v/>
      </c>
      <c r="AV105" s="79"/>
      <c r="AW105" s="78" t="str">
        <f t="shared" si="12"/>
        <v/>
      </c>
      <c r="AX105" s="77" t="str">
        <f t="shared" si="22"/>
        <v/>
      </c>
      <c r="AY105" s="21" t="str">
        <f>IFERROR(VLOOKUP((CONCATENATE(AM105,AX105)),Listados!$U$3:$V$11,2,FALSE),"")</f>
        <v/>
      </c>
      <c r="AZ105" s="48">
        <f t="shared" si="23"/>
        <v>100</v>
      </c>
      <c r="BA105" s="295"/>
      <c r="BB105" s="297"/>
      <c r="BC105" s="197">
        <f>+IF(AND(W105="Preventivo",BB103="Fuerte"),2,IF(AND(W105="Preventivo",BB103="Moderado"),1,0))</f>
        <v>0</v>
      </c>
      <c r="BD105" s="64">
        <f>+IF(AND(W105="Detectivo/Correctivo",$BB103="Fuerte"),2,IF(AND(W105="Detectivo/Correctivo",$BB105="Moderado"),1,IF(AND(W105="Preventivo",$BB103="Fuerte"),1,0)))</f>
        <v>0</v>
      </c>
      <c r="BE105" s="197" t="e">
        <f>+N103-BC105</f>
        <v>#N/A</v>
      </c>
      <c r="BF105" s="197" t="e">
        <f>+P103-BD105</f>
        <v>#N/A</v>
      </c>
      <c r="BG105" s="299"/>
      <c r="BH105" s="299"/>
      <c r="BI105" s="299"/>
      <c r="BJ105" s="488"/>
      <c r="BK105" s="488"/>
      <c r="BL105" s="488"/>
      <c r="BM105" s="488"/>
    </row>
    <row r="106" spans="1:65" ht="65.099999999999994" customHeight="1" thickBot="1" x14ac:dyDescent="0.3">
      <c r="A106" s="310"/>
      <c r="B106" s="495"/>
      <c r="C106" s="315"/>
      <c r="D106" s="168"/>
      <c r="E106" s="168"/>
      <c r="F106" s="410"/>
      <c r="G106" s="318"/>
      <c r="H106" s="100"/>
      <c r="I106" s="129"/>
      <c r="J106" s="100"/>
      <c r="K106" s="153"/>
      <c r="L106" s="130"/>
      <c r="M106" s="302"/>
      <c r="N106" s="304"/>
      <c r="O106" s="307"/>
      <c r="P106" s="304"/>
      <c r="Q106" s="308"/>
      <c r="R106" s="299"/>
      <c r="S106" s="162"/>
      <c r="T106" s="97"/>
      <c r="U106" s="47" t="s">
        <v>627</v>
      </c>
      <c r="V106" s="200"/>
      <c r="W106" s="200"/>
      <c r="X106" s="200"/>
      <c r="Y106" s="95" t="str">
        <f t="shared" si="13"/>
        <v/>
      </c>
      <c r="Z106" s="200"/>
      <c r="AA106" s="95" t="str">
        <f t="shared" si="14"/>
        <v/>
      </c>
      <c r="AB106" s="162"/>
      <c r="AC106" s="95" t="str">
        <f t="shared" si="15"/>
        <v/>
      </c>
      <c r="AD106" s="162"/>
      <c r="AE106" s="95" t="str">
        <f t="shared" si="16"/>
        <v/>
      </c>
      <c r="AF106" s="162"/>
      <c r="AG106" s="95" t="str">
        <f t="shared" si="17"/>
        <v/>
      </c>
      <c r="AH106" s="162"/>
      <c r="AI106" s="95" t="str">
        <f t="shared" si="18"/>
        <v/>
      </c>
      <c r="AJ106" s="162"/>
      <c r="AK106" s="27" t="str">
        <f t="shared" si="19"/>
        <v/>
      </c>
      <c r="AL106" s="48" t="str">
        <f t="shared" si="20"/>
        <v/>
      </c>
      <c r="AM106" s="48" t="str">
        <f t="shared" si="21"/>
        <v/>
      </c>
      <c r="AN106" s="236"/>
      <c r="AO106" s="236"/>
      <c r="AP106" s="236"/>
      <c r="AQ106" s="236"/>
      <c r="AR106" s="236"/>
      <c r="AS106" s="236"/>
      <c r="AT106" s="236"/>
      <c r="AU106" s="237" t="str">
        <f>IFERROR(VLOOKUP(AT106,'Seguridad Información'!$I$61:$J$65,2,0),"")</f>
        <v/>
      </c>
      <c r="AV106" s="79"/>
      <c r="AW106" s="78" t="str">
        <f t="shared" si="12"/>
        <v/>
      </c>
      <c r="AX106" s="77" t="str">
        <f t="shared" si="22"/>
        <v/>
      </c>
      <c r="AY106" s="21" t="str">
        <f>IFERROR(VLOOKUP((CONCATENATE(AM106,AX106)),Listados!$U$3:$V$11,2,FALSE),"")</f>
        <v/>
      </c>
      <c r="AZ106" s="48">
        <f t="shared" si="23"/>
        <v>100</v>
      </c>
      <c r="BA106" s="295"/>
      <c r="BB106" s="297"/>
      <c r="BC106" s="197">
        <f>+IF(AND(W106="Preventivo",BB103="Fuerte"),2,IF(AND(W106="Preventivo",BB103="Moderado"),1,0))</f>
        <v>0</v>
      </c>
      <c r="BD106" s="64">
        <f>+IF(AND(W106="Detectivo/Correctivo",$BB103="Fuerte"),2,IF(AND(W106="Detectivo/Correctivo",$BB106="Moderado"),1,IF(AND(W106="Preventivo",$BB103="Fuerte"),1,0)))</f>
        <v>0</v>
      </c>
      <c r="BE106" s="197" t="e">
        <f>+N103-BC106</f>
        <v>#N/A</v>
      </c>
      <c r="BF106" s="197" t="e">
        <f>+P103-BD106</f>
        <v>#N/A</v>
      </c>
      <c r="BG106" s="299"/>
      <c r="BH106" s="299"/>
      <c r="BI106" s="299"/>
      <c r="BJ106" s="488"/>
      <c r="BK106" s="488"/>
      <c r="BL106" s="488"/>
      <c r="BM106" s="488"/>
    </row>
    <row r="107" spans="1:65" ht="65.099999999999994" customHeight="1" thickBot="1" x14ac:dyDescent="0.3">
      <c r="A107" s="310"/>
      <c r="B107" s="495"/>
      <c r="C107" s="315"/>
      <c r="D107" s="109"/>
      <c r="E107" s="109"/>
      <c r="F107" s="410"/>
      <c r="G107" s="318"/>
      <c r="H107" s="100"/>
      <c r="I107" s="129"/>
      <c r="J107" s="100"/>
      <c r="K107" s="29"/>
      <c r="L107" s="130"/>
      <c r="M107" s="302"/>
      <c r="N107" s="304"/>
      <c r="O107" s="307"/>
      <c r="P107" s="304"/>
      <c r="Q107" s="308"/>
      <c r="R107" s="299"/>
      <c r="S107" s="162"/>
      <c r="T107" s="238"/>
      <c r="U107" s="47" t="s">
        <v>627</v>
      </c>
      <c r="V107" s="200"/>
      <c r="W107" s="200"/>
      <c r="X107" s="200"/>
      <c r="Y107" s="95" t="str">
        <f t="shared" si="13"/>
        <v/>
      </c>
      <c r="Z107" s="200"/>
      <c r="AA107" s="95" t="str">
        <f t="shared" si="14"/>
        <v/>
      </c>
      <c r="AB107" s="162"/>
      <c r="AC107" s="95" t="str">
        <f t="shared" si="15"/>
        <v/>
      </c>
      <c r="AD107" s="162"/>
      <c r="AE107" s="95" t="str">
        <f t="shared" si="16"/>
        <v/>
      </c>
      <c r="AF107" s="162"/>
      <c r="AG107" s="95" t="str">
        <f t="shared" si="17"/>
        <v/>
      </c>
      <c r="AH107" s="162"/>
      <c r="AI107" s="95" t="str">
        <f t="shared" si="18"/>
        <v/>
      </c>
      <c r="AJ107" s="162"/>
      <c r="AK107" s="27" t="str">
        <f t="shared" si="19"/>
        <v/>
      </c>
      <c r="AL107" s="48" t="str">
        <f t="shared" si="20"/>
        <v/>
      </c>
      <c r="AM107" s="48" t="str">
        <f t="shared" si="21"/>
        <v/>
      </c>
      <c r="AN107" s="236"/>
      <c r="AO107" s="236"/>
      <c r="AP107" s="236"/>
      <c r="AQ107" s="236"/>
      <c r="AR107" s="236"/>
      <c r="AS107" s="236"/>
      <c r="AT107" s="236"/>
      <c r="AU107" s="237" t="str">
        <f>IFERROR(VLOOKUP(AT107,'Seguridad Información'!$I$61:$J$65,2,0),"")</f>
        <v/>
      </c>
      <c r="AV107" s="79"/>
      <c r="AW107" s="78" t="str">
        <f t="shared" si="12"/>
        <v/>
      </c>
      <c r="AX107" s="77" t="str">
        <f t="shared" si="22"/>
        <v/>
      </c>
      <c r="AY107" s="21" t="str">
        <f>IFERROR(VLOOKUP((CONCATENATE(AM107,AX107)),Listados!$U$3:$V$11,2,FALSE),"")</f>
        <v/>
      </c>
      <c r="AZ107" s="48">
        <f t="shared" si="23"/>
        <v>100</v>
      </c>
      <c r="BA107" s="295"/>
      <c r="BB107" s="297"/>
      <c r="BC107" s="197">
        <f>+IF(AND(W107="Preventivo",BB103="Fuerte"),2,IF(AND(W107="Preventivo",BB103="Moderado"),1,0))</f>
        <v>0</v>
      </c>
      <c r="BD107" s="64">
        <f>+IF(AND(W107="Detectivo/Correctivo",$BB103="Fuerte"),2,IF(AND(W107="Detectivo/Correctivo",$BB107="Moderado"),1,IF(AND(W107="Preventivo",$BB103="Fuerte"),1,0)))</f>
        <v>0</v>
      </c>
      <c r="BE107" s="197" t="e">
        <f>+N103-BC107</f>
        <v>#N/A</v>
      </c>
      <c r="BF107" s="197" t="e">
        <f>+P103-BD107</f>
        <v>#N/A</v>
      </c>
      <c r="BG107" s="299"/>
      <c r="BH107" s="299"/>
      <c r="BI107" s="299"/>
      <c r="BJ107" s="488"/>
      <c r="BK107" s="488"/>
      <c r="BL107" s="488"/>
      <c r="BM107" s="488"/>
    </row>
    <row r="108" spans="1:65" ht="65.099999999999994" customHeight="1" thickBot="1" x14ac:dyDescent="0.3">
      <c r="A108" s="311"/>
      <c r="B108" s="495"/>
      <c r="C108" s="316"/>
      <c r="D108" s="106"/>
      <c r="E108" s="106"/>
      <c r="F108" s="479"/>
      <c r="G108" s="319"/>
      <c r="H108" s="100"/>
      <c r="I108" s="129"/>
      <c r="J108" s="100"/>
      <c r="K108" s="31"/>
      <c r="L108" s="130"/>
      <c r="M108" s="302"/>
      <c r="N108" s="305"/>
      <c r="O108" s="307"/>
      <c r="P108" s="305"/>
      <c r="Q108" s="308"/>
      <c r="R108" s="300"/>
      <c r="S108" s="162"/>
      <c r="T108" s="98"/>
      <c r="U108" s="47" t="s">
        <v>627</v>
      </c>
      <c r="V108" s="200"/>
      <c r="W108" s="200"/>
      <c r="X108" s="200"/>
      <c r="Y108" s="95" t="str">
        <f t="shared" si="13"/>
        <v/>
      </c>
      <c r="Z108" s="200"/>
      <c r="AA108" s="95" t="str">
        <f t="shared" si="14"/>
        <v/>
      </c>
      <c r="AB108" s="162"/>
      <c r="AC108" s="95" t="str">
        <f t="shared" si="15"/>
        <v/>
      </c>
      <c r="AD108" s="162"/>
      <c r="AE108" s="95" t="str">
        <f t="shared" si="16"/>
        <v/>
      </c>
      <c r="AF108" s="162"/>
      <c r="AG108" s="95" t="str">
        <f t="shared" si="17"/>
        <v/>
      </c>
      <c r="AH108" s="162"/>
      <c r="AI108" s="95" t="str">
        <f t="shared" si="18"/>
        <v/>
      </c>
      <c r="AJ108" s="162"/>
      <c r="AK108" s="27" t="str">
        <f t="shared" si="19"/>
        <v/>
      </c>
      <c r="AL108" s="48" t="str">
        <f t="shared" si="20"/>
        <v/>
      </c>
      <c r="AM108" s="48" t="str">
        <f t="shared" si="21"/>
        <v/>
      </c>
      <c r="AN108" s="236"/>
      <c r="AO108" s="236"/>
      <c r="AP108" s="236"/>
      <c r="AQ108" s="236"/>
      <c r="AR108" s="236"/>
      <c r="AS108" s="236"/>
      <c r="AT108" s="236"/>
      <c r="AU108" s="237" t="str">
        <f>IFERROR(VLOOKUP(AT108,'Seguridad Información'!$I$61:$J$65,2,0),"")</f>
        <v/>
      </c>
      <c r="AV108" s="79"/>
      <c r="AW108" s="78" t="str">
        <f t="shared" si="12"/>
        <v/>
      </c>
      <c r="AX108" s="77" t="str">
        <f t="shared" si="22"/>
        <v/>
      </c>
      <c r="AY108" s="21" t="str">
        <f>IFERROR(VLOOKUP((CONCATENATE(AM108,AX108)),Listados!$U$3:$V$11,2,FALSE),"")</f>
        <v/>
      </c>
      <c r="AZ108" s="48">
        <f t="shared" si="23"/>
        <v>100</v>
      </c>
      <c r="BA108" s="296"/>
      <c r="BB108" s="297"/>
      <c r="BC108" s="197">
        <f>+IF(AND(W108="Preventivo",BB103="Fuerte"),2,IF(AND(W108="Preventivo",BB103="Moderado"),1,0))</f>
        <v>0</v>
      </c>
      <c r="BD108" s="64">
        <f>+IF(AND(W108="Detectivo/Correctivo",$BB103="Fuerte"),2,IF(AND(W108="Detectivo/Correctivo",$BB108="Moderado"),1,IF(AND(W108="Preventivo",$BB103="Fuerte"),1,0)))</f>
        <v>0</v>
      </c>
      <c r="BE108" s="197" t="e">
        <f>+N103-BC108</f>
        <v>#N/A</v>
      </c>
      <c r="BF108" s="197" t="e">
        <f>+P103-BD108</f>
        <v>#N/A</v>
      </c>
      <c r="BG108" s="300"/>
      <c r="BH108" s="300"/>
      <c r="BI108" s="300"/>
      <c r="BJ108" s="489"/>
      <c r="BK108" s="489"/>
      <c r="BL108" s="489"/>
      <c r="BM108" s="489"/>
    </row>
    <row r="109" spans="1:65" ht="65.099999999999994" customHeight="1" thickBot="1" x14ac:dyDescent="0.3">
      <c r="A109" s="309">
        <v>18</v>
      </c>
      <c r="B109" s="494"/>
      <c r="C109" s="314" t="str">
        <f>IFERROR(VLOOKUP(B109,Listados!B$3:C$20,2,FALSE),"")</f>
        <v/>
      </c>
      <c r="D109" s="107"/>
      <c r="E109" s="107"/>
      <c r="F109" s="409"/>
      <c r="G109" s="317"/>
      <c r="H109" s="100"/>
      <c r="I109" s="129"/>
      <c r="J109" s="100"/>
      <c r="K109" s="103"/>
      <c r="L109" s="17"/>
      <c r="M109" s="301"/>
      <c r="N109" s="303" t="e">
        <f>+VLOOKUP(M109,Listados!$K$8:$L$12,2,0)</f>
        <v>#N/A</v>
      </c>
      <c r="O109" s="306"/>
      <c r="P109" s="303" t="e">
        <f>+VLOOKUP(O109,Listados!$K$13:$L$17,2,0)</f>
        <v>#N/A</v>
      </c>
      <c r="Q109" s="300" t="str">
        <f>IF(AND(M109&lt;&gt;"",O109&lt;&gt;""),VLOOKUP(M109&amp;O109,Listados!$M$3:$N$27,2,FALSE),"")</f>
        <v/>
      </c>
      <c r="R109" s="298" t="e">
        <f>+VLOOKUP(Q109,Listados!$P$3:$Q$6,2,FALSE)</f>
        <v>#N/A</v>
      </c>
      <c r="S109" s="162"/>
      <c r="T109" s="94"/>
      <c r="U109" s="47" t="s">
        <v>627</v>
      </c>
      <c r="V109" s="200"/>
      <c r="W109" s="200"/>
      <c r="X109" s="200"/>
      <c r="Y109" s="95" t="str">
        <f t="shared" si="13"/>
        <v/>
      </c>
      <c r="Z109" s="200"/>
      <c r="AA109" s="95" t="str">
        <f t="shared" si="14"/>
        <v/>
      </c>
      <c r="AB109" s="162"/>
      <c r="AC109" s="95" t="str">
        <f t="shared" si="15"/>
        <v/>
      </c>
      <c r="AD109" s="162"/>
      <c r="AE109" s="95" t="str">
        <f t="shared" si="16"/>
        <v/>
      </c>
      <c r="AF109" s="162"/>
      <c r="AG109" s="95" t="str">
        <f t="shared" si="17"/>
        <v/>
      </c>
      <c r="AH109" s="162"/>
      <c r="AI109" s="95" t="str">
        <f t="shared" si="18"/>
        <v/>
      </c>
      <c r="AJ109" s="162"/>
      <c r="AK109" s="27" t="str">
        <f t="shared" si="19"/>
        <v/>
      </c>
      <c r="AL109" s="48" t="str">
        <f t="shared" si="20"/>
        <v/>
      </c>
      <c r="AM109" s="48" t="str">
        <f t="shared" si="21"/>
        <v/>
      </c>
      <c r="AN109" s="236"/>
      <c r="AO109" s="236"/>
      <c r="AP109" s="236"/>
      <c r="AQ109" s="236"/>
      <c r="AR109" s="236"/>
      <c r="AS109" s="236"/>
      <c r="AT109" s="236"/>
      <c r="AU109" s="237" t="str">
        <f>IFERROR(VLOOKUP(AT109,'Seguridad Información'!$I$61:$J$65,2,0),"")</f>
        <v/>
      </c>
      <c r="AV109" s="79"/>
      <c r="AW109" s="78" t="str">
        <f t="shared" si="12"/>
        <v/>
      </c>
      <c r="AX109" s="77" t="str">
        <f t="shared" si="22"/>
        <v/>
      </c>
      <c r="AY109" s="21" t="str">
        <f>IFERROR(VLOOKUP((CONCATENATE(AM109,AX109)),Listados!$U$3:$V$11,2,FALSE),"")</f>
        <v/>
      </c>
      <c r="AZ109" s="48">
        <f t="shared" si="23"/>
        <v>100</v>
      </c>
      <c r="BA109" s="294">
        <f>AVERAGE(AZ109:AZ114)</f>
        <v>100</v>
      </c>
      <c r="BB109" s="296" t="str">
        <f>IF(BA109&lt;=50, "Débil", IF(BA109&lt;=99,"Moderado","Fuerte"))</f>
        <v>Fuerte</v>
      </c>
      <c r="BC109" s="197">
        <f>+IF(AND(W109="Preventivo",BB109="Fuerte"),2,IF(AND(W109="Preventivo",BB109="Moderado"),1,0))</f>
        <v>0</v>
      </c>
      <c r="BD109" s="64">
        <f>+IF(AND(W109="Detectivo/Correctivo",$BB109="Fuerte"),2,IF(AND(W109="Detectivo/Correctivo",$BB109="Moderado"),1,IF(AND(W109="Preventivo",$BB109="Fuerte"),1,0)))</f>
        <v>0</v>
      </c>
      <c r="BE109" s="197" t="e">
        <f>+N109-BC109</f>
        <v>#N/A</v>
      </c>
      <c r="BF109" s="197" t="e">
        <f>+P109-BD109</f>
        <v>#N/A</v>
      </c>
      <c r="BG109" s="298" t="e">
        <f>+VLOOKUP(MIN(BE109,BE110,BE111,BE112,BE113,BE114),Listados!$J$18:$K$24,2,TRUE)</f>
        <v>#N/A</v>
      </c>
      <c r="BH109" s="298" t="e">
        <f>+VLOOKUP(MIN(BF109,BF110,BF111,BF112,BF113,BF114),Listados!$J$27:$K$32,2,TRUE)</f>
        <v>#N/A</v>
      </c>
      <c r="BI109" s="298" t="e">
        <f>IF(AND(BG109&lt;&gt;"",BH109&lt;&gt;""),VLOOKUP(BG109&amp;BH109,Listados!$M$3:$N$27,2,FALSE),"")</f>
        <v>#N/A</v>
      </c>
      <c r="BJ109" s="487" t="e">
        <f>+IF($R109="Asumir el riesgo","NA","")</f>
        <v>#N/A</v>
      </c>
      <c r="BK109" s="487" t="e">
        <f>+IF($R109="Asumir el riesgo","NA","")</f>
        <v>#N/A</v>
      </c>
      <c r="BL109" s="487" t="e">
        <f>+IF($R109="Asumir el riesgo","NA","")</f>
        <v>#N/A</v>
      </c>
      <c r="BM109" s="487" t="e">
        <f>+IF($R109="Asumir el riesgo","NA","")</f>
        <v>#N/A</v>
      </c>
    </row>
    <row r="110" spans="1:65" ht="65.099999999999994" customHeight="1" thickBot="1" x14ac:dyDescent="0.3">
      <c r="A110" s="310"/>
      <c r="B110" s="495"/>
      <c r="C110" s="315"/>
      <c r="D110" s="168"/>
      <c r="E110" s="168"/>
      <c r="F110" s="410"/>
      <c r="G110" s="318"/>
      <c r="H110" s="100"/>
      <c r="I110" s="129"/>
      <c r="J110" s="100"/>
      <c r="K110" s="153"/>
      <c r="L110" s="130"/>
      <c r="M110" s="302"/>
      <c r="N110" s="304"/>
      <c r="O110" s="307"/>
      <c r="P110" s="304"/>
      <c r="Q110" s="308"/>
      <c r="R110" s="299"/>
      <c r="S110" s="162"/>
      <c r="T110" s="238"/>
      <c r="U110" s="47" t="s">
        <v>627</v>
      </c>
      <c r="V110" s="200"/>
      <c r="W110" s="200"/>
      <c r="X110" s="200"/>
      <c r="Y110" s="95" t="str">
        <f t="shared" si="13"/>
        <v/>
      </c>
      <c r="Z110" s="200"/>
      <c r="AA110" s="95" t="str">
        <f t="shared" si="14"/>
        <v/>
      </c>
      <c r="AB110" s="162"/>
      <c r="AC110" s="95" t="str">
        <f t="shared" si="15"/>
        <v/>
      </c>
      <c r="AD110" s="162"/>
      <c r="AE110" s="95" t="str">
        <f t="shared" si="16"/>
        <v/>
      </c>
      <c r="AF110" s="162"/>
      <c r="AG110" s="95" t="str">
        <f t="shared" si="17"/>
        <v/>
      </c>
      <c r="AH110" s="162"/>
      <c r="AI110" s="95" t="str">
        <f t="shared" si="18"/>
        <v/>
      </c>
      <c r="AJ110" s="162"/>
      <c r="AK110" s="27" t="str">
        <f t="shared" si="19"/>
        <v/>
      </c>
      <c r="AL110" s="48" t="str">
        <f t="shared" si="20"/>
        <v/>
      </c>
      <c r="AM110" s="48" t="str">
        <f t="shared" si="21"/>
        <v/>
      </c>
      <c r="AN110" s="236"/>
      <c r="AO110" s="236"/>
      <c r="AP110" s="236"/>
      <c r="AQ110" s="236"/>
      <c r="AR110" s="236"/>
      <c r="AS110" s="236"/>
      <c r="AT110" s="236"/>
      <c r="AU110" s="237" t="str">
        <f>IFERROR(VLOOKUP(AT110,'Seguridad Información'!$I$61:$J$65,2,0),"")</f>
        <v/>
      </c>
      <c r="AV110" s="79"/>
      <c r="AW110" s="78" t="str">
        <f t="shared" si="12"/>
        <v/>
      </c>
      <c r="AX110" s="77" t="str">
        <f t="shared" si="22"/>
        <v/>
      </c>
      <c r="AY110" s="21" t="str">
        <f>IFERROR(VLOOKUP((CONCATENATE(AM110,AX110)),Listados!$U$3:$V$11,2,FALSE),"")</f>
        <v/>
      </c>
      <c r="AZ110" s="48">
        <f t="shared" si="23"/>
        <v>100</v>
      </c>
      <c r="BA110" s="295"/>
      <c r="BB110" s="297"/>
      <c r="BC110" s="197">
        <f>+IF(AND(W110="Preventivo",BB109="Fuerte"),2,IF(AND(W110="Preventivo",BB109="Moderado"),1,0))</f>
        <v>0</v>
      </c>
      <c r="BD110" s="64">
        <f>+IF(AND(W110="Detectivo/Correctivo",$BB109="Fuerte"),2,IF(AND(W110="Detectivo/Correctivo",$BB110="Moderado"),1,IF(AND(W110="Preventivo",$BB109="Fuerte"),1,0)))</f>
        <v>0</v>
      </c>
      <c r="BE110" s="197" t="e">
        <f>+N109-BC110</f>
        <v>#N/A</v>
      </c>
      <c r="BF110" s="197" t="e">
        <f>+P109-BD110</f>
        <v>#N/A</v>
      </c>
      <c r="BG110" s="299"/>
      <c r="BH110" s="299"/>
      <c r="BI110" s="299"/>
      <c r="BJ110" s="488"/>
      <c r="BK110" s="488"/>
      <c r="BL110" s="488"/>
      <c r="BM110" s="488"/>
    </row>
    <row r="111" spans="1:65" ht="65.099999999999994" customHeight="1" thickBot="1" x14ac:dyDescent="0.3">
      <c r="A111" s="310"/>
      <c r="B111" s="495"/>
      <c r="C111" s="315"/>
      <c r="D111" s="168"/>
      <c r="E111" s="168"/>
      <c r="F111" s="410"/>
      <c r="G111" s="318"/>
      <c r="H111" s="100"/>
      <c r="I111" s="129"/>
      <c r="J111" s="100"/>
      <c r="K111" s="153"/>
      <c r="L111" s="130"/>
      <c r="M111" s="302"/>
      <c r="N111" s="304"/>
      <c r="O111" s="307"/>
      <c r="P111" s="304"/>
      <c r="Q111" s="308"/>
      <c r="R111" s="299"/>
      <c r="S111" s="162"/>
      <c r="T111" s="96"/>
      <c r="U111" s="47" t="s">
        <v>627</v>
      </c>
      <c r="V111" s="200"/>
      <c r="W111" s="200"/>
      <c r="X111" s="200"/>
      <c r="Y111" s="95" t="str">
        <f t="shared" si="13"/>
        <v/>
      </c>
      <c r="Z111" s="200"/>
      <c r="AA111" s="95" t="str">
        <f t="shared" si="14"/>
        <v/>
      </c>
      <c r="AB111" s="162"/>
      <c r="AC111" s="95" t="str">
        <f t="shared" si="15"/>
        <v/>
      </c>
      <c r="AD111" s="162"/>
      <c r="AE111" s="95" t="str">
        <f t="shared" si="16"/>
        <v/>
      </c>
      <c r="AF111" s="162"/>
      <c r="AG111" s="95" t="str">
        <f t="shared" si="17"/>
        <v/>
      </c>
      <c r="AH111" s="162"/>
      <c r="AI111" s="95" t="str">
        <f t="shared" si="18"/>
        <v/>
      </c>
      <c r="AJ111" s="162"/>
      <c r="AK111" s="27" t="str">
        <f t="shared" si="19"/>
        <v/>
      </c>
      <c r="AL111" s="48" t="str">
        <f t="shared" si="20"/>
        <v/>
      </c>
      <c r="AM111" s="48" t="str">
        <f t="shared" si="21"/>
        <v/>
      </c>
      <c r="AN111" s="236"/>
      <c r="AO111" s="236"/>
      <c r="AP111" s="236"/>
      <c r="AQ111" s="236"/>
      <c r="AR111" s="236"/>
      <c r="AS111" s="236"/>
      <c r="AT111" s="236"/>
      <c r="AU111" s="237" t="str">
        <f>IFERROR(VLOOKUP(AT111,'Seguridad Información'!$I$61:$J$65,2,0),"")</f>
        <v/>
      </c>
      <c r="AV111" s="79"/>
      <c r="AW111" s="78" t="str">
        <f t="shared" si="12"/>
        <v/>
      </c>
      <c r="AX111" s="77" t="str">
        <f t="shared" si="22"/>
        <v/>
      </c>
      <c r="AY111" s="21" t="str">
        <f>IFERROR(VLOOKUP((CONCATENATE(AM111,AX111)),Listados!$U$3:$V$11,2,FALSE),"")</f>
        <v/>
      </c>
      <c r="AZ111" s="48">
        <f t="shared" si="23"/>
        <v>100</v>
      </c>
      <c r="BA111" s="295"/>
      <c r="BB111" s="297"/>
      <c r="BC111" s="197">
        <f>+IF(AND(W111="Preventivo",BB109="Fuerte"),2,IF(AND(W111="Preventivo",BB109="Moderado"),1,0))</f>
        <v>0</v>
      </c>
      <c r="BD111" s="64">
        <f>+IF(AND(W111="Detectivo/Correctivo",$BB109="Fuerte"),2,IF(AND(W111="Detectivo/Correctivo",$BB111="Moderado"),1,IF(AND(W111="Preventivo",$BB109="Fuerte"),1,0)))</f>
        <v>0</v>
      </c>
      <c r="BE111" s="197" t="e">
        <f>+N109-BC111</f>
        <v>#N/A</v>
      </c>
      <c r="BF111" s="197" t="e">
        <f>+P109-BD111</f>
        <v>#N/A</v>
      </c>
      <c r="BG111" s="299"/>
      <c r="BH111" s="299"/>
      <c r="BI111" s="299"/>
      <c r="BJ111" s="488"/>
      <c r="BK111" s="488"/>
      <c r="BL111" s="488"/>
      <c r="BM111" s="488"/>
    </row>
    <row r="112" spans="1:65" ht="65.099999999999994" customHeight="1" thickBot="1" x14ac:dyDescent="0.3">
      <c r="A112" s="310"/>
      <c r="B112" s="495"/>
      <c r="C112" s="315"/>
      <c r="D112" s="168"/>
      <c r="E112" s="168"/>
      <c r="F112" s="410"/>
      <c r="G112" s="318"/>
      <c r="H112" s="100"/>
      <c r="I112" s="129"/>
      <c r="J112" s="100"/>
      <c r="K112" s="153"/>
      <c r="L112" s="130"/>
      <c r="M112" s="302"/>
      <c r="N112" s="304"/>
      <c r="O112" s="307"/>
      <c r="P112" s="304"/>
      <c r="Q112" s="308"/>
      <c r="R112" s="299"/>
      <c r="S112" s="162"/>
      <c r="T112" s="97"/>
      <c r="U112" s="47" t="s">
        <v>627</v>
      </c>
      <c r="V112" s="200"/>
      <c r="W112" s="200"/>
      <c r="X112" s="200"/>
      <c r="Y112" s="95" t="str">
        <f t="shared" si="13"/>
        <v/>
      </c>
      <c r="Z112" s="200"/>
      <c r="AA112" s="95" t="str">
        <f t="shared" si="14"/>
        <v/>
      </c>
      <c r="AB112" s="162"/>
      <c r="AC112" s="95" t="str">
        <f t="shared" si="15"/>
        <v/>
      </c>
      <c r="AD112" s="162"/>
      <c r="AE112" s="95" t="str">
        <f t="shared" si="16"/>
        <v/>
      </c>
      <c r="AF112" s="162"/>
      <c r="AG112" s="95" t="str">
        <f t="shared" si="17"/>
        <v/>
      </c>
      <c r="AH112" s="162"/>
      <c r="AI112" s="95" t="str">
        <f t="shared" si="18"/>
        <v/>
      </c>
      <c r="AJ112" s="162"/>
      <c r="AK112" s="27" t="str">
        <f t="shared" si="19"/>
        <v/>
      </c>
      <c r="AL112" s="48" t="str">
        <f t="shared" si="20"/>
        <v/>
      </c>
      <c r="AM112" s="48" t="str">
        <f t="shared" si="21"/>
        <v/>
      </c>
      <c r="AN112" s="236"/>
      <c r="AO112" s="236"/>
      <c r="AP112" s="236"/>
      <c r="AQ112" s="236"/>
      <c r="AR112" s="236"/>
      <c r="AS112" s="236"/>
      <c r="AT112" s="236"/>
      <c r="AU112" s="237" t="str">
        <f>IFERROR(VLOOKUP(AT112,'Seguridad Información'!$I$61:$J$65,2,0),"")</f>
        <v/>
      </c>
      <c r="AV112" s="79"/>
      <c r="AW112" s="78" t="str">
        <f t="shared" si="12"/>
        <v/>
      </c>
      <c r="AX112" s="77" t="str">
        <f t="shared" si="22"/>
        <v/>
      </c>
      <c r="AY112" s="21" t="str">
        <f>IFERROR(VLOOKUP((CONCATENATE(AM112,AX112)),Listados!$U$3:$V$11,2,FALSE),"")</f>
        <v/>
      </c>
      <c r="AZ112" s="48">
        <f t="shared" si="23"/>
        <v>100</v>
      </c>
      <c r="BA112" s="295"/>
      <c r="BB112" s="297"/>
      <c r="BC112" s="197">
        <f>+IF(AND(W112="Preventivo",BB109="Fuerte"),2,IF(AND(W112="Preventivo",BB109="Moderado"),1,0))</f>
        <v>0</v>
      </c>
      <c r="BD112" s="64">
        <f>+IF(AND(W112="Detectivo/Correctivo",$BB109="Fuerte"),2,IF(AND(W112="Detectivo/Correctivo",$BB112="Moderado"),1,IF(AND(W112="Preventivo",$BB109="Fuerte"),1,0)))</f>
        <v>0</v>
      </c>
      <c r="BE112" s="197" t="e">
        <f>+N109-BC112</f>
        <v>#N/A</v>
      </c>
      <c r="BF112" s="197" t="e">
        <f>+P109-BD112</f>
        <v>#N/A</v>
      </c>
      <c r="BG112" s="299"/>
      <c r="BH112" s="299"/>
      <c r="BI112" s="299"/>
      <c r="BJ112" s="488"/>
      <c r="BK112" s="488"/>
      <c r="BL112" s="488"/>
      <c r="BM112" s="488"/>
    </row>
    <row r="113" spans="1:65" ht="65.099999999999994" customHeight="1" thickBot="1" x14ac:dyDescent="0.3">
      <c r="A113" s="310"/>
      <c r="B113" s="495"/>
      <c r="C113" s="315"/>
      <c r="D113" s="109"/>
      <c r="E113" s="109"/>
      <c r="F113" s="410"/>
      <c r="G113" s="318"/>
      <c r="H113" s="100"/>
      <c r="I113" s="129"/>
      <c r="J113" s="100"/>
      <c r="K113" s="29"/>
      <c r="L113" s="130"/>
      <c r="M113" s="302"/>
      <c r="N113" s="304"/>
      <c r="O113" s="307"/>
      <c r="P113" s="304"/>
      <c r="Q113" s="308"/>
      <c r="R113" s="299"/>
      <c r="S113" s="162"/>
      <c r="T113" s="238"/>
      <c r="U113" s="47" t="s">
        <v>627</v>
      </c>
      <c r="V113" s="200"/>
      <c r="W113" s="200"/>
      <c r="X113" s="200"/>
      <c r="Y113" s="95" t="str">
        <f t="shared" si="13"/>
        <v/>
      </c>
      <c r="Z113" s="200"/>
      <c r="AA113" s="95" t="str">
        <f t="shared" si="14"/>
        <v/>
      </c>
      <c r="AB113" s="162"/>
      <c r="AC113" s="95" t="str">
        <f t="shared" si="15"/>
        <v/>
      </c>
      <c r="AD113" s="162"/>
      <c r="AE113" s="95" t="str">
        <f t="shared" si="16"/>
        <v/>
      </c>
      <c r="AF113" s="162"/>
      <c r="AG113" s="95" t="str">
        <f t="shared" si="17"/>
        <v/>
      </c>
      <c r="AH113" s="162"/>
      <c r="AI113" s="95" t="str">
        <f t="shared" si="18"/>
        <v/>
      </c>
      <c r="AJ113" s="162"/>
      <c r="AK113" s="27" t="str">
        <f t="shared" si="19"/>
        <v/>
      </c>
      <c r="AL113" s="48" t="str">
        <f t="shared" si="20"/>
        <v/>
      </c>
      <c r="AM113" s="48" t="str">
        <f t="shared" si="21"/>
        <v/>
      </c>
      <c r="AN113" s="236"/>
      <c r="AO113" s="236"/>
      <c r="AP113" s="236"/>
      <c r="AQ113" s="236"/>
      <c r="AR113" s="236"/>
      <c r="AS113" s="236"/>
      <c r="AT113" s="236"/>
      <c r="AU113" s="237" t="str">
        <f>IFERROR(VLOOKUP(AT113,'Seguridad Información'!$I$61:$J$65,2,0),"")</f>
        <v/>
      </c>
      <c r="AV113" s="79"/>
      <c r="AW113" s="78" t="str">
        <f t="shared" si="12"/>
        <v/>
      </c>
      <c r="AX113" s="77" t="str">
        <f t="shared" si="22"/>
        <v/>
      </c>
      <c r="AY113" s="21" t="str">
        <f>IFERROR(VLOOKUP((CONCATENATE(AM113,AX113)),Listados!$U$3:$V$11,2,FALSE),"")</f>
        <v/>
      </c>
      <c r="AZ113" s="48">
        <f t="shared" si="23"/>
        <v>100</v>
      </c>
      <c r="BA113" s="295"/>
      <c r="BB113" s="297"/>
      <c r="BC113" s="197">
        <f>+IF(AND(W113="Preventivo",BB109="Fuerte"),2,IF(AND(W113="Preventivo",BB109="Moderado"),1,0))</f>
        <v>0</v>
      </c>
      <c r="BD113" s="64">
        <f>+IF(AND(W113="Detectivo/Correctivo",$BB109="Fuerte"),2,IF(AND(W113="Detectivo/Correctivo",$BB113="Moderado"),1,IF(AND(W113="Preventivo",$BB109="Fuerte"),1,0)))</f>
        <v>0</v>
      </c>
      <c r="BE113" s="197" t="e">
        <f>+N109-BC113</f>
        <v>#N/A</v>
      </c>
      <c r="BF113" s="197" t="e">
        <f>+P109-BD113</f>
        <v>#N/A</v>
      </c>
      <c r="BG113" s="299"/>
      <c r="BH113" s="299"/>
      <c r="BI113" s="299"/>
      <c r="BJ113" s="488"/>
      <c r="BK113" s="488"/>
      <c r="BL113" s="488"/>
      <c r="BM113" s="488"/>
    </row>
    <row r="114" spans="1:65" ht="65.099999999999994" customHeight="1" thickBot="1" x14ac:dyDescent="0.3">
      <c r="A114" s="311"/>
      <c r="B114" s="495"/>
      <c r="C114" s="316"/>
      <c r="D114" s="106"/>
      <c r="E114" s="106"/>
      <c r="F114" s="479"/>
      <c r="G114" s="319"/>
      <c r="H114" s="100"/>
      <c r="I114" s="129"/>
      <c r="J114" s="100"/>
      <c r="K114" s="31"/>
      <c r="L114" s="130"/>
      <c r="M114" s="302"/>
      <c r="N114" s="305"/>
      <c r="O114" s="307"/>
      <c r="P114" s="305"/>
      <c r="Q114" s="308"/>
      <c r="R114" s="300"/>
      <c r="S114" s="162"/>
      <c r="T114" s="98"/>
      <c r="U114" s="47" t="s">
        <v>627</v>
      </c>
      <c r="V114" s="200"/>
      <c r="W114" s="200"/>
      <c r="X114" s="200"/>
      <c r="Y114" s="95" t="str">
        <f t="shared" si="13"/>
        <v/>
      </c>
      <c r="Z114" s="200"/>
      <c r="AA114" s="95" t="str">
        <f t="shared" si="14"/>
        <v/>
      </c>
      <c r="AB114" s="162"/>
      <c r="AC114" s="95" t="str">
        <f t="shared" si="15"/>
        <v/>
      </c>
      <c r="AD114" s="162"/>
      <c r="AE114" s="95" t="str">
        <f t="shared" si="16"/>
        <v/>
      </c>
      <c r="AF114" s="162"/>
      <c r="AG114" s="95" t="str">
        <f t="shared" si="17"/>
        <v/>
      </c>
      <c r="AH114" s="162"/>
      <c r="AI114" s="95" t="str">
        <f t="shared" si="18"/>
        <v/>
      </c>
      <c r="AJ114" s="162"/>
      <c r="AK114" s="27" t="str">
        <f t="shared" si="19"/>
        <v/>
      </c>
      <c r="AL114" s="48" t="str">
        <f t="shared" si="20"/>
        <v/>
      </c>
      <c r="AM114" s="48" t="str">
        <f t="shared" si="21"/>
        <v/>
      </c>
      <c r="AN114" s="236"/>
      <c r="AO114" s="236"/>
      <c r="AP114" s="236"/>
      <c r="AQ114" s="236"/>
      <c r="AR114" s="236"/>
      <c r="AS114" s="236"/>
      <c r="AT114" s="236"/>
      <c r="AU114" s="237" t="str">
        <f>IFERROR(VLOOKUP(AT114,'Seguridad Información'!$I$61:$J$65,2,0),"")</f>
        <v/>
      </c>
      <c r="AV114" s="79"/>
      <c r="AW114" s="78" t="str">
        <f t="shared" si="12"/>
        <v/>
      </c>
      <c r="AX114" s="77" t="str">
        <f t="shared" si="22"/>
        <v/>
      </c>
      <c r="AY114" s="21" t="str">
        <f>IFERROR(VLOOKUP((CONCATENATE(AM114,AX114)),Listados!$U$3:$V$11,2,FALSE),"")</f>
        <v/>
      </c>
      <c r="AZ114" s="48">
        <f t="shared" si="23"/>
        <v>100</v>
      </c>
      <c r="BA114" s="296"/>
      <c r="BB114" s="297"/>
      <c r="BC114" s="197">
        <f>+IF(AND(W114="Preventivo",BB109="Fuerte"),2,IF(AND(W114="Preventivo",BB109="Moderado"),1,0))</f>
        <v>0</v>
      </c>
      <c r="BD114" s="64">
        <f>+IF(AND(W114="Detectivo/Correctivo",$BB109="Fuerte"),2,IF(AND(W114="Detectivo/Correctivo",$BB114="Moderado"),1,IF(AND(W114="Preventivo",$BB109="Fuerte"),1,0)))</f>
        <v>0</v>
      </c>
      <c r="BE114" s="197" t="e">
        <f>+N109-BC114</f>
        <v>#N/A</v>
      </c>
      <c r="BF114" s="197" t="e">
        <f>+P109-BD114</f>
        <v>#N/A</v>
      </c>
      <c r="BG114" s="300"/>
      <c r="BH114" s="300"/>
      <c r="BI114" s="300"/>
      <c r="BJ114" s="489"/>
      <c r="BK114" s="489"/>
      <c r="BL114" s="489"/>
      <c r="BM114" s="489"/>
    </row>
    <row r="115" spans="1:65" ht="65.099999999999994" customHeight="1" thickBot="1" x14ac:dyDescent="0.3">
      <c r="A115" s="309">
        <v>19</v>
      </c>
      <c r="B115" s="494"/>
      <c r="C115" s="314" t="str">
        <f>IFERROR(VLOOKUP(B115,Listados!B$3:C$20,2,FALSE),"")</f>
        <v/>
      </c>
      <c r="D115" s="107"/>
      <c r="E115" s="107"/>
      <c r="F115" s="409"/>
      <c r="G115" s="317"/>
      <c r="H115" s="100"/>
      <c r="I115" s="129"/>
      <c r="J115" s="100"/>
      <c r="K115" s="103"/>
      <c r="L115" s="17"/>
      <c r="M115" s="301"/>
      <c r="N115" s="303" t="e">
        <f>+VLOOKUP(M115,Listados!$K$8:$L$12,2,0)</f>
        <v>#N/A</v>
      </c>
      <c r="O115" s="306"/>
      <c r="P115" s="303" t="e">
        <f>+VLOOKUP(O115,Listados!$K$13:$L$17,2,0)</f>
        <v>#N/A</v>
      </c>
      <c r="Q115" s="300" t="str">
        <f>IF(AND(M115&lt;&gt;"",O115&lt;&gt;""),VLOOKUP(M115&amp;O115,Listados!$M$3:$N$27,2,FALSE),"")</f>
        <v/>
      </c>
      <c r="R115" s="298" t="e">
        <f>+VLOOKUP(Q115,Listados!$P$3:$Q$6,2,FALSE)</f>
        <v>#N/A</v>
      </c>
      <c r="S115" s="162"/>
      <c r="T115" s="94"/>
      <c r="U115" s="47" t="s">
        <v>627</v>
      </c>
      <c r="V115" s="200"/>
      <c r="W115" s="200"/>
      <c r="X115" s="200"/>
      <c r="Y115" s="95" t="str">
        <f t="shared" si="13"/>
        <v/>
      </c>
      <c r="Z115" s="200"/>
      <c r="AA115" s="95" t="str">
        <f t="shared" si="14"/>
        <v/>
      </c>
      <c r="AB115" s="162"/>
      <c r="AC115" s="95" t="str">
        <f t="shared" si="15"/>
        <v/>
      </c>
      <c r="AD115" s="162"/>
      <c r="AE115" s="95" t="str">
        <f t="shared" si="16"/>
        <v/>
      </c>
      <c r="AF115" s="162"/>
      <c r="AG115" s="95" t="str">
        <f t="shared" si="17"/>
        <v/>
      </c>
      <c r="AH115" s="162"/>
      <c r="AI115" s="95" t="str">
        <f t="shared" si="18"/>
        <v/>
      </c>
      <c r="AJ115" s="162"/>
      <c r="AK115" s="27" t="str">
        <f t="shared" si="19"/>
        <v/>
      </c>
      <c r="AL115" s="48" t="str">
        <f t="shared" si="20"/>
        <v/>
      </c>
      <c r="AM115" s="48" t="str">
        <f t="shared" si="21"/>
        <v/>
      </c>
      <c r="AN115" s="236"/>
      <c r="AO115" s="236"/>
      <c r="AP115" s="236"/>
      <c r="AQ115" s="236"/>
      <c r="AR115" s="236"/>
      <c r="AS115" s="236"/>
      <c r="AT115" s="236"/>
      <c r="AU115" s="237" t="str">
        <f>IFERROR(VLOOKUP(AT115,'Seguridad Información'!$I$61:$J$65,2,0),"")</f>
        <v/>
      </c>
      <c r="AV115" s="79"/>
      <c r="AW115" s="78" t="str">
        <f t="shared" si="12"/>
        <v/>
      </c>
      <c r="AX115" s="77" t="str">
        <f t="shared" si="22"/>
        <v/>
      </c>
      <c r="AY115" s="21" t="str">
        <f>IFERROR(VLOOKUP((CONCATENATE(AM115,AX115)),Listados!$U$3:$V$11,2,FALSE),"")</f>
        <v/>
      </c>
      <c r="AZ115" s="48">
        <f t="shared" si="23"/>
        <v>100</v>
      </c>
      <c r="BA115" s="294">
        <f>AVERAGE(AZ115:AZ120)</f>
        <v>100</v>
      </c>
      <c r="BB115" s="296" t="str">
        <f>IF(BA115&lt;=50, "Débil", IF(BA115&lt;=99,"Moderado","Fuerte"))</f>
        <v>Fuerte</v>
      </c>
      <c r="BC115" s="197">
        <f>+IF(AND(W115="Preventivo",BB115="Fuerte"),2,IF(AND(W115="Preventivo",BB115="Moderado"),1,0))</f>
        <v>0</v>
      </c>
      <c r="BD115" s="64">
        <f>+IF(AND(W115="Detectivo/Correctivo",$BB115="Fuerte"),2,IF(AND(W115="Detectivo/Correctivo",$BB115="Moderado"),1,IF(AND(W115="Preventivo",$BB115="Fuerte"),1,0)))</f>
        <v>0</v>
      </c>
      <c r="BE115" s="197" t="e">
        <f>+N115-BC115</f>
        <v>#N/A</v>
      </c>
      <c r="BF115" s="197" t="e">
        <f>+P115-BD115</f>
        <v>#N/A</v>
      </c>
      <c r="BG115" s="298" t="e">
        <f>+VLOOKUP(MIN(BE115,BE116,BE117,BE118,BE119,BE120),Listados!$J$18:$K$24,2,TRUE)</f>
        <v>#N/A</v>
      </c>
      <c r="BH115" s="298" t="e">
        <f>+VLOOKUP(MIN(BF115,BF116,BF117,BF118,BF119,BF120),Listados!$J$27:$K$32,2,TRUE)</f>
        <v>#N/A</v>
      </c>
      <c r="BI115" s="298" t="e">
        <f>IF(AND(BG115&lt;&gt;"",BH115&lt;&gt;""),VLOOKUP(BG115&amp;BH115,Listados!$M$3:$N$27,2,FALSE),"")</f>
        <v>#N/A</v>
      </c>
      <c r="BJ115" s="487" t="e">
        <f>+IF($R115="Asumir el riesgo","NA","")</f>
        <v>#N/A</v>
      </c>
      <c r="BK115" s="487" t="e">
        <f>+IF($R115="Asumir el riesgo","NA","")</f>
        <v>#N/A</v>
      </c>
      <c r="BL115" s="487" t="e">
        <f>+IF($R115="Asumir el riesgo","NA","")</f>
        <v>#N/A</v>
      </c>
      <c r="BM115" s="487" t="e">
        <f>+IF($R115="Asumir el riesgo","NA","")</f>
        <v>#N/A</v>
      </c>
    </row>
    <row r="116" spans="1:65" ht="65.099999999999994" customHeight="1" thickBot="1" x14ac:dyDescent="0.3">
      <c r="A116" s="310"/>
      <c r="B116" s="495"/>
      <c r="C116" s="315"/>
      <c r="D116" s="168"/>
      <c r="E116" s="168"/>
      <c r="F116" s="410"/>
      <c r="G116" s="318"/>
      <c r="H116" s="100"/>
      <c r="I116" s="129"/>
      <c r="J116" s="100"/>
      <c r="K116" s="153"/>
      <c r="L116" s="130"/>
      <c r="M116" s="302"/>
      <c r="N116" s="304"/>
      <c r="O116" s="307"/>
      <c r="P116" s="304"/>
      <c r="Q116" s="308"/>
      <c r="R116" s="299"/>
      <c r="S116" s="162"/>
      <c r="T116" s="238"/>
      <c r="U116" s="47" t="s">
        <v>627</v>
      </c>
      <c r="V116" s="200"/>
      <c r="W116" s="200"/>
      <c r="X116" s="200"/>
      <c r="Y116" s="95" t="str">
        <f t="shared" si="13"/>
        <v/>
      </c>
      <c r="Z116" s="200"/>
      <c r="AA116" s="95" t="str">
        <f t="shared" si="14"/>
        <v/>
      </c>
      <c r="AB116" s="162"/>
      <c r="AC116" s="95" t="str">
        <f t="shared" si="15"/>
        <v/>
      </c>
      <c r="AD116" s="162"/>
      <c r="AE116" s="95" t="str">
        <f t="shared" si="16"/>
        <v/>
      </c>
      <c r="AF116" s="162"/>
      <c r="AG116" s="95" t="str">
        <f t="shared" si="17"/>
        <v/>
      </c>
      <c r="AH116" s="162"/>
      <c r="AI116" s="95" t="str">
        <f t="shared" si="18"/>
        <v/>
      </c>
      <c r="AJ116" s="162"/>
      <c r="AK116" s="27" t="str">
        <f t="shared" si="19"/>
        <v/>
      </c>
      <c r="AL116" s="48" t="str">
        <f t="shared" si="20"/>
        <v/>
      </c>
      <c r="AM116" s="48" t="str">
        <f t="shared" si="21"/>
        <v/>
      </c>
      <c r="AN116" s="236"/>
      <c r="AO116" s="236"/>
      <c r="AP116" s="236"/>
      <c r="AQ116" s="236"/>
      <c r="AR116" s="236"/>
      <c r="AS116" s="236"/>
      <c r="AT116" s="236"/>
      <c r="AU116" s="237" t="str">
        <f>IFERROR(VLOOKUP(AT116,'Seguridad Información'!$I$61:$J$65,2,0),"")</f>
        <v/>
      </c>
      <c r="AV116" s="79"/>
      <c r="AW116" s="78" t="str">
        <f t="shared" si="12"/>
        <v/>
      </c>
      <c r="AX116" s="77" t="str">
        <f t="shared" si="22"/>
        <v/>
      </c>
      <c r="AY116" s="21" t="str">
        <f>IFERROR(VLOOKUP((CONCATENATE(AM116,AX116)),Listados!$U$3:$V$11,2,FALSE),"")</f>
        <v/>
      </c>
      <c r="AZ116" s="48">
        <f t="shared" si="23"/>
        <v>100</v>
      </c>
      <c r="BA116" s="295"/>
      <c r="BB116" s="297"/>
      <c r="BC116" s="197">
        <f>+IF(AND(W116="Preventivo",BB115="Fuerte"),2,IF(AND(W116="Preventivo",BB115="Moderado"),1,0))</f>
        <v>0</v>
      </c>
      <c r="BD116" s="64">
        <f>+IF(AND(W116="Detectivo/Correctivo",$BB115="Fuerte"),2,IF(AND(W116="Detectivo/Correctivo",$BB116="Moderado"),1,IF(AND(W116="Preventivo",$BB115="Fuerte"),1,0)))</f>
        <v>0</v>
      </c>
      <c r="BE116" s="197" t="e">
        <f>+N115-BC116</f>
        <v>#N/A</v>
      </c>
      <c r="BF116" s="197" t="e">
        <f>+P115-BD116</f>
        <v>#N/A</v>
      </c>
      <c r="BG116" s="299"/>
      <c r="BH116" s="299"/>
      <c r="BI116" s="299"/>
      <c r="BJ116" s="488"/>
      <c r="BK116" s="488"/>
      <c r="BL116" s="488"/>
      <c r="BM116" s="488"/>
    </row>
    <row r="117" spans="1:65" ht="65.099999999999994" customHeight="1" thickBot="1" x14ac:dyDescent="0.3">
      <c r="A117" s="310"/>
      <c r="B117" s="495"/>
      <c r="C117" s="315"/>
      <c r="D117" s="168"/>
      <c r="E117" s="168"/>
      <c r="F117" s="410"/>
      <c r="G117" s="318"/>
      <c r="H117" s="100"/>
      <c r="I117" s="129"/>
      <c r="J117" s="100"/>
      <c r="K117" s="153"/>
      <c r="L117" s="130"/>
      <c r="M117" s="302"/>
      <c r="N117" s="304"/>
      <c r="O117" s="307"/>
      <c r="P117" s="304"/>
      <c r="Q117" s="308"/>
      <c r="R117" s="299"/>
      <c r="S117" s="162"/>
      <c r="T117" s="96"/>
      <c r="U117" s="47" t="s">
        <v>627</v>
      </c>
      <c r="V117" s="200"/>
      <c r="W117" s="200"/>
      <c r="X117" s="200"/>
      <c r="Y117" s="95" t="str">
        <f t="shared" si="13"/>
        <v/>
      </c>
      <c r="Z117" s="200"/>
      <c r="AA117" s="95" t="str">
        <f t="shared" si="14"/>
        <v/>
      </c>
      <c r="AB117" s="162"/>
      <c r="AC117" s="95" t="str">
        <f t="shared" si="15"/>
        <v/>
      </c>
      <c r="AD117" s="162"/>
      <c r="AE117" s="95" t="str">
        <f t="shared" si="16"/>
        <v/>
      </c>
      <c r="AF117" s="162"/>
      <c r="AG117" s="95" t="str">
        <f t="shared" si="17"/>
        <v/>
      </c>
      <c r="AH117" s="162"/>
      <c r="AI117" s="95" t="str">
        <f t="shared" si="18"/>
        <v/>
      </c>
      <c r="AJ117" s="162"/>
      <c r="AK117" s="27" t="str">
        <f t="shared" si="19"/>
        <v/>
      </c>
      <c r="AL117" s="48" t="str">
        <f t="shared" si="20"/>
        <v/>
      </c>
      <c r="AM117" s="48" t="str">
        <f t="shared" si="21"/>
        <v/>
      </c>
      <c r="AN117" s="236"/>
      <c r="AO117" s="236"/>
      <c r="AP117" s="236"/>
      <c r="AQ117" s="236"/>
      <c r="AR117" s="236"/>
      <c r="AS117" s="236"/>
      <c r="AT117" s="236"/>
      <c r="AU117" s="237" t="str">
        <f>IFERROR(VLOOKUP(AT117,'Seguridad Información'!$I$61:$J$65,2,0),"")</f>
        <v/>
      </c>
      <c r="AV117" s="79"/>
      <c r="AW117" s="78" t="str">
        <f t="shared" si="12"/>
        <v/>
      </c>
      <c r="AX117" s="77" t="str">
        <f t="shared" si="22"/>
        <v/>
      </c>
      <c r="AY117" s="21" t="str">
        <f>IFERROR(VLOOKUP((CONCATENATE(AM117,AX117)),Listados!$U$3:$V$11,2,FALSE),"")</f>
        <v/>
      </c>
      <c r="AZ117" s="48">
        <f t="shared" si="23"/>
        <v>100</v>
      </c>
      <c r="BA117" s="295"/>
      <c r="BB117" s="297"/>
      <c r="BC117" s="197">
        <f>+IF(AND(W117="Preventivo",BB115="Fuerte"),2,IF(AND(W117="Preventivo",BB115="Moderado"),1,0))</f>
        <v>0</v>
      </c>
      <c r="BD117" s="64">
        <f>+IF(AND(W117="Detectivo/Correctivo",$BB115="Fuerte"),2,IF(AND(W117="Detectivo/Correctivo",$BB117="Moderado"),1,IF(AND(W117="Preventivo",$BB115="Fuerte"),1,0)))</f>
        <v>0</v>
      </c>
      <c r="BE117" s="197" t="e">
        <f>+N115-BC117</f>
        <v>#N/A</v>
      </c>
      <c r="BF117" s="197" t="e">
        <f>+P115-BD117</f>
        <v>#N/A</v>
      </c>
      <c r="BG117" s="299"/>
      <c r="BH117" s="299"/>
      <c r="BI117" s="299"/>
      <c r="BJ117" s="488"/>
      <c r="BK117" s="488"/>
      <c r="BL117" s="488"/>
      <c r="BM117" s="488"/>
    </row>
    <row r="118" spans="1:65" ht="65.099999999999994" customHeight="1" thickBot="1" x14ac:dyDescent="0.3">
      <c r="A118" s="310"/>
      <c r="B118" s="495"/>
      <c r="C118" s="315"/>
      <c r="D118" s="168"/>
      <c r="E118" s="168"/>
      <c r="F118" s="410"/>
      <c r="G118" s="318"/>
      <c r="H118" s="100"/>
      <c r="I118" s="129"/>
      <c r="J118" s="100"/>
      <c r="K118" s="153"/>
      <c r="L118" s="130"/>
      <c r="M118" s="302"/>
      <c r="N118" s="304"/>
      <c r="O118" s="307"/>
      <c r="P118" s="304"/>
      <c r="Q118" s="308"/>
      <c r="R118" s="299"/>
      <c r="S118" s="162"/>
      <c r="T118" s="97"/>
      <c r="U118" s="47" t="s">
        <v>627</v>
      </c>
      <c r="V118" s="200"/>
      <c r="W118" s="200"/>
      <c r="X118" s="200"/>
      <c r="Y118" s="95" t="str">
        <f t="shared" si="13"/>
        <v/>
      </c>
      <c r="Z118" s="200"/>
      <c r="AA118" s="95" t="str">
        <f t="shared" si="14"/>
        <v/>
      </c>
      <c r="AB118" s="162"/>
      <c r="AC118" s="95" t="str">
        <f t="shared" si="15"/>
        <v/>
      </c>
      <c r="AD118" s="162"/>
      <c r="AE118" s="95" t="str">
        <f t="shared" si="16"/>
        <v/>
      </c>
      <c r="AF118" s="162"/>
      <c r="AG118" s="95" t="str">
        <f t="shared" si="17"/>
        <v/>
      </c>
      <c r="AH118" s="162"/>
      <c r="AI118" s="95" t="str">
        <f t="shared" si="18"/>
        <v/>
      </c>
      <c r="AJ118" s="162"/>
      <c r="AK118" s="27" t="str">
        <f t="shared" si="19"/>
        <v/>
      </c>
      <c r="AL118" s="48" t="str">
        <f t="shared" si="20"/>
        <v/>
      </c>
      <c r="AM118" s="48" t="str">
        <f t="shared" si="21"/>
        <v/>
      </c>
      <c r="AN118" s="236"/>
      <c r="AO118" s="236"/>
      <c r="AP118" s="236"/>
      <c r="AQ118" s="236"/>
      <c r="AR118" s="236"/>
      <c r="AS118" s="236"/>
      <c r="AT118" s="236"/>
      <c r="AU118" s="237" t="str">
        <f>IFERROR(VLOOKUP(AT118,'Seguridad Información'!$I$61:$J$65,2,0),"")</f>
        <v/>
      </c>
      <c r="AV118" s="79"/>
      <c r="AW118" s="78" t="str">
        <f t="shared" si="12"/>
        <v/>
      </c>
      <c r="AX118" s="77" t="str">
        <f t="shared" si="22"/>
        <v/>
      </c>
      <c r="AY118" s="21" t="str">
        <f>IFERROR(VLOOKUP((CONCATENATE(AM118,AX118)),Listados!$U$3:$V$11,2,FALSE),"")</f>
        <v/>
      </c>
      <c r="AZ118" s="48">
        <f t="shared" si="23"/>
        <v>100</v>
      </c>
      <c r="BA118" s="295"/>
      <c r="BB118" s="297"/>
      <c r="BC118" s="197">
        <f>+IF(AND(W118="Preventivo",BB115="Fuerte"),2,IF(AND(W118="Preventivo",BB115="Moderado"),1,0))</f>
        <v>0</v>
      </c>
      <c r="BD118" s="64">
        <f>+IF(AND(W118="Detectivo/Correctivo",$BB115="Fuerte"),2,IF(AND(W118="Detectivo/Correctivo",$BB118="Moderado"),1,IF(AND(W118="Preventivo",$BB115="Fuerte"),1,0)))</f>
        <v>0</v>
      </c>
      <c r="BE118" s="197" t="e">
        <f>+N115-BC118</f>
        <v>#N/A</v>
      </c>
      <c r="BF118" s="197" t="e">
        <f>+P115-BD118</f>
        <v>#N/A</v>
      </c>
      <c r="BG118" s="299"/>
      <c r="BH118" s="299"/>
      <c r="BI118" s="299"/>
      <c r="BJ118" s="488"/>
      <c r="BK118" s="488"/>
      <c r="BL118" s="488"/>
      <c r="BM118" s="488"/>
    </row>
    <row r="119" spans="1:65" ht="65.099999999999994" customHeight="1" thickBot="1" x14ac:dyDescent="0.3">
      <c r="A119" s="310"/>
      <c r="B119" s="495"/>
      <c r="C119" s="315"/>
      <c r="D119" s="109"/>
      <c r="E119" s="109"/>
      <c r="F119" s="410"/>
      <c r="G119" s="318"/>
      <c r="H119" s="100"/>
      <c r="I119" s="129"/>
      <c r="J119" s="100"/>
      <c r="K119" s="29"/>
      <c r="L119" s="130"/>
      <c r="M119" s="302"/>
      <c r="N119" s="304"/>
      <c r="O119" s="307"/>
      <c r="P119" s="304"/>
      <c r="Q119" s="308"/>
      <c r="R119" s="299"/>
      <c r="S119" s="162"/>
      <c r="T119" s="238"/>
      <c r="U119" s="47" t="s">
        <v>627</v>
      </c>
      <c r="V119" s="200"/>
      <c r="W119" s="200"/>
      <c r="X119" s="200"/>
      <c r="Y119" s="95" t="str">
        <f t="shared" si="13"/>
        <v/>
      </c>
      <c r="Z119" s="200"/>
      <c r="AA119" s="95" t="str">
        <f t="shared" si="14"/>
        <v/>
      </c>
      <c r="AB119" s="162"/>
      <c r="AC119" s="95" t="str">
        <f t="shared" si="15"/>
        <v/>
      </c>
      <c r="AD119" s="162"/>
      <c r="AE119" s="95" t="str">
        <f t="shared" si="16"/>
        <v/>
      </c>
      <c r="AF119" s="162"/>
      <c r="AG119" s="95" t="str">
        <f t="shared" si="17"/>
        <v/>
      </c>
      <c r="AH119" s="162"/>
      <c r="AI119" s="95" t="str">
        <f t="shared" si="18"/>
        <v/>
      </c>
      <c r="AJ119" s="162"/>
      <c r="AK119" s="27" t="str">
        <f t="shared" si="19"/>
        <v/>
      </c>
      <c r="AL119" s="48" t="str">
        <f t="shared" si="20"/>
        <v/>
      </c>
      <c r="AM119" s="48" t="str">
        <f t="shared" si="21"/>
        <v/>
      </c>
      <c r="AN119" s="236"/>
      <c r="AO119" s="236"/>
      <c r="AP119" s="236"/>
      <c r="AQ119" s="236"/>
      <c r="AR119" s="236"/>
      <c r="AS119" s="236"/>
      <c r="AT119" s="236"/>
      <c r="AU119" s="237" t="str">
        <f>IFERROR(VLOOKUP(AT119,'Seguridad Información'!$I$61:$J$65,2,0),"")</f>
        <v/>
      </c>
      <c r="AV119" s="79"/>
      <c r="AW119" s="78" t="str">
        <f t="shared" si="12"/>
        <v/>
      </c>
      <c r="AX119" s="77" t="str">
        <f t="shared" si="22"/>
        <v/>
      </c>
      <c r="AY119" s="21" t="str">
        <f>IFERROR(VLOOKUP((CONCATENATE(AM119,AX119)),Listados!$U$3:$V$11,2,FALSE),"")</f>
        <v/>
      </c>
      <c r="AZ119" s="48">
        <f t="shared" si="23"/>
        <v>100</v>
      </c>
      <c r="BA119" s="295"/>
      <c r="BB119" s="297"/>
      <c r="BC119" s="197">
        <f>+IF(AND(W119="Preventivo",BB115="Fuerte"),2,IF(AND(W119="Preventivo",BB115="Moderado"),1,0))</f>
        <v>0</v>
      </c>
      <c r="BD119" s="64">
        <f>+IF(AND(W119="Detectivo/Correctivo",$BB115="Fuerte"),2,IF(AND(W119="Detectivo/Correctivo",$BB119="Moderado"),1,IF(AND(W119="Preventivo",$BB115="Fuerte"),1,0)))</f>
        <v>0</v>
      </c>
      <c r="BE119" s="197" t="e">
        <f>+N115-BC119</f>
        <v>#N/A</v>
      </c>
      <c r="BF119" s="197" t="e">
        <f>+P115-BD119</f>
        <v>#N/A</v>
      </c>
      <c r="BG119" s="299"/>
      <c r="BH119" s="299"/>
      <c r="BI119" s="299"/>
      <c r="BJ119" s="488"/>
      <c r="BK119" s="488"/>
      <c r="BL119" s="488"/>
      <c r="BM119" s="488"/>
    </row>
    <row r="120" spans="1:65" ht="65.099999999999994" customHeight="1" thickBot="1" x14ac:dyDescent="0.3">
      <c r="A120" s="311"/>
      <c r="B120" s="495"/>
      <c r="C120" s="316"/>
      <c r="D120" s="106"/>
      <c r="E120" s="106"/>
      <c r="F120" s="479"/>
      <c r="G120" s="319"/>
      <c r="H120" s="100"/>
      <c r="I120" s="129"/>
      <c r="J120" s="100"/>
      <c r="K120" s="31"/>
      <c r="L120" s="130"/>
      <c r="M120" s="302"/>
      <c r="N120" s="305"/>
      <c r="O120" s="307"/>
      <c r="P120" s="305"/>
      <c r="Q120" s="308"/>
      <c r="R120" s="300"/>
      <c r="S120" s="162"/>
      <c r="T120" s="98"/>
      <c r="U120" s="47" t="s">
        <v>627</v>
      </c>
      <c r="V120" s="200"/>
      <c r="W120" s="200"/>
      <c r="X120" s="200"/>
      <c r="Y120" s="95" t="str">
        <f t="shared" si="13"/>
        <v/>
      </c>
      <c r="Z120" s="200"/>
      <c r="AA120" s="95" t="str">
        <f t="shared" si="14"/>
        <v/>
      </c>
      <c r="AB120" s="162"/>
      <c r="AC120" s="95" t="str">
        <f t="shared" si="15"/>
        <v/>
      </c>
      <c r="AD120" s="162"/>
      <c r="AE120" s="95" t="str">
        <f t="shared" si="16"/>
        <v/>
      </c>
      <c r="AF120" s="162"/>
      <c r="AG120" s="95" t="str">
        <f t="shared" si="17"/>
        <v/>
      </c>
      <c r="AH120" s="162"/>
      <c r="AI120" s="95" t="str">
        <f t="shared" si="18"/>
        <v/>
      </c>
      <c r="AJ120" s="162"/>
      <c r="AK120" s="27" t="str">
        <f t="shared" si="19"/>
        <v/>
      </c>
      <c r="AL120" s="48" t="str">
        <f t="shared" si="20"/>
        <v/>
      </c>
      <c r="AM120" s="48" t="str">
        <f t="shared" si="21"/>
        <v/>
      </c>
      <c r="AN120" s="236"/>
      <c r="AO120" s="236"/>
      <c r="AP120" s="236"/>
      <c r="AQ120" s="236"/>
      <c r="AR120" s="236"/>
      <c r="AS120" s="236"/>
      <c r="AT120" s="236"/>
      <c r="AU120" s="237" t="str">
        <f>IFERROR(VLOOKUP(AT120,'Seguridad Información'!$I$61:$J$65,2,0),"")</f>
        <v/>
      </c>
      <c r="AV120" s="79"/>
      <c r="AW120" s="78" t="str">
        <f t="shared" si="12"/>
        <v/>
      </c>
      <c r="AX120" s="77" t="str">
        <f t="shared" si="22"/>
        <v/>
      </c>
      <c r="AY120" s="21" t="str">
        <f>IFERROR(VLOOKUP((CONCATENATE(AM120,AX120)),Listados!$U$3:$V$11,2,FALSE),"")</f>
        <v/>
      </c>
      <c r="AZ120" s="48">
        <f t="shared" si="23"/>
        <v>100</v>
      </c>
      <c r="BA120" s="296"/>
      <c r="BB120" s="297"/>
      <c r="BC120" s="197">
        <f>+IF(AND(W120="Preventivo",BB115="Fuerte"),2,IF(AND(W120="Preventivo",BB115="Moderado"),1,0))</f>
        <v>0</v>
      </c>
      <c r="BD120" s="64">
        <f>+IF(AND(W120="Detectivo/Correctivo",$BB115="Fuerte"),2,IF(AND(W120="Detectivo/Correctivo",$BB120="Moderado"),1,IF(AND(W120="Preventivo",$BB115="Fuerte"),1,0)))</f>
        <v>0</v>
      </c>
      <c r="BE120" s="197" t="e">
        <f>+N115-BC120</f>
        <v>#N/A</v>
      </c>
      <c r="BF120" s="197" t="e">
        <f>+P115-BD120</f>
        <v>#N/A</v>
      </c>
      <c r="BG120" s="300"/>
      <c r="BH120" s="300"/>
      <c r="BI120" s="300"/>
      <c r="BJ120" s="489"/>
      <c r="BK120" s="489"/>
      <c r="BL120" s="489"/>
      <c r="BM120" s="489"/>
    </row>
    <row r="121" spans="1:65" ht="65.099999999999994" customHeight="1" thickBot="1" x14ac:dyDescent="0.3">
      <c r="A121" s="309">
        <v>20</v>
      </c>
      <c r="B121" s="494"/>
      <c r="C121" s="314" t="str">
        <f>IFERROR(VLOOKUP(B121,Listados!B$3:C$20,2,FALSE),"")</f>
        <v/>
      </c>
      <c r="D121" s="107"/>
      <c r="E121" s="107"/>
      <c r="F121" s="409"/>
      <c r="G121" s="317"/>
      <c r="H121" s="100"/>
      <c r="I121" s="129"/>
      <c r="J121" s="100"/>
      <c r="K121" s="103"/>
      <c r="L121" s="17"/>
      <c r="M121" s="301"/>
      <c r="N121" s="303" t="e">
        <f>+VLOOKUP(M121,Listados!$K$8:$L$12,2,0)</f>
        <v>#N/A</v>
      </c>
      <c r="O121" s="306"/>
      <c r="P121" s="303" t="e">
        <f>+VLOOKUP(O121,Listados!$K$13:$L$17,2,0)</f>
        <v>#N/A</v>
      </c>
      <c r="Q121" s="300" t="str">
        <f>IF(AND(M121&lt;&gt;"",O121&lt;&gt;""),VLOOKUP(M121&amp;O121,Listados!$M$3:$N$27,2,FALSE),"")</f>
        <v/>
      </c>
      <c r="R121" s="298" t="e">
        <f>+VLOOKUP(Q121,Listados!$P$3:$Q$6,2,FALSE)</f>
        <v>#N/A</v>
      </c>
      <c r="S121" s="162"/>
      <c r="T121" s="94"/>
      <c r="U121" s="47" t="s">
        <v>627</v>
      </c>
      <c r="V121" s="200"/>
      <c r="W121" s="200"/>
      <c r="X121" s="200"/>
      <c r="Y121" s="95" t="str">
        <f t="shared" si="13"/>
        <v/>
      </c>
      <c r="Z121" s="200"/>
      <c r="AA121" s="95" t="str">
        <f t="shared" si="14"/>
        <v/>
      </c>
      <c r="AB121" s="162"/>
      <c r="AC121" s="95" t="str">
        <f t="shared" si="15"/>
        <v/>
      </c>
      <c r="AD121" s="162"/>
      <c r="AE121" s="95" t="str">
        <f t="shared" si="16"/>
        <v/>
      </c>
      <c r="AF121" s="162"/>
      <c r="AG121" s="95" t="str">
        <f t="shared" si="17"/>
        <v/>
      </c>
      <c r="AH121" s="162"/>
      <c r="AI121" s="95" t="str">
        <f t="shared" si="18"/>
        <v/>
      </c>
      <c r="AJ121" s="162"/>
      <c r="AK121" s="27" t="str">
        <f t="shared" si="19"/>
        <v/>
      </c>
      <c r="AL121" s="48" t="str">
        <f t="shared" si="20"/>
        <v/>
      </c>
      <c r="AM121" s="48" t="str">
        <f t="shared" si="21"/>
        <v/>
      </c>
      <c r="AN121" s="236"/>
      <c r="AO121" s="236"/>
      <c r="AP121" s="236"/>
      <c r="AQ121" s="236"/>
      <c r="AR121" s="236"/>
      <c r="AS121" s="236"/>
      <c r="AT121" s="236"/>
      <c r="AU121" s="237" t="str">
        <f>IFERROR(VLOOKUP(AT121,'Seguridad Información'!$I$61:$J$65,2,0),"")</f>
        <v/>
      </c>
      <c r="AV121" s="79"/>
      <c r="AW121" s="78" t="str">
        <f t="shared" si="12"/>
        <v/>
      </c>
      <c r="AX121" s="77" t="str">
        <f t="shared" si="22"/>
        <v/>
      </c>
      <c r="AY121" s="21" t="str">
        <f>IFERROR(VLOOKUP((CONCATENATE(AM121,AX121)),Listados!$U$3:$V$11,2,FALSE),"")</f>
        <v/>
      </c>
      <c r="AZ121" s="48">
        <f t="shared" si="23"/>
        <v>100</v>
      </c>
      <c r="BA121" s="294">
        <f>AVERAGE(AZ121:AZ126)</f>
        <v>100</v>
      </c>
      <c r="BB121" s="296" t="str">
        <f>IF(BA121&lt;=50, "Débil", IF(BA121&lt;=99,"Moderado","Fuerte"))</f>
        <v>Fuerte</v>
      </c>
      <c r="BC121" s="197">
        <f>+IF(AND(W121="Preventivo",BB121="Fuerte"),2,IF(AND(W121="Preventivo",BB121="Moderado"),1,0))</f>
        <v>0</v>
      </c>
      <c r="BD121" s="64">
        <f>+IF(AND(W121="Detectivo/Correctivo",$BB121="Fuerte"),2,IF(AND(W121="Detectivo/Correctivo",$BB121="Moderado"),1,IF(AND(W121="Preventivo",$BB121="Fuerte"),1,0)))</f>
        <v>0</v>
      </c>
      <c r="BE121" s="197" t="e">
        <f>+N121-BC121</f>
        <v>#N/A</v>
      </c>
      <c r="BF121" s="197" t="e">
        <f>+P121-BD121</f>
        <v>#N/A</v>
      </c>
      <c r="BG121" s="298" t="e">
        <f>+VLOOKUP(MIN(BE121,BE122,BE123,BE124,BE125,BE126),Listados!$J$18:$K$24,2,TRUE)</f>
        <v>#N/A</v>
      </c>
      <c r="BH121" s="298" t="e">
        <f>+VLOOKUP(MIN(BF121,BF122,BF123,BF124,BF125,BF126),Listados!$J$27:$K$32,2,TRUE)</f>
        <v>#N/A</v>
      </c>
      <c r="BI121" s="298" t="e">
        <f>IF(AND(BG121&lt;&gt;"",BH121&lt;&gt;""),VLOOKUP(BG121&amp;BH121,Listados!$M$3:$N$27,2,FALSE),"")</f>
        <v>#N/A</v>
      </c>
      <c r="BJ121" s="487" t="e">
        <f>+IF($R121="Asumir el riesgo","NA","")</f>
        <v>#N/A</v>
      </c>
      <c r="BK121" s="487" t="e">
        <f>+IF($R121="Asumir el riesgo","NA","")</f>
        <v>#N/A</v>
      </c>
      <c r="BL121" s="487" t="e">
        <f>+IF($R121="Asumir el riesgo","NA","")</f>
        <v>#N/A</v>
      </c>
      <c r="BM121" s="487" t="e">
        <f>+IF($R121="Asumir el riesgo","NA","")</f>
        <v>#N/A</v>
      </c>
    </row>
    <row r="122" spans="1:65" ht="65.099999999999994" customHeight="1" thickBot="1" x14ac:dyDescent="0.3">
      <c r="A122" s="310"/>
      <c r="B122" s="495"/>
      <c r="C122" s="315"/>
      <c r="D122" s="168"/>
      <c r="E122" s="168"/>
      <c r="F122" s="410"/>
      <c r="G122" s="318"/>
      <c r="H122" s="100"/>
      <c r="I122" s="129"/>
      <c r="J122" s="100"/>
      <c r="K122" s="153"/>
      <c r="L122" s="130"/>
      <c r="M122" s="302"/>
      <c r="N122" s="304"/>
      <c r="O122" s="307"/>
      <c r="P122" s="304"/>
      <c r="Q122" s="308"/>
      <c r="R122" s="299"/>
      <c r="S122" s="162"/>
      <c r="T122" s="238"/>
      <c r="U122" s="47" t="s">
        <v>627</v>
      </c>
      <c r="V122" s="200"/>
      <c r="W122" s="200"/>
      <c r="X122" s="200"/>
      <c r="Y122" s="95" t="str">
        <f t="shared" si="13"/>
        <v/>
      </c>
      <c r="Z122" s="200"/>
      <c r="AA122" s="95" t="str">
        <f t="shared" si="14"/>
        <v/>
      </c>
      <c r="AB122" s="162"/>
      <c r="AC122" s="95" t="str">
        <f t="shared" si="15"/>
        <v/>
      </c>
      <c r="AD122" s="162"/>
      <c r="AE122" s="95" t="str">
        <f t="shared" si="16"/>
        <v/>
      </c>
      <c r="AF122" s="162"/>
      <c r="AG122" s="95" t="str">
        <f t="shared" si="17"/>
        <v/>
      </c>
      <c r="AH122" s="162"/>
      <c r="AI122" s="95" t="str">
        <f t="shared" si="18"/>
        <v/>
      </c>
      <c r="AJ122" s="162"/>
      <c r="AK122" s="27" t="str">
        <f t="shared" si="19"/>
        <v/>
      </c>
      <c r="AL122" s="48" t="str">
        <f t="shared" si="20"/>
        <v/>
      </c>
      <c r="AM122" s="48" t="str">
        <f t="shared" si="21"/>
        <v/>
      </c>
      <c r="AN122" s="236"/>
      <c r="AO122" s="236"/>
      <c r="AP122" s="236"/>
      <c r="AQ122" s="236"/>
      <c r="AR122" s="236"/>
      <c r="AS122" s="236"/>
      <c r="AT122" s="236"/>
      <c r="AU122" s="237" t="str">
        <f>IFERROR(VLOOKUP(AT122,'Seguridad Información'!$I$61:$J$65,2,0),"")</f>
        <v/>
      </c>
      <c r="AV122" s="79"/>
      <c r="AW122" s="78" t="str">
        <f t="shared" si="12"/>
        <v/>
      </c>
      <c r="AX122" s="77" t="str">
        <f t="shared" si="22"/>
        <v/>
      </c>
      <c r="AY122" s="21" t="str">
        <f>IFERROR(VLOOKUP((CONCATENATE(AM122,AX122)),Listados!$U$3:$V$11,2,FALSE),"")</f>
        <v/>
      </c>
      <c r="AZ122" s="48">
        <f t="shared" si="23"/>
        <v>100</v>
      </c>
      <c r="BA122" s="295"/>
      <c r="BB122" s="297"/>
      <c r="BC122" s="197">
        <f>+IF(AND(W122="Preventivo",BB121="Fuerte"),2,IF(AND(W122="Preventivo",BB121="Moderado"),1,0))</f>
        <v>0</v>
      </c>
      <c r="BD122" s="64">
        <f>+IF(AND(W122="Detectivo/Correctivo",$BB121="Fuerte"),2,IF(AND(W122="Detectivo/Correctivo",$BB122="Moderado"),1,IF(AND(W122="Preventivo",$BB121="Fuerte"),1,0)))</f>
        <v>0</v>
      </c>
      <c r="BE122" s="197" t="e">
        <f>+N121-BC122</f>
        <v>#N/A</v>
      </c>
      <c r="BF122" s="197" t="e">
        <f>+P121-BD122</f>
        <v>#N/A</v>
      </c>
      <c r="BG122" s="299"/>
      <c r="BH122" s="299"/>
      <c r="BI122" s="299"/>
      <c r="BJ122" s="488"/>
      <c r="BK122" s="488"/>
      <c r="BL122" s="488"/>
      <c r="BM122" s="488"/>
    </row>
    <row r="123" spans="1:65" ht="65.099999999999994" customHeight="1" thickBot="1" x14ac:dyDescent="0.3">
      <c r="A123" s="310"/>
      <c r="B123" s="495"/>
      <c r="C123" s="315"/>
      <c r="D123" s="168"/>
      <c r="E123" s="168"/>
      <c r="F123" s="410"/>
      <c r="G123" s="318"/>
      <c r="H123" s="100"/>
      <c r="I123" s="129"/>
      <c r="J123" s="100"/>
      <c r="K123" s="153"/>
      <c r="L123" s="130"/>
      <c r="M123" s="302"/>
      <c r="N123" s="304"/>
      <c r="O123" s="307"/>
      <c r="P123" s="304"/>
      <c r="Q123" s="308"/>
      <c r="R123" s="299"/>
      <c r="S123" s="162"/>
      <c r="T123" s="96"/>
      <c r="U123" s="47" t="s">
        <v>627</v>
      </c>
      <c r="V123" s="200"/>
      <c r="W123" s="200"/>
      <c r="X123" s="200"/>
      <c r="Y123" s="95" t="str">
        <f t="shared" si="13"/>
        <v/>
      </c>
      <c r="Z123" s="200"/>
      <c r="AA123" s="95" t="str">
        <f t="shared" si="14"/>
        <v/>
      </c>
      <c r="AB123" s="162"/>
      <c r="AC123" s="95" t="str">
        <f t="shared" si="15"/>
        <v/>
      </c>
      <c r="AD123" s="162"/>
      <c r="AE123" s="95" t="str">
        <f t="shared" si="16"/>
        <v/>
      </c>
      <c r="AF123" s="162"/>
      <c r="AG123" s="95" t="str">
        <f t="shared" si="17"/>
        <v/>
      </c>
      <c r="AH123" s="162"/>
      <c r="AI123" s="95" t="str">
        <f t="shared" si="18"/>
        <v/>
      </c>
      <c r="AJ123" s="162"/>
      <c r="AK123" s="27" t="str">
        <f t="shared" si="19"/>
        <v/>
      </c>
      <c r="AL123" s="48" t="str">
        <f t="shared" si="20"/>
        <v/>
      </c>
      <c r="AM123" s="48" t="str">
        <f t="shared" si="21"/>
        <v/>
      </c>
      <c r="AN123" s="236"/>
      <c r="AO123" s="236"/>
      <c r="AP123" s="236"/>
      <c r="AQ123" s="236"/>
      <c r="AR123" s="236"/>
      <c r="AS123" s="236"/>
      <c r="AT123" s="236"/>
      <c r="AU123" s="237" t="str">
        <f>IFERROR(VLOOKUP(AT123,'Seguridad Información'!$I$61:$J$65,2,0),"")</f>
        <v/>
      </c>
      <c r="AV123" s="79"/>
      <c r="AW123" s="78" t="str">
        <f t="shared" si="12"/>
        <v/>
      </c>
      <c r="AX123" s="77" t="str">
        <f t="shared" si="22"/>
        <v/>
      </c>
      <c r="AY123" s="21" t="str">
        <f>IFERROR(VLOOKUP((CONCATENATE(AM123,AX123)),Listados!$U$3:$V$11,2,FALSE),"")</f>
        <v/>
      </c>
      <c r="AZ123" s="48">
        <f t="shared" si="23"/>
        <v>100</v>
      </c>
      <c r="BA123" s="295"/>
      <c r="BB123" s="297"/>
      <c r="BC123" s="197">
        <f>+IF(AND(W123="Preventivo",BB121="Fuerte"),2,IF(AND(W123="Preventivo",BB121="Moderado"),1,0))</f>
        <v>0</v>
      </c>
      <c r="BD123" s="64">
        <f>+IF(AND(W123="Detectivo/Correctivo",$BB121="Fuerte"),2,IF(AND(W123="Detectivo/Correctivo",$BB123="Moderado"),1,IF(AND(W123="Preventivo",$BB121="Fuerte"),1,0)))</f>
        <v>0</v>
      </c>
      <c r="BE123" s="197" t="e">
        <f>+N121-BC123</f>
        <v>#N/A</v>
      </c>
      <c r="BF123" s="197" t="e">
        <f>+P121-BD123</f>
        <v>#N/A</v>
      </c>
      <c r="BG123" s="299"/>
      <c r="BH123" s="299"/>
      <c r="BI123" s="299"/>
      <c r="BJ123" s="488"/>
      <c r="BK123" s="488"/>
      <c r="BL123" s="488"/>
      <c r="BM123" s="488"/>
    </row>
    <row r="124" spans="1:65" ht="65.099999999999994" customHeight="1" thickBot="1" x14ac:dyDescent="0.3">
      <c r="A124" s="310"/>
      <c r="B124" s="495"/>
      <c r="C124" s="315"/>
      <c r="D124" s="168"/>
      <c r="E124" s="168"/>
      <c r="F124" s="410"/>
      <c r="G124" s="318"/>
      <c r="H124" s="100"/>
      <c r="I124" s="129"/>
      <c r="J124" s="100"/>
      <c r="K124" s="153"/>
      <c r="L124" s="130"/>
      <c r="M124" s="302"/>
      <c r="N124" s="304"/>
      <c r="O124" s="307"/>
      <c r="P124" s="304"/>
      <c r="Q124" s="308"/>
      <c r="R124" s="299"/>
      <c r="S124" s="162"/>
      <c r="T124" s="97"/>
      <c r="U124" s="47" t="s">
        <v>627</v>
      </c>
      <c r="V124" s="200"/>
      <c r="W124" s="200"/>
      <c r="X124" s="200"/>
      <c r="Y124" s="95" t="str">
        <f t="shared" si="13"/>
        <v/>
      </c>
      <c r="Z124" s="200"/>
      <c r="AA124" s="95" t="str">
        <f t="shared" si="14"/>
        <v/>
      </c>
      <c r="AB124" s="162"/>
      <c r="AC124" s="95" t="str">
        <f t="shared" si="15"/>
        <v/>
      </c>
      <c r="AD124" s="162"/>
      <c r="AE124" s="95" t="str">
        <f t="shared" si="16"/>
        <v/>
      </c>
      <c r="AF124" s="162"/>
      <c r="AG124" s="95" t="str">
        <f t="shared" si="17"/>
        <v/>
      </c>
      <c r="AH124" s="162"/>
      <c r="AI124" s="95" t="str">
        <f t="shared" si="18"/>
        <v/>
      </c>
      <c r="AJ124" s="162"/>
      <c r="AK124" s="27" t="str">
        <f t="shared" si="19"/>
        <v/>
      </c>
      <c r="AL124" s="48" t="str">
        <f t="shared" si="20"/>
        <v/>
      </c>
      <c r="AM124" s="48" t="str">
        <f t="shared" si="21"/>
        <v/>
      </c>
      <c r="AN124" s="236"/>
      <c r="AO124" s="236"/>
      <c r="AP124" s="236"/>
      <c r="AQ124" s="236"/>
      <c r="AR124" s="236"/>
      <c r="AS124" s="236"/>
      <c r="AT124" s="236"/>
      <c r="AU124" s="237" t="str">
        <f>IFERROR(VLOOKUP(AT124,'Seguridad Información'!$I$61:$J$65,2,0),"")</f>
        <v/>
      </c>
      <c r="AV124" s="79"/>
      <c r="AW124" s="78" t="str">
        <f t="shared" si="12"/>
        <v/>
      </c>
      <c r="AX124" s="77" t="str">
        <f t="shared" si="22"/>
        <v/>
      </c>
      <c r="AY124" s="21" t="str">
        <f>IFERROR(VLOOKUP((CONCATENATE(AM124,AX124)),Listados!$U$3:$V$11,2,FALSE),"")</f>
        <v/>
      </c>
      <c r="AZ124" s="48">
        <f t="shared" si="23"/>
        <v>100</v>
      </c>
      <c r="BA124" s="295"/>
      <c r="BB124" s="297"/>
      <c r="BC124" s="197">
        <f>+IF(AND(W124="Preventivo",BB121="Fuerte"),2,IF(AND(W124="Preventivo",BB121="Moderado"),1,0))</f>
        <v>0</v>
      </c>
      <c r="BD124" s="64">
        <f>+IF(AND(W124="Detectivo/Correctivo",$BB121="Fuerte"),2,IF(AND(W124="Detectivo/Correctivo",$BB124="Moderado"),1,IF(AND(W124="Preventivo",$BB121="Fuerte"),1,0)))</f>
        <v>0</v>
      </c>
      <c r="BE124" s="197" t="e">
        <f>+N121-BC124</f>
        <v>#N/A</v>
      </c>
      <c r="BF124" s="197" t="e">
        <f>+P121-BD124</f>
        <v>#N/A</v>
      </c>
      <c r="BG124" s="299"/>
      <c r="BH124" s="299"/>
      <c r="BI124" s="299"/>
      <c r="BJ124" s="488"/>
      <c r="BK124" s="488"/>
      <c r="BL124" s="488"/>
      <c r="BM124" s="488"/>
    </row>
    <row r="125" spans="1:65" ht="65.099999999999994" customHeight="1" thickBot="1" x14ac:dyDescent="0.3">
      <c r="A125" s="310"/>
      <c r="B125" s="495"/>
      <c r="C125" s="315"/>
      <c r="D125" s="109"/>
      <c r="E125" s="109"/>
      <c r="F125" s="410"/>
      <c r="G125" s="318"/>
      <c r="H125" s="100"/>
      <c r="I125" s="129"/>
      <c r="J125" s="100"/>
      <c r="K125" s="29"/>
      <c r="L125" s="130"/>
      <c r="M125" s="302"/>
      <c r="N125" s="304"/>
      <c r="O125" s="307"/>
      <c r="P125" s="304"/>
      <c r="Q125" s="308"/>
      <c r="R125" s="299"/>
      <c r="S125" s="162"/>
      <c r="T125" s="238"/>
      <c r="U125" s="47" t="s">
        <v>627</v>
      </c>
      <c r="V125" s="200"/>
      <c r="W125" s="200"/>
      <c r="X125" s="200"/>
      <c r="Y125" s="95" t="str">
        <f t="shared" si="13"/>
        <v/>
      </c>
      <c r="Z125" s="200"/>
      <c r="AA125" s="95" t="str">
        <f t="shared" si="14"/>
        <v/>
      </c>
      <c r="AB125" s="162"/>
      <c r="AC125" s="95" t="str">
        <f t="shared" si="15"/>
        <v/>
      </c>
      <c r="AD125" s="162"/>
      <c r="AE125" s="95" t="str">
        <f t="shared" si="16"/>
        <v/>
      </c>
      <c r="AF125" s="162"/>
      <c r="AG125" s="95" t="str">
        <f t="shared" si="17"/>
        <v/>
      </c>
      <c r="AH125" s="162"/>
      <c r="AI125" s="95" t="str">
        <f t="shared" si="18"/>
        <v/>
      </c>
      <c r="AJ125" s="162"/>
      <c r="AK125" s="27" t="str">
        <f t="shared" si="19"/>
        <v/>
      </c>
      <c r="AL125" s="48" t="str">
        <f t="shared" si="20"/>
        <v/>
      </c>
      <c r="AM125" s="48" t="str">
        <f t="shared" si="21"/>
        <v/>
      </c>
      <c r="AN125" s="236"/>
      <c r="AO125" s="236"/>
      <c r="AP125" s="236"/>
      <c r="AQ125" s="236"/>
      <c r="AR125" s="236"/>
      <c r="AS125" s="236"/>
      <c r="AT125" s="236"/>
      <c r="AU125" s="237" t="str">
        <f>IFERROR(VLOOKUP(AT125,'Seguridad Información'!$I$61:$J$65,2,0),"")</f>
        <v/>
      </c>
      <c r="AV125" s="79"/>
      <c r="AW125" s="78" t="str">
        <f t="shared" si="12"/>
        <v/>
      </c>
      <c r="AX125" s="77" t="str">
        <f t="shared" si="22"/>
        <v/>
      </c>
      <c r="AY125" s="21" t="str">
        <f>IFERROR(VLOOKUP((CONCATENATE(AM125,AX125)),Listados!$U$3:$V$11,2,FALSE),"")</f>
        <v/>
      </c>
      <c r="AZ125" s="48">
        <f t="shared" si="23"/>
        <v>100</v>
      </c>
      <c r="BA125" s="295"/>
      <c r="BB125" s="297"/>
      <c r="BC125" s="197">
        <f>+IF(AND(W125="Preventivo",BB121="Fuerte"),2,IF(AND(W125="Preventivo",BB121="Moderado"),1,0))</f>
        <v>0</v>
      </c>
      <c r="BD125" s="64">
        <f>+IF(AND(W125="Detectivo/Correctivo",$BB121="Fuerte"),2,IF(AND(W125="Detectivo/Correctivo",$BB125="Moderado"),1,IF(AND(W125="Preventivo",$BB121="Fuerte"),1,0)))</f>
        <v>0</v>
      </c>
      <c r="BE125" s="197" t="e">
        <f>+N121-BC125</f>
        <v>#N/A</v>
      </c>
      <c r="BF125" s="197" t="e">
        <f>+P121-BD125</f>
        <v>#N/A</v>
      </c>
      <c r="BG125" s="299"/>
      <c r="BH125" s="299"/>
      <c r="BI125" s="299"/>
      <c r="BJ125" s="488"/>
      <c r="BK125" s="488"/>
      <c r="BL125" s="488"/>
      <c r="BM125" s="488"/>
    </row>
    <row r="126" spans="1:65" ht="65.099999999999994" customHeight="1" thickBot="1" x14ac:dyDescent="0.3">
      <c r="A126" s="311"/>
      <c r="B126" s="495"/>
      <c r="C126" s="316"/>
      <c r="D126" s="106"/>
      <c r="E126" s="106"/>
      <c r="F126" s="479"/>
      <c r="G126" s="319"/>
      <c r="H126" s="100"/>
      <c r="I126" s="129"/>
      <c r="J126" s="100"/>
      <c r="K126" s="31"/>
      <c r="L126" s="130"/>
      <c r="M126" s="302"/>
      <c r="N126" s="305"/>
      <c r="O126" s="307"/>
      <c r="P126" s="305"/>
      <c r="Q126" s="308"/>
      <c r="R126" s="300"/>
      <c r="S126" s="162"/>
      <c r="T126" s="98"/>
      <c r="U126" s="47" t="s">
        <v>627</v>
      </c>
      <c r="V126" s="200"/>
      <c r="W126" s="200"/>
      <c r="X126" s="200"/>
      <c r="Y126" s="95" t="str">
        <f t="shared" si="13"/>
        <v/>
      </c>
      <c r="Z126" s="200"/>
      <c r="AA126" s="95" t="str">
        <f t="shared" si="14"/>
        <v/>
      </c>
      <c r="AB126" s="162"/>
      <c r="AC126" s="95" t="str">
        <f t="shared" si="15"/>
        <v/>
      </c>
      <c r="AD126" s="162"/>
      <c r="AE126" s="95" t="str">
        <f t="shared" si="16"/>
        <v/>
      </c>
      <c r="AF126" s="162"/>
      <c r="AG126" s="95" t="str">
        <f t="shared" si="17"/>
        <v/>
      </c>
      <c r="AH126" s="162"/>
      <c r="AI126" s="95" t="str">
        <f t="shared" si="18"/>
        <v/>
      </c>
      <c r="AJ126" s="162"/>
      <c r="AK126" s="27" t="str">
        <f t="shared" si="19"/>
        <v/>
      </c>
      <c r="AL126" s="48" t="str">
        <f t="shared" si="20"/>
        <v/>
      </c>
      <c r="AM126" s="48" t="str">
        <f t="shared" si="21"/>
        <v/>
      </c>
      <c r="AN126" s="236"/>
      <c r="AO126" s="236"/>
      <c r="AP126" s="236"/>
      <c r="AQ126" s="236"/>
      <c r="AR126" s="236"/>
      <c r="AS126" s="236"/>
      <c r="AT126" s="236"/>
      <c r="AU126" s="237" t="str">
        <f>IFERROR(VLOOKUP(AT126,'Seguridad Información'!$I$61:$J$65,2,0),"")</f>
        <v/>
      </c>
      <c r="AV126" s="79"/>
      <c r="AW126" s="78" t="str">
        <f t="shared" si="12"/>
        <v/>
      </c>
      <c r="AX126" s="77" t="str">
        <f t="shared" si="22"/>
        <v/>
      </c>
      <c r="AY126" s="21" t="str">
        <f>IFERROR(VLOOKUP((CONCATENATE(AM126,AX126)),Listados!$U$3:$V$11,2,FALSE),"")</f>
        <v/>
      </c>
      <c r="AZ126" s="48">
        <f t="shared" si="23"/>
        <v>100</v>
      </c>
      <c r="BA126" s="296"/>
      <c r="BB126" s="297"/>
      <c r="BC126" s="197">
        <f>+IF(AND(W126="Preventivo",BB121="Fuerte"),2,IF(AND(W126="Preventivo",BB121="Moderado"),1,0))</f>
        <v>0</v>
      </c>
      <c r="BD126" s="64">
        <f>+IF(AND(W126="Detectivo/Correctivo",$BB121="Fuerte"),2,IF(AND(W126="Detectivo/Correctivo",$BB126="Moderado"),1,IF(AND(W126="Preventivo",$BB121="Fuerte"),1,0)))</f>
        <v>0</v>
      </c>
      <c r="BE126" s="197" t="e">
        <f>+N121-BC126</f>
        <v>#N/A</v>
      </c>
      <c r="BF126" s="197" t="e">
        <f>+P121-BD126</f>
        <v>#N/A</v>
      </c>
      <c r="BG126" s="300"/>
      <c r="BH126" s="300"/>
      <c r="BI126" s="300"/>
      <c r="BJ126" s="489"/>
      <c r="BK126" s="489"/>
      <c r="BL126" s="489"/>
      <c r="BM126" s="489"/>
    </row>
    <row r="127" spans="1:65" ht="65.099999999999994" customHeight="1" thickBot="1" x14ac:dyDescent="0.3">
      <c r="A127" s="309">
        <v>21</v>
      </c>
      <c r="B127" s="494"/>
      <c r="C127" s="314" t="str">
        <f>IFERROR(VLOOKUP(B127,Listados!B$3:C$20,2,FALSE),"")</f>
        <v/>
      </c>
      <c r="D127" s="107"/>
      <c r="E127" s="107"/>
      <c r="F127" s="409"/>
      <c r="G127" s="317"/>
      <c r="H127" s="100"/>
      <c r="I127" s="129"/>
      <c r="J127" s="100"/>
      <c r="K127" s="103"/>
      <c r="L127" s="17"/>
      <c r="M127" s="301"/>
      <c r="N127" s="303" t="e">
        <f>+VLOOKUP(M127,Listados!$K$8:$L$12,2,0)</f>
        <v>#N/A</v>
      </c>
      <c r="O127" s="306"/>
      <c r="P127" s="303" t="e">
        <f>+VLOOKUP(O127,Listados!$K$13:$L$17,2,0)</f>
        <v>#N/A</v>
      </c>
      <c r="Q127" s="300" t="str">
        <f>IF(AND(M127&lt;&gt;"",O127&lt;&gt;""),VLOOKUP(M127&amp;O127,Listados!$M$3:$N$27,2,FALSE),"")</f>
        <v/>
      </c>
      <c r="R127" s="298" t="e">
        <f>+VLOOKUP(Q127,Listados!$P$3:$Q$6,2,FALSE)</f>
        <v>#N/A</v>
      </c>
      <c r="S127" s="162"/>
      <c r="T127" s="94"/>
      <c r="U127" s="47" t="s">
        <v>627</v>
      </c>
      <c r="V127" s="200"/>
      <c r="W127" s="200"/>
      <c r="X127" s="200"/>
      <c r="Y127" s="95" t="str">
        <f t="shared" si="13"/>
        <v/>
      </c>
      <c r="Z127" s="200"/>
      <c r="AA127" s="95" t="str">
        <f t="shared" si="14"/>
        <v/>
      </c>
      <c r="AB127" s="162"/>
      <c r="AC127" s="95" t="str">
        <f t="shared" si="15"/>
        <v/>
      </c>
      <c r="AD127" s="162"/>
      <c r="AE127" s="95" t="str">
        <f t="shared" si="16"/>
        <v/>
      </c>
      <c r="AF127" s="162"/>
      <c r="AG127" s="95" t="str">
        <f t="shared" si="17"/>
        <v/>
      </c>
      <c r="AH127" s="162"/>
      <c r="AI127" s="95" t="str">
        <f t="shared" si="18"/>
        <v/>
      </c>
      <c r="AJ127" s="162"/>
      <c r="AK127" s="27" t="str">
        <f t="shared" si="19"/>
        <v/>
      </c>
      <c r="AL127" s="48" t="str">
        <f t="shared" si="20"/>
        <v/>
      </c>
      <c r="AM127" s="48" t="str">
        <f t="shared" si="21"/>
        <v/>
      </c>
      <c r="AN127" s="236"/>
      <c r="AO127" s="236"/>
      <c r="AP127" s="236"/>
      <c r="AQ127" s="236"/>
      <c r="AR127" s="236"/>
      <c r="AS127" s="236"/>
      <c r="AT127" s="236"/>
      <c r="AU127" s="237" t="str">
        <f>IFERROR(VLOOKUP(AT127,'Seguridad Información'!$I$61:$J$65,2,0),"")</f>
        <v/>
      </c>
      <c r="AV127" s="79"/>
      <c r="AW127" s="78" t="str">
        <f t="shared" si="12"/>
        <v/>
      </c>
      <c r="AX127" s="77" t="str">
        <f t="shared" si="22"/>
        <v/>
      </c>
      <c r="AY127" s="21" t="str">
        <f>IFERROR(VLOOKUP((CONCATENATE(AM127,AX127)),Listados!$U$3:$V$11,2,FALSE),"")</f>
        <v/>
      </c>
      <c r="AZ127" s="48">
        <f t="shared" si="23"/>
        <v>100</v>
      </c>
      <c r="BA127" s="294">
        <f>AVERAGE(AZ127:AZ132)</f>
        <v>100</v>
      </c>
      <c r="BB127" s="296" t="str">
        <f>IF(BA127&lt;=50, "Débil", IF(BA127&lt;=99,"Moderado","Fuerte"))</f>
        <v>Fuerte</v>
      </c>
      <c r="BC127" s="197">
        <f>+IF(AND(W127="Preventivo",BB127="Fuerte"),2,IF(AND(W127="Preventivo",BB127="Moderado"),1,0))</f>
        <v>0</v>
      </c>
      <c r="BD127" s="64">
        <f>+IF(AND(W127="Detectivo/Correctivo",$BB127="Fuerte"),2,IF(AND(W127="Detectivo/Correctivo",$BB127="Moderado"),1,IF(AND(W127="Preventivo",$BB127="Fuerte"),1,0)))</f>
        <v>0</v>
      </c>
      <c r="BE127" s="197" t="e">
        <f>+N127-BC127</f>
        <v>#N/A</v>
      </c>
      <c r="BF127" s="197" t="e">
        <f>+P127-BD127</f>
        <v>#N/A</v>
      </c>
      <c r="BG127" s="298" t="e">
        <f>+VLOOKUP(MIN(BE127,BE128,BE129,BE130,BE131,BE132),Listados!$J$18:$K$24,2,TRUE)</f>
        <v>#N/A</v>
      </c>
      <c r="BH127" s="298" t="e">
        <f>+VLOOKUP(MIN(BF127,BF128,BF129,BF130,BF131,BF132),Listados!$J$27:$K$32,2,TRUE)</f>
        <v>#N/A</v>
      </c>
      <c r="BI127" s="298" t="e">
        <f>IF(AND(BG127&lt;&gt;"",BH127&lt;&gt;""),VLOOKUP(BG127&amp;BH127,Listados!$M$3:$N$27,2,FALSE),"")</f>
        <v>#N/A</v>
      </c>
      <c r="BJ127" s="487" t="e">
        <f>+IF($R127="Asumir el riesgo","NA","")</f>
        <v>#N/A</v>
      </c>
      <c r="BK127" s="487" t="e">
        <f>+IF($R127="Asumir el riesgo","NA","")</f>
        <v>#N/A</v>
      </c>
      <c r="BL127" s="487" t="e">
        <f>+IF($R127="Asumir el riesgo","NA","")</f>
        <v>#N/A</v>
      </c>
      <c r="BM127" s="487" t="e">
        <f>+IF($R127="Asumir el riesgo","NA","")</f>
        <v>#N/A</v>
      </c>
    </row>
    <row r="128" spans="1:65" ht="65.099999999999994" customHeight="1" thickBot="1" x14ac:dyDescent="0.3">
      <c r="A128" s="310"/>
      <c r="B128" s="495"/>
      <c r="C128" s="315"/>
      <c r="D128" s="168"/>
      <c r="E128" s="168"/>
      <c r="F128" s="410"/>
      <c r="G128" s="318"/>
      <c r="H128" s="100"/>
      <c r="I128" s="129"/>
      <c r="J128" s="100"/>
      <c r="K128" s="153"/>
      <c r="L128" s="130"/>
      <c r="M128" s="302"/>
      <c r="N128" s="304"/>
      <c r="O128" s="307"/>
      <c r="P128" s="304"/>
      <c r="Q128" s="308"/>
      <c r="R128" s="299"/>
      <c r="S128" s="162"/>
      <c r="T128" s="238"/>
      <c r="U128" s="47" t="s">
        <v>627</v>
      </c>
      <c r="V128" s="200"/>
      <c r="W128" s="200"/>
      <c r="X128" s="200"/>
      <c r="Y128" s="95" t="str">
        <f t="shared" si="13"/>
        <v/>
      </c>
      <c r="Z128" s="200"/>
      <c r="AA128" s="95" t="str">
        <f t="shared" si="14"/>
        <v/>
      </c>
      <c r="AB128" s="162"/>
      <c r="AC128" s="95" t="str">
        <f t="shared" si="15"/>
        <v/>
      </c>
      <c r="AD128" s="162"/>
      <c r="AE128" s="95" t="str">
        <f t="shared" si="16"/>
        <v/>
      </c>
      <c r="AF128" s="162"/>
      <c r="AG128" s="95" t="str">
        <f t="shared" si="17"/>
        <v/>
      </c>
      <c r="AH128" s="162"/>
      <c r="AI128" s="95" t="str">
        <f t="shared" si="18"/>
        <v/>
      </c>
      <c r="AJ128" s="162"/>
      <c r="AK128" s="27" t="str">
        <f t="shared" si="19"/>
        <v/>
      </c>
      <c r="AL128" s="48" t="str">
        <f t="shared" si="20"/>
        <v/>
      </c>
      <c r="AM128" s="48" t="str">
        <f t="shared" si="21"/>
        <v/>
      </c>
      <c r="AN128" s="236"/>
      <c r="AO128" s="236"/>
      <c r="AP128" s="236"/>
      <c r="AQ128" s="236"/>
      <c r="AR128" s="236"/>
      <c r="AS128" s="236"/>
      <c r="AT128" s="236"/>
      <c r="AU128" s="237" t="str">
        <f>IFERROR(VLOOKUP(AT128,'Seguridad Información'!$I$61:$J$65,2,0),"")</f>
        <v/>
      </c>
      <c r="AV128" s="79"/>
      <c r="AW128" s="78" t="str">
        <f t="shared" si="12"/>
        <v/>
      </c>
      <c r="AX128" s="77" t="str">
        <f t="shared" si="22"/>
        <v/>
      </c>
      <c r="AY128" s="21" t="str">
        <f>IFERROR(VLOOKUP((CONCATENATE(AM128,AX128)),Listados!$U$3:$V$11,2,FALSE),"")</f>
        <v/>
      </c>
      <c r="AZ128" s="48">
        <f t="shared" si="23"/>
        <v>100</v>
      </c>
      <c r="BA128" s="295"/>
      <c r="BB128" s="297"/>
      <c r="BC128" s="197">
        <f>+IF(AND(W128="Preventivo",BB127="Fuerte"),2,IF(AND(W128="Preventivo",BB127="Moderado"),1,0))</f>
        <v>0</v>
      </c>
      <c r="BD128" s="64">
        <f>+IF(AND(W128="Detectivo/Correctivo",$BB127="Fuerte"),2,IF(AND(W128="Detectivo/Correctivo",$BB128="Moderado"),1,IF(AND(W128="Preventivo",$BB127="Fuerte"),1,0)))</f>
        <v>0</v>
      </c>
      <c r="BE128" s="197" t="e">
        <f>+N127-BC128</f>
        <v>#N/A</v>
      </c>
      <c r="BF128" s="197" t="e">
        <f>+P127-BD128</f>
        <v>#N/A</v>
      </c>
      <c r="BG128" s="299"/>
      <c r="BH128" s="299"/>
      <c r="BI128" s="299"/>
      <c r="BJ128" s="488"/>
      <c r="BK128" s="488"/>
      <c r="BL128" s="488"/>
      <c r="BM128" s="488"/>
    </row>
    <row r="129" spans="1:65" ht="65.099999999999994" customHeight="1" thickBot="1" x14ac:dyDescent="0.3">
      <c r="A129" s="310"/>
      <c r="B129" s="495"/>
      <c r="C129" s="315"/>
      <c r="D129" s="168"/>
      <c r="E129" s="168"/>
      <c r="F129" s="410"/>
      <c r="G129" s="318"/>
      <c r="H129" s="100"/>
      <c r="I129" s="129"/>
      <c r="J129" s="100"/>
      <c r="K129" s="153"/>
      <c r="L129" s="130"/>
      <c r="M129" s="302"/>
      <c r="N129" s="304"/>
      <c r="O129" s="307"/>
      <c r="P129" s="304"/>
      <c r="Q129" s="308"/>
      <c r="R129" s="299"/>
      <c r="S129" s="162"/>
      <c r="T129" s="96"/>
      <c r="U129" s="47" t="s">
        <v>627</v>
      </c>
      <c r="V129" s="200"/>
      <c r="W129" s="200"/>
      <c r="X129" s="200"/>
      <c r="Y129" s="95" t="str">
        <f t="shared" si="13"/>
        <v/>
      </c>
      <c r="Z129" s="200"/>
      <c r="AA129" s="95" t="str">
        <f t="shared" si="14"/>
        <v/>
      </c>
      <c r="AB129" s="162"/>
      <c r="AC129" s="95" t="str">
        <f t="shared" si="15"/>
        <v/>
      </c>
      <c r="AD129" s="162"/>
      <c r="AE129" s="95" t="str">
        <f t="shared" si="16"/>
        <v/>
      </c>
      <c r="AF129" s="162"/>
      <c r="AG129" s="95" t="str">
        <f t="shared" si="17"/>
        <v/>
      </c>
      <c r="AH129" s="162"/>
      <c r="AI129" s="95" t="str">
        <f t="shared" si="18"/>
        <v/>
      </c>
      <c r="AJ129" s="162"/>
      <c r="AK129" s="27" t="str">
        <f t="shared" si="19"/>
        <v/>
      </c>
      <c r="AL129" s="48" t="str">
        <f t="shared" si="20"/>
        <v/>
      </c>
      <c r="AM129" s="48" t="str">
        <f t="shared" si="21"/>
        <v/>
      </c>
      <c r="AN129" s="236"/>
      <c r="AO129" s="236"/>
      <c r="AP129" s="236"/>
      <c r="AQ129" s="236"/>
      <c r="AR129" s="236"/>
      <c r="AS129" s="236"/>
      <c r="AT129" s="236"/>
      <c r="AU129" s="237" t="str">
        <f>IFERROR(VLOOKUP(AT129,'Seguridad Información'!$I$61:$J$65,2,0),"")</f>
        <v/>
      </c>
      <c r="AV129" s="79"/>
      <c r="AW129" s="78" t="str">
        <f t="shared" si="12"/>
        <v/>
      </c>
      <c r="AX129" s="77" t="str">
        <f t="shared" si="22"/>
        <v/>
      </c>
      <c r="AY129" s="21" t="str">
        <f>IFERROR(VLOOKUP((CONCATENATE(AM129,AX129)),Listados!$U$3:$V$11,2,FALSE),"")</f>
        <v/>
      </c>
      <c r="AZ129" s="48">
        <f t="shared" si="23"/>
        <v>100</v>
      </c>
      <c r="BA129" s="295"/>
      <c r="BB129" s="297"/>
      <c r="BC129" s="197">
        <f>+IF(AND(W129="Preventivo",BB127="Fuerte"),2,IF(AND(W129="Preventivo",BB127="Moderado"),1,0))</f>
        <v>0</v>
      </c>
      <c r="BD129" s="64">
        <f>+IF(AND(W129="Detectivo/Correctivo",$BB127="Fuerte"),2,IF(AND(W129="Detectivo/Correctivo",$BB129="Moderado"),1,IF(AND(W129="Preventivo",$BB127="Fuerte"),1,0)))</f>
        <v>0</v>
      </c>
      <c r="BE129" s="197" t="e">
        <f>+N127-BC129</f>
        <v>#N/A</v>
      </c>
      <c r="BF129" s="197" t="e">
        <f>+P127-BD129</f>
        <v>#N/A</v>
      </c>
      <c r="BG129" s="299"/>
      <c r="BH129" s="299"/>
      <c r="BI129" s="299"/>
      <c r="BJ129" s="488"/>
      <c r="BK129" s="488"/>
      <c r="BL129" s="488"/>
      <c r="BM129" s="488"/>
    </row>
    <row r="130" spans="1:65" ht="65.099999999999994" customHeight="1" thickBot="1" x14ac:dyDescent="0.3">
      <c r="A130" s="310"/>
      <c r="B130" s="495"/>
      <c r="C130" s="315"/>
      <c r="D130" s="168"/>
      <c r="E130" s="168"/>
      <c r="F130" s="410"/>
      <c r="G130" s="318"/>
      <c r="H130" s="100"/>
      <c r="I130" s="129"/>
      <c r="J130" s="100"/>
      <c r="K130" s="153"/>
      <c r="L130" s="130"/>
      <c r="M130" s="302"/>
      <c r="N130" s="304"/>
      <c r="O130" s="307"/>
      <c r="P130" s="304"/>
      <c r="Q130" s="308"/>
      <c r="R130" s="299"/>
      <c r="S130" s="162"/>
      <c r="T130" s="97"/>
      <c r="U130" s="47" t="s">
        <v>627</v>
      </c>
      <c r="V130" s="200"/>
      <c r="W130" s="200"/>
      <c r="X130" s="200"/>
      <c r="Y130" s="95" t="str">
        <f t="shared" si="13"/>
        <v/>
      </c>
      <c r="Z130" s="200"/>
      <c r="AA130" s="95" t="str">
        <f t="shared" si="14"/>
        <v/>
      </c>
      <c r="AB130" s="162"/>
      <c r="AC130" s="95" t="str">
        <f t="shared" si="15"/>
        <v/>
      </c>
      <c r="AD130" s="162"/>
      <c r="AE130" s="95" t="str">
        <f t="shared" si="16"/>
        <v/>
      </c>
      <c r="AF130" s="162"/>
      <c r="AG130" s="95" t="str">
        <f t="shared" si="17"/>
        <v/>
      </c>
      <c r="AH130" s="162"/>
      <c r="AI130" s="95" t="str">
        <f t="shared" si="18"/>
        <v/>
      </c>
      <c r="AJ130" s="162"/>
      <c r="AK130" s="27" t="str">
        <f t="shared" si="19"/>
        <v/>
      </c>
      <c r="AL130" s="48" t="str">
        <f t="shared" si="20"/>
        <v/>
      </c>
      <c r="AM130" s="48" t="str">
        <f t="shared" si="21"/>
        <v/>
      </c>
      <c r="AN130" s="236"/>
      <c r="AO130" s="236"/>
      <c r="AP130" s="236"/>
      <c r="AQ130" s="236"/>
      <c r="AR130" s="236"/>
      <c r="AS130" s="236"/>
      <c r="AT130" s="236"/>
      <c r="AU130" s="237" t="str">
        <f>IFERROR(VLOOKUP(AT130,'Seguridad Información'!$I$61:$J$65,2,0),"")</f>
        <v/>
      </c>
      <c r="AV130" s="79"/>
      <c r="AW130" s="78" t="str">
        <f t="shared" si="12"/>
        <v/>
      </c>
      <c r="AX130" s="77" t="str">
        <f t="shared" si="22"/>
        <v/>
      </c>
      <c r="AY130" s="21" t="str">
        <f>IFERROR(VLOOKUP((CONCATENATE(AM130,AX130)),Listados!$U$3:$V$11,2,FALSE),"")</f>
        <v/>
      </c>
      <c r="AZ130" s="48">
        <f t="shared" si="23"/>
        <v>100</v>
      </c>
      <c r="BA130" s="295"/>
      <c r="BB130" s="297"/>
      <c r="BC130" s="197">
        <f>+IF(AND(W130="Preventivo",BB127="Fuerte"),2,IF(AND(W130="Preventivo",BB127="Moderado"),1,0))</f>
        <v>0</v>
      </c>
      <c r="BD130" s="64">
        <f>+IF(AND(W130="Detectivo/Correctivo",$BB127="Fuerte"),2,IF(AND(W130="Detectivo/Correctivo",$BB130="Moderado"),1,IF(AND(W130="Preventivo",$BB127="Fuerte"),1,0)))</f>
        <v>0</v>
      </c>
      <c r="BE130" s="197" t="e">
        <f>+N127-BC130</f>
        <v>#N/A</v>
      </c>
      <c r="BF130" s="197" t="e">
        <f>+P127-BD130</f>
        <v>#N/A</v>
      </c>
      <c r="BG130" s="299"/>
      <c r="BH130" s="299"/>
      <c r="BI130" s="299"/>
      <c r="BJ130" s="488"/>
      <c r="BK130" s="488"/>
      <c r="BL130" s="488"/>
      <c r="BM130" s="488"/>
    </row>
    <row r="131" spans="1:65" ht="65.099999999999994" customHeight="1" thickBot="1" x14ac:dyDescent="0.3">
      <c r="A131" s="310"/>
      <c r="B131" s="495"/>
      <c r="C131" s="315"/>
      <c r="D131" s="109"/>
      <c r="E131" s="109"/>
      <c r="F131" s="410"/>
      <c r="G131" s="318"/>
      <c r="H131" s="100"/>
      <c r="I131" s="129"/>
      <c r="J131" s="100"/>
      <c r="K131" s="29"/>
      <c r="L131" s="130"/>
      <c r="M131" s="302"/>
      <c r="N131" s="304"/>
      <c r="O131" s="307"/>
      <c r="P131" s="304"/>
      <c r="Q131" s="308"/>
      <c r="R131" s="299"/>
      <c r="S131" s="162"/>
      <c r="T131" s="238"/>
      <c r="U131" s="47" t="s">
        <v>627</v>
      </c>
      <c r="V131" s="200"/>
      <c r="W131" s="200"/>
      <c r="X131" s="200"/>
      <c r="Y131" s="95" t="str">
        <f t="shared" si="13"/>
        <v/>
      </c>
      <c r="Z131" s="200"/>
      <c r="AA131" s="95" t="str">
        <f t="shared" si="14"/>
        <v/>
      </c>
      <c r="AB131" s="162"/>
      <c r="AC131" s="95" t="str">
        <f t="shared" si="15"/>
        <v/>
      </c>
      <c r="AD131" s="162"/>
      <c r="AE131" s="95" t="str">
        <f t="shared" si="16"/>
        <v/>
      </c>
      <c r="AF131" s="162"/>
      <c r="AG131" s="95" t="str">
        <f t="shared" si="17"/>
        <v/>
      </c>
      <c r="AH131" s="162"/>
      <c r="AI131" s="95" t="str">
        <f t="shared" si="18"/>
        <v/>
      </c>
      <c r="AJ131" s="162"/>
      <c r="AK131" s="27" t="str">
        <f t="shared" si="19"/>
        <v/>
      </c>
      <c r="AL131" s="48" t="str">
        <f t="shared" si="20"/>
        <v/>
      </c>
      <c r="AM131" s="48" t="str">
        <f t="shared" si="21"/>
        <v/>
      </c>
      <c r="AN131" s="236"/>
      <c r="AO131" s="236"/>
      <c r="AP131" s="236"/>
      <c r="AQ131" s="236"/>
      <c r="AR131" s="236"/>
      <c r="AS131" s="236"/>
      <c r="AT131" s="236"/>
      <c r="AU131" s="237" t="str">
        <f>IFERROR(VLOOKUP(AT131,'Seguridad Información'!$I$61:$J$65,2,0),"")</f>
        <v/>
      </c>
      <c r="AV131" s="79"/>
      <c r="AW131" s="78" t="str">
        <f t="shared" si="12"/>
        <v/>
      </c>
      <c r="AX131" s="77" t="str">
        <f t="shared" si="22"/>
        <v/>
      </c>
      <c r="AY131" s="21" t="str">
        <f>IFERROR(VLOOKUP((CONCATENATE(AM131,AX131)),Listados!$U$3:$V$11,2,FALSE),"")</f>
        <v/>
      </c>
      <c r="AZ131" s="48">
        <f t="shared" si="23"/>
        <v>100</v>
      </c>
      <c r="BA131" s="295"/>
      <c r="BB131" s="297"/>
      <c r="BC131" s="197">
        <f>+IF(AND(W131="Preventivo",BB127="Fuerte"),2,IF(AND(W131="Preventivo",BB127="Moderado"),1,0))</f>
        <v>0</v>
      </c>
      <c r="BD131" s="64">
        <f>+IF(AND(W131="Detectivo/Correctivo",$BB127="Fuerte"),2,IF(AND(W131="Detectivo/Correctivo",$BB131="Moderado"),1,IF(AND(W131="Preventivo",$BB127="Fuerte"),1,0)))</f>
        <v>0</v>
      </c>
      <c r="BE131" s="197" t="e">
        <f>+N127-BC131</f>
        <v>#N/A</v>
      </c>
      <c r="BF131" s="197" t="e">
        <f>+P127-BD131</f>
        <v>#N/A</v>
      </c>
      <c r="BG131" s="299"/>
      <c r="BH131" s="299"/>
      <c r="BI131" s="299"/>
      <c r="BJ131" s="488"/>
      <c r="BK131" s="488"/>
      <c r="BL131" s="488"/>
      <c r="BM131" s="488"/>
    </row>
    <row r="132" spans="1:65" ht="65.099999999999994" customHeight="1" thickBot="1" x14ac:dyDescent="0.3">
      <c r="A132" s="311"/>
      <c r="B132" s="495"/>
      <c r="C132" s="316"/>
      <c r="D132" s="106"/>
      <c r="E132" s="106"/>
      <c r="F132" s="479"/>
      <c r="G132" s="319"/>
      <c r="H132" s="100"/>
      <c r="I132" s="129"/>
      <c r="J132" s="100"/>
      <c r="K132" s="31"/>
      <c r="L132" s="130"/>
      <c r="M132" s="302"/>
      <c r="N132" s="305"/>
      <c r="O132" s="307"/>
      <c r="P132" s="305"/>
      <c r="Q132" s="308"/>
      <c r="R132" s="300"/>
      <c r="S132" s="162"/>
      <c r="T132" s="98"/>
      <c r="U132" s="47" t="s">
        <v>627</v>
      </c>
      <c r="V132" s="200"/>
      <c r="W132" s="200"/>
      <c r="X132" s="200"/>
      <c r="Y132" s="95" t="str">
        <f t="shared" si="13"/>
        <v/>
      </c>
      <c r="Z132" s="200"/>
      <c r="AA132" s="95" t="str">
        <f t="shared" si="14"/>
        <v/>
      </c>
      <c r="AB132" s="162"/>
      <c r="AC132" s="95" t="str">
        <f t="shared" si="15"/>
        <v/>
      </c>
      <c r="AD132" s="162"/>
      <c r="AE132" s="95" t="str">
        <f t="shared" si="16"/>
        <v/>
      </c>
      <c r="AF132" s="162"/>
      <c r="AG132" s="95" t="str">
        <f t="shared" si="17"/>
        <v/>
      </c>
      <c r="AH132" s="162"/>
      <c r="AI132" s="95" t="str">
        <f t="shared" si="18"/>
        <v/>
      </c>
      <c r="AJ132" s="162"/>
      <c r="AK132" s="27" t="str">
        <f t="shared" si="19"/>
        <v/>
      </c>
      <c r="AL132" s="48" t="str">
        <f t="shared" si="20"/>
        <v/>
      </c>
      <c r="AM132" s="48" t="str">
        <f t="shared" si="21"/>
        <v/>
      </c>
      <c r="AN132" s="236"/>
      <c r="AO132" s="236"/>
      <c r="AP132" s="236"/>
      <c r="AQ132" s="236"/>
      <c r="AR132" s="236"/>
      <c r="AS132" s="236"/>
      <c r="AT132" s="236"/>
      <c r="AU132" s="237" t="str">
        <f>IFERROR(VLOOKUP(AT132,'Seguridad Información'!$I$61:$J$65,2,0),"")</f>
        <v/>
      </c>
      <c r="AV132" s="79"/>
      <c r="AW132" s="78" t="str">
        <f t="shared" si="12"/>
        <v/>
      </c>
      <c r="AX132" s="77" t="str">
        <f t="shared" si="22"/>
        <v/>
      </c>
      <c r="AY132" s="21" t="str">
        <f>IFERROR(VLOOKUP((CONCATENATE(AM132,AX132)),Listados!$U$3:$V$11,2,FALSE),"")</f>
        <v/>
      </c>
      <c r="AZ132" s="48">
        <f t="shared" si="23"/>
        <v>100</v>
      </c>
      <c r="BA132" s="296"/>
      <c r="BB132" s="297"/>
      <c r="BC132" s="197">
        <f>+IF(AND(W132="Preventivo",BB127="Fuerte"),2,IF(AND(W132="Preventivo",BB127="Moderado"),1,0))</f>
        <v>0</v>
      </c>
      <c r="BD132" s="64">
        <f>+IF(AND(W132="Detectivo/Correctivo",$BB127="Fuerte"),2,IF(AND(W132="Detectivo/Correctivo",$BB132="Moderado"),1,IF(AND(W132="Preventivo",$BB127="Fuerte"),1,0)))</f>
        <v>0</v>
      </c>
      <c r="BE132" s="197" t="e">
        <f>+N127-BC132</f>
        <v>#N/A</v>
      </c>
      <c r="BF132" s="197" t="e">
        <f>+P127-BD132</f>
        <v>#N/A</v>
      </c>
      <c r="BG132" s="300"/>
      <c r="BH132" s="300"/>
      <c r="BI132" s="300"/>
      <c r="BJ132" s="489"/>
      <c r="BK132" s="489"/>
      <c r="BL132" s="489"/>
      <c r="BM132" s="489"/>
    </row>
    <row r="133" spans="1:65" ht="65.099999999999994" customHeight="1" thickBot="1" x14ac:dyDescent="0.3">
      <c r="A133" s="309">
        <v>22</v>
      </c>
      <c r="B133" s="494"/>
      <c r="C133" s="314" t="str">
        <f>IFERROR(VLOOKUP(B133,Listados!B$3:C$20,2,FALSE),"")</f>
        <v/>
      </c>
      <c r="D133" s="107"/>
      <c r="E133" s="107"/>
      <c r="F133" s="409"/>
      <c r="G133" s="317"/>
      <c r="H133" s="100"/>
      <c r="I133" s="129"/>
      <c r="J133" s="100"/>
      <c r="K133" s="103"/>
      <c r="L133" s="17"/>
      <c r="M133" s="301"/>
      <c r="N133" s="303" t="e">
        <f>+VLOOKUP(M133,Listados!$K$8:$L$12,2,0)</f>
        <v>#N/A</v>
      </c>
      <c r="O133" s="306"/>
      <c r="P133" s="303" t="e">
        <f>+VLOOKUP(O133,Listados!$K$13:$L$17,2,0)</f>
        <v>#N/A</v>
      </c>
      <c r="Q133" s="300" t="str">
        <f>IF(AND(M133&lt;&gt;"",O133&lt;&gt;""),VLOOKUP(M133&amp;O133,Listados!$M$3:$N$27,2,FALSE),"")</f>
        <v/>
      </c>
      <c r="R133" s="298" t="e">
        <f>+VLOOKUP(Q133,Listados!$P$3:$Q$6,2,FALSE)</f>
        <v>#N/A</v>
      </c>
      <c r="S133" s="162"/>
      <c r="T133" s="94"/>
      <c r="U133" s="47" t="s">
        <v>627</v>
      </c>
      <c r="V133" s="200"/>
      <c r="W133" s="200"/>
      <c r="X133" s="200"/>
      <c r="Y133" s="95" t="str">
        <f t="shared" si="13"/>
        <v/>
      </c>
      <c r="Z133" s="200"/>
      <c r="AA133" s="95" t="str">
        <f t="shared" si="14"/>
        <v/>
      </c>
      <c r="AB133" s="162"/>
      <c r="AC133" s="95" t="str">
        <f t="shared" si="15"/>
        <v/>
      </c>
      <c r="AD133" s="162"/>
      <c r="AE133" s="95" t="str">
        <f t="shared" si="16"/>
        <v/>
      </c>
      <c r="AF133" s="162"/>
      <c r="AG133" s="95" t="str">
        <f t="shared" si="17"/>
        <v/>
      </c>
      <c r="AH133" s="162"/>
      <c r="AI133" s="95" t="str">
        <f t="shared" si="18"/>
        <v/>
      </c>
      <c r="AJ133" s="162"/>
      <c r="AK133" s="27" t="str">
        <f t="shared" si="19"/>
        <v/>
      </c>
      <c r="AL133" s="48" t="str">
        <f t="shared" si="20"/>
        <v/>
      </c>
      <c r="AM133" s="48" t="str">
        <f t="shared" si="21"/>
        <v/>
      </c>
      <c r="AN133" s="236"/>
      <c r="AO133" s="236"/>
      <c r="AP133" s="236"/>
      <c r="AQ133" s="236"/>
      <c r="AR133" s="236"/>
      <c r="AS133" s="236"/>
      <c r="AT133" s="236"/>
      <c r="AU133" s="237" t="str">
        <f>IFERROR(VLOOKUP(AT133,'Seguridad Información'!$I$61:$J$65,2,0),"")</f>
        <v/>
      </c>
      <c r="AV133" s="79"/>
      <c r="AW133" s="78" t="str">
        <f t="shared" si="12"/>
        <v/>
      </c>
      <c r="AX133" s="77" t="str">
        <f t="shared" si="22"/>
        <v/>
      </c>
      <c r="AY133" s="21" t="str">
        <f>IFERROR(VLOOKUP((CONCATENATE(AM133,AX133)),Listados!$U$3:$V$11,2,FALSE),"")</f>
        <v/>
      </c>
      <c r="AZ133" s="48">
        <f t="shared" si="23"/>
        <v>100</v>
      </c>
      <c r="BA133" s="294">
        <f>AVERAGE(AZ133:AZ138)</f>
        <v>100</v>
      </c>
      <c r="BB133" s="296" t="str">
        <f>IF(BA133&lt;=50, "Débil", IF(BA133&lt;=99,"Moderado","Fuerte"))</f>
        <v>Fuerte</v>
      </c>
      <c r="BC133" s="197">
        <f>+IF(AND(W133="Preventivo",BB133="Fuerte"),2,IF(AND(W133="Preventivo",BB133="Moderado"),1,0))</f>
        <v>0</v>
      </c>
      <c r="BD133" s="64">
        <f>+IF(AND(W133="Detectivo/Correctivo",$BB133="Fuerte"),2,IF(AND(W133="Detectivo/Correctivo",$BB133="Moderado"),1,IF(AND(W133="Preventivo",$BB133="Fuerte"),1,0)))</f>
        <v>0</v>
      </c>
      <c r="BE133" s="197" t="e">
        <f>+N133-BC133</f>
        <v>#N/A</v>
      </c>
      <c r="BF133" s="197" t="e">
        <f>+P133-BD133</f>
        <v>#N/A</v>
      </c>
      <c r="BG133" s="298" t="e">
        <f>+VLOOKUP(MIN(BE133,BE134,BE135,BE136,BE137,BE138),Listados!$J$18:$K$24,2,TRUE)</f>
        <v>#N/A</v>
      </c>
      <c r="BH133" s="298" t="e">
        <f>+VLOOKUP(MIN(BF133,BF134,BF135,BF136,BF137,BF138),Listados!$J$27:$K$32,2,TRUE)</f>
        <v>#N/A</v>
      </c>
      <c r="BI133" s="298" t="e">
        <f>IF(AND(BG133&lt;&gt;"",BH133&lt;&gt;""),VLOOKUP(BG133&amp;BH133,Listados!$M$3:$N$27,2,FALSE),"")</f>
        <v>#N/A</v>
      </c>
      <c r="BJ133" s="487" t="e">
        <f>+IF($R133="Asumir el riesgo","NA","")</f>
        <v>#N/A</v>
      </c>
      <c r="BK133" s="487" t="e">
        <f>+IF($R133="Asumir el riesgo","NA","")</f>
        <v>#N/A</v>
      </c>
      <c r="BL133" s="487" t="e">
        <f>+IF($R133="Asumir el riesgo","NA","")</f>
        <v>#N/A</v>
      </c>
      <c r="BM133" s="487" t="e">
        <f>+IF($R133="Asumir el riesgo","NA","")</f>
        <v>#N/A</v>
      </c>
    </row>
    <row r="134" spans="1:65" ht="65.099999999999994" customHeight="1" thickBot="1" x14ac:dyDescent="0.3">
      <c r="A134" s="310"/>
      <c r="B134" s="495"/>
      <c r="C134" s="315"/>
      <c r="D134" s="168"/>
      <c r="E134" s="168"/>
      <c r="F134" s="410"/>
      <c r="G134" s="318"/>
      <c r="H134" s="100"/>
      <c r="I134" s="129"/>
      <c r="J134" s="100"/>
      <c r="K134" s="153"/>
      <c r="L134" s="130"/>
      <c r="M134" s="302"/>
      <c r="N134" s="304"/>
      <c r="O134" s="307"/>
      <c r="P134" s="304"/>
      <c r="Q134" s="308"/>
      <c r="R134" s="299"/>
      <c r="S134" s="162"/>
      <c r="T134" s="238"/>
      <c r="U134" s="47" t="s">
        <v>627</v>
      </c>
      <c r="V134" s="200"/>
      <c r="W134" s="200"/>
      <c r="X134" s="200"/>
      <c r="Y134" s="95" t="str">
        <f t="shared" si="13"/>
        <v/>
      </c>
      <c r="Z134" s="200"/>
      <c r="AA134" s="95" t="str">
        <f t="shared" si="14"/>
        <v/>
      </c>
      <c r="AB134" s="162"/>
      <c r="AC134" s="95" t="str">
        <f t="shared" si="15"/>
        <v/>
      </c>
      <c r="AD134" s="162"/>
      <c r="AE134" s="95" t="str">
        <f t="shared" si="16"/>
        <v/>
      </c>
      <c r="AF134" s="162"/>
      <c r="AG134" s="95" t="str">
        <f t="shared" si="17"/>
        <v/>
      </c>
      <c r="AH134" s="162"/>
      <c r="AI134" s="95" t="str">
        <f t="shared" si="18"/>
        <v/>
      </c>
      <c r="AJ134" s="162"/>
      <c r="AK134" s="27" t="str">
        <f t="shared" si="19"/>
        <v/>
      </c>
      <c r="AL134" s="48" t="str">
        <f t="shared" si="20"/>
        <v/>
      </c>
      <c r="AM134" s="48" t="str">
        <f t="shared" si="21"/>
        <v/>
      </c>
      <c r="AN134" s="236"/>
      <c r="AO134" s="236"/>
      <c r="AP134" s="236"/>
      <c r="AQ134" s="236"/>
      <c r="AR134" s="236"/>
      <c r="AS134" s="236"/>
      <c r="AT134" s="236"/>
      <c r="AU134" s="237" t="str">
        <f>IFERROR(VLOOKUP(AT134,'Seguridad Información'!$I$61:$J$65,2,0),"")</f>
        <v/>
      </c>
      <c r="AV134" s="79"/>
      <c r="AW134" s="78" t="str">
        <f t="shared" si="12"/>
        <v/>
      </c>
      <c r="AX134" s="77" t="str">
        <f t="shared" si="22"/>
        <v/>
      </c>
      <c r="AY134" s="21" t="str">
        <f>IFERROR(VLOOKUP((CONCATENATE(AM134,AX134)),Listados!$U$3:$V$11,2,FALSE),"")</f>
        <v/>
      </c>
      <c r="AZ134" s="48">
        <f t="shared" si="23"/>
        <v>100</v>
      </c>
      <c r="BA134" s="295"/>
      <c r="BB134" s="297"/>
      <c r="BC134" s="197">
        <f>+IF(AND(W134="Preventivo",BB133="Fuerte"),2,IF(AND(W134="Preventivo",BB133="Moderado"),1,0))</f>
        <v>0</v>
      </c>
      <c r="BD134" s="64">
        <f>+IF(AND(W134="Detectivo/Correctivo",$BB133="Fuerte"),2,IF(AND(W134="Detectivo/Correctivo",$BB134="Moderado"),1,IF(AND(W134="Preventivo",$BB133="Fuerte"),1,0)))</f>
        <v>0</v>
      </c>
      <c r="BE134" s="197" t="e">
        <f>+N133-BC134</f>
        <v>#N/A</v>
      </c>
      <c r="BF134" s="197" t="e">
        <f>+P133-BD134</f>
        <v>#N/A</v>
      </c>
      <c r="BG134" s="299"/>
      <c r="BH134" s="299"/>
      <c r="BI134" s="299"/>
      <c r="BJ134" s="488"/>
      <c r="BK134" s="488"/>
      <c r="BL134" s="488"/>
      <c r="BM134" s="488"/>
    </row>
    <row r="135" spans="1:65" ht="65.099999999999994" customHeight="1" thickBot="1" x14ac:dyDescent="0.3">
      <c r="A135" s="310"/>
      <c r="B135" s="495"/>
      <c r="C135" s="315"/>
      <c r="D135" s="168"/>
      <c r="E135" s="168"/>
      <c r="F135" s="410"/>
      <c r="G135" s="318"/>
      <c r="H135" s="100"/>
      <c r="I135" s="129"/>
      <c r="J135" s="100"/>
      <c r="K135" s="153"/>
      <c r="L135" s="130"/>
      <c r="M135" s="302"/>
      <c r="N135" s="304"/>
      <c r="O135" s="307"/>
      <c r="P135" s="304"/>
      <c r="Q135" s="308"/>
      <c r="R135" s="299"/>
      <c r="S135" s="162"/>
      <c r="T135" s="96"/>
      <c r="U135" s="47" t="s">
        <v>627</v>
      </c>
      <c r="V135" s="200"/>
      <c r="W135" s="200"/>
      <c r="X135" s="200"/>
      <c r="Y135" s="95" t="str">
        <f t="shared" si="13"/>
        <v/>
      </c>
      <c r="Z135" s="200"/>
      <c r="AA135" s="95" t="str">
        <f t="shared" si="14"/>
        <v/>
      </c>
      <c r="AB135" s="162"/>
      <c r="AC135" s="95" t="str">
        <f t="shared" si="15"/>
        <v/>
      </c>
      <c r="AD135" s="162"/>
      <c r="AE135" s="95" t="str">
        <f t="shared" si="16"/>
        <v/>
      </c>
      <c r="AF135" s="162"/>
      <c r="AG135" s="95" t="str">
        <f t="shared" si="17"/>
        <v/>
      </c>
      <c r="AH135" s="162"/>
      <c r="AI135" s="95" t="str">
        <f t="shared" si="18"/>
        <v/>
      </c>
      <c r="AJ135" s="162"/>
      <c r="AK135" s="27" t="str">
        <f t="shared" si="19"/>
        <v/>
      </c>
      <c r="AL135" s="48" t="str">
        <f t="shared" si="20"/>
        <v/>
      </c>
      <c r="AM135" s="48" t="str">
        <f t="shared" si="21"/>
        <v/>
      </c>
      <c r="AN135" s="236"/>
      <c r="AO135" s="236"/>
      <c r="AP135" s="236"/>
      <c r="AQ135" s="236"/>
      <c r="AR135" s="236"/>
      <c r="AS135" s="236"/>
      <c r="AT135" s="236"/>
      <c r="AU135" s="237" t="str">
        <f>IFERROR(VLOOKUP(AT135,'Seguridad Información'!$I$61:$J$65,2,0),"")</f>
        <v/>
      </c>
      <c r="AV135" s="79"/>
      <c r="AW135" s="78" t="str">
        <f t="shared" ref="AW135:AW198" si="24">IFERROR(AVERAGE(AO135,AQ135,AS135,AU135),"")</f>
        <v/>
      </c>
      <c r="AX135" s="77" t="str">
        <f t="shared" si="22"/>
        <v/>
      </c>
      <c r="AY135" s="21" t="str">
        <f>IFERROR(VLOOKUP((CONCATENATE(AM135,AX135)),Listados!$U$3:$V$11,2,FALSE),"")</f>
        <v/>
      </c>
      <c r="AZ135" s="48">
        <f t="shared" si="23"/>
        <v>100</v>
      </c>
      <c r="BA135" s="295"/>
      <c r="BB135" s="297"/>
      <c r="BC135" s="197">
        <f>+IF(AND(W135="Preventivo",BB133="Fuerte"),2,IF(AND(W135="Preventivo",BB133="Moderado"),1,0))</f>
        <v>0</v>
      </c>
      <c r="BD135" s="64">
        <f>+IF(AND(W135="Detectivo/Correctivo",$BB133="Fuerte"),2,IF(AND(W135="Detectivo/Correctivo",$BB135="Moderado"),1,IF(AND(W135="Preventivo",$BB133="Fuerte"),1,0)))</f>
        <v>0</v>
      </c>
      <c r="BE135" s="197" t="e">
        <f>+N133-BC135</f>
        <v>#N/A</v>
      </c>
      <c r="BF135" s="197" t="e">
        <f>+P133-BD135</f>
        <v>#N/A</v>
      </c>
      <c r="BG135" s="299"/>
      <c r="BH135" s="299"/>
      <c r="BI135" s="299"/>
      <c r="BJ135" s="488"/>
      <c r="BK135" s="488"/>
      <c r="BL135" s="488"/>
      <c r="BM135" s="488"/>
    </row>
    <row r="136" spans="1:65" ht="65.099999999999994" customHeight="1" thickBot="1" x14ac:dyDescent="0.3">
      <c r="A136" s="310"/>
      <c r="B136" s="495"/>
      <c r="C136" s="315"/>
      <c r="D136" s="168"/>
      <c r="E136" s="168"/>
      <c r="F136" s="410"/>
      <c r="G136" s="318"/>
      <c r="H136" s="100"/>
      <c r="I136" s="129"/>
      <c r="J136" s="100"/>
      <c r="K136" s="153"/>
      <c r="L136" s="130"/>
      <c r="M136" s="302"/>
      <c r="N136" s="304"/>
      <c r="O136" s="307"/>
      <c r="P136" s="304"/>
      <c r="Q136" s="308"/>
      <c r="R136" s="299"/>
      <c r="S136" s="162"/>
      <c r="T136" s="97"/>
      <c r="U136" s="47" t="s">
        <v>627</v>
      </c>
      <c r="V136" s="200"/>
      <c r="W136" s="200"/>
      <c r="X136" s="200"/>
      <c r="Y136" s="95" t="str">
        <f t="shared" ref="Y136:Y199" si="25">+IF(X136="si",15,"")</f>
        <v/>
      </c>
      <c r="Z136" s="200"/>
      <c r="AA136" s="95" t="str">
        <f t="shared" ref="AA136:AA199" si="26">+IF(Z136="si",15,"")</f>
        <v/>
      </c>
      <c r="AB136" s="162"/>
      <c r="AC136" s="95" t="str">
        <f t="shared" ref="AC136:AC199" si="27">+IF(AB136="si",15,"")</f>
        <v/>
      </c>
      <c r="AD136" s="162"/>
      <c r="AE136" s="95" t="str">
        <f t="shared" ref="AE136:AE199" si="28">+IF(AD136="si",15,"")</f>
        <v/>
      </c>
      <c r="AF136" s="162"/>
      <c r="AG136" s="95" t="str">
        <f t="shared" ref="AG136:AG199" si="29">+IF(AF136="si",15,"")</f>
        <v/>
      </c>
      <c r="AH136" s="162"/>
      <c r="AI136" s="95" t="str">
        <f t="shared" ref="AI136:AI199" si="30">+IF(AH136="si",15,"")</f>
        <v/>
      </c>
      <c r="AJ136" s="162"/>
      <c r="AK136" s="27" t="str">
        <f t="shared" ref="AK136:AK199" si="31">+IF(AJ136="Completa",10,IF(AJ136="Incompleta",5,""))</f>
        <v/>
      </c>
      <c r="AL136" s="48" t="str">
        <f t="shared" ref="AL136:AL199" si="32">IF((SUM(Y136,AA136,AC136,AE136,AG136,AI136,AK136)=0),"",(SUM(Y136,AA136,AC136,AE136,AG136,AI136,AK136)))</f>
        <v/>
      </c>
      <c r="AM136" s="48" t="str">
        <f t="shared" ref="AM136:AM199" si="33">IF(AL136&lt;=85,"Débil",IF(AL136&lt;=95,"Moderado",IF(AL136=100,"Fuerte","")))</f>
        <v/>
      </c>
      <c r="AN136" s="236"/>
      <c r="AO136" s="236"/>
      <c r="AP136" s="236"/>
      <c r="AQ136" s="236"/>
      <c r="AR136" s="236"/>
      <c r="AS136" s="236"/>
      <c r="AT136" s="236"/>
      <c r="AU136" s="237" t="str">
        <f>IFERROR(VLOOKUP(AT136,'Seguridad Información'!$I$61:$J$65,2,0),"")</f>
        <v/>
      </c>
      <c r="AV136" s="79"/>
      <c r="AW136" s="78" t="str">
        <f t="shared" si="24"/>
        <v/>
      </c>
      <c r="AX136" s="77" t="str">
        <f t="shared" ref="AX136:AX199" si="34">IF(AW136&lt;=80,"Débil",IF(AW136&lt;=90,"Moderado",IF(AW136=100,"Fuerte","")))</f>
        <v/>
      </c>
      <c r="AY136" s="21" t="str">
        <f>IFERROR(VLOOKUP((CONCATENATE(AM136,AX136)),Listados!$U$3:$V$11,2,FALSE),"")</f>
        <v/>
      </c>
      <c r="AZ136" s="48">
        <f t="shared" si="23"/>
        <v>100</v>
      </c>
      <c r="BA136" s="295"/>
      <c r="BB136" s="297"/>
      <c r="BC136" s="197">
        <f>+IF(AND(W136="Preventivo",BB133="Fuerte"),2,IF(AND(W136="Preventivo",BB133="Moderado"),1,0))</f>
        <v>0</v>
      </c>
      <c r="BD136" s="64">
        <f>+IF(AND(W136="Detectivo/Correctivo",$BB133="Fuerte"),2,IF(AND(W136="Detectivo/Correctivo",$BB136="Moderado"),1,IF(AND(W136="Preventivo",$BB133="Fuerte"),1,0)))</f>
        <v>0</v>
      </c>
      <c r="BE136" s="197" t="e">
        <f>+N133-BC136</f>
        <v>#N/A</v>
      </c>
      <c r="BF136" s="197" t="e">
        <f>+P133-BD136</f>
        <v>#N/A</v>
      </c>
      <c r="BG136" s="299"/>
      <c r="BH136" s="299"/>
      <c r="BI136" s="299"/>
      <c r="BJ136" s="488"/>
      <c r="BK136" s="488"/>
      <c r="BL136" s="488"/>
      <c r="BM136" s="488"/>
    </row>
    <row r="137" spans="1:65" ht="65.099999999999994" customHeight="1" thickBot="1" x14ac:dyDescent="0.3">
      <c r="A137" s="310"/>
      <c r="B137" s="495"/>
      <c r="C137" s="315"/>
      <c r="D137" s="109"/>
      <c r="E137" s="109"/>
      <c r="F137" s="410"/>
      <c r="G137" s="318"/>
      <c r="H137" s="100"/>
      <c r="I137" s="129"/>
      <c r="J137" s="100"/>
      <c r="K137" s="29"/>
      <c r="L137" s="130"/>
      <c r="M137" s="302"/>
      <c r="N137" s="304"/>
      <c r="O137" s="307"/>
      <c r="P137" s="304"/>
      <c r="Q137" s="308"/>
      <c r="R137" s="299"/>
      <c r="S137" s="162"/>
      <c r="T137" s="238"/>
      <c r="U137" s="47" t="s">
        <v>627</v>
      </c>
      <c r="V137" s="200"/>
      <c r="W137" s="200"/>
      <c r="X137" s="200"/>
      <c r="Y137" s="95" t="str">
        <f t="shared" si="25"/>
        <v/>
      </c>
      <c r="Z137" s="200"/>
      <c r="AA137" s="95" t="str">
        <f t="shared" si="26"/>
        <v/>
      </c>
      <c r="AB137" s="162"/>
      <c r="AC137" s="95" t="str">
        <f t="shared" si="27"/>
        <v/>
      </c>
      <c r="AD137" s="162"/>
      <c r="AE137" s="95" t="str">
        <f t="shared" si="28"/>
        <v/>
      </c>
      <c r="AF137" s="162"/>
      <c r="AG137" s="95" t="str">
        <f t="shared" si="29"/>
        <v/>
      </c>
      <c r="AH137" s="162"/>
      <c r="AI137" s="95" t="str">
        <f t="shared" si="30"/>
        <v/>
      </c>
      <c r="AJ137" s="162"/>
      <c r="AK137" s="27" t="str">
        <f t="shared" si="31"/>
        <v/>
      </c>
      <c r="AL137" s="48" t="str">
        <f t="shared" si="32"/>
        <v/>
      </c>
      <c r="AM137" s="48" t="str">
        <f t="shared" si="33"/>
        <v/>
      </c>
      <c r="AN137" s="236"/>
      <c r="AO137" s="236"/>
      <c r="AP137" s="236"/>
      <c r="AQ137" s="236"/>
      <c r="AR137" s="236"/>
      <c r="AS137" s="236"/>
      <c r="AT137" s="236"/>
      <c r="AU137" s="237" t="str">
        <f>IFERROR(VLOOKUP(AT137,'Seguridad Información'!$I$61:$J$65,2,0),"")</f>
        <v/>
      </c>
      <c r="AV137" s="79"/>
      <c r="AW137" s="78" t="str">
        <f t="shared" si="24"/>
        <v/>
      </c>
      <c r="AX137" s="77" t="str">
        <f t="shared" si="34"/>
        <v/>
      </c>
      <c r="AY137" s="21" t="str">
        <f>IFERROR(VLOOKUP((CONCATENATE(AM137,AX137)),Listados!$U$3:$V$11,2,FALSE),"")</f>
        <v/>
      </c>
      <c r="AZ137" s="48">
        <f t="shared" ref="AZ137:AZ200" si="35">IF(ISBLANK(AY137),"",IF(AY137="Débil", 0, IF(AY137="Moderado",50,100)))</f>
        <v>100</v>
      </c>
      <c r="BA137" s="295"/>
      <c r="BB137" s="297"/>
      <c r="BC137" s="197">
        <f>+IF(AND(W137="Preventivo",BB133="Fuerte"),2,IF(AND(W137="Preventivo",BB133="Moderado"),1,0))</f>
        <v>0</v>
      </c>
      <c r="BD137" s="64">
        <f>+IF(AND(W137="Detectivo/Correctivo",$BB133="Fuerte"),2,IF(AND(W137="Detectivo/Correctivo",$BB137="Moderado"),1,IF(AND(W137="Preventivo",$BB133="Fuerte"),1,0)))</f>
        <v>0</v>
      </c>
      <c r="BE137" s="197" t="e">
        <f>+N133-BC137</f>
        <v>#N/A</v>
      </c>
      <c r="BF137" s="197" t="e">
        <f>+P133-BD137</f>
        <v>#N/A</v>
      </c>
      <c r="BG137" s="299"/>
      <c r="BH137" s="299"/>
      <c r="BI137" s="299"/>
      <c r="BJ137" s="488"/>
      <c r="BK137" s="488"/>
      <c r="BL137" s="488"/>
      <c r="BM137" s="488"/>
    </row>
    <row r="138" spans="1:65" ht="65.099999999999994" customHeight="1" thickBot="1" x14ac:dyDescent="0.3">
      <c r="A138" s="311"/>
      <c r="B138" s="495"/>
      <c r="C138" s="316"/>
      <c r="D138" s="106"/>
      <c r="E138" s="106"/>
      <c r="F138" s="479"/>
      <c r="G138" s="319"/>
      <c r="H138" s="100"/>
      <c r="I138" s="129"/>
      <c r="J138" s="100"/>
      <c r="K138" s="31"/>
      <c r="L138" s="130"/>
      <c r="M138" s="302"/>
      <c r="N138" s="305"/>
      <c r="O138" s="307"/>
      <c r="P138" s="305"/>
      <c r="Q138" s="308"/>
      <c r="R138" s="300"/>
      <c r="S138" s="162"/>
      <c r="T138" s="98"/>
      <c r="U138" s="47" t="s">
        <v>627</v>
      </c>
      <c r="V138" s="200"/>
      <c r="W138" s="200"/>
      <c r="X138" s="200"/>
      <c r="Y138" s="95" t="str">
        <f t="shared" si="25"/>
        <v/>
      </c>
      <c r="Z138" s="200"/>
      <c r="AA138" s="95" t="str">
        <f t="shared" si="26"/>
        <v/>
      </c>
      <c r="AB138" s="162"/>
      <c r="AC138" s="95" t="str">
        <f t="shared" si="27"/>
        <v/>
      </c>
      <c r="AD138" s="162"/>
      <c r="AE138" s="95" t="str">
        <f t="shared" si="28"/>
        <v/>
      </c>
      <c r="AF138" s="162"/>
      <c r="AG138" s="95" t="str">
        <f t="shared" si="29"/>
        <v/>
      </c>
      <c r="AH138" s="162"/>
      <c r="AI138" s="95" t="str">
        <f t="shared" si="30"/>
        <v/>
      </c>
      <c r="AJ138" s="162"/>
      <c r="AK138" s="27" t="str">
        <f t="shared" si="31"/>
        <v/>
      </c>
      <c r="AL138" s="48" t="str">
        <f t="shared" si="32"/>
        <v/>
      </c>
      <c r="AM138" s="48" t="str">
        <f t="shared" si="33"/>
        <v/>
      </c>
      <c r="AN138" s="236"/>
      <c r="AO138" s="236"/>
      <c r="AP138" s="236"/>
      <c r="AQ138" s="236"/>
      <c r="AR138" s="236"/>
      <c r="AS138" s="236"/>
      <c r="AT138" s="236"/>
      <c r="AU138" s="237" t="str">
        <f>IFERROR(VLOOKUP(AT138,'Seguridad Información'!$I$61:$J$65,2,0),"")</f>
        <v/>
      </c>
      <c r="AV138" s="79"/>
      <c r="AW138" s="78" t="str">
        <f t="shared" si="24"/>
        <v/>
      </c>
      <c r="AX138" s="77" t="str">
        <f t="shared" si="34"/>
        <v/>
      </c>
      <c r="AY138" s="21" t="str">
        <f>IFERROR(VLOOKUP((CONCATENATE(AM138,AX138)),Listados!$U$3:$V$11,2,FALSE),"")</f>
        <v/>
      </c>
      <c r="AZ138" s="48">
        <f t="shared" si="35"/>
        <v>100</v>
      </c>
      <c r="BA138" s="296"/>
      <c r="BB138" s="297"/>
      <c r="BC138" s="197">
        <f>+IF(AND(W138="Preventivo",BB133="Fuerte"),2,IF(AND(W138="Preventivo",BB133="Moderado"),1,0))</f>
        <v>0</v>
      </c>
      <c r="BD138" s="64">
        <f>+IF(AND(W138="Detectivo/Correctivo",$BB133="Fuerte"),2,IF(AND(W138="Detectivo/Correctivo",$BB138="Moderado"),1,IF(AND(W138="Preventivo",$BB133="Fuerte"),1,0)))</f>
        <v>0</v>
      </c>
      <c r="BE138" s="197" t="e">
        <f>+N133-BC138</f>
        <v>#N/A</v>
      </c>
      <c r="BF138" s="197" t="e">
        <f>+P133-BD138</f>
        <v>#N/A</v>
      </c>
      <c r="BG138" s="300"/>
      <c r="BH138" s="300"/>
      <c r="BI138" s="300"/>
      <c r="BJ138" s="489"/>
      <c r="BK138" s="489"/>
      <c r="BL138" s="489"/>
      <c r="BM138" s="489"/>
    </row>
    <row r="139" spans="1:65" ht="65.099999999999994" customHeight="1" thickBot="1" x14ac:dyDescent="0.3">
      <c r="A139" s="309">
        <v>23</v>
      </c>
      <c r="B139" s="494"/>
      <c r="C139" s="314" t="str">
        <f>IFERROR(VLOOKUP(B139,Listados!B$3:C$20,2,FALSE),"")</f>
        <v/>
      </c>
      <c r="D139" s="107"/>
      <c r="E139" s="107"/>
      <c r="F139" s="409"/>
      <c r="G139" s="317"/>
      <c r="H139" s="100"/>
      <c r="I139" s="129"/>
      <c r="J139" s="100"/>
      <c r="K139" s="103"/>
      <c r="L139" s="17"/>
      <c r="M139" s="301"/>
      <c r="N139" s="303" t="e">
        <f>+VLOOKUP(M139,Listados!$K$8:$L$12,2,0)</f>
        <v>#N/A</v>
      </c>
      <c r="O139" s="306"/>
      <c r="P139" s="303" t="e">
        <f>+VLOOKUP(O139,Listados!$K$13:$L$17,2,0)</f>
        <v>#N/A</v>
      </c>
      <c r="Q139" s="300" t="str">
        <f>IF(AND(M139&lt;&gt;"",O139&lt;&gt;""),VLOOKUP(M139&amp;O139,Listados!$M$3:$N$27,2,FALSE),"")</f>
        <v/>
      </c>
      <c r="R139" s="298" t="e">
        <f>+VLOOKUP(Q139,Listados!$P$3:$Q$6,2,FALSE)</f>
        <v>#N/A</v>
      </c>
      <c r="S139" s="162"/>
      <c r="T139" s="94"/>
      <c r="U139" s="47" t="s">
        <v>627</v>
      </c>
      <c r="V139" s="200"/>
      <c r="W139" s="200"/>
      <c r="X139" s="200"/>
      <c r="Y139" s="95" t="str">
        <f t="shared" si="25"/>
        <v/>
      </c>
      <c r="Z139" s="200"/>
      <c r="AA139" s="95" t="str">
        <f t="shared" si="26"/>
        <v/>
      </c>
      <c r="AB139" s="162"/>
      <c r="AC139" s="95" t="str">
        <f t="shared" si="27"/>
        <v/>
      </c>
      <c r="AD139" s="162"/>
      <c r="AE139" s="95" t="str">
        <f t="shared" si="28"/>
        <v/>
      </c>
      <c r="AF139" s="162"/>
      <c r="AG139" s="95" t="str">
        <f t="shared" si="29"/>
        <v/>
      </c>
      <c r="AH139" s="162"/>
      <c r="AI139" s="95" t="str">
        <f t="shared" si="30"/>
        <v/>
      </c>
      <c r="AJ139" s="162"/>
      <c r="AK139" s="27" t="str">
        <f t="shared" si="31"/>
        <v/>
      </c>
      <c r="AL139" s="48" t="str">
        <f t="shared" si="32"/>
        <v/>
      </c>
      <c r="AM139" s="48" t="str">
        <f t="shared" si="33"/>
        <v/>
      </c>
      <c r="AN139" s="236"/>
      <c r="AO139" s="236"/>
      <c r="AP139" s="236"/>
      <c r="AQ139" s="236"/>
      <c r="AR139" s="236"/>
      <c r="AS139" s="236"/>
      <c r="AT139" s="236"/>
      <c r="AU139" s="237" t="str">
        <f>IFERROR(VLOOKUP(AT139,'Seguridad Información'!$I$61:$J$65,2,0),"")</f>
        <v/>
      </c>
      <c r="AV139" s="79"/>
      <c r="AW139" s="78" t="str">
        <f t="shared" si="24"/>
        <v/>
      </c>
      <c r="AX139" s="77" t="str">
        <f t="shared" si="34"/>
        <v/>
      </c>
      <c r="AY139" s="21" t="str">
        <f>IFERROR(VLOOKUP((CONCATENATE(AM139,AX139)),Listados!$U$3:$V$11,2,FALSE),"")</f>
        <v/>
      </c>
      <c r="AZ139" s="48">
        <f t="shared" si="35"/>
        <v>100</v>
      </c>
      <c r="BA139" s="294">
        <f>AVERAGE(AZ139:AZ144)</f>
        <v>100</v>
      </c>
      <c r="BB139" s="296" t="str">
        <f>IF(BA139&lt;=50, "Débil", IF(BA139&lt;=99,"Moderado","Fuerte"))</f>
        <v>Fuerte</v>
      </c>
      <c r="BC139" s="197">
        <f>+IF(AND(W139="Preventivo",BB139="Fuerte"),2,IF(AND(W139="Preventivo",BB139="Moderado"),1,0))</f>
        <v>0</v>
      </c>
      <c r="BD139" s="64">
        <f>+IF(AND(W139="Detectivo/Correctivo",$BB139="Fuerte"),2,IF(AND(W139="Detectivo/Correctivo",$BB139="Moderado"),1,IF(AND(W139="Preventivo",$BB139="Fuerte"),1,0)))</f>
        <v>0</v>
      </c>
      <c r="BE139" s="197" t="e">
        <f>+N139-BC139</f>
        <v>#N/A</v>
      </c>
      <c r="BF139" s="197" t="e">
        <f>+P139-BD139</f>
        <v>#N/A</v>
      </c>
      <c r="BG139" s="298" t="e">
        <f>+VLOOKUP(MIN(BE139,BE140,BE141,BE142,BE143,BE144),Listados!$J$18:$K$24,2,TRUE)</f>
        <v>#N/A</v>
      </c>
      <c r="BH139" s="298" t="e">
        <f>+VLOOKUP(MIN(BF139,BF140,BF141,BF142,BF143,BF144),Listados!$J$27:$K$32,2,TRUE)</f>
        <v>#N/A</v>
      </c>
      <c r="BI139" s="298" t="e">
        <f>IF(AND(BG139&lt;&gt;"",BH139&lt;&gt;""),VLOOKUP(BG139&amp;BH139,Listados!$M$3:$N$27,2,FALSE),"")</f>
        <v>#N/A</v>
      </c>
      <c r="BJ139" s="487" t="e">
        <f>+IF($R139="Asumir el riesgo","NA","")</f>
        <v>#N/A</v>
      </c>
      <c r="BK139" s="487" t="e">
        <f>+IF($R139="Asumir el riesgo","NA","")</f>
        <v>#N/A</v>
      </c>
      <c r="BL139" s="487" t="e">
        <f>+IF($R139="Asumir el riesgo","NA","")</f>
        <v>#N/A</v>
      </c>
      <c r="BM139" s="487" t="e">
        <f>+IF($R139="Asumir el riesgo","NA","")</f>
        <v>#N/A</v>
      </c>
    </row>
    <row r="140" spans="1:65" ht="65.099999999999994" customHeight="1" thickBot="1" x14ac:dyDescent="0.3">
      <c r="A140" s="310"/>
      <c r="B140" s="495"/>
      <c r="C140" s="315"/>
      <c r="D140" s="168"/>
      <c r="E140" s="168"/>
      <c r="F140" s="410"/>
      <c r="G140" s="318"/>
      <c r="H140" s="100"/>
      <c r="I140" s="129"/>
      <c r="J140" s="100"/>
      <c r="K140" s="153"/>
      <c r="L140" s="130"/>
      <c r="M140" s="302"/>
      <c r="N140" s="304"/>
      <c r="O140" s="307"/>
      <c r="P140" s="304"/>
      <c r="Q140" s="308"/>
      <c r="R140" s="299"/>
      <c r="S140" s="162"/>
      <c r="T140" s="238"/>
      <c r="U140" s="47" t="s">
        <v>627</v>
      </c>
      <c r="V140" s="200"/>
      <c r="W140" s="200"/>
      <c r="X140" s="200"/>
      <c r="Y140" s="95" t="str">
        <f t="shared" si="25"/>
        <v/>
      </c>
      <c r="Z140" s="200"/>
      <c r="AA140" s="95" t="str">
        <f t="shared" si="26"/>
        <v/>
      </c>
      <c r="AB140" s="162"/>
      <c r="AC140" s="95" t="str">
        <f t="shared" si="27"/>
        <v/>
      </c>
      <c r="AD140" s="162"/>
      <c r="AE140" s="95" t="str">
        <f t="shared" si="28"/>
        <v/>
      </c>
      <c r="AF140" s="162"/>
      <c r="AG140" s="95" t="str">
        <f t="shared" si="29"/>
        <v/>
      </c>
      <c r="AH140" s="162"/>
      <c r="AI140" s="95" t="str">
        <f t="shared" si="30"/>
        <v/>
      </c>
      <c r="AJ140" s="162"/>
      <c r="AK140" s="27" t="str">
        <f t="shared" si="31"/>
        <v/>
      </c>
      <c r="AL140" s="48" t="str">
        <f t="shared" si="32"/>
        <v/>
      </c>
      <c r="AM140" s="48" t="str">
        <f t="shared" si="33"/>
        <v/>
      </c>
      <c r="AN140" s="236"/>
      <c r="AO140" s="236"/>
      <c r="AP140" s="236"/>
      <c r="AQ140" s="236"/>
      <c r="AR140" s="236"/>
      <c r="AS140" s="236"/>
      <c r="AT140" s="236"/>
      <c r="AU140" s="237" t="str">
        <f>IFERROR(VLOOKUP(AT140,'Seguridad Información'!$I$61:$J$65,2,0),"")</f>
        <v/>
      </c>
      <c r="AV140" s="79"/>
      <c r="AW140" s="78" t="str">
        <f t="shared" si="24"/>
        <v/>
      </c>
      <c r="AX140" s="77" t="str">
        <f t="shared" si="34"/>
        <v/>
      </c>
      <c r="AY140" s="21" t="str">
        <f>IFERROR(VLOOKUP((CONCATENATE(AM140,AX140)),Listados!$U$3:$V$11,2,FALSE),"")</f>
        <v/>
      </c>
      <c r="AZ140" s="48">
        <f t="shared" si="35"/>
        <v>100</v>
      </c>
      <c r="BA140" s="295"/>
      <c r="BB140" s="297"/>
      <c r="BC140" s="197">
        <f>+IF(AND(W140="Preventivo",BB139="Fuerte"),2,IF(AND(W140="Preventivo",BB139="Moderado"),1,0))</f>
        <v>0</v>
      </c>
      <c r="BD140" s="64">
        <f>+IF(AND(W140="Detectivo/Correctivo",$BB139="Fuerte"),2,IF(AND(W140="Detectivo/Correctivo",$BB140="Moderado"),1,IF(AND(W140="Preventivo",$BB139="Fuerte"),1,0)))</f>
        <v>0</v>
      </c>
      <c r="BE140" s="197" t="e">
        <f>+N139-BC140</f>
        <v>#N/A</v>
      </c>
      <c r="BF140" s="197" t="e">
        <f>+P139-BD140</f>
        <v>#N/A</v>
      </c>
      <c r="BG140" s="299"/>
      <c r="BH140" s="299"/>
      <c r="BI140" s="299"/>
      <c r="BJ140" s="488"/>
      <c r="BK140" s="488"/>
      <c r="BL140" s="488"/>
      <c r="BM140" s="488"/>
    </row>
    <row r="141" spans="1:65" ht="65.099999999999994" customHeight="1" thickBot="1" x14ac:dyDescent="0.3">
      <c r="A141" s="310"/>
      <c r="B141" s="495"/>
      <c r="C141" s="315"/>
      <c r="D141" s="168"/>
      <c r="E141" s="168"/>
      <c r="F141" s="410"/>
      <c r="G141" s="318"/>
      <c r="H141" s="100"/>
      <c r="I141" s="129"/>
      <c r="J141" s="100"/>
      <c r="K141" s="153"/>
      <c r="L141" s="130"/>
      <c r="M141" s="302"/>
      <c r="N141" s="304"/>
      <c r="O141" s="307"/>
      <c r="P141" s="304"/>
      <c r="Q141" s="308"/>
      <c r="R141" s="299"/>
      <c r="S141" s="162"/>
      <c r="T141" s="96"/>
      <c r="U141" s="47" t="s">
        <v>627</v>
      </c>
      <c r="V141" s="200"/>
      <c r="W141" s="200"/>
      <c r="X141" s="200"/>
      <c r="Y141" s="95" t="str">
        <f t="shared" si="25"/>
        <v/>
      </c>
      <c r="Z141" s="200"/>
      <c r="AA141" s="95" t="str">
        <f t="shared" si="26"/>
        <v/>
      </c>
      <c r="AB141" s="162"/>
      <c r="AC141" s="95" t="str">
        <f t="shared" si="27"/>
        <v/>
      </c>
      <c r="AD141" s="162"/>
      <c r="AE141" s="95" t="str">
        <f t="shared" si="28"/>
        <v/>
      </c>
      <c r="AF141" s="162"/>
      <c r="AG141" s="95" t="str">
        <f t="shared" si="29"/>
        <v/>
      </c>
      <c r="AH141" s="162"/>
      <c r="AI141" s="95" t="str">
        <f t="shared" si="30"/>
        <v/>
      </c>
      <c r="AJ141" s="162"/>
      <c r="AK141" s="27" t="str">
        <f t="shared" si="31"/>
        <v/>
      </c>
      <c r="AL141" s="48" t="str">
        <f t="shared" si="32"/>
        <v/>
      </c>
      <c r="AM141" s="48" t="str">
        <f t="shared" si="33"/>
        <v/>
      </c>
      <c r="AN141" s="236"/>
      <c r="AO141" s="236"/>
      <c r="AP141" s="236"/>
      <c r="AQ141" s="236"/>
      <c r="AR141" s="236"/>
      <c r="AS141" s="236"/>
      <c r="AT141" s="236"/>
      <c r="AU141" s="237" t="str">
        <f>IFERROR(VLOOKUP(AT141,'Seguridad Información'!$I$61:$J$65,2,0),"")</f>
        <v/>
      </c>
      <c r="AV141" s="79"/>
      <c r="AW141" s="78" t="str">
        <f t="shared" si="24"/>
        <v/>
      </c>
      <c r="AX141" s="77" t="str">
        <f t="shared" si="34"/>
        <v/>
      </c>
      <c r="AY141" s="21" t="str">
        <f>IFERROR(VLOOKUP((CONCATENATE(AM141,AX141)),Listados!$U$3:$V$11,2,FALSE),"")</f>
        <v/>
      </c>
      <c r="AZ141" s="48">
        <f t="shared" si="35"/>
        <v>100</v>
      </c>
      <c r="BA141" s="295"/>
      <c r="BB141" s="297"/>
      <c r="BC141" s="197">
        <f>+IF(AND(W141="Preventivo",BB139="Fuerte"),2,IF(AND(W141="Preventivo",BB139="Moderado"),1,0))</f>
        <v>0</v>
      </c>
      <c r="BD141" s="64">
        <f>+IF(AND(W141="Detectivo/Correctivo",$BB139="Fuerte"),2,IF(AND(W141="Detectivo/Correctivo",$BB141="Moderado"),1,IF(AND(W141="Preventivo",$BB139="Fuerte"),1,0)))</f>
        <v>0</v>
      </c>
      <c r="BE141" s="197" t="e">
        <f>+N139-BC141</f>
        <v>#N/A</v>
      </c>
      <c r="BF141" s="197" t="e">
        <f>+P139-BD141</f>
        <v>#N/A</v>
      </c>
      <c r="BG141" s="299"/>
      <c r="BH141" s="299"/>
      <c r="BI141" s="299"/>
      <c r="BJ141" s="488"/>
      <c r="BK141" s="488"/>
      <c r="BL141" s="488"/>
      <c r="BM141" s="488"/>
    </row>
    <row r="142" spans="1:65" ht="65.099999999999994" customHeight="1" thickBot="1" x14ac:dyDescent="0.3">
      <c r="A142" s="310"/>
      <c r="B142" s="495"/>
      <c r="C142" s="315"/>
      <c r="D142" s="168"/>
      <c r="E142" s="168"/>
      <c r="F142" s="410"/>
      <c r="G142" s="318"/>
      <c r="H142" s="100"/>
      <c r="I142" s="129"/>
      <c r="J142" s="100"/>
      <c r="K142" s="153"/>
      <c r="L142" s="130"/>
      <c r="M142" s="302"/>
      <c r="N142" s="304"/>
      <c r="O142" s="307"/>
      <c r="P142" s="304"/>
      <c r="Q142" s="308"/>
      <c r="R142" s="299"/>
      <c r="S142" s="162"/>
      <c r="T142" s="97"/>
      <c r="U142" s="47" t="s">
        <v>627</v>
      </c>
      <c r="V142" s="200"/>
      <c r="W142" s="200"/>
      <c r="X142" s="200"/>
      <c r="Y142" s="95" t="str">
        <f t="shared" si="25"/>
        <v/>
      </c>
      <c r="Z142" s="200"/>
      <c r="AA142" s="95" t="str">
        <f t="shared" si="26"/>
        <v/>
      </c>
      <c r="AB142" s="162"/>
      <c r="AC142" s="95" t="str">
        <f t="shared" si="27"/>
        <v/>
      </c>
      <c r="AD142" s="162"/>
      <c r="AE142" s="95" t="str">
        <f t="shared" si="28"/>
        <v/>
      </c>
      <c r="AF142" s="162"/>
      <c r="AG142" s="95" t="str">
        <f t="shared" si="29"/>
        <v/>
      </c>
      <c r="AH142" s="162"/>
      <c r="AI142" s="95" t="str">
        <f t="shared" si="30"/>
        <v/>
      </c>
      <c r="AJ142" s="162"/>
      <c r="AK142" s="27" t="str">
        <f t="shared" si="31"/>
        <v/>
      </c>
      <c r="AL142" s="48" t="str">
        <f t="shared" si="32"/>
        <v/>
      </c>
      <c r="AM142" s="48" t="str">
        <f t="shared" si="33"/>
        <v/>
      </c>
      <c r="AN142" s="236"/>
      <c r="AO142" s="236"/>
      <c r="AP142" s="236"/>
      <c r="AQ142" s="236"/>
      <c r="AR142" s="236"/>
      <c r="AS142" s="236"/>
      <c r="AT142" s="236"/>
      <c r="AU142" s="237" t="str">
        <f>IFERROR(VLOOKUP(AT142,'Seguridad Información'!$I$61:$J$65,2,0),"")</f>
        <v/>
      </c>
      <c r="AV142" s="79"/>
      <c r="AW142" s="78" t="str">
        <f t="shared" si="24"/>
        <v/>
      </c>
      <c r="AX142" s="77" t="str">
        <f t="shared" si="34"/>
        <v/>
      </c>
      <c r="AY142" s="21" t="str">
        <f>IFERROR(VLOOKUP((CONCATENATE(AM142,AX142)),Listados!$U$3:$V$11,2,FALSE),"")</f>
        <v/>
      </c>
      <c r="AZ142" s="48">
        <f t="shared" si="35"/>
        <v>100</v>
      </c>
      <c r="BA142" s="295"/>
      <c r="BB142" s="297"/>
      <c r="BC142" s="197">
        <f>+IF(AND(W142="Preventivo",BB139="Fuerte"),2,IF(AND(W142="Preventivo",BB139="Moderado"),1,0))</f>
        <v>0</v>
      </c>
      <c r="BD142" s="64">
        <f>+IF(AND(W142="Detectivo/Correctivo",$BB139="Fuerte"),2,IF(AND(W142="Detectivo/Correctivo",$BB142="Moderado"),1,IF(AND(W142="Preventivo",$BB139="Fuerte"),1,0)))</f>
        <v>0</v>
      </c>
      <c r="BE142" s="197" t="e">
        <f>+N139-BC142</f>
        <v>#N/A</v>
      </c>
      <c r="BF142" s="197" t="e">
        <f>+P139-BD142</f>
        <v>#N/A</v>
      </c>
      <c r="BG142" s="299"/>
      <c r="BH142" s="299"/>
      <c r="BI142" s="299"/>
      <c r="BJ142" s="488"/>
      <c r="BK142" s="488"/>
      <c r="BL142" s="488"/>
      <c r="BM142" s="488"/>
    </row>
    <row r="143" spans="1:65" ht="65.099999999999994" customHeight="1" thickBot="1" x14ac:dyDescent="0.3">
      <c r="A143" s="310"/>
      <c r="B143" s="495"/>
      <c r="C143" s="315"/>
      <c r="D143" s="109"/>
      <c r="E143" s="109"/>
      <c r="F143" s="410"/>
      <c r="G143" s="318"/>
      <c r="H143" s="100"/>
      <c r="I143" s="129"/>
      <c r="J143" s="100"/>
      <c r="K143" s="29"/>
      <c r="L143" s="130"/>
      <c r="M143" s="302"/>
      <c r="N143" s="304"/>
      <c r="O143" s="307"/>
      <c r="P143" s="304"/>
      <c r="Q143" s="308"/>
      <c r="R143" s="299"/>
      <c r="S143" s="162"/>
      <c r="T143" s="238"/>
      <c r="U143" s="47" t="s">
        <v>627</v>
      </c>
      <c r="V143" s="200"/>
      <c r="W143" s="200"/>
      <c r="X143" s="200"/>
      <c r="Y143" s="95" t="str">
        <f t="shared" si="25"/>
        <v/>
      </c>
      <c r="Z143" s="200"/>
      <c r="AA143" s="95" t="str">
        <f t="shared" si="26"/>
        <v/>
      </c>
      <c r="AB143" s="162"/>
      <c r="AC143" s="95" t="str">
        <f t="shared" si="27"/>
        <v/>
      </c>
      <c r="AD143" s="162"/>
      <c r="AE143" s="95" t="str">
        <f t="shared" si="28"/>
        <v/>
      </c>
      <c r="AF143" s="162"/>
      <c r="AG143" s="95" t="str">
        <f t="shared" si="29"/>
        <v/>
      </c>
      <c r="AH143" s="162"/>
      <c r="AI143" s="95" t="str">
        <f t="shared" si="30"/>
        <v/>
      </c>
      <c r="AJ143" s="162"/>
      <c r="AK143" s="27" t="str">
        <f t="shared" si="31"/>
        <v/>
      </c>
      <c r="AL143" s="48" t="str">
        <f t="shared" si="32"/>
        <v/>
      </c>
      <c r="AM143" s="48" t="str">
        <f t="shared" si="33"/>
        <v/>
      </c>
      <c r="AN143" s="236"/>
      <c r="AO143" s="236"/>
      <c r="AP143" s="236"/>
      <c r="AQ143" s="236"/>
      <c r="AR143" s="236"/>
      <c r="AS143" s="236"/>
      <c r="AT143" s="236"/>
      <c r="AU143" s="237" t="str">
        <f>IFERROR(VLOOKUP(AT143,'Seguridad Información'!$I$61:$J$65,2,0),"")</f>
        <v/>
      </c>
      <c r="AV143" s="79"/>
      <c r="AW143" s="78" t="str">
        <f t="shared" si="24"/>
        <v/>
      </c>
      <c r="AX143" s="77" t="str">
        <f t="shared" si="34"/>
        <v/>
      </c>
      <c r="AY143" s="21" t="str">
        <f>IFERROR(VLOOKUP((CONCATENATE(AM143,AX143)),Listados!$U$3:$V$11,2,FALSE),"")</f>
        <v/>
      </c>
      <c r="AZ143" s="48">
        <f t="shared" si="35"/>
        <v>100</v>
      </c>
      <c r="BA143" s="295"/>
      <c r="BB143" s="297"/>
      <c r="BC143" s="197">
        <f>+IF(AND(W143="Preventivo",BB139="Fuerte"),2,IF(AND(W143="Preventivo",BB139="Moderado"),1,0))</f>
        <v>0</v>
      </c>
      <c r="BD143" s="64">
        <f>+IF(AND(W143="Detectivo/Correctivo",$BB139="Fuerte"),2,IF(AND(W143="Detectivo/Correctivo",$BB143="Moderado"),1,IF(AND(W143="Preventivo",$BB139="Fuerte"),1,0)))</f>
        <v>0</v>
      </c>
      <c r="BE143" s="197" t="e">
        <f>+N139-BC143</f>
        <v>#N/A</v>
      </c>
      <c r="BF143" s="197" t="e">
        <f>+P139-BD143</f>
        <v>#N/A</v>
      </c>
      <c r="BG143" s="299"/>
      <c r="BH143" s="299"/>
      <c r="BI143" s="299"/>
      <c r="BJ143" s="488"/>
      <c r="BK143" s="488"/>
      <c r="BL143" s="488"/>
      <c r="BM143" s="488"/>
    </row>
    <row r="144" spans="1:65" ht="65.099999999999994" customHeight="1" thickBot="1" x14ac:dyDescent="0.3">
      <c r="A144" s="311"/>
      <c r="B144" s="495"/>
      <c r="C144" s="316"/>
      <c r="D144" s="106"/>
      <c r="E144" s="106"/>
      <c r="F144" s="479"/>
      <c r="G144" s="319"/>
      <c r="H144" s="100"/>
      <c r="I144" s="129"/>
      <c r="J144" s="100"/>
      <c r="K144" s="31"/>
      <c r="L144" s="130"/>
      <c r="M144" s="302"/>
      <c r="N144" s="305"/>
      <c r="O144" s="307"/>
      <c r="P144" s="305"/>
      <c r="Q144" s="308"/>
      <c r="R144" s="300"/>
      <c r="S144" s="162"/>
      <c r="T144" s="98"/>
      <c r="U144" s="47" t="s">
        <v>627</v>
      </c>
      <c r="V144" s="200"/>
      <c r="W144" s="200"/>
      <c r="X144" s="200"/>
      <c r="Y144" s="95" t="str">
        <f t="shared" si="25"/>
        <v/>
      </c>
      <c r="Z144" s="200"/>
      <c r="AA144" s="95" t="str">
        <f t="shared" si="26"/>
        <v/>
      </c>
      <c r="AB144" s="162"/>
      <c r="AC144" s="95" t="str">
        <f t="shared" si="27"/>
        <v/>
      </c>
      <c r="AD144" s="162"/>
      <c r="AE144" s="95" t="str">
        <f t="shared" si="28"/>
        <v/>
      </c>
      <c r="AF144" s="162"/>
      <c r="AG144" s="95" t="str">
        <f t="shared" si="29"/>
        <v/>
      </c>
      <c r="AH144" s="162"/>
      <c r="AI144" s="95" t="str">
        <f t="shared" si="30"/>
        <v/>
      </c>
      <c r="AJ144" s="162"/>
      <c r="AK144" s="27" t="str">
        <f t="shared" si="31"/>
        <v/>
      </c>
      <c r="AL144" s="48" t="str">
        <f t="shared" si="32"/>
        <v/>
      </c>
      <c r="AM144" s="48" t="str">
        <f t="shared" si="33"/>
        <v/>
      </c>
      <c r="AN144" s="236"/>
      <c r="AO144" s="236"/>
      <c r="AP144" s="236"/>
      <c r="AQ144" s="236"/>
      <c r="AR144" s="236"/>
      <c r="AS144" s="236"/>
      <c r="AT144" s="236"/>
      <c r="AU144" s="237" t="str">
        <f>IFERROR(VLOOKUP(AT144,'Seguridad Información'!$I$61:$J$65,2,0),"")</f>
        <v/>
      </c>
      <c r="AV144" s="79"/>
      <c r="AW144" s="78" t="str">
        <f t="shared" si="24"/>
        <v/>
      </c>
      <c r="AX144" s="77" t="str">
        <f t="shared" si="34"/>
        <v/>
      </c>
      <c r="AY144" s="21" t="str">
        <f>IFERROR(VLOOKUP((CONCATENATE(AM144,AX144)),Listados!$U$3:$V$11,2,FALSE),"")</f>
        <v/>
      </c>
      <c r="AZ144" s="48">
        <f t="shared" si="35"/>
        <v>100</v>
      </c>
      <c r="BA144" s="296"/>
      <c r="BB144" s="297"/>
      <c r="BC144" s="197">
        <f>+IF(AND(W144="Preventivo",BB139="Fuerte"),2,IF(AND(W144="Preventivo",BB139="Moderado"),1,0))</f>
        <v>0</v>
      </c>
      <c r="BD144" s="64">
        <f>+IF(AND(W144="Detectivo/Correctivo",$BB139="Fuerte"),2,IF(AND(W144="Detectivo/Correctivo",$BB144="Moderado"),1,IF(AND(W144="Preventivo",$BB139="Fuerte"),1,0)))</f>
        <v>0</v>
      </c>
      <c r="BE144" s="197" t="e">
        <f>+N139-BC144</f>
        <v>#N/A</v>
      </c>
      <c r="BF144" s="197" t="e">
        <f>+P139-BD144</f>
        <v>#N/A</v>
      </c>
      <c r="BG144" s="300"/>
      <c r="BH144" s="300"/>
      <c r="BI144" s="300"/>
      <c r="BJ144" s="489"/>
      <c r="BK144" s="489"/>
      <c r="BL144" s="489"/>
      <c r="BM144" s="489"/>
    </row>
    <row r="145" spans="1:65" ht="65.099999999999994" customHeight="1" thickBot="1" x14ac:dyDescent="0.3">
      <c r="A145" s="309">
        <v>24</v>
      </c>
      <c r="B145" s="494"/>
      <c r="C145" s="314" t="str">
        <f>IFERROR(VLOOKUP(B145,Listados!B$3:C$20,2,FALSE),"")</f>
        <v/>
      </c>
      <c r="D145" s="107"/>
      <c r="E145" s="107"/>
      <c r="F145" s="409"/>
      <c r="G145" s="317"/>
      <c r="H145" s="100"/>
      <c r="I145" s="129"/>
      <c r="J145" s="100"/>
      <c r="K145" s="103"/>
      <c r="L145" s="17"/>
      <c r="M145" s="301"/>
      <c r="N145" s="303" t="e">
        <f>+VLOOKUP(M145,Listados!$K$8:$L$12,2,0)</f>
        <v>#N/A</v>
      </c>
      <c r="O145" s="306"/>
      <c r="P145" s="303" t="e">
        <f>+VLOOKUP(O145,Listados!$K$13:$L$17,2,0)</f>
        <v>#N/A</v>
      </c>
      <c r="Q145" s="300" t="str">
        <f>IF(AND(M145&lt;&gt;"",O145&lt;&gt;""),VLOOKUP(M145&amp;O145,Listados!$M$3:$N$27,2,FALSE),"")</f>
        <v/>
      </c>
      <c r="R145" s="298" t="e">
        <f>+VLOOKUP(Q145,Listados!$P$3:$Q$6,2,FALSE)</f>
        <v>#N/A</v>
      </c>
      <c r="S145" s="162"/>
      <c r="T145" s="94"/>
      <c r="U145" s="47" t="s">
        <v>627</v>
      </c>
      <c r="V145" s="200"/>
      <c r="W145" s="200"/>
      <c r="X145" s="200"/>
      <c r="Y145" s="95" t="str">
        <f t="shared" si="25"/>
        <v/>
      </c>
      <c r="Z145" s="200"/>
      <c r="AA145" s="95" t="str">
        <f t="shared" si="26"/>
        <v/>
      </c>
      <c r="AB145" s="162"/>
      <c r="AC145" s="95" t="str">
        <f t="shared" si="27"/>
        <v/>
      </c>
      <c r="AD145" s="162"/>
      <c r="AE145" s="95" t="str">
        <f t="shared" si="28"/>
        <v/>
      </c>
      <c r="AF145" s="162"/>
      <c r="AG145" s="95" t="str">
        <f t="shared" si="29"/>
        <v/>
      </c>
      <c r="AH145" s="162"/>
      <c r="AI145" s="95" t="str">
        <f t="shared" si="30"/>
        <v/>
      </c>
      <c r="AJ145" s="162"/>
      <c r="AK145" s="27" t="str">
        <f t="shared" si="31"/>
        <v/>
      </c>
      <c r="AL145" s="48" t="str">
        <f t="shared" si="32"/>
        <v/>
      </c>
      <c r="AM145" s="48" t="str">
        <f t="shared" si="33"/>
        <v/>
      </c>
      <c r="AN145" s="236"/>
      <c r="AO145" s="236"/>
      <c r="AP145" s="236"/>
      <c r="AQ145" s="236"/>
      <c r="AR145" s="236"/>
      <c r="AS145" s="236"/>
      <c r="AT145" s="236"/>
      <c r="AU145" s="237" t="str">
        <f>IFERROR(VLOOKUP(AT145,'Seguridad Información'!$I$61:$J$65,2,0),"")</f>
        <v/>
      </c>
      <c r="AV145" s="79"/>
      <c r="AW145" s="78" t="str">
        <f t="shared" si="24"/>
        <v/>
      </c>
      <c r="AX145" s="77" t="str">
        <f t="shared" si="34"/>
        <v/>
      </c>
      <c r="AY145" s="21" t="str">
        <f>IFERROR(VLOOKUP((CONCATENATE(AM145,AX145)),Listados!$U$3:$V$11,2,FALSE),"")</f>
        <v/>
      </c>
      <c r="AZ145" s="48">
        <f t="shared" si="35"/>
        <v>100</v>
      </c>
      <c r="BA145" s="294">
        <f>AVERAGE(AZ145:AZ150)</f>
        <v>100</v>
      </c>
      <c r="BB145" s="296" t="str">
        <f>IF(BA145&lt;=50, "Débil", IF(BA145&lt;=99,"Moderado","Fuerte"))</f>
        <v>Fuerte</v>
      </c>
      <c r="BC145" s="197">
        <f>+IF(AND(W145="Preventivo",BB145="Fuerte"),2,IF(AND(W145="Preventivo",BB145="Moderado"),1,0))</f>
        <v>0</v>
      </c>
      <c r="BD145" s="64">
        <f>+IF(AND(W145="Detectivo/Correctivo",$BB145="Fuerte"),2,IF(AND(W145="Detectivo/Correctivo",$BB145="Moderado"),1,IF(AND(W145="Preventivo",$BB145="Fuerte"),1,0)))</f>
        <v>0</v>
      </c>
      <c r="BE145" s="197" t="e">
        <f>+N145-BC145</f>
        <v>#N/A</v>
      </c>
      <c r="BF145" s="197" t="e">
        <f>+P145-BD145</f>
        <v>#N/A</v>
      </c>
      <c r="BG145" s="298" t="e">
        <f>+VLOOKUP(MIN(BE145,BE146,BE147,BE148,BE149,BE150),Listados!$J$18:$K$24,2,TRUE)</f>
        <v>#N/A</v>
      </c>
      <c r="BH145" s="298" t="e">
        <f>+VLOOKUP(MIN(BF145,BF146,BF147,BF148,BF149,BF150),Listados!$J$27:$K$32,2,TRUE)</f>
        <v>#N/A</v>
      </c>
      <c r="BI145" s="298" t="e">
        <f>IF(AND(BG145&lt;&gt;"",BH145&lt;&gt;""),VLOOKUP(BG145&amp;BH145,Listados!$M$3:$N$27,2,FALSE),"")</f>
        <v>#N/A</v>
      </c>
      <c r="BJ145" s="487" t="e">
        <f>+IF($R145="Asumir el riesgo","NA","")</f>
        <v>#N/A</v>
      </c>
      <c r="BK145" s="487" t="e">
        <f>+IF($R145="Asumir el riesgo","NA","")</f>
        <v>#N/A</v>
      </c>
      <c r="BL145" s="487" t="e">
        <f>+IF($R145="Asumir el riesgo","NA","")</f>
        <v>#N/A</v>
      </c>
      <c r="BM145" s="487" t="e">
        <f>+IF($R145="Asumir el riesgo","NA","")</f>
        <v>#N/A</v>
      </c>
    </row>
    <row r="146" spans="1:65" ht="65.099999999999994" customHeight="1" thickBot="1" x14ac:dyDescent="0.3">
      <c r="A146" s="310"/>
      <c r="B146" s="495"/>
      <c r="C146" s="315"/>
      <c r="D146" s="168"/>
      <c r="E146" s="168"/>
      <c r="F146" s="410"/>
      <c r="G146" s="318"/>
      <c r="H146" s="100"/>
      <c r="I146" s="129"/>
      <c r="J146" s="100"/>
      <c r="K146" s="153"/>
      <c r="L146" s="130"/>
      <c r="M146" s="302"/>
      <c r="N146" s="304"/>
      <c r="O146" s="307"/>
      <c r="P146" s="304"/>
      <c r="Q146" s="308"/>
      <c r="R146" s="299"/>
      <c r="S146" s="162"/>
      <c r="T146" s="238"/>
      <c r="U146" s="47" t="s">
        <v>627</v>
      </c>
      <c r="V146" s="200"/>
      <c r="W146" s="200"/>
      <c r="X146" s="200"/>
      <c r="Y146" s="95" t="str">
        <f t="shared" si="25"/>
        <v/>
      </c>
      <c r="Z146" s="200"/>
      <c r="AA146" s="95" t="str">
        <f t="shared" si="26"/>
        <v/>
      </c>
      <c r="AB146" s="162"/>
      <c r="AC146" s="95" t="str">
        <f t="shared" si="27"/>
        <v/>
      </c>
      <c r="AD146" s="162"/>
      <c r="AE146" s="95" t="str">
        <f t="shared" si="28"/>
        <v/>
      </c>
      <c r="AF146" s="162"/>
      <c r="AG146" s="95" t="str">
        <f t="shared" si="29"/>
        <v/>
      </c>
      <c r="AH146" s="162"/>
      <c r="AI146" s="95" t="str">
        <f t="shared" si="30"/>
        <v/>
      </c>
      <c r="AJ146" s="162"/>
      <c r="AK146" s="27" t="str">
        <f t="shared" si="31"/>
        <v/>
      </c>
      <c r="AL146" s="48" t="str">
        <f t="shared" si="32"/>
        <v/>
      </c>
      <c r="AM146" s="48" t="str">
        <f t="shared" si="33"/>
        <v/>
      </c>
      <c r="AN146" s="236"/>
      <c r="AO146" s="236"/>
      <c r="AP146" s="236"/>
      <c r="AQ146" s="236"/>
      <c r="AR146" s="236"/>
      <c r="AS146" s="236"/>
      <c r="AT146" s="236"/>
      <c r="AU146" s="237" t="str">
        <f>IFERROR(VLOOKUP(AT146,'Seguridad Información'!$I$61:$J$65,2,0),"")</f>
        <v/>
      </c>
      <c r="AV146" s="79"/>
      <c r="AW146" s="78" t="str">
        <f t="shared" si="24"/>
        <v/>
      </c>
      <c r="AX146" s="77" t="str">
        <f t="shared" si="34"/>
        <v/>
      </c>
      <c r="AY146" s="21" t="str">
        <f>IFERROR(VLOOKUP((CONCATENATE(AM146,AX146)),Listados!$U$3:$V$11,2,FALSE),"")</f>
        <v/>
      </c>
      <c r="AZ146" s="48">
        <f t="shared" si="35"/>
        <v>100</v>
      </c>
      <c r="BA146" s="295"/>
      <c r="BB146" s="297"/>
      <c r="BC146" s="197">
        <f>+IF(AND(W146="Preventivo",BB145="Fuerte"),2,IF(AND(W146="Preventivo",BB145="Moderado"),1,0))</f>
        <v>0</v>
      </c>
      <c r="BD146" s="64">
        <f>+IF(AND(W146="Detectivo/Correctivo",$BB145="Fuerte"),2,IF(AND(W146="Detectivo/Correctivo",$BB146="Moderado"),1,IF(AND(W146="Preventivo",$BB145="Fuerte"),1,0)))</f>
        <v>0</v>
      </c>
      <c r="BE146" s="197" t="e">
        <f>+N145-BC146</f>
        <v>#N/A</v>
      </c>
      <c r="BF146" s="197" t="e">
        <f>+P145-BD146</f>
        <v>#N/A</v>
      </c>
      <c r="BG146" s="299"/>
      <c r="BH146" s="299"/>
      <c r="BI146" s="299"/>
      <c r="BJ146" s="488"/>
      <c r="BK146" s="488"/>
      <c r="BL146" s="488"/>
      <c r="BM146" s="488"/>
    </row>
    <row r="147" spans="1:65" ht="65.099999999999994" customHeight="1" thickBot="1" x14ac:dyDescent="0.3">
      <c r="A147" s="310"/>
      <c r="B147" s="495"/>
      <c r="C147" s="315"/>
      <c r="D147" s="168"/>
      <c r="E147" s="168"/>
      <c r="F147" s="410"/>
      <c r="G147" s="318"/>
      <c r="H147" s="100"/>
      <c r="I147" s="129"/>
      <c r="J147" s="100"/>
      <c r="K147" s="153"/>
      <c r="L147" s="130"/>
      <c r="M147" s="302"/>
      <c r="N147" s="304"/>
      <c r="O147" s="307"/>
      <c r="P147" s="304"/>
      <c r="Q147" s="308"/>
      <c r="R147" s="299"/>
      <c r="S147" s="162"/>
      <c r="T147" s="96"/>
      <c r="U147" s="47" t="s">
        <v>627</v>
      </c>
      <c r="V147" s="200"/>
      <c r="W147" s="200"/>
      <c r="X147" s="200"/>
      <c r="Y147" s="95" t="str">
        <f t="shared" si="25"/>
        <v/>
      </c>
      <c r="Z147" s="200"/>
      <c r="AA147" s="95" t="str">
        <f t="shared" si="26"/>
        <v/>
      </c>
      <c r="AB147" s="162"/>
      <c r="AC147" s="95" t="str">
        <f t="shared" si="27"/>
        <v/>
      </c>
      <c r="AD147" s="162"/>
      <c r="AE147" s="95" t="str">
        <f t="shared" si="28"/>
        <v/>
      </c>
      <c r="AF147" s="162"/>
      <c r="AG147" s="95" t="str">
        <f t="shared" si="29"/>
        <v/>
      </c>
      <c r="AH147" s="162"/>
      <c r="AI147" s="95" t="str">
        <f t="shared" si="30"/>
        <v/>
      </c>
      <c r="AJ147" s="162"/>
      <c r="AK147" s="27" t="str">
        <f t="shared" si="31"/>
        <v/>
      </c>
      <c r="AL147" s="48" t="str">
        <f t="shared" si="32"/>
        <v/>
      </c>
      <c r="AM147" s="48" t="str">
        <f t="shared" si="33"/>
        <v/>
      </c>
      <c r="AN147" s="236"/>
      <c r="AO147" s="236"/>
      <c r="AP147" s="236"/>
      <c r="AQ147" s="236"/>
      <c r="AR147" s="236"/>
      <c r="AS147" s="236"/>
      <c r="AT147" s="236"/>
      <c r="AU147" s="237" t="str">
        <f>IFERROR(VLOOKUP(AT147,'Seguridad Información'!$I$61:$J$65,2,0),"")</f>
        <v/>
      </c>
      <c r="AV147" s="79"/>
      <c r="AW147" s="78" t="str">
        <f t="shared" si="24"/>
        <v/>
      </c>
      <c r="AX147" s="77" t="str">
        <f t="shared" si="34"/>
        <v/>
      </c>
      <c r="AY147" s="21" t="str">
        <f>IFERROR(VLOOKUP((CONCATENATE(AM147,AX147)),Listados!$U$3:$V$11,2,FALSE),"")</f>
        <v/>
      </c>
      <c r="AZ147" s="48">
        <f t="shared" si="35"/>
        <v>100</v>
      </c>
      <c r="BA147" s="295"/>
      <c r="BB147" s="297"/>
      <c r="BC147" s="197">
        <f>+IF(AND(W147="Preventivo",BB145="Fuerte"),2,IF(AND(W147="Preventivo",BB145="Moderado"),1,0))</f>
        <v>0</v>
      </c>
      <c r="BD147" s="64">
        <f>+IF(AND(W147="Detectivo/Correctivo",$BB145="Fuerte"),2,IF(AND(W147="Detectivo/Correctivo",$BB147="Moderado"),1,IF(AND(W147="Preventivo",$BB145="Fuerte"),1,0)))</f>
        <v>0</v>
      </c>
      <c r="BE147" s="197" t="e">
        <f>+N145-BC147</f>
        <v>#N/A</v>
      </c>
      <c r="BF147" s="197" t="e">
        <f>+P145-BD147</f>
        <v>#N/A</v>
      </c>
      <c r="BG147" s="299"/>
      <c r="BH147" s="299"/>
      <c r="BI147" s="299"/>
      <c r="BJ147" s="488"/>
      <c r="BK147" s="488"/>
      <c r="BL147" s="488"/>
      <c r="BM147" s="488"/>
    </row>
    <row r="148" spans="1:65" ht="65.099999999999994" customHeight="1" thickBot="1" x14ac:dyDescent="0.3">
      <c r="A148" s="310"/>
      <c r="B148" s="495"/>
      <c r="C148" s="315"/>
      <c r="D148" s="168"/>
      <c r="E148" s="168"/>
      <c r="F148" s="410"/>
      <c r="G148" s="318"/>
      <c r="H148" s="100"/>
      <c r="I148" s="129"/>
      <c r="J148" s="100"/>
      <c r="K148" s="153"/>
      <c r="L148" s="130"/>
      <c r="M148" s="302"/>
      <c r="N148" s="304"/>
      <c r="O148" s="307"/>
      <c r="P148" s="304"/>
      <c r="Q148" s="308"/>
      <c r="R148" s="299"/>
      <c r="S148" s="162"/>
      <c r="T148" s="97"/>
      <c r="U148" s="47" t="s">
        <v>627</v>
      </c>
      <c r="V148" s="200"/>
      <c r="W148" s="200"/>
      <c r="X148" s="200"/>
      <c r="Y148" s="95" t="str">
        <f t="shared" si="25"/>
        <v/>
      </c>
      <c r="Z148" s="200"/>
      <c r="AA148" s="95" t="str">
        <f t="shared" si="26"/>
        <v/>
      </c>
      <c r="AB148" s="162"/>
      <c r="AC148" s="95" t="str">
        <f t="shared" si="27"/>
        <v/>
      </c>
      <c r="AD148" s="162"/>
      <c r="AE148" s="95" t="str">
        <f t="shared" si="28"/>
        <v/>
      </c>
      <c r="AF148" s="162"/>
      <c r="AG148" s="95" t="str">
        <f t="shared" si="29"/>
        <v/>
      </c>
      <c r="AH148" s="162"/>
      <c r="AI148" s="95" t="str">
        <f t="shared" si="30"/>
        <v/>
      </c>
      <c r="AJ148" s="162"/>
      <c r="AK148" s="27" t="str">
        <f t="shared" si="31"/>
        <v/>
      </c>
      <c r="AL148" s="48" t="str">
        <f t="shared" si="32"/>
        <v/>
      </c>
      <c r="AM148" s="48" t="str">
        <f t="shared" si="33"/>
        <v/>
      </c>
      <c r="AN148" s="236"/>
      <c r="AO148" s="236"/>
      <c r="AP148" s="236"/>
      <c r="AQ148" s="236"/>
      <c r="AR148" s="236"/>
      <c r="AS148" s="236"/>
      <c r="AT148" s="236"/>
      <c r="AU148" s="237" t="str">
        <f>IFERROR(VLOOKUP(AT148,'Seguridad Información'!$I$61:$J$65,2,0),"")</f>
        <v/>
      </c>
      <c r="AV148" s="79"/>
      <c r="AW148" s="78" t="str">
        <f t="shared" si="24"/>
        <v/>
      </c>
      <c r="AX148" s="77" t="str">
        <f t="shared" si="34"/>
        <v/>
      </c>
      <c r="AY148" s="21" t="str">
        <f>IFERROR(VLOOKUP((CONCATENATE(AM148,AX148)),Listados!$U$3:$V$11,2,FALSE),"")</f>
        <v/>
      </c>
      <c r="AZ148" s="48">
        <f t="shared" si="35"/>
        <v>100</v>
      </c>
      <c r="BA148" s="295"/>
      <c r="BB148" s="297"/>
      <c r="BC148" s="197">
        <f>+IF(AND(W148="Preventivo",BB145="Fuerte"),2,IF(AND(W148="Preventivo",BB145="Moderado"),1,0))</f>
        <v>0</v>
      </c>
      <c r="BD148" s="64">
        <f>+IF(AND(W148="Detectivo/Correctivo",$BB145="Fuerte"),2,IF(AND(W148="Detectivo/Correctivo",$BB148="Moderado"),1,IF(AND(W148="Preventivo",$BB145="Fuerte"),1,0)))</f>
        <v>0</v>
      </c>
      <c r="BE148" s="197" t="e">
        <f>+N145-BC148</f>
        <v>#N/A</v>
      </c>
      <c r="BF148" s="197" t="e">
        <f>+P145-BD148</f>
        <v>#N/A</v>
      </c>
      <c r="BG148" s="299"/>
      <c r="BH148" s="299"/>
      <c r="BI148" s="299"/>
      <c r="BJ148" s="488"/>
      <c r="BK148" s="488"/>
      <c r="BL148" s="488"/>
      <c r="BM148" s="488"/>
    </row>
    <row r="149" spans="1:65" ht="65.099999999999994" customHeight="1" thickBot="1" x14ac:dyDescent="0.3">
      <c r="A149" s="310"/>
      <c r="B149" s="495"/>
      <c r="C149" s="315"/>
      <c r="D149" s="109"/>
      <c r="E149" s="109"/>
      <c r="F149" s="410"/>
      <c r="G149" s="318"/>
      <c r="H149" s="100"/>
      <c r="I149" s="129"/>
      <c r="J149" s="100"/>
      <c r="K149" s="29"/>
      <c r="L149" s="130"/>
      <c r="M149" s="302"/>
      <c r="N149" s="304"/>
      <c r="O149" s="307"/>
      <c r="P149" s="304"/>
      <c r="Q149" s="308"/>
      <c r="R149" s="299"/>
      <c r="S149" s="162"/>
      <c r="T149" s="238"/>
      <c r="U149" s="47" t="s">
        <v>627</v>
      </c>
      <c r="V149" s="200"/>
      <c r="W149" s="200"/>
      <c r="X149" s="200"/>
      <c r="Y149" s="95" t="str">
        <f t="shared" si="25"/>
        <v/>
      </c>
      <c r="Z149" s="200"/>
      <c r="AA149" s="95" t="str">
        <f t="shared" si="26"/>
        <v/>
      </c>
      <c r="AB149" s="162"/>
      <c r="AC149" s="95" t="str">
        <f t="shared" si="27"/>
        <v/>
      </c>
      <c r="AD149" s="162"/>
      <c r="AE149" s="95" t="str">
        <f t="shared" si="28"/>
        <v/>
      </c>
      <c r="AF149" s="162"/>
      <c r="AG149" s="95" t="str">
        <f t="shared" si="29"/>
        <v/>
      </c>
      <c r="AH149" s="162"/>
      <c r="AI149" s="95" t="str">
        <f t="shared" si="30"/>
        <v/>
      </c>
      <c r="AJ149" s="162"/>
      <c r="AK149" s="27" t="str">
        <f t="shared" si="31"/>
        <v/>
      </c>
      <c r="AL149" s="48" t="str">
        <f t="shared" si="32"/>
        <v/>
      </c>
      <c r="AM149" s="48" t="str">
        <f t="shared" si="33"/>
        <v/>
      </c>
      <c r="AN149" s="236"/>
      <c r="AO149" s="236"/>
      <c r="AP149" s="236"/>
      <c r="AQ149" s="236"/>
      <c r="AR149" s="236"/>
      <c r="AS149" s="236"/>
      <c r="AT149" s="236"/>
      <c r="AU149" s="237" t="str">
        <f>IFERROR(VLOOKUP(AT149,'Seguridad Información'!$I$61:$J$65,2,0),"")</f>
        <v/>
      </c>
      <c r="AV149" s="79"/>
      <c r="AW149" s="78" t="str">
        <f t="shared" si="24"/>
        <v/>
      </c>
      <c r="AX149" s="77" t="str">
        <f t="shared" si="34"/>
        <v/>
      </c>
      <c r="AY149" s="21" t="str">
        <f>IFERROR(VLOOKUP((CONCATENATE(AM149,AX149)),Listados!$U$3:$V$11,2,FALSE),"")</f>
        <v/>
      </c>
      <c r="AZ149" s="48">
        <f t="shared" si="35"/>
        <v>100</v>
      </c>
      <c r="BA149" s="295"/>
      <c r="BB149" s="297"/>
      <c r="BC149" s="197">
        <f>+IF(AND(W149="Preventivo",BB145="Fuerte"),2,IF(AND(W149="Preventivo",BB145="Moderado"),1,0))</f>
        <v>0</v>
      </c>
      <c r="BD149" s="64">
        <f>+IF(AND(W149="Detectivo/Correctivo",$BB145="Fuerte"),2,IF(AND(W149="Detectivo/Correctivo",$BB149="Moderado"),1,IF(AND(W149="Preventivo",$BB145="Fuerte"),1,0)))</f>
        <v>0</v>
      </c>
      <c r="BE149" s="197" t="e">
        <f>+N145-BC149</f>
        <v>#N/A</v>
      </c>
      <c r="BF149" s="197" t="e">
        <f>+P145-BD149</f>
        <v>#N/A</v>
      </c>
      <c r="BG149" s="299"/>
      <c r="BH149" s="299"/>
      <c r="BI149" s="299"/>
      <c r="BJ149" s="488"/>
      <c r="BK149" s="488"/>
      <c r="BL149" s="488"/>
      <c r="BM149" s="488"/>
    </row>
    <row r="150" spans="1:65" ht="65.099999999999994" customHeight="1" thickBot="1" x14ac:dyDescent="0.3">
      <c r="A150" s="311"/>
      <c r="B150" s="495"/>
      <c r="C150" s="316"/>
      <c r="D150" s="106"/>
      <c r="E150" s="106"/>
      <c r="F150" s="479"/>
      <c r="G150" s="319"/>
      <c r="H150" s="100"/>
      <c r="I150" s="129"/>
      <c r="J150" s="100"/>
      <c r="K150" s="31"/>
      <c r="L150" s="130"/>
      <c r="M150" s="302"/>
      <c r="N150" s="305"/>
      <c r="O150" s="307"/>
      <c r="P150" s="305"/>
      <c r="Q150" s="308"/>
      <c r="R150" s="300"/>
      <c r="S150" s="162"/>
      <c r="T150" s="98"/>
      <c r="U150" s="47" t="s">
        <v>627</v>
      </c>
      <c r="V150" s="200"/>
      <c r="W150" s="200"/>
      <c r="X150" s="200"/>
      <c r="Y150" s="95" t="str">
        <f t="shared" si="25"/>
        <v/>
      </c>
      <c r="Z150" s="200"/>
      <c r="AA150" s="95" t="str">
        <f t="shared" si="26"/>
        <v/>
      </c>
      <c r="AB150" s="162"/>
      <c r="AC150" s="95" t="str">
        <f t="shared" si="27"/>
        <v/>
      </c>
      <c r="AD150" s="162"/>
      <c r="AE150" s="95" t="str">
        <f t="shared" si="28"/>
        <v/>
      </c>
      <c r="AF150" s="162"/>
      <c r="AG150" s="95" t="str">
        <f t="shared" si="29"/>
        <v/>
      </c>
      <c r="AH150" s="162"/>
      <c r="AI150" s="95" t="str">
        <f t="shared" si="30"/>
        <v/>
      </c>
      <c r="AJ150" s="162"/>
      <c r="AK150" s="27" t="str">
        <f t="shared" si="31"/>
        <v/>
      </c>
      <c r="AL150" s="48" t="str">
        <f t="shared" si="32"/>
        <v/>
      </c>
      <c r="AM150" s="48" t="str">
        <f t="shared" si="33"/>
        <v/>
      </c>
      <c r="AN150" s="236"/>
      <c r="AO150" s="236"/>
      <c r="AP150" s="236"/>
      <c r="AQ150" s="236"/>
      <c r="AR150" s="236"/>
      <c r="AS150" s="236"/>
      <c r="AT150" s="236"/>
      <c r="AU150" s="237" t="str">
        <f>IFERROR(VLOOKUP(AT150,'Seguridad Información'!$I$61:$J$65,2,0),"")</f>
        <v/>
      </c>
      <c r="AV150" s="79"/>
      <c r="AW150" s="78" t="str">
        <f t="shared" si="24"/>
        <v/>
      </c>
      <c r="AX150" s="77" t="str">
        <f t="shared" si="34"/>
        <v/>
      </c>
      <c r="AY150" s="21" t="str">
        <f>IFERROR(VLOOKUP((CONCATENATE(AM150,AX150)),Listados!$U$3:$V$11,2,FALSE),"")</f>
        <v/>
      </c>
      <c r="AZ150" s="48">
        <f t="shared" si="35"/>
        <v>100</v>
      </c>
      <c r="BA150" s="296"/>
      <c r="BB150" s="297"/>
      <c r="BC150" s="197">
        <f>+IF(AND(W150="Preventivo",BB145="Fuerte"),2,IF(AND(W150="Preventivo",BB145="Moderado"),1,0))</f>
        <v>0</v>
      </c>
      <c r="BD150" s="64">
        <f>+IF(AND(W150="Detectivo/Correctivo",$BB145="Fuerte"),2,IF(AND(W150="Detectivo/Correctivo",$BB150="Moderado"),1,IF(AND(W150="Preventivo",$BB145="Fuerte"),1,0)))</f>
        <v>0</v>
      </c>
      <c r="BE150" s="197" t="e">
        <f>+N145-BC150</f>
        <v>#N/A</v>
      </c>
      <c r="BF150" s="197" t="e">
        <f>+P145-BD150</f>
        <v>#N/A</v>
      </c>
      <c r="BG150" s="300"/>
      <c r="BH150" s="300"/>
      <c r="BI150" s="300"/>
      <c r="BJ150" s="489"/>
      <c r="BK150" s="489"/>
      <c r="BL150" s="489"/>
      <c r="BM150" s="489"/>
    </row>
    <row r="151" spans="1:65" ht="65.099999999999994" customHeight="1" thickBot="1" x14ac:dyDescent="0.3">
      <c r="A151" s="309">
        <v>25</v>
      </c>
      <c r="B151" s="494"/>
      <c r="C151" s="314" t="str">
        <f>IFERROR(VLOOKUP(B151,Listados!B$3:C$20,2,FALSE),"")</f>
        <v/>
      </c>
      <c r="D151" s="107"/>
      <c r="E151" s="107"/>
      <c r="F151" s="409"/>
      <c r="G151" s="317"/>
      <c r="H151" s="100"/>
      <c r="I151" s="129"/>
      <c r="J151" s="100"/>
      <c r="K151" s="103"/>
      <c r="L151" s="17"/>
      <c r="M151" s="301"/>
      <c r="N151" s="303" t="e">
        <f>+VLOOKUP(M151,Listados!$K$8:$L$12,2,0)</f>
        <v>#N/A</v>
      </c>
      <c r="O151" s="306"/>
      <c r="P151" s="303" t="e">
        <f>+VLOOKUP(O151,Listados!$K$13:$L$17,2,0)</f>
        <v>#N/A</v>
      </c>
      <c r="Q151" s="300" t="str">
        <f>IF(AND(M151&lt;&gt;"",O151&lt;&gt;""),VLOOKUP(M151&amp;O151,Listados!$M$3:$N$27,2,FALSE),"")</f>
        <v/>
      </c>
      <c r="R151" s="298" t="e">
        <f>+VLOOKUP(Q151,Listados!$P$3:$Q$6,2,FALSE)</f>
        <v>#N/A</v>
      </c>
      <c r="S151" s="162"/>
      <c r="T151" s="94"/>
      <c r="U151" s="47" t="s">
        <v>627</v>
      </c>
      <c r="V151" s="200"/>
      <c r="W151" s="200"/>
      <c r="X151" s="200"/>
      <c r="Y151" s="95" t="str">
        <f t="shared" si="25"/>
        <v/>
      </c>
      <c r="Z151" s="200"/>
      <c r="AA151" s="95" t="str">
        <f t="shared" si="26"/>
        <v/>
      </c>
      <c r="AB151" s="162"/>
      <c r="AC151" s="95" t="str">
        <f t="shared" si="27"/>
        <v/>
      </c>
      <c r="AD151" s="162"/>
      <c r="AE151" s="95" t="str">
        <f t="shared" si="28"/>
        <v/>
      </c>
      <c r="AF151" s="162"/>
      <c r="AG151" s="95" t="str">
        <f t="shared" si="29"/>
        <v/>
      </c>
      <c r="AH151" s="162"/>
      <c r="AI151" s="95" t="str">
        <f t="shared" si="30"/>
        <v/>
      </c>
      <c r="AJ151" s="162"/>
      <c r="AK151" s="27" t="str">
        <f t="shared" si="31"/>
        <v/>
      </c>
      <c r="AL151" s="48" t="str">
        <f t="shared" si="32"/>
        <v/>
      </c>
      <c r="AM151" s="48" t="str">
        <f t="shared" si="33"/>
        <v/>
      </c>
      <c r="AN151" s="236"/>
      <c r="AO151" s="236"/>
      <c r="AP151" s="236"/>
      <c r="AQ151" s="236"/>
      <c r="AR151" s="236"/>
      <c r="AS151" s="236"/>
      <c r="AT151" s="236"/>
      <c r="AU151" s="237" t="str">
        <f>IFERROR(VLOOKUP(AT151,'Seguridad Información'!$I$61:$J$65,2,0),"")</f>
        <v/>
      </c>
      <c r="AV151" s="79"/>
      <c r="AW151" s="78" t="str">
        <f t="shared" si="24"/>
        <v/>
      </c>
      <c r="AX151" s="77" t="str">
        <f t="shared" si="34"/>
        <v/>
      </c>
      <c r="AY151" s="21" t="str">
        <f>IFERROR(VLOOKUP((CONCATENATE(AM151,AX151)),Listados!$U$3:$V$11,2,FALSE),"")</f>
        <v/>
      </c>
      <c r="AZ151" s="48">
        <f t="shared" si="35"/>
        <v>100</v>
      </c>
      <c r="BA151" s="294">
        <f>AVERAGE(AZ151:AZ156)</f>
        <v>100</v>
      </c>
      <c r="BB151" s="296" t="str">
        <f>IF(BA151&lt;=50, "Débil", IF(BA151&lt;=99,"Moderado","Fuerte"))</f>
        <v>Fuerte</v>
      </c>
      <c r="BC151" s="197">
        <f>+IF(AND(W151="Preventivo",BB151="Fuerte"),2,IF(AND(W151="Preventivo",BB151="Moderado"),1,0))</f>
        <v>0</v>
      </c>
      <c r="BD151" s="64">
        <f>+IF(AND(W151="Detectivo/Correctivo",$BB151="Fuerte"),2,IF(AND(W151="Detectivo/Correctivo",$BB151="Moderado"),1,IF(AND(W151="Preventivo",$BB151="Fuerte"),1,0)))</f>
        <v>0</v>
      </c>
      <c r="BE151" s="197" t="e">
        <f>+N151-BC151</f>
        <v>#N/A</v>
      </c>
      <c r="BF151" s="197" t="e">
        <f>+P151-BD151</f>
        <v>#N/A</v>
      </c>
      <c r="BG151" s="298" t="e">
        <f>+VLOOKUP(MIN(BE151,BE152,BE153,BE154,BE155,BE156),Listados!$J$18:$K$24,2,TRUE)</f>
        <v>#N/A</v>
      </c>
      <c r="BH151" s="298" t="e">
        <f>+VLOOKUP(MIN(BF151,BF152,BF153,BF154,BF155,BF156),Listados!$J$27:$K$32,2,TRUE)</f>
        <v>#N/A</v>
      </c>
      <c r="BI151" s="298" t="e">
        <f>IF(AND(BG151&lt;&gt;"",BH151&lt;&gt;""),VLOOKUP(BG151&amp;BH151,Listados!$M$3:$N$27,2,FALSE),"")</f>
        <v>#N/A</v>
      </c>
      <c r="BJ151" s="487" t="e">
        <f>+IF($R151="Asumir el riesgo","NA","")</f>
        <v>#N/A</v>
      </c>
      <c r="BK151" s="487" t="e">
        <f>+IF($R151="Asumir el riesgo","NA","")</f>
        <v>#N/A</v>
      </c>
      <c r="BL151" s="487" t="e">
        <f>+IF($R151="Asumir el riesgo","NA","")</f>
        <v>#N/A</v>
      </c>
      <c r="BM151" s="487" t="e">
        <f>+IF($R151="Asumir el riesgo","NA","")</f>
        <v>#N/A</v>
      </c>
    </row>
    <row r="152" spans="1:65" ht="65.099999999999994" customHeight="1" thickBot="1" x14ac:dyDescent="0.3">
      <c r="A152" s="310"/>
      <c r="B152" s="495"/>
      <c r="C152" s="315"/>
      <c r="D152" s="168"/>
      <c r="E152" s="168"/>
      <c r="F152" s="410"/>
      <c r="G152" s="318"/>
      <c r="H152" s="100"/>
      <c r="I152" s="129"/>
      <c r="J152" s="100"/>
      <c r="K152" s="153"/>
      <c r="L152" s="130"/>
      <c r="M152" s="302"/>
      <c r="N152" s="304"/>
      <c r="O152" s="307"/>
      <c r="P152" s="304"/>
      <c r="Q152" s="308"/>
      <c r="R152" s="299"/>
      <c r="S152" s="162"/>
      <c r="T152" s="238"/>
      <c r="U152" s="47" t="s">
        <v>627</v>
      </c>
      <c r="V152" s="200"/>
      <c r="W152" s="200"/>
      <c r="X152" s="200"/>
      <c r="Y152" s="95" t="str">
        <f t="shared" si="25"/>
        <v/>
      </c>
      <c r="Z152" s="200"/>
      <c r="AA152" s="95" t="str">
        <f t="shared" si="26"/>
        <v/>
      </c>
      <c r="AB152" s="162"/>
      <c r="AC152" s="95" t="str">
        <f t="shared" si="27"/>
        <v/>
      </c>
      <c r="AD152" s="162"/>
      <c r="AE152" s="95" t="str">
        <f t="shared" si="28"/>
        <v/>
      </c>
      <c r="AF152" s="162"/>
      <c r="AG152" s="95" t="str">
        <f t="shared" si="29"/>
        <v/>
      </c>
      <c r="AH152" s="162"/>
      <c r="AI152" s="95" t="str">
        <f t="shared" si="30"/>
        <v/>
      </c>
      <c r="AJ152" s="162"/>
      <c r="AK152" s="27" t="str">
        <f t="shared" si="31"/>
        <v/>
      </c>
      <c r="AL152" s="48" t="str">
        <f t="shared" si="32"/>
        <v/>
      </c>
      <c r="AM152" s="48" t="str">
        <f t="shared" si="33"/>
        <v/>
      </c>
      <c r="AN152" s="236"/>
      <c r="AO152" s="236"/>
      <c r="AP152" s="236"/>
      <c r="AQ152" s="236"/>
      <c r="AR152" s="236"/>
      <c r="AS152" s="236"/>
      <c r="AT152" s="236"/>
      <c r="AU152" s="237" t="str">
        <f>IFERROR(VLOOKUP(AT152,'Seguridad Información'!$I$61:$J$65,2,0),"")</f>
        <v/>
      </c>
      <c r="AV152" s="79"/>
      <c r="AW152" s="78" t="str">
        <f t="shared" si="24"/>
        <v/>
      </c>
      <c r="AX152" s="77" t="str">
        <f t="shared" si="34"/>
        <v/>
      </c>
      <c r="AY152" s="21" t="str">
        <f>IFERROR(VLOOKUP((CONCATENATE(AM152,AX152)),Listados!$U$3:$V$11,2,FALSE),"")</f>
        <v/>
      </c>
      <c r="AZ152" s="48">
        <f t="shared" si="35"/>
        <v>100</v>
      </c>
      <c r="BA152" s="295"/>
      <c r="BB152" s="297"/>
      <c r="BC152" s="197">
        <f>+IF(AND(W152="Preventivo",BB151="Fuerte"),2,IF(AND(W152="Preventivo",BB151="Moderado"),1,0))</f>
        <v>0</v>
      </c>
      <c r="BD152" s="64">
        <f>+IF(AND(W152="Detectivo/Correctivo",$BB151="Fuerte"),2,IF(AND(W152="Detectivo/Correctivo",$BB152="Moderado"),1,IF(AND(W152="Preventivo",$BB151="Fuerte"),1,0)))</f>
        <v>0</v>
      </c>
      <c r="BE152" s="197" t="e">
        <f>+N151-BC152</f>
        <v>#N/A</v>
      </c>
      <c r="BF152" s="197" t="e">
        <f>+P151-BD152</f>
        <v>#N/A</v>
      </c>
      <c r="BG152" s="299"/>
      <c r="BH152" s="299"/>
      <c r="BI152" s="299"/>
      <c r="BJ152" s="488"/>
      <c r="BK152" s="488"/>
      <c r="BL152" s="488"/>
      <c r="BM152" s="488"/>
    </row>
    <row r="153" spans="1:65" ht="65.099999999999994" customHeight="1" thickBot="1" x14ac:dyDescent="0.3">
      <c r="A153" s="310"/>
      <c r="B153" s="495"/>
      <c r="C153" s="315"/>
      <c r="D153" s="168"/>
      <c r="E153" s="168"/>
      <c r="F153" s="410"/>
      <c r="G153" s="318"/>
      <c r="H153" s="100"/>
      <c r="I153" s="129"/>
      <c r="J153" s="100"/>
      <c r="K153" s="153"/>
      <c r="L153" s="130"/>
      <c r="M153" s="302"/>
      <c r="N153" s="304"/>
      <c r="O153" s="307"/>
      <c r="P153" s="304"/>
      <c r="Q153" s="308"/>
      <c r="R153" s="299"/>
      <c r="S153" s="162"/>
      <c r="T153" s="96"/>
      <c r="U153" s="47" t="s">
        <v>627</v>
      </c>
      <c r="V153" s="200"/>
      <c r="W153" s="200"/>
      <c r="X153" s="200"/>
      <c r="Y153" s="95" t="str">
        <f t="shared" si="25"/>
        <v/>
      </c>
      <c r="Z153" s="200"/>
      <c r="AA153" s="95" t="str">
        <f t="shared" si="26"/>
        <v/>
      </c>
      <c r="AB153" s="162"/>
      <c r="AC153" s="95" t="str">
        <f t="shared" si="27"/>
        <v/>
      </c>
      <c r="AD153" s="162"/>
      <c r="AE153" s="95" t="str">
        <f t="shared" si="28"/>
        <v/>
      </c>
      <c r="AF153" s="162"/>
      <c r="AG153" s="95" t="str">
        <f t="shared" si="29"/>
        <v/>
      </c>
      <c r="AH153" s="162"/>
      <c r="AI153" s="95" t="str">
        <f t="shared" si="30"/>
        <v/>
      </c>
      <c r="AJ153" s="162"/>
      <c r="AK153" s="27" t="str">
        <f t="shared" si="31"/>
        <v/>
      </c>
      <c r="AL153" s="48" t="str">
        <f t="shared" si="32"/>
        <v/>
      </c>
      <c r="AM153" s="48" t="str">
        <f t="shared" si="33"/>
        <v/>
      </c>
      <c r="AN153" s="236"/>
      <c r="AO153" s="236"/>
      <c r="AP153" s="236"/>
      <c r="AQ153" s="236"/>
      <c r="AR153" s="236"/>
      <c r="AS153" s="236"/>
      <c r="AT153" s="236"/>
      <c r="AU153" s="237" t="str">
        <f>IFERROR(VLOOKUP(AT153,'Seguridad Información'!$I$61:$J$65,2,0),"")</f>
        <v/>
      </c>
      <c r="AV153" s="79"/>
      <c r="AW153" s="78" t="str">
        <f t="shared" si="24"/>
        <v/>
      </c>
      <c r="AX153" s="77" t="str">
        <f t="shared" si="34"/>
        <v/>
      </c>
      <c r="AY153" s="21" t="str">
        <f>IFERROR(VLOOKUP((CONCATENATE(AM153,AX153)),Listados!$U$3:$V$11,2,FALSE),"")</f>
        <v/>
      </c>
      <c r="AZ153" s="48">
        <f t="shared" si="35"/>
        <v>100</v>
      </c>
      <c r="BA153" s="295"/>
      <c r="BB153" s="297"/>
      <c r="BC153" s="197">
        <f>+IF(AND(W153="Preventivo",BB151="Fuerte"),2,IF(AND(W153="Preventivo",BB151="Moderado"),1,0))</f>
        <v>0</v>
      </c>
      <c r="BD153" s="64">
        <f>+IF(AND(W153="Detectivo/Correctivo",$BB151="Fuerte"),2,IF(AND(W153="Detectivo/Correctivo",$BB153="Moderado"),1,IF(AND(W153="Preventivo",$BB151="Fuerte"),1,0)))</f>
        <v>0</v>
      </c>
      <c r="BE153" s="197" t="e">
        <f>+N151-BC153</f>
        <v>#N/A</v>
      </c>
      <c r="BF153" s="197" t="e">
        <f>+P151-BD153</f>
        <v>#N/A</v>
      </c>
      <c r="BG153" s="299"/>
      <c r="BH153" s="299"/>
      <c r="BI153" s="299"/>
      <c r="BJ153" s="488"/>
      <c r="BK153" s="488"/>
      <c r="BL153" s="488"/>
      <c r="BM153" s="488"/>
    </row>
    <row r="154" spans="1:65" ht="65.099999999999994" customHeight="1" thickBot="1" x14ac:dyDescent="0.3">
      <c r="A154" s="310"/>
      <c r="B154" s="495"/>
      <c r="C154" s="315"/>
      <c r="D154" s="168"/>
      <c r="E154" s="168"/>
      <c r="F154" s="410"/>
      <c r="G154" s="318"/>
      <c r="H154" s="100"/>
      <c r="I154" s="129"/>
      <c r="J154" s="100"/>
      <c r="K154" s="153"/>
      <c r="L154" s="130"/>
      <c r="M154" s="302"/>
      <c r="N154" s="304"/>
      <c r="O154" s="307"/>
      <c r="P154" s="304"/>
      <c r="Q154" s="308"/>
      <c r="R154" s="299"/>
      <c r="S154" s="162"/>
      <c r="T154" s="97"/>
      <c r="U154" s="47" t="s">
        <v>627</v>
      </c>
      <c r="V154" s="200"/>
      <c r="W154" s="200"/>
      <c r="X154" s="200"/>
      <c r="Y154" s="95" t="str">
        <f t="shared" si="25"/>
        <v/>
      </c>
      <c r="Z154" s="200"/>
      <c r="AA154" s="95" t="str">
        <f t="shared" si="26"/>
        <v/>
      </c>
      <c r="AB154" s="162"/>
      <c r="AC154" s="95" t="str">
        <f t="shared" si="27"/>
        <v/>
      </c>
      <c r="AD154" s="162"/>
      <c r="AE154" s="95" t="str">
        <f t="shared" si="28"/>
        <v/>
      </c>
      <c r="AF154" s="162"/>
      <c r="AG154" s="95" t="str">
        <f t="shared" si="29"/>
        <v/>
      </c>
      <c r="AH154" s="162"/>
      <c r="AI154" s="95" t="str">
        <f t="shared" si="30"/>
        <v/>
      </c>
      <c r="AJ154" s="162"/>
      <c r="AK154" s="27" t="str">
        <f t="shared" si="31"/>
        <v/>
      </c>
      <c r="AL154" s="48" t="str">
        <f t="shared" si="32"/>
        <v/>
      </c>
      <c r="AM154" s="48" t="str">
        <f t="shared" si="33"/>
        <v/>
      </c>
      <c r="AN154" s="236"/>
      <c r="AO154" s="236"/>
      <c r="AP154" s="236"/>
      <c r="AQ154" s="236"/>
      <c r="AR154" s="236"/>
      <c r="AS154" s="236"/>
      <c r="AT154" s="236"/>
      <c r="AU154" s="237" t="str">
        <f>IFERROR(VLOOKUP(AT154,'Seguridad Información'!$I$61:$J$65,2,0),"")</f>
        <v/>
      </c>
      <c r="AV154" s="79"/>
      <c r="AW154" s="78" t="str">
        <f t="shared" si="24"/>
        <v/>
      </c>
      <c r="AX154" s="77" t="str">
        <f t="shared" si="34"/>
        <v/>
      </c>
      <c r="AY154" s="21" t="str">
        <f>IFERROR(VLOOKUP((CONCATENATE(AM154,AX154)),Listados!$U$3:$V$11,2,FALSE),"")</f>
        <v/>
      </c>
      <c r="AZ154" s="48">
        <f t="shared" si="35"/>
        <v>100</v>
      </c>
      <c r="BA154" s="295"/>
      <c r="BB154" s="297"/>
      <c r="BC154" s="197">
        <f>+IF(AND(W154="Preventivo",BB151="Fuerte"),2,IF(AND(W154="Preventivo",BB151="Moderado"),1,0))</f>
        <v>0</v>
      </c>
      <c r="BD154" s="64">
        <f>+IF(AND(W154="Detectivo/Correctivo",$BB151="Fuerte"),2,IF(AND(W154="Detectivo/Correctivo",$BB154="Moderado"),1,IF(AND(W154="Preventivo",$BB151="Fuerte"),1,0)))</f>
        <v>0</v>
      </c>
      <c r="BE154" s="197" t="e">
        <f>+N151-BC154</f>
        <v>#N/A</v>
      </c>
      <c r="BF154" s="197" t="e">
        <f>+P151-BD154</f>
        <v>#N/A</v>
      </c>
      <c r="BG154" s="299"/>
      <c r="BH154" s="299"/>
      <c r="BI154" s="299"/>
      <c r="BJ154" s="488"/>
      <c r="BK154" s="488"/>
      <c r="BL154" s="488"/>
      <c r="BM154" s="488"/>
    </row>
    <row r="155" spans="1:65" ht="65.099999999999994" customHeight="1" thickBot="1" x14ac:dyDescent="0.3">
      <c r="A155" s="310"/>
      <c r="B155" s="495"/>
      <c r="C155" s="315"/>
      <c r="D155" s="109"/>
      <c r="E155" s="109"/>
      <c r="F155" s="410"/>
      <c r="G155" s="318"/>
      <c r="H155" s="100"/>
      <c r="I155" s="129"/>
      <c r="J155" s="100"/>
      <c r="K155" s="29"/>
      <c r="L155" s="130"/>
      <c r="M155" s="302"/>
      <c r="N155" s="304"/>
      <c r="O155" s="307"/>
      <c r="P155" s="304"/>
      <c r="Q155" s="308"/>
      <c r="R155" s="299"/>
      <c r="S155" s="162"/>
      <c r="T155" s="238"/>
      <c r="U155" s="47" t="s">
        <v>627</v>
      </c>
      <c r="V155" s="200"/>
      <c r="W155" s="200"/>
      <c r="X155" s="200"/>
      <c r="Y155" s="95" t="str">
        <f t="shared" si="25"/>
        <v/>
      </c>
      <c r="Z155" s="200"/>
      <c r="AA155" s="95" t="str">
        <f t="shared" si="26"/>
        <v/>
      </c>
      <c r="AB155" s="162"/>
      <c r="AC155" s="95" t="str">
        <f t="shared" si="27"/>
        <v/>
      </c>
      <c r="AD155" s="162"/>
      <c r="AE155" s="95" t="str">
        <f t="shared" si="28"/>
        <v/>
      </c>
      <c r="AF155" s="162"/>
      <c r="AG155" s="95" t="str">
        <f t="shared" si="29"/>
        <v/>
      </c>
      <c r="AH155" s="162"/>
      <c r="AI155" s="95" t="str">
        <f t="shared" si="30"/>
        <v/>
      </c>
      <c r="AJ155" s="162"/>
      <c r="AK155" s="27" t="str">
        <f t="shared" si="31"/>
        <v/>
      </c>
      <c r="AL155" s="48" t="str">
        <f t="shared" si="32"/>
        <v/>
      </c>
      <c r="AM155" s="48" t="str">
        <f t="shared" si="33"/>
        <v/>
      </c>
      <c r="AN155" s="236"/>
      <c r="AO155" s="236"/>
      <c r="AP155" s="236"/>
      <c r="AQ155" s="236"/>
      <c r="AR155" s="236"/>
      <c r="AS155" s="236"/>
      <c r="AT155" s="236"/>
      <c r="AU155" s="237" t="str">
        <f>IFERROR(VLOOKUP(AT155,'Seguridad Información'!$I$61:$J$65,2,0),"")</f>
        <v/>
      </c>
      <c r="AV155" s="79"/>
      <c r="AW155" s="78" t="str">
        <f t="shared" si="24"/>
        <v/>
      </c>
      <c r="AX155" s="77" t="str">
        <f t="shared" si="34"/>
        <v/>
      </c>
      <c r="AY155" s="21" t="str">
        <f>IFERROR(VLOOKUP((CONCATENATE(AM155,AX155)),Listados!$U$3:$V$11,2,FALSE),"")</f>
        <v/>
      </c>
      <c r="AZ155" s="48">
        <f t="shared" si="35"/>
        <v>100</v>
      </c>
      <c r="BA155" s="295"/>
      <c r="BB155" s="297"/>
      <c r="BC155" s="197">
        <f>+IF(AND(W155="Preventivo",BB151="Fuerte"),2,IF(AND(W155="Preventivo",BB151="Moderado"),1,0))</f>
        <v>0</v>
      </c>
      <c r="BD155" s="64">
        <f>+IF(AND(W155="Detectivo/Correctivo",$BB151="Fuerte"),2,IF(AND(W155="Detectivo/Correctivo",$BB155="Moderado"),1,IF(AND(W155="Preventivo",$BB151="Fuerte"),1,0)))</f>
        <v>0</v>
      </c>
      <c r="BE155" s="197" t="e">
        <f>+N151-BC155</f>
        <v>#N/A</v>
      </c>
      <c r="BF155" s="197" t="e">
        <f>+P151-BD155</f>
        <v>#N/A</v>
      </c>
      <c r="BG155" s="299"/>
      <c r="BH155" s="299"/>
      <c r="BI155" s="299"/>
      <c r="BJ155" s="488"/>
      <c r="BK155" s="488"/>
      <c r="BL155" s="488"/>
      <c r="BM155" s="488"/>
    </row>
    <row r="156" spans="1:65" ht="65.099999999999994" customHeight="1" thickBot="1" x14ac:dyDescent="0.3">
      <c r="A156" s="311"/>
      <c r="B156" s="495"/>
      <c r="C156" s="316"/>
      <c r="D156" s="106"/>
      <c r="E156" s="106"/>
      <c r="F156" s="479"/>
      <c r="G156" s="319"/>
      <c r="H156" s="100"/>
      <c r="I156" s="129"/>
      <c r="J156" s="100"/>
      <c r="K156" s="31"/>
      <c r="L156" s="130"/>
      <c r="M156" s="302"/>
      <c r="N156" s="305"/>
      <c r="O156" s="307"/>
      <c r="P156" s="305"/>
      <c r="Q156" s="308"/>
      <c r="R156" s="300"/>
      <c r="S156" s="162"/>
      <c r="T156" s="98"/>
      <c r="U156" s="47" t="s">
        <v>627</v>
      </c>
      <c r="V156" s="200"/>
      <c r="W156" s="200"/>
      <c r="X156" s="200"/>
      <c r="Y156" s="95" t="str">
        <f t="shared" si="25"/>
        <v/>
      </c>
      <c r="Z156" s="200"/>
      <c r="AA156" s="95" t="str">
        <f t="shared" si="26"/>
        <v/>
      </c>
      <c r="AB156" s="162"/>
      <c r="AC156" s="95" t="str">
        <f t="shared" si="27"/>
        <v/>
      </c>
      <c r="AD156" s="162"/>
      <c r="AE156" s="95" t="str">
        <f t="shared" si="28"/>
        <v/>
      </c>
      <c r="AF156" s="162"/>
      <c r="AG156" s="95" t="str">
        <f t="shared" si="29"/>
        <v/>
      </c>
      <c r="AH156" s="162"/>
      <c r="AI156" s="95" t="str">
        <f t="shared" si="30"/>
        <v/>
      </c>
      <c r="AJ156" s="162"/>
      <c r="AK156" s="27" t="str">
        <f t="shared" si="31"/>
        <v/>
      </c>
      <c r="AL156" s="48" t="str">
        <f t="shared" si="32"/>
        <v/>
      </c>
      <c r="AM156" s="48" t="str">
        <f t="shared" si="33"/>
        <v/>
      </c>
      <c r="AN156" s="236"/>
      <c r="AO156" s="236"/>
      <c r="AP156" s="236"/>
      <c r="AQ156" s="236"/>
      <c r="AR156" s="236"/>
      <c r="AS156" s="236"/>
      <c r="AT156" s="236"/>
      <c r="AU156" s="237" t="str">
        <f>IFERROR(VLOOKUP(AT156,'Seguridad Información'!$I$61:$J$65,2,0),"")</f>
        <v/>
      </c>
      <c r="AV156" s="79"/>
      <c r="AW156" s="78" t="str">
        <f t="shared" si="24"/>
        <v/>
      </c>
      <c r="AX156" s="77" t="str">
        <f t="shared" si="34"/>
        <v/>
      </c>
      <c r="AY156" s="21" t="str">
        <f>IFERROR(VLOOKUP((CONCATENATE(AM156,AX156)),Listados!$U$3:$V$11,2,FALSE),"")</f>
        <v/>
      </c>
      <c r="AZ156" s="48">
        <f t="shared" si="35"/>
        <v>100</v>
      </c>
      <c r="BA156" s="296"/>
      <c r="BB156" s="297"/>
      <c r="BC156" s="197">
        <f>+IF(AND(W156="Preventivo",BB151="Fuerte"),2,IF(AND(W156="Preventivo",BB151="Moderado"),1,0))</f>
        <v>0</v>
      </c>
      <c r="BD156" s="64">
        <f>+IF(AND(W156="Detectivo/Correctivo",$BB151="Fuerte"),2,IF(AND(W156="Detectivo/Correctivo",$BB156="Moderado"),1,IF(AND(W156="Preventivo",$BB151="Fuerte"),1,0)))</f>
        <v>0</v>
      </c>
      <c r="BE156" s="197" t="e">
        <f>+N151-BC156</f>
        <v>#N/A</v>
      </c>
      <c r="BF156" s="197" t="e">
        <f>+P151-BD156</f>
        <v>#N/A</v>
      </c>
      <c r="BG156" s="300"/>
      <c r="BH156" s="300"/>
      <c r="BI156" s="300"/>
      <c r="BJ156" s="489"/>
      <c r="BK156" s="489"/>
      <c r="BL156" s="489"/>
      <c r="BM156" s="489"/>
    </row>
    <row r="157" spans="1:65" ht="65.099999999999994" customHeight="1" thickBot="1" x14ac:dyDescent="0.3">
      <c r="A157" s="309">
        <v>26</v>
      </c>
      <c r="B157" s="494"/>
      <c r="C157" s="314" t="str">
        <f>IFERROR(VLOOKUP(B157,Listados!B$3:C$20,2,FALSE),"")</f>
        <v/>
      </c>
      <c r="D157" s="107"/>
      <c r="E157" s="107"/>
      <c r="F157" s="409"/>
      <c r="G157" s="317"/>
      <c r="H157" s="100"/>
      <c r="I157" s="129"/>
      <c r="J157" s="100"/>
      <c r="K157" s="103"/>
      <c r="L157" s="17"/>
      <c r="M157" s="301"/>
      <c r="N157" s="303" t="e">
        <f>+VLOOKUP(M157,Listados!$K$8:$L$12,2,0)</f>
        <v>#N/A</v>
      </c>
      <c r="O157" s="306"/>
      <c r="P157" s="303" t="e">
        <f>+VLOOKUP(O157,Listados!$K$13:$L$17,2,0)</f>
        <v>#N/A</v>
      </c>
      <c r="Q157" s="300" t="str">
        <f>IF(AND(M157&lt;&gt;"",O157&lt;&gt;""),VLOOKUP(M157&amp;O157,Listados!$M$3:$N$27,2,FALSE),"")</f>
        <v/>
      </c>
      <c r="R157" s="298" t="e">
        <f>+VLOOKUP(Q157,Listados!$P$3:$Q$6,2,FALSE)</f>
        <v>#N/A</v>
      </c>
      <c r="S157" s="162"/>
      <c r="T157" s="94"/>
      <c r="U157" s="47" t="s">
        <v>627</v>
      </c>
      <c r="V157" s="200"/>
      <c r="W157" s="200"/>
      <c r="X157" s="200"/>
      <c r="Y157" s="95" t="str">
        <f t="shared" si="25"/>
        <v/>
      </c>
      <c r="Z157" s="200"/>
      <c r="AA157" s="95" t="str">
        <f t="shared" si="26"/>
        <v/>
      </c>
      <c r="AB157" s="162"/>
      <c r="AC157" s="95" t="str">
        <f t="shared" si="27"/>
        <v/>
      </c>
      <c r="AD157" s="162"/>
      <c r="AE157" s="95" t="str">
        <f t="shared" si="28"/>
        <v/>
      </c>
      <c r="AF157" s="162"/>
      <c r="AG157" s="95" t="str">
        <f t="shared" si="29"/>
        <v/>
      </c>
      <c r="AH157" s="162"/>
      <c r="AI157" s="95" t="str">
        <f t="shared" si="30"/>
        <v/>
      </c>
      <c r="AJ157" s="162"/>
      <c r="AK157" s="27" t="str">
        <f t="shared" si="31"/>
        <v/>
      </c>
      <c r="AL157" s="48" t="str">
        <f t="shared" si="32"/>
        <v/>
      </c>
      <c r="AM157" s="48" t="str">
        <f t="shared" si="33"/>
        <v/>
      </c>
      <c r="AN157" s="236"/>
      <c r="AO157" s="236"/>
      <c r="AP157" s="236"/>
      <c r="AQ157" s="236"/>
      <c r="AR157" s="236"/>
      <c r="AS157" s="236"/>
      <c r="AT157" s="236"/>
      <c r="AU157" s="237" t="str">
        <f>IFERROR(VLOOKUP(AT157,'Seguridad Información'!$I$61:$J$65,2,0),"")</f>
        <v/>
      </c>
      <c r="AV157" s="79"/>
      <c r="AW157" s="78" t="str">
        <f t="shared" si="24"/>
        <v/>
      </c>
      <c r="AX157" s="77" t="str">
        <f t="shared" si="34"/>
        <v/>
      </c>
      <c r="AY157" s="21" t="str">
        <f>IFERROR(VLOOKUP((CONCATENATE(AM157,AX157)),Listados!$U$3:$V$11,2,FALSE),"")</f>
        <v/>
      </c>
      <c r="AZ157" s="48">
        <f t="shared" si="35"/>
        <v>100</v>
      </c>
      <c r="BA157" s="294">
        <f>AVERAGE(AZ157:AZ162)</f>
        <v>100</v>
      </c>
      <c r="BB157" s="296" t="str">
        <f>IF(BA157&lt;=50, "Débil", IF(BA157&lt;=99,"Moderado","Fuerte"))</f>
        <v>Fuerte</v>
      </c>
      <c r="BC157" s="197">
        <f>+IF(AND(W157="Preventivo",BB157="Fuerte"),2,IF(AND(W157="Preventivo",BB157="Moderado"),1,0))</f>
        <v>0</v>
      </c>
      <c r="BD157" s="64">
        <f>+IF(AND(W157="Detectivo/Correctivo",$BB157="Fuerte"),2,IF(AND(W157="Detectivo/Correctivo",$BB157="Moderado"),1,IF(AND(W157="Preventivo",$BB157="Fuerte"),1,0)))</f>
        <v>0</v>
      </c>
      <c r="BE157" s="197" t="e">
        <f>+N157-BC157</f>
        <v>#N/A</v>
      </c>
      <c r="BF157" s="197" t="e">
        <f>+P157-BD157</f>
        <v>#N/A</v>
      </c>
      <c r="BG157" s="298" t="e">
        <f>+VLOOKUP(MIN(BE157,BE158,BE159,BE160,BE161,BE162),Listados!$J$18:$K$24,2,TRUE)</f>
        <v>#N/A</v>
      </c>
      <c r="BH157" s="298" t="e">
        <f>+VLOOKUP(MIN(BF157,BF158,BF159,BF160,BF161,BF162),Listados!$J$27:$K$32,2,TRUE)</f>
        <v>#N/A</v>
      </c>
      <c r="BI157" s="298" t="e">
        <f>IF(AND(BG157&lt;&gt;"",BH157&lt;&gt;""),VLOOKUP(BG157&amp;BH157,Listados!$M$3:$N$27,2,FALSE),"")</f>
        <v>#N/A</v>
      </c>
      <c r="BJ157" s="487" t="e">
        <f>+IF($R157="Asumir el riesgo","NA","")</f>
        <v>#N/A</v>
      </c>
      <c r="BK157" s="487" t="e">
        <f>+IF($R157="Asumir el riesgo","NA","")</f>
        <v>#N/A</v>
      </c>
      <c r="BL157" s="487" t="e">
        <f>+IF($R157="Asumir el riesgo","NA","")</f>
        <v>#N/A</v>
      </c>
      <c r="BM157" s="487" t="e">
        <f>+IF($R157="Asumir el riesgo","NA","")</f>
        <v>#N/A</v>
      </c>
    </row>
    <row r="158" spans="1:65" ht="65.099999999999994" customHeight="1" thickBot="1" x14ac:dyDescent="0.3">
      <c r="A158" s="310"/>
      <c r="B158" s="495"/>
      <c r="C158" s="315"/>
      <c r="D158" s="168"/>
      <c r="E158" s="168"/>
      <c r="F158" s="410"/>
      <c r="G158" s="318"/>
      <c r="H158" s="100"/>
      <c r="I158" s="129"/>
      <c r="J158" s="100"/>
      <c r="K158" s="153"/>
      <c r="L158" s="130"/>
      <c r="M158" s="302"/>
      <c r="N158" s="304"/>
      <c r="O158" s="307"/>
      <c r="P158" s="304"/>
      <c r="Q158" s="308"/>
      <c r="R158" s="299"/>
      <c r="S158" s="162"/>
      <c r="T158" s="238"/>
      <c r="U158" s="47" t="s">
        <v>627</v>
      </c>
      <c r="V158" s="200"/>
      <c r="W158" s="200"/>
      <c r="X158" s="200"/>
      <c r="Y158" s="95" t="str">
        <f t="shared" si="25"/>
        <v/>
      </c>
      <c r="Z158" s="200"/>
      <c r="AA158" s="95" t="str">
        <f t="shared" si="26"/>
        <v/>
      </c>
      <c r="AB158" s="162"/>
      <c r="AC158" s="95" t="str">
        <f t="shared" si="27"/>
        <v/>
      </c>
      <c r="AD158" s="162"/>
      <c r="AE158" s="95" t="str">
        <f t="shared" si="28"/>
        <v/>
      </c>
      <c r="AF158" s="162"/>
      <c r="AG158" s="95" t="str">
        <f t="shared" si="29"/>
        <v/>
      </c>
      <c r="AH158" s="162"/>
      <c r="AI158" s="95" t="str">
        <f t="shared" si="30"/>
        <v/>
      </c>
      <c r="AJ158" s="162"/>
      <c r="AK158" s="27" t="str">
        <f t="shared" si="31"/>
        <v/>
      </c>
      <c r="AL158" s="48" t="str">
        <f t="shared" si="32"/>
        <v/>
      </c>
      <c r="AM158" s="48" t="str">
        <f t="shared" si="33"/>
        <v/>
      </c>
      <c r="AN158" s="236"/>
      <c r="AO158" s="236"/>
      <c r="AP158" s="236"/>
      <c r="AQ158" s="236"/>
      <c r="AR158" s="236"/>
      <c r="AS158" s="236"/>
      <c r="AT158" s="236"/>
      <c r="AU158" s="237" t="str">
        <f>IFERROR(VLOOKUP(AT158,'Seguridad Información'!$I$61:$J$65,2,0),"")</f>
        <v/>
      </c>
      <c r="AV158" s="79"/>
      <c r="AW158" s="78" t="str">
        <f t="shared" si="24"/>
        <v/>
      </c>
      <c r="AX158" s="77" t="str">
        <f t="shared" si="34"/>
        <v/>
      </c>
      <c r="AY158" s="21" t="str">
        <f>IFERROR(VLOOKUP((CONCATENATE(AM158,AX158)),Listados!$U$3:$V$11,2,FALSE),"")</f>
        <v/>
      </c>
      <c r="AZ158" s="48">
        <f t="shared" si="35"/>
        <v>100</v>
      </c>
      <c r="BA158" s="295"/>
      <c r="BB158" s="297"/>
      <c r="BC158" s="197">
        <f>+IF(AND(W158="Preventivo",BB157="Fuerte"),2,IF(AND(W158="Preventivo",BB157="Moderado"),1,0))</f>
        <v>0</v>
      </c>
      <c r="BD158" s="64">
        <f>+IF(AND(W158="Detectivo/Correctivo",$BB157="Fuerte"),2,IF(AND(W158="Detectivo/Correctivo",$BB158="Moderado"),1,IF(AND(W158="Preventivo",$BB157="Fuerte"),1,0)))</f>
        <v>0</v>
      </c>
      <c r="BE158" s="197" t="e">
        <f>+N157-BC158</f>
        <v>#N/A</v>
      </c>
      <c r="BF158" s="197" t="e">
        <f>+P157-BD158</f>
        <v>#N/A</v>
      </c>
      <c r="BG158" s="299"/>
      <c r="BH158" s="299"/>
      <c r="BI158" s="299"/>
      <c r="BJ158" s="488"/>
      <c r="BK158" s="488"/>
      <c r="BL158" s="488"/>
      <c r="BM158" s="488"/>
    </row>
    <row r="159" spans="1:65" ht="65.099999999999994" customHeight="1" thickBot="1" x14ac:dyDescent="0.3">
      <c r="A159" s="310"/>
      <c r="B159" s="495"/>
      <c r="C159" s="315"/>
      <c r="D159" s="168"/>
      <c r="E159" s="168"/>
      <c r="F159" s="410"/>
      <c r="G159" s="318"/>
      <c r="H159" s="100"/>
      <c r="I159" s="129"/>
      <c r="J159" s="100"/>
      <c r="K159" s="153"/>
      <c r="L159" s="130"/>
      <c r="M159" s="302"/>
      <c r="N159" s="304"/>
      <c r="O159" s="307"/>
      <c r="P159" s="304"/>
      <c r="Q159" s="308"/>
      <c r="R159" s="299"/>
      <c r="S159" s="162"/>
      <c r="T159" s="96"/>
      <c r="U159" s="47" t="s">
        <v>627</v>
      </c>
      <c r="V159" s="200"/>
      <c r="W159" s="200"/>
      <c r="X159" s="200"/>
      <c r="Y159" s="95" t="str">
        <f t="shared" si="25"/>
        <v/>
      </c>
      <c r="Z159" s="200"/>
      <c r="AA159" s="95" t="str">
        <f t="shared" si="26"/>
        <v/>
      </c>
      <c r="AB159" s="162"/>
      <c r="AC159" s="95" t="str">
        <f t="shared" si="27"/>
        <v/>
      </c>
      <c r="AD159" s="162"/>
      <c r="AE159" s="95" t="str">
        <f t="shared" si="28"/>
        <v/>
      </c>
      <c r="AF159" s="162"/>
      <c r="AG159" s="95" t="str">
        <f t="shared" si="29"/>
        <v/>
      </c>
      <c r="AH159" s="162"/>
      <c r="AI159" s="95" t="str">
        <f t="shared" si="30"/>
        <v/>
      </c>
      <c r="AJ159" s="162"/>
      <c r="AK159" s="27" t="str">
        <f t="shared" si="31"/>
        <v/>
      </c>
      <c r="AL159" s="48" t="str">
        <f t="shared" si="32"/>
        <v/>
      </c>
      <c r="AM159" s="48" t="str">
        <f t="shared" si="33"/>
        <v/>
      </c>
      <c r="AN159" s="236"/>
      <c r="AO159" s="236"/>
      <c r="AP159" s="236"/>
      <c r="AQ159" s="236"/>
      <c r="AR159" s="236"/>
      <c r="AS159" s="236"/>
      <c r="AT159" s="236"/>
      <c r="AU159" s="237" t="str">
        <f>IFERROR(VLOOKUP(AT159,'Seguridad Información'!$I$61:$J$65,2,0),"")</f>
        <v/>
      </c>
      <c r="AV159" s="79"/>
      <c r="AW159" s="78" t="str">
        <f t="shared" si="24"/>
        <v/>
      </c>
      <c r="AX159" s="77" t="str">
        <f t="shared" si="34"/>
        <v/>
      </c>
      <c r="AY159" s="21" t="str">
        <f>IFERROR(VLOOKUP((CONCATENATE(AM159,AX159)),Listados!$U$3:$V$11,2,FALSE),"")</f>
        <v/>
      </c>
      <c r="AZ159" s="48">
        <f t="shared" si="35"/>
        <v>100</v>
      </c>
      <c r="BA159" s="295"/>
      <c r="BB159" s="297"/>
      <c r="BC159" s="197">
        <f>+IF(AND(W159="Preventivo",BB157="Fuerte"),2,IF(AND(W159="Preventivo",BB157="Moderado"),1,0))</f>
        <v>0</v>
      </c>
      <c r="BD159" s="64">
        <f>+IF(AND(W159="Detectivo/Correctivo",$BB157="Fuerte"),2,IF(AND(W159="Detectivo/Correctivo",$BB159="Moderado"),1,IF(AND(W159="Preventivo",$BB157="Fuerte"),1,0)))</f>
        <v>0</v>
      </c>
      <c r="BE159" s="197" t="e">
        <f>+N157-BC159</f>
        <v>#N/A</v>
      </c>
      <c r="BF159" s="197" t="e">
        <f>+P157-BD159</f>
        <v>#N/A</v>
      </c>
      <c r="BG159" s="299"/>
      <c r="BH159" s="299"/>
      <c r="BI159" s="299"/>
      <c r="BJ159" s="488"/>
      <c r="BK159" s="488"/>
      <c r="BL159" s="488"/>
      <c r="BM159" s="488"/>
    </row>
    <row r="160" spans="1:65" ht="65.099999999999994" customHeight="1" thickBot="1" x14ac:dyDescent="0.3">
      <c r="A160" s="310"/>
      <c r="B160" s="495"/>
      <c r="C160" s="315"/>
      <c r="D160" s="168"/>
      <c r="E160" s="168"/>
      <c r="F160" s="410"/>
      <c r="G160" s="318"/>
      <c r="H160" s="100"/>
      <c r="I160" s="129"/>
      <c r="J160" s="100"/>
      <c r="K160" s="153"/>
      <c r="L160" s="130"/>
      <c r="M160" s="302"/>
      <c r="N160" s="304"/>
      <c r="O160" s="307"/>
      <c r="P160" s="304"/>
      <c r="Q160" s="308"/>
      <c r="R160" s="299"/>
      <c r="S160" s="162"/>
      <c r="T160" s="97"/>
      <c r="U160" s="47" t="s">
        <v>627</v>
      </c>
      <c r="V160" s="200"/>
      <c r="W160" s="200"/>
      <c r="X160" s="200"/>
      <c r="Y160" s="95" t="str">
        <f t="shared" si="25"/>
        <v/>
      </c>
      <c r="Z160" s="200"/>
      <c r="AA160" s="95" t="str">
        <f t="shared" si="26"/>
        <v/>
      </c>
      <c r="AB160" s="162"/>
      <c r="AC160" s="95" t="str">
        <f t="shared" si="27"/>
        <v/>
      </c>
      <c r="AD160" s="162"/>
      <c r="AE160" s="95" t="str">
        <f t="shared" si="28"/>
        <v/>
      </c>
      <c r="AF160" s="162"/>
      <c r="AG160" s="95" t="str">
        <f t="shared" si="29"/>
        <v/>
      </c>
      <c r="AH160" s="162"/>
      <c r="AI160" s="95" t="str">
        <f t="shared" si="30"/>
        <v/>
      </c>
      <c r="AJ160" s="162"/>
      <c r="AK160" s="27" t="str">
        <f t="shared" si="31"/>
        <v/>
      </c>
      <c r="AL160" s="48" t="str">
        <f t="shared" si="32"/>
        <v/>
      </c>
      <c r="AM160" s="48" t="str">
        <f t="shared" si="33"/>
        <v/>
      </c>
      <c r="AN160" s="236"/>
      <c r="AO160" s="236"/>
      <c r="AP160" s="236"/>
      <c r="AQ160" s="236"/>
      <c r="AR160" s="236"/>
      <c r="AS160" s="236"/>
      <c r="AT160" s="236"/>
      <c r="AU160" s="237" t="str">
        <f>IFERROR(VLOOKUP(AT160,'Seguridad Información'!$I$61:$J$65,2,0),"")</f>
        <v/>
      </c>
      <c r="AV160" s="79"/>
      <c r="AW160" s="78" t="str">
        <f t="shared" si="24"/>
        <v/>
      </c>
      <c r="AX160" s="77" t="str">
        <f t="shared" si="34"/>
        <v/>
      </c>
      <c r="AY160" s="21" t="str">
        <f>IFERROR(VLOOKUP((CONCATENATE(AM160,AX160)),Listados!$U$3:$V$11,2,FALSE),"")</f>
        <v/>
      </c>
      <c r="AZ160" s="48">
        <f t="shared" si="35"/>
        <v>100</v>
      </c>
      <c r="BA160" s="295"/>
      <c r="BB160" s="297"/>
      <c r="BC160" s="197">
        <f>+IF(AND(W160="Preventivo",BB157="Fuerte"),2,IF(AND(W160="Preventivo",BB157="Moderado"),1,0))</f>
        <v>0</v>
      </c>
      <c r="BD160" s="64">
        <f>+IF(AND(W160="Detectivo/Correctivo",$BB157="Fuerte"),2,IF(AND(W160="Detectivo/Correctivo",$BB160="Moderado"),1,IF(AND(W160="Preventivo",$BB157="Fuerte"),1,0)))</f>
        <v>0</v>
      </c>
      <c r="BE160" s="197" t="e">
        <f>+N157-BC160</f>
        <v>#N/A</v>
      </c>
      <c r="BF160" s="197" t="e">
        <f>+P157-BD160</f>
        <v>#N/A</v>
      </c>
      <c r="BG160" s="299"/>
      <c r="BH160" s="299"/>
      <c r="BI160" s="299"/>
      <c r="BJ160" s="488"/>
      <c r="BK160" s="488"/>
      <c r="BL160" s="488"/>
      <c r="BM160" s="488"/>
    </row>
    <row r="161" spans="1:65" ht="65.099999999999994" customHeight="1" thickBot="1" x14ac:dyDescent="0.3">
      <c r="A161" s="310"/>
      <c r="B161" s="495"/>
      <c r="C161" s="315"/>
      <c r="D161" s="109"/>
      <c r="E161" s="109"/>
      <c r="F161" s="410"/>
      <c r="G161" s="318"/>
      <c r="H161" s="100"/>
      <c r="I161" s="129"/>
      <c r="J161" s="100"/>
      <c r="K161" s="29"/>
      <c r="L161" s="130"/>
      <c r="M161" s="302"/>
      <c r="N161" s="304"/>
      <c r="O161" s="307"/>
      <c r="P161" s="304"/>
      <c r="Q161" s="308"/>
      <c r="R161" s="299"/>
      <c r="S161" s="162"/>
      <c r="T161" s="238"/>
      <c r="U161" s="47" t="s">
        <v>627</v>
      </c>
      <c r="V161" s="200"/>
      <c r="W161" s="200"/>
      <c r="X161" s="200"/>
      <c r="Y161" s="95" t="str">
        <f t="shared" si="25"/>
        <v/>
      </c>
      <c r="Z161" s="200"/>
      <c r="AA161" s="95" t="str">
        <f t="shared" si="26"/>
        <v/>
      </c>
      <c r="AB161" s="162"/>
      <c r="AC161" s="95" t="str">
        <f t="shared" si="27"/>
        <v/>
      </c>
      <c r="AD161" s="162"/>
      <c r="AE161" s="95" t="str">
        <f t="shared" si="28"/>
        <v/>
      </c>
      <c r="AF161" s="162"/>
      <c r="AG161" s="95" t="str">
        <f t="shared" si="29"/>
        <v/>
      </c>
      <c r="AH161" s="162"/>
      <c r="AI161" s="95" t="str">
        <f t="shared" si="30"/>
        <v/>
      </c>
      <c r="AJ161" s="162"/>
      <c r="AK161" s="27" t="str">
        <f t="shared" si="31"/>
        <v/>
      </c>
      <c r="AL161" s="48" t="str">
        <f t="shared" si="32"/>
        <v/>
      </c>
      <c r="AM161" s="48" t="str">
        <f t="shared" si="33"/>
        <v/>
      </c>
      <c r="AN161" s="236"/>
      <c r="AO161" s="236"/>
      <c r="AP161" s="236"/>
      <c r="AQ161" s="236"/>
      <c r="AR161" s="236"/>
      <c r="AS161" s="236"/>
      <c r="AT161" s="236"/>
      <c r="AU161" s="237" t="str">
        <f>IFERROR(VLOOKUP(AT161,'Seguridad Información'!$I$61:$J$65,2,0),"")</f>
        <v/>
      </c>
      <c r="AV161" s="79"/>
      <c r="AW161" s="78" t="str">
        <f t="shared" si="24"/>
        <v/>
      </c>
      <c r="AX161" s="77" t="str">
        <f t="shared" si="34"/>
        <v/>
      </c>
      <c r="AY161" s="21" t="str">
        <f>IFERROR(VLOOKUP((CONCATENATE(AM161,AX161)),Listados!$U$3:$V$11,2,FALSE),"")</f>
        <v/>
      </c>
      <c r="AZ161" s="48">
        <f t="shared" si="35"/>
        <v>100</v>
      </c>
      <c r="BA161" s="295"/>
      <c r="BB161" s="297"/>
      <c r="BC161" s="197">
        <f>+IF(AND(W161="Preventivo",BB157="Fuerte"),2,IF(AND(W161="Preventivo",BB157="Moderado"),1,0))</f>
        <v>0</v>
      </c>
      <c r="BD161" s="64">
        <f>+IF(AND(W161="Detectivo/Correctivo",$BB157="Fuerte"),2,IF(AND(W161="Detectivo/Correctivo",$BB161="Moderado"),1,IF(AND(W161="Preventivo",$BB157="Fuerte"),1,0)))</f>
        <v>0</v>
      </c>
      <c r="BE161" s="197" t="e">
        <f>+N157-BC161</f>
        <v>#N/A</v>
      </c>
      <c r="BF161" s="197" t="e">
        <f>+P157-BD161</f>
        <v>#N/A</v>
      </c>
      <c r="BG161" s="299"/>
      <c r="BH161" s="299"/>
      <c r="BI161" s="299"/>
      <c r="BJ161" s="488"/>
      <c r="BK161" s="488"/>
      <c r="BL161" s="488"/>
      <c r="BM161" s="488"/>
    </row>
    <row r="162" spans="1:65" ht="65.099999999999994" customHeight="1" thickBot="1" x14ac:dyDescent="0.3">
      <c r="A162" s="311"/>
      <c r="B162" s="495"/>
      <c r="C162" s="316"/>
      <c r="D162" s="106"/>
      <c r="E162" s="106"/>
      <c r="F162" s="479"/>
      <c r="G162" s="319"/>
      <c r="H162" s="100"/>
      <c r="I162" s="129"/>
      <c r="J162" s="100"/>
      <c r="K162" s="31"/>
      <c r="L162" s="130"/>
      <c r="M162" s="302"/>
      <c r="N162" s="305"/>
      <c r="O162" s="307"/>
      <c r="P162" s="305"/>
      <c r="Q162" s="308"/>
      <c r="R162" s="300"/>
      <c r="S162" s="162"/>
      <c r="T162" s="98"/>
      <c r="U162" s="47" t="s">
        <v>627</v>
      </c>
      <c r="V162" s="200"/>
      <c r="W162" s="200"/>
      <c r="X162" s="200"/>
      <c r="Y162" s="95" t="str">
        <f t="shared" si="25"/>
        <v/>
      </c>
      <c r="Z162" s="200"/>
      <c r="AA162" s="95" t="str">
        <f t="shared" si="26"/>
        <v/>
      </c>
      <c r="AB162" s="162"/>
      <c r="AC162" s="95" t="str">
        <f t="shared" si="27"/>
        <v/>
      </c>
      <c r="AD162" s="162"/>
      <c r="AE162" s="95" t="str">
        <f t="shared" si="28"/>
        <v/>
      </c>
      <c r="AF162" s="162"/>
      <c r="AG162" s="95" t="str">
        <f t="shared" si="29"/>
        <v/>
      </c>
      <c r="AH162" s="162"/>
      <c r="AI162" s="95" t="str">
        <f t="shared" si="30"/>
        <v/>
      </c>
      <c r="AJ162" s="162"/>
      <c r="AK162" s="27" t="str">
        <f t="shared" si="31"/>
        <v/>
      </c>
      <c r="AL162" s="48" t="str">
        <f t="shared" si="32"/>
        <v/>
      </c>
      <c r="AM162" s="48" t="str">
        <f t="shared" si="33"/>
        <v/>
      </c>
      <c r="AN162" s="236"/>
      <c r="AO162" s="236"/>
      <c r="AP162" s="236"/>
      <c r="AQ162" s="236"/>
      <c r="AR162" s="236"/>
      <c r="AS162" s="236"/>
      <c r="AT162" s="236"/>
      <c r="AU162" s="237" t="str">
        <f>IFERROR(VLOOKUP(AT162,'Seguridad Información'!$I$61:$J$65,2,0),"")</f>
        <v/>
      </c>
      <c r="AV162" s="79"/>
      <c r="AW162" s="78" t="str">
        <f t="shared" si="24"/>
        <v/>
      </c>
      <c r="AX162" s="77" t="str">
        <f t="shared" si="34"/>
        <v/>
      </c>
      <c r="AY162" s="21" t="str">
        <f>IFERROR(VLOOKUP((CONCATENATE(AM162,AX162)),Listados!$U$3:$V$11,2,FALSE),"")</f>
        <v/>
      </c>
      <c r="AZ162" s="48">
        <f t="shared" si="35"/>
        <v>100</v>
      </c>
      <c r="BA162" s="296"/>
      <c r="BB162" s="297"/>
      <c r="BC162" s="197">
        <f>+IF(AND(W162="Preventivo",BB157="Fuerte"),2,IF(AND(W162="Preventivo",BB157="Moderado"),1,0))</f>
        <v>0</v>
      </c>
      <c r="BD162" s="64">
        <f>+IF(AND(W162="Detectivo/Correctivo",$BB157="Fuerte"),2,IF(AND(W162="Detectivo/Correctivo",$BB162="Moderado"),1,IF(AND(W162="Preventivo",$BB157="Fuerte"),1,0)))</f>
        <v>0</v>
      </c>
      <c r="BE162" s="197" t="e">
        <f>+N157-BC162</f>
        <v>#N/A</v>
      </c>
      <c r="BF162" s="197" t="e">
        <f>+P157-BD162</f>
        <v>#N/A</v>
      </c>
      <c r="BG162" s="300"/>
      <c r="BH162" s="300"/>
      <c r="BI162" s="300"/>
      <c r="BJ162" s="489"/>
      <c r="BK162" s="489"/>
      <c r="BL162" s="489"/>
      <c r="BM162" s="489"/>
    </row>
    <row r="163" spans="1:65" ht="65.099999999999994" customHeight="1" thickBot="1" x14ac:dyDescent="0.3">
      <c r="A163" s="309">
        <v>27</v>
      </c>
      <c r="B163" s="494"/>
      <c r="C163" s="314" t="str">
        <f>IFERROR(VLOOKUP(B163,Listados!B$3:C$20,2,FALSE),"")</f>
        <v/>
      </c>
      <c r="D163" s="107"/>
      <c r="E163" s="107"/>
      <c r="F163" s="409"/>
      <c r="G163" s="317"/>
      <c r="H163" s="100"/>
      <c r="I163" s="129"/>
      <c r="J163" s="100"/>
      <c r="K163" s="103"/>
      <c r="L163" s="17"/>
      <c r="M163" s="301"/>
      <c r="N163" s="303" t="e">
        <f>+VLOOKUP(M163,Listados!$K$8:$L$12,2,0)</f>
        <v>#N/A</v>
      </c>
      <c r="O163" s="306"/>
      <c r="P163" s="303" t="e">
        <f>+VLOOKUP(O163,Listados!$K$13:$L$17,2,0)</f>
        <v>#N/A</v>
      </c>
      <c r="Q163" s="300" t="str">
        <f>IF(AND(M163&lt;&gt;"",O163&lt;&gt;""),VLOOKUP(M163&amp;O163,Listados!$M$3:$N$27,2,FALSE),"")</f>
        <v/>
      </c>
      <c r="R163" s="298" t="e">
        <f>+VLOOKUP(Q163,Listados!$P$3:$Q$6,2,FALSE)</f>
        <v>#N/A</v>
      </c>
      <c r="S163" s="162"/>
      <c r="T163" s="94"/>
      <c r="U163" s="47" t="s">
        <v>627</v>
      </c>
      <c r="V163" s="200"/>
      <c r="W163" s="200"/>
      <c r="X163" s="200"/>
      <c r="Y163" s="95" t="str">
        <f t="shared" si="25"/>
        <v/>
      </c>
      <c r="Z163" s="200"/>
      <c r="AA163" s="95" t="str">
        <f t="shared" si="26"/>
        <v/>
      </c>
      <c r="AB163" s="162"/>
      <c r="AC163" s="95" t="str">
        <f t="shared" si="27"/>
        <v/>
      </c>
      <c r="AD163" s="162"/>
      <c r="AE163" s="95" t="str">
        <f t="shared" si="28"/>
        <v/>
      </c>
      <c r="AF163" s="162"/>
      <c r="AG163" s="95" t="str">
        <f t="shared" si="29"/>
        <v/>
      </c>
      <c r="AH163" s="162"/>
      <c r="AI163" s="95" t="str">
        <f t="shared" si="30"/>
        <v/>
      </c>
      <c r="AJ163" s="162"/>
      <c r="AK163" s="27" t="str">
        <f t="shared" si="31"/>
        <v/>
      </c>
      <c r="AL163" s="48" t="str">
        <f t="shared" si="32"/>
        <v/>
      </c>
      <c r="AM163" s="48" t="str">
        <f t="shared" si="33"/>
        <v/>
      </c>
      <c r="AN163" s="236"/>
      <c r="AO163" s="236"/>
      <c r="AP163" s="236"/>
      <c r="AQ163" s="236"/>
      <c r="AR163" s="236"/>
      <c r="AS163" s="236"/>
      <c r="AT163" s="236"/>
      <c r="AU163" s="237" t="str">
        <f>IFERROR(VLOOKUP(AT163,'Seguridad Información'!$I$61:$J$65,2,0),"")</f>
        <v/>
      </c>
      <c r="AV163" s="79"/>
      <c r="AW163" s="78" t="str">
        <f t="shared" si="24"/>
        <v/>
      </c>
      <c r="AX163" s="77" t="str">
        <f t="shared" si="34"/>
        <v/>
      </c>
      <c r="AY163" s="21" t="str">
        <f>IFERROR(VLOOKUP((CONCATENATE(AM163,AX163)),Listados!$U$3:$V$11,2,FALSE),"")</f>
        <v/>
      </c>
      <c r="AZ163" s="48">
        <f t="shared" si="35"/>
        <v>100</v>
      </c>
      <c r="BA163" s="294">
        <f>AVERAGE(AZ163:AZ168)</f>
        <v>100</v>
      </c>
      <c r="BB163" s="296" t="str">
        <f>IF(BA163&lt;=50, "Débil", IF(BA163&lt;=99,"Moderado","Fuerte"))</f>
        <v>Fuerte</v>
      </c>
      <c r="BC163" s="197">
        <f>+IF(AND(W163="Preventivo",BB163="Fuerte"),2,IF(AND(W163="Preventivo",BB163="Moderado"),1,0))</f>
        <v>0</v>
      </c>
      <c r="BD163" s="64">
        <f>+IF(AND(W163="Detectivo/Correctivo",$BB163="Fuerte"),2,IF(AND(W163="Detectivo/Correctivo",$BB163="Moderado"),1,IF(AND(W163="Preventivo",$BB163="Fuerte"),1,0)))</f>
        <v>0</v>
      </c>
      <c r="BE163" s="197" t="e">
        <f>+N163-BC163</f>
        <v>#N/A</v>
      </c>
      <c r="BF163" s="197" t="e">
        <f>+P163-BD163</f>
        <v>#N/A</v>
      </c>
      <c r="BG163" s="298" t="e">
        <f>+VLOOKUP(MIN(BE163,BE164,BE165,BE166,BE167,BE168),Listados!$J$18:$K$24,2,TRUE)</f>
        <v>#N/A</v>
      </c>
      <c r="BH163" s="298" t="e">
        <f>+VLOOKUP(MIN(BF163,BF164,BF165,BF166,BF167,BF168),Listados!$J$27:$K$32,2,TRUE)</f>
        <v>#N/A</v>
      </c>
      <c r="BI163" s="298" t="e">
        <f>IF(AND(BG163&lt;&gt;"",BH163&lt;&gt;""),VLOOKUP(BG163&amp;BH163,Listados!$M$3:$N$27,2,FALSE),"")</f>
        <v>#N/A</v>
      </c>
      <c r="BJ163" s="487" t="e">
        <f>+IF($R163="Asumir el riesgo","NA","")</f>
        <v>#N/A</v>
      </c>
      <c r="BK163" s="487" t="e">
        <f>+IF($R163="Asumir el riesgo","NA","")</f>
        <v>#N/A</v>
      </c>
      <c r="BL163" s="487" t="e">
        <f>+IF($R163="Asumir el riesgo","NA","")</f>
        <v>#N/A</v>
      </c>
      <c r="BM163" s="487" t="e">
        <f>+IF($R163="Asumir el riesgo","NA","")</f>
        <v>#N/A</v>
      </c>
    </row>
    <row r="164" spans="1:65" ht="65.099999999999994" customHeight="1" thickBot="1" x14ac:dyDescent="0.3">
      <c r="A164" s="310"/>
      <c r="B164" s="495"/>
      <c r="C164" s="315"/>
      <c r="D164" s="168"/>
      <c r="E164" s="168"/>
      <c r="F164" s="410"/>
      <c r="G164" s="318"/>
      <c r="H164" s="100"/>
      <c r="I164" s="129"/>
      <c r="J164" s="100"/>
      <c r="K164" s="153"/>
      <c r="L164" s="130"/>
      <c r="M164" s="302"/>
      <c r="N164" s="304"/>
      <c r="O164" s="307"/>
      <c r="P164" s="304"/>
      <c r="Q164" s="308"/>
      <c r="R164" s="299"/>
      <c r="S164" s="162"/>
      <c r="T164" s="238"/>
      <c r="U164" s="47" t="s">
        <v>627</v>
      </c>
      <c r="V164" s="200"/>
      <c r="W164" s="200"/>
      <c r="X164" s="200"/>
      <c r="Y164" s="95" t="str">
        <f t="shared" si="25"/>
        <v/>
      </c>
      <c r="Z164" s="200"/>
      <c r="AA164" s="95" t="str">
        <f t="shared" si="26"/>
        <v/>
      </c>
      <c r="AB164" s="162"/>
      <c r="AC164" s="95" t="str">
        <f t="shared" si="27"/>
        <v/>
      </c>
      <c r="AD164" s="162"/>
      <c r="AE164" s="95" t="str">
        <f t="shared" si="28"/>
        <v/>
      </c>
      <c r="AF164" s="162"/>
      <c r="AG164" s="95" t="str">
        <f t="shared" si="29"/>
        <v/>
      </c>
      <c r="AH164" s="162"/>
      <c r="AI164" s="95" t="str">
        <f t="shared" si="30"/>
        <v/>
      </c>
      <c r="AJ164" s="162"/>
      <c r="AK164" s="27" t="str">
        <f t="shared" si="31"/>
        <v/>
      </c>
      <c r="AL164" s="48" t="str">
        <f t="shared" si="32"/>
        <v/>
      </c>
      <c r="AM164" s="48" t="str">
        <f t="shared" si="33"/>
        <v/>
      </c>
      <c r="AN164" s="236"/>
      <c r="AO164" s="236"/>
      <c r="AP164" s="236"/>
      <c r="AQ164" s="236"/>
      <c r="AR164" s="236"/>
      <c r="AS164" s="236"/>
      <c r="AT164" s="236"/>
      <c r="AU164" s="237" t="str">
        <f>IFERROR(VLOOKUP(AT164,'Seguridad Información'!$I$61:$J$65,2,0),"")</f>
        <v/>
      </c>
      <c r="AV164" s="79"/>
      <c r="AW164" s="78" t="str">
        <f t="shared" si="24"/>
        <v/>
      </c>
      <c r="AX164" s="77" t="str">
        <f t="shared" si="34"/>
        <v/>
      </c>
      <c r="AY164" s="21" t="str">
        <f>IFERROR(VLOOKUP((CONCATENATE(AM164,AX164)),Listados!$U$3:$V$11,2,FALSE),"")</f>
        <v/>
      </c>
      <c r="AZ164" s="48">
        <f t="shared" si="35"/>
        <v>100</v>
      </c>
      <c r="BA164" s="295"/>
      <c r="BB164" s="297"/>
      <c r="BC164" s="197">
        <f>+IF(AND(W164="Preventivo",BB163="Fuerte"),2,IF(AND(W164="Preventivo",BB163="Moderado"),1,0))</f>
        <v>0</v>
      </c>
      <c r="BD164" s="64">
        <f>+IF(AND(W164="Detectivo/Correctivo",$BB163="Fuerte"),2,IF(AND(W164="Detectivo/Correctivo",$BB164="Moderado"),1,IF(AND(W164="Preventivo",$BB163="Fuerte"),1,0)))</f>
        <v>0</v>
      </c>
      <c r="BE164" s="197" t="e">
        <f>+N163-BC164</f>
        <v>#N/A</v>
      </c>
      <c r="BF164" s="197" t="e">
        <f>+P163-BD164</f>
        <v>#N/A</v>
      </c>
      <c r="BG164" s="299"/>
      <c r="BH164" s="299"/>
      <c r="BI164" s="299"/>
      <c r="BJ164" s="488"/>
      <c r="BK164" s="488"/>
      <c r="BL164" s="488"/>
      <c r="BM164" s="488"/>
    </row>
    <row r="165" spans="1:65" ht="65.099999999999994" customHeight="1" thickBot="1" x14ac:dyDescent="0.3">
      <c r="A165" s="310"/>
      <c r="B165" s="495"/>
      <c r="C165" s="315"/>
      <c r="D165" s="168"/>
      <c r="E165" s="168"/>
      <c r="F165" s="410"/>
      <c r="G165" s="318"/>
      <c r="H165" s="100"/>
      <c r="I165" s="129"/>
      <c r="J165" s="100"/>
      <c r="K165" s="153"/>
      <c r="L165" s="130"/>
      <c r="M165" s="302"/>
      <c r="N165" s="304"/>
      <c r="O165" s="307"/>
      <c r="P165" s="304"/>
      <c r="Q165" s="308"/>
      <c r="R165" s="299"/>
      <c r="S165" s="162"/>
      <c r="T165" s="96"/>
      <c r="U165" s="47" t="s">
        <v>627</v>
      </c>
      <c r="V165" s="200"/>
      <c r="W165" s="200"/>
      <c r="X165" s="200"/>
      <c r="Y165" s="95" t="str">
        <f t="shared" si="25"/>
        <v/>
      </c>
      <c r="Z165" s="200"/>
      <c r="AA165" s="95" t="str">
        <f t="shared" si="26"/>
        <v/>
      </c>
      <c r="AB165" s="162"/>
      <c r="AC165" s="95" t="str">
        <f t="shared" si="27"/>
        <v/>
      </c>
      <c r="AD165" s="162"/>
      <c r="AE165" s="95" t="str">
        <f t="shared" si="28"/>
        <v/>
      </c>
      <c r="AF165" s="162"/>
      <c r="AG165" s="95" t="str">
        <f t="shared" si="29"/>
        <v/>
      </c>
      <c r="AH165" s="162"/>
      <c r="AI165" s="95" t="str">
        <f t="shared" si="30"/>
        <v/>
      </c>
      <c r="AJ165" s="162"/>
      <c r="AK165" s="27" t="str">
        <f t="shared" si="31"/>
        <v/>
      </c>
      <c r="AL165" s="48" t="str">
        <f t="shared" si="32"/>
        <v/>
      </c>
      <c r="AM165" s="48" t="str">
        <f t="shared" si="33"/>
        <v/>
      </c>
      <c r="AN165" s="236"/>
      <c r="AO165" s="236"/>
      <c r="AP165" s="236"/>
      <c r="AQ165" s="236"/>
      <c r="AR165" s="236"/>
      <c r="AS165" s="236"/>
      <c r="AT165" s="236"/>
      <c r="AU165" s="237" t="str">
        <f>IFERROR(VLOOKUP(AT165,'Seguridad Información'!$I$61:$J$65,2,0),"")</f>
        <v/>
      </c>
      <c r="AV165" s="79"/>
      <c r="AW165" s="78" t="str">
        <f t="shared" si="24"/>
        <v/>
      </c>
      <c r="AX165" s="77" t="str">
        <f t="shared" si="34"/>
        <v/>
      </c>
      <c r="AY165" s="21" t="str">
        <f>IFERROR(VLOOKUP((CONCATENATE(AM165,AX165)),Listados!$U$3:$V$11,2,FALSE),"")</f>
        <v/>
      </c>
      <c r="AZ165" s="48">
        <f t="shared" si="35"/>
        <v>100</v>
      </c>
      <c r="BA165" s="295"/>
      <c r="BB165" s="297"/>
      <c r="BC165" s="197">
        <f>+IF(AND(W165="Preventivo",BB163="Fuerte"),2,IF(AND(W165="Preventivo",BB163="Moderado"),1,0))</f>
        <v>0</v>
      </c>
      <c r="BD165" s="64">
        <f>+IF(AND(W165="Detectivo/Correctivo",$BB163="Fuerte"),2,IF(AND(W165="Detectivo/Correctivo",$BB165="Moderado"),1,IF(AND(W165="Preventivo",$BB163="Fuerte"),1,0)))</f>
        <v>0</v>
      </c>
      <c r="BE165" s="197" t="e">
        <f>+N163-BC165</f>
        <v>#N/A</v>
      </c>
      <c r="BF165" s="197" t="e">
        <f>+P163-BD165</f>
        <v>#N/A</v>
      </c>
      <c r="BG165" s="299"/>
      <c r="BH165" s="299"/>
      <c r="BI165" s="299"/>
      <c r="BJ165" s="488"/>
      <c r="BK165" s="488"/>
      <c r="BL165" s="488"/>
      <c r="BM165" s="488"/>
    </row>
    <row r="166" spans="1:65" ht="65.099999999999994" customHeight="1" thickBot="1" x14ac:dyDescent="0.3">
      <c r="A166" s="310"/>
      <c r="B166" s="495"/>
      <c r="C166" s="315"/>
      <c r="D166" s="168"/>
      <c r="E166" s="168"/>
      <c r="F166" s="410"/>
      <c r="G166" s="318"/>
      <c r="H166" s="100"/>
      <c r="I166" s="129"/>
      <c r="J166" s="100"/>
      <c r="K166" s="153"/>
      <c r="L166" s="130"/>
      <c r="M166" s="302"/>
      <c r="N166" s="304"/>
      <c r="O166" s="307"/>
      <c r="P166" s="304"/>
      <c r="Q166" s="308"/>
      <c r="R166" s="299"/>
      <c r="S166" s="162"/>
      <c r="T166" s="97"/>
      <c r="U166" s="47" t="s">
        <v>627</v>
      </c>
      <c r="V166" s="200"/>
      <c r="W166" s="200"/>
      <c r="X166" s="200"/>
      <c r="Y166" s="95" t="str">
        <f t="shared" si="25"/>
        <v/>
      </c>
      <c r="Z166" s="200"/>
      <c r="AA166" s="95" t="str">
        <f t="shared" si="26"/>
        <v/>
      </c>
      <c r="AB166" s="162"/>
      <c r="AC166" s="95" t="str">
        <f t="shared" si="27"/>
        <v/>
      </c>
      <c r="AD166" s="162"/>
      <c r="AE166" s="95" t="str">
        <f t="shared" si="28"/>
        <v/>
      </c>
      <c r="AF166" s="162"/>
      <c r="AG166" s="95" t="str">
        <f t="shared" si="29"/>
        <v/>
      </c>
      <c r="AH166" s="162"/>
      <c r="AI166" s="95" t="str">
        <f t="shared" si="30"/>
        <v/>
      </c>
      <c r="AJ166" s="162"/>
      <c r="AK166" s="27" t="str">
        <f t="shared" si="31"/>
        <v/>
      </c>
      <c r="AL166" s="48" t="str">
        <f t="shared" si="32"/>
        <v/>
      </c>
      <c r="AM166" s="48" t="str">
        <f t="shared" si="33"/>
        <v/>
      </c>
      <c r="AN166" s="236"/>
      <c r="AO166" s="236"/>
      <c r="AP166" s="236"/>
      <c r="AQ166" s="236"/>
      <c r="AR166" s="236"/>
      <c r="AS166" s="236"/>
      <c r="AT166" s="236"/>
      <c r="AU166" s="237" t="str">
        <f>IFERROR(VLOOKUP(AT166,'Seguridad Información'!$I$61:$J$65,2,0),"")</f>
        <v/>
      </c>
      <c r="AV166" s="79"/>
      <c r="AW166" s="78" t="str">
        <f t="shared" si="24"/>
        <v/>
      </c>
      <c r="AX166" s="77" t="str">
        <f t="shared" si="34"/>
        <v/>
      </c>
      <c r="AY166" s="21" t="str">
        <f>IFERROR(VLOOKUP((CONCATENATE(AM166,AX166)),Listados!$U$3:$V$11,2,FALSE),"")</f>
        <v/>
      </c>
      <c r="AZ166" s="48">
        <f t="shared" si="35"/>
        <v>100</v>
      </c>
      <c r="BA166" s="295"/>
      <c r="BB166" s="297"/>
      <c r="BC166" s="197">
        <f>+IF(AND(W166="Preventivo",BB163="Fuerte"),2,IF(AND(W166="Preventivo",BB163="Moderado"),1,0))</f>
        <v>0</v>
      </c>
      <c r="BD166" s="64">
        <f>+IF(AND(W166="Detectivo/Correctivo",$BB163="Fuerte"),2,IF(AND(W166="Detectivo/Correctivo",$BB166="Moderado"),1,IF(AND(W166="Preventivo",$BB163="Fuerte"),1,0)))</f>
        <v>0</v>
      </c>
      <c r="BE166" s="197" t="e">
        <f>+N163-BC166</f>
        <v>#N/A</v>
      </c>
      <c r="BF166" s="197" t="e">
        <f>+P163-BD166</f>
        <v>#N/A</v>
      </c>
      <c r="BG166" s="299"/>
      <c r="BH166" s="299"/>
      <c r="BI166" s="299"/>
      <c r="BJ166" s="488"/>
      <c r="BK166" s="488"/>
      <c r="BL166" s="488"/>
      <c r="BM166" s="488"/>
    </row>
    <row r="167" spans="1:65" ht="65.099999999999994" customHeight="1" thickBot="1" x14ac:dyDescent="0.3">
      <c r="A167" s="310"/>
      <c r="B167" s="495"/>
      <c r="C167" s="315"/>
      <c r="D167" s="109"/>
      <c r="E167" s="109"/>
      <c r="F167" s="410"/>
      <c r="G167" s="318"/>
      <c r="H167" s="100"/>
      <c r="I167" s="129"/>
      <c r="J167" s="100"/>
      <c r="K167" s="29"/>
      <c r="L167" s="130"/>
      <c r="M167" s="302"/>
      <c r="N167" s="304"/>
      <c r="O167" s="307"/>
      <c r="P167" s="304"/>
      <c r="Q167" s="308"/>
      <c r="R167" s="299"/>
      <c r="S167" s="162"/>
      <c r="T167" s="238"/>
      <c r="U167" s="47" t="s">
        <v>627</v>
      </c>
      <c r="V167" s="200"/>
      <c r="W167" s="200"/>
      <c r="X167" s="200"/>
      <c r="Y167" s="95" t="str">
        <f t="shared" si="25"/>
        <v/>
      </c>
      <c r="Z167" s="200"/>
      <c r="AA167" s="95" t="str">
        <f t="shared" si="26"/>
        <v/>
      </c>
      <c r="AB167" s="162"/>
      <c r="AC167" s="95" t="str">
        <f t="shared" si="27"/>
        <v/>
      </c>
      <c r="AD167" s="162"/>
      <c r="AE167" s="95" t="str">
        <f t="shared" si="28"/>
        <v/>
      </c>
      <c r="AF167" s="162"/>
      <c r="AG167" s="95" t="str">
        <f t="shared" si="29"/>
        <v/>
      </c>
      <c r="AH167" s="162"/>
      <c r="AI167" s="95" t="str">
        <f t="shared" si="30"/>
        <v/>
      </c>
      <c r="AJ167" s="162"/>
      <c r="AK167" s="27" t="str">
        <f t="shared" si="31"/>
        <v/>
      </c>
      <c r="AL167" s="48" t="str">
        <f t="shared" si="32"/>
        <v/>
      </c>
      <c r="AM167" s="48" t="str">
        <f t="shared" si="33"/>
        <v/>
      </c>
      <c r="AN167" s="236"/>
      <c r="AO167" s="236"/>
      <c r="AP167" s="236"/>
      <c r="AQ167" s="236"/>
      <c r="AR167" s="236"/>
      <c r="AS167" s="236"/>
      <c r="AT167" s="236"/>
      <c r="AU167" s="237" t="str">
        <f>IFERROR(VLOOKUP(AT167,'Seguridad Información'!$I$61:$J$65,2,0),"")</f>
        <v/>
      </c>
      <c r="AV167" s="79"/>
      <c r="AW167" s="78" t="str">
        <f t="shared" si="24"/>
        <v/>
      </c>
      <c r="AX167" s="77" t="str">
        <f t="shared" si="34"/>
        <v/>
      </c>
      <c r="AY167" s="21" t="str">
        <f>IFERROR(VLOOKUP((CONCATENATE(AM167,AX167)),Listados!$U$3:$V$11,2,FALSE),"")</f>
        <v/>
      </c>
      <c r="AZ167" s="48">
        <f t="shared" si="35"/>
        <v>100</v>
      </c>
      <c r="BA167" s="295"/>
      <c r="BB167" s="297"/>
      <c r="BC167" s="197">
        <f>+IF(AND(W167="Preventivo",BB163="Fuerte"),2,IF(AND(W167="Preventivo",BB163="Moderado"),1,0))</f>
        <v>0</v>
      </c>
      <c r="BD167" s="64">
        <f>+IF(AND(W167="Detectivo/Correctivo",$BB163="Fuerte"),2,IF(AND(W167="Detectivo/Correctivo",$BB167="Moderado"),1,IF(AND(W167="Preventivo",$BB163="Fuerte"),1,0)))</f>
        <v>0</v>
      </c>
      <c r="BE167" s="197" t="e">
        <f>+N163-BC167</f>
        <v>#N/A</v>
      </c>
      <c r="BF167" s="197" t="e">
        <f>+P163-BD167</f>
        <v>#N/A</v>
      </c>
      <c r="BG167" s="299"/>
      <c r="BH167" s="299"/>
      <c r="BI167" s="299"/>
      <c r="BJ167" s="488"/>
      <c r="BK167" s="488"/>
      <c r="BL167" s="488"/>
      <c r="BM167" s="488"/>
    </row>
    <row r="168" spans="1:65" ht="65.099999999999994" customHeight="1" thickBot="1" x14ac:dyDescent="0.3">
      <c r="A168" s="311"/>
      <c r="B168" s="495"/>
      <c r="C168" s="316"/>
      <c r="D168" s="106"/>
      <c r="E168" s="106"/>
      <c r="F168" s="479"/>
      <c r="G168" s="319"/>
      <c r="H168" s="100"/>
      <c r="I168" s="129"/>
      <c r="J168" s="100"/>
      <c r="K168" s="31"/>
      <c r="L168" s="130"/>
      <c r="M168" s="302"/>
      <c r="N168" s="305"/>
      <c r="O168" s="307"/>
      <c r="P168" s="305"/>
      <c r="Q168" s="308"/>
      <c r="R168" s="300"/>
      <c r="S168" s="162"/>
      <c r="T168" s="98"/>
      <c r="U168" s="47" t="s">
        <v>627</v>
      </c>
      <c r="V168" s="200"/>
      <c r="W168" s="200"/>
      <c r="X168" s="200"/>
      <c r="Y168" s="95" t="str">
        <f t="shared" si="25"/>
        <v/>
      </c>
      <c r="Z168" s="200"/>
      <c r="AA168" s="95" t="str">
        <f t="shared" si="26"/>
        <v/>
      </c>
      <c r="AB168" s="162"/>
      <c r="AC168" s="95" t="str">
        <f t="shared" si="27"/>
        <v/>
      </c>
      <c r="AD168" s="162"/>
      <c r="AE168" s="95" t="str">
        <f t="shared" si="28"/>
        <v/>
      </c>
      <c r="AF168" s="162"/>
      <c r="AG168" s="95" t="str">
        <f t="shared" si="29"/>
        <v/>
      </c>
      <c r="AH168" s="162"/>
      <c r="AI168" s="95" t="str">
        <f t="shared" si="30"/>
        <v/>
      </c>
      <c r="AJ168" s="162"/>
      <c r="AK168" s="27" t="str">
        <f t="shared" si="31"/>
        <v/>
      </c>
      <c r="AL168" s="48" t="str">
        <f t="shared" si="32"/>
        <v/>
      </c>
      <c r="AM168" s="48" t="str">
        <f t="shared" si="33"/>
        <v/>
      </c>
      <c r="AN168" s="236"/>
      <c r="AO168" s="236"/>
      <c r="AP168" s="236"/>
      <c r="AQ168" s="236"/>
      <c r="AR168" s="236"/>
      <c r="AS168" s="236"/>
      <c r="AT168" s="236"/>
      <c r="AU168" s="237" t="str">
        <f>IFERROR(VLOOKUP(AT168,'Seguridad Información'!$I$61:$J$65,2,0),"")</f>
        <v/>
      </c>
      <c r="AV168" s="79"/>
      <c r="AW168" s="78" t="str">
        <f t="shared" si="24"/>
        <v/>
      </c>
      <c r="AX168" s="77" t="str">
        <f t="shared" si="34"/>
        <v/>
      </c>
      <c r="AY168" s="21" t="str">
        <f>IFERROR(VLOOKUP((CONCATENATE(AM168,AX168)),Listados!$U$3:$V$11,2,FALSE),"")</f>
        <v/>
      </c>
      <c r="AZ168" s="48">
        <f t="shared" si="35"/>
        <v>100</v>
      </c>
      <c r="BA168" s="296"/>
      <c r="BB168" s="297"/>
      <c r="BC168" s="197">
        <f>+IF(AND(W168="Preventivo",BB163="Fuerte"),2,IF(AND(W168="Preventivo",BB163="Moderado"),1,0))</f>
        <v>0</v>
      </c>
      <c r="BD168" s="64">
        <f>+IF(AND(W168="Detectivo/Correctivo",$BB163="Fuerte"),2,IF(AND(W168="Detectivo/Correctivo",$BB168="Moderado"),1,IF(AND(W168="Preventivo",$BB163="Fuerte"),1,0)))</f>
        <v>0</v>
      </c>
      <c r="BE168" s="197" t="e">
        <f>+N163-BC168</f>
        <v>#N/A</v>
      </c>
      <c r="BF168" s="197" t="e">
        <f>+P163-BD168</f>
        <v>#N/A</v>
      </c>
      <c r="BG168" s="300"/>
      <c r="BH168" s="300"/>
      <c r="BI168" s="300"/>
      <c r="BJ168" s="489"/>
      <c r="BK168" s="489"/>
      <c r="BL168" s="489"/>
      <c r="BM168" s="489"/>
    </row>
    <row r="169" spans="1:65" ht="65.099999999999994" customHeight="1" thickBot="1" x14ac:dyDescent="0.3">
      <c r="A169" s="309">
        <v>28</v>
      </c>
      <c r="B169" s="494"/>
      <c r="C169" s="314" t="str">
        <f>IFERROR(VLOOKUP(B169,Listados!B$3:C$20,2,FALSE),"")</f>
        <v/>
      </c>
      <c r="D169" s="107"/>
      <c r="E169" s="107"/>
      <c r="F169" s="409"/>
      <c r="G169" s="317"/>
      <c r="H169" s="100"/>
      <c r="I169" s="129"/>
      <c r="J169" s="100"/>
      <c r="K169" s="103"/>
      <c r="L169" s="17"/>
      <c r="M169" s="301"/>
      <c r="N169" s="303" t="e">
        <f>+VLOOKUP(M169,Listados!$K$8:$L$12,2,0)</f>
        <v>#N/A</v>
      </c>
      <c r="O169" s="306"/>
      <c r="P169" s="303" t="e">
        <f>+VLOOKUP(O169,Listados!$K$13:$L$17,2,0)</f>
        <v>#N/A</v>
      </c>
      <c r="Q169" s="300" t="str">
        <f>IF(AND(M169&lt;&gt;"",O169&lt;&gt;""),VLOOKUP(M169&amp;O169,Listados!$M$3:$N$27,2,FALSE),"")</f>
        <v/>
      </c>
      <c r="R169" s="298" t="e">
        <f>+VLOOKUP(Q169,Listados!$P$3:$Q$6,2,FALSE)</f>
        <v>#N/A</v>
      </c>
      <c r="S169" s="162"/>
      <c r="T169" s="94"/>
      <c r="U169" s="47" t="s">
        <v>627</v>
      </c>
      <c r="V169" s="200"/>
      <c r="W169" s="200"/>
      <c r="X169" s="200"/>
      <c r="Y169" s="95" t="str">
        <f t="shared" si="25"/>
        <v/>
      </c>
      <c r="Z169" s="200"/>
      <c r="AA169" s="95" t="str">
        <f t="shared" si="26"/>
        <v/>
      </c>
      <c r="AB169" s="162"/>
      <c r="AC169" s="95" t="str">
        <f t="shared" si="27"/>
        <v/>
      </c>
      <c r="AD169" s="162"/>
      <c r="AE169" s="95" t="str">
        <f t="shared" si="28"/>
        <v/>
      </c>
      <c r="AF169" s="162"/>
      <c r="AG169" s="95" t="str">
        <f t="shared" si="29"/>
        <v/>
      </c>
      <c r="AH169" s="162"/>
      <c r="AI169" s="95" t="str">
        <f t="shared" si="30"/>
        <v/>
      </c>
      <c r="AJ169" s="162"/>
      <c r="AK169" s="27" t="str">
        <f t="shared" si="31"/>
        <v/>
      </c>
      <c r="AL169" s="48" t="str">
        <f t="shared" si="32"/>
        <v/>
      </c>
      <c r="AM169" s="48" t="str">
        <f t="shared" si="33"/>
        <v/>
      </c>
      <c r="AN169" s="236"/>
      <c r="AO169" s="236"/>
      <c r="AP169" s="236"/>
      <c r="AQ169" s="236"/>
      <c r="AR169" s="236"/>
      <c r="AS169" s="236"/>
      <c r="AT169" s="236"/>
      <c r="AU169" s="237" t="str">
        <f>IFERROR(VLOOKUP(AT169,'Seguridad Información'!$I$61:$J$65,2,0),"")</f>
        <v/>
      </c>
      <c r="AV169" s="79"/>
      <c r="AW169" s="78" t="str">
        <f t="shared" si="24"/>
        <v/>
      </c>
      <c r="AX169" s="77" t="str">
        <f t="shared" si="34"/>
        <v/>
      </c>
      <c r="AY169" s="21" t="str">
        <f>IFERROR(VLOOKUP((CONCATENATE(AM169,AX169)),Listados!$U$3:$V$11,2,FALSE),"")</f>
        <v/>
      </c>
      <c r="AZ169" s="48">
        <f t="shared" si="35"/>
        <v>100</v>
      </c>
      <c r="BA169" s="294">
        <f>AVERAGE(AZ169:AZ174)</f>
        <v>100</v>
      </c>
      <c r="BB169" s="296" t="str">
        <f>IF(BA169&lt;=50, "Débil", IF(BA169&lt;=99,"Moderado","Fuerte"))</f>
        <v>Fuerte</v>
      </c>
      <c r="BC169" s="197">
        <f>+IF(AND(W169="Preventivo",BB169="Fuerte"),2,IF(AND(W169="Preventivo",BB169="Moderado"),1,0))</f>
        <v>0</v>
      </c>
      <c r="BD169" s="64">
        <f>+IF(AND(W169="Detectivo/Correctivo",$BB169="Fuerte"),2,IF(AND(W169="Detectivo/Correctivo",$BB169="Moderado"),1,IF(AND(W169="Preventivo",$BB169="Fuerte"),1,0)))</f>
        <v>0</v>
      </c>
      <c r="BE169" s="197" t="e">
        <f>+N169-BC169</f>
        <v>#N/A</v>
      </c>
      <c r="BF169" s="197" t="e">
        <f>+P169-BD169</f>
        <v>#N/A</v>
      </c>
      <c r="BG169" s="298" t="e">
        <f>+VLOOKUP(MIN(BE169,BE170,BE171,BE172,BE173,BE174),Listados!$J$18:$K$24,2,TRUE)</f>
        <v>#N/A</v>
      </c>
      <c r="BH169" s="298" t="e">
        <f>+VLOOKUP(MIN(BF169,BF170,BF171,BF172,BF173,BF174),Listados!$J$27:$K$32,2,TRUE)</f>
        <v>#N/A</v>
      </c>
      <c r="BI169" s="298" t="e">
        <f>IF(AND(BG169&lt;&gt;"",BH169&lt;&gt;""),VLOOKUP(BG169&amp;BH169,Listados!$M$3:$N$27,2,FALSE),"")</f>
        <v>#N/A</v>
      </c>
      <c r="BJ169" s="487" t="e">
        <f>+IF($R169="Asumir el riesgo","NA","")</f>
        <v>#N/A</v>
      </c>
      <c r="BK169" s="487" t="e">
        <f>+IF($R169="Asumir el riesgo","NA","")</f>
        <v>#N/A</v>
      </c>
      <c r="BL169" s="487" t="e">
        <f>+IF($R169="Asumir el riesgo","NA","")</f>
        <v>#N/A</v>
      </c>
      <c r="BM169" s="487" t="e">
        <f>+IF($R169="Asumir el riesgo","NA","")</f>
        <v>#N/A</v>
      </c>
    </row>
    <row r="170" spans="1:65" ht="65.099999999999994" customHeight="1" thickBot="1" x14ac:dyDescent="0.3">
      <c r="A170" s="310"/>
      <c r="B170" s="495"/>
      <c r="C170" s="315"/>
      <c r="D170" s="168"/>
      <c r="E170" s="168"/>
      <c r="F170" s="410"/>
      <c r="G170" s="318"/>
      <c r="H170" s="100"/>
      <c r="I170" s="129"/>
      <c r="J170" s="100"/>
      <c r="K170" s="153"/>
      <c r="L170" s="130"/>
      <c r="M170" s="302"/>
      <c r="N170" s="304"/>
      <c r="O170" s="307"/>
      <c r="P170" s="304"/>
      <c r="Q170" s="308"/>
      <c r="R170" s="299"/>
      <c r="S170" s="162"/>
      <c r="T170" s="238"/>
      <c r="U170" s="47" t="s">
        <v>627</v>
      </c>
      <c r="V170" s="200"/>
      <c r="W170" s="200"/>
      <c r="X170" s="200"/>
      <c r="Y170" s="95" t="str">
        <f t="shared" si="25"/>
        <v/>
      </c>
      <c r="Z170" s="200"/>
      <c r="AA170" s="95" t="str">
        <f t="shared" si="26"/>
        <v/>
      </c>
      <c r="AB170" s="162"/>
      <c r="AC170" s="95" t="str">
        <f t="shared" si="27"/>
        <v/>
      </c>
      <c r="AD170" s="162"/>
      <c r="AE170" s="95" t="str">
        <f t="shared" si="28"/>
        <v/>
      </c>
      <c r="AF170" s="162"/>
      <c r="AG170" s="95" t="str">
        <f t="shared" si="29"/>
        <v/>
      </c>
      <c r="AH170" s="162"/>
      <c r="AI170" s="95" t="str">
        <f t="shared" si="30"/>
        <v/>
      </c>
      <c r="AJ170" s="162"/>
      <c r="AK170" s="27" t="str">
        <f t="shared" si="31"/>
        <v/>
      </c>
      <c r="AL170" s="48" t="str">
        <f t="shared" si="32"/>
        <v/>
      </c>
      <c r="AM170" s="48" t="str">
        <f t="shared" si="33"/>
        <v/>
      </c>
      <c r="AN170" s="236"/>
      <c r="AO170" s="236"/>
      <c r="AP170" s="236"/>
      <c r="AQ170" s="236"/>
      <c r="AR170" s="236"/>
      <c r="AS170" s="236"/>
      <c r="AT170" s="236"/>
      <c r="AU170" s="237" t="str">
        <f>IFERROR(VLOOKUP(AT170,'Seguridad Información'!$I$61:$J$65,2,0),"")</f>
        <v/>
      </c>
      <c r="AV170" s="79"/>
      <c r="AW170" s="78" t="str">
        <f t="shared" si="24"/>
        <v/>
      </c>
      <c r="AX170" s="77" t="str">
        <f t="shared" si="34"/>
        <v/>
      </c>
      <c r="AY170" s="21" t="str">
        <f>IFERROR(VLOOKUP((CONCATENATE(AM170,AX170)),Listados!$U$3:$V$11,2,FALSE),"")</f>
        <v/>
      </c>
      <c r="AZ170" s="48">
        <f t="shared" si="35"/>
        <v>100</v>
      </c>
      <c r="BA170" s="295"/>
      <c r="BB170" s="297"/>
      <c r="BC170" s="197">
        <f>+IF(AND(W170="Preventivo",BB169="Fuerte"),2,IF(AND(W170="Preventivo",BB169="Moderado"),1,0))</f>
        <v>0</v>
      </c>
      <c r="BD170" s="64">
        <f>+IF(AND(W170="Detectivo/Correctivo",$BB169="Fuerte"),2,IF(AND(W170="Detectivo/Correctivo",$BB170="Moderado"),1,IF(AND(W170="Preventivo",$BB169="Fuerte"),1,0)))</f>
        <v>0</v>
      </c>
      <c r="BE170" s="197" t="e">
        <f>+N169-BC170</f>
        <v>#N/A</v>
      </c>
      <c r="BF170" s="197" t="e">
        <f>+P169-BD170</f>
        <v>#N/A</v>
      </c>
      <c r="BG170" s="299"/>
      <c r="BH170" s="299"/>
      <c r="BI170" s="299"/>
      <c r="BJ170" s="488"/>
      <c r="BK170" s="488"/>
      <c r="BL170" s="488"/>
      <c r="BM170" s="488"/>
    </row>
    <row r="171" spans="1:65" ht="65.099999999999994" customHeight="1" thickBot="1" x14ac:dyDescent="0.3">
      <c r="A171" s="310"/>
      <c r="B171" s="495"/>
      <c r="C171" s="315"/>
      <c r="D171" s="168"/>
      <c r="E171" s="168"/>
      <c r="F171" s="410"/>
      <c r="G171" s="318"/>
      <c r="H171" s="100"/>
      <c r="I171" s="129"/>
      <c r="J171" s="100"/>
      <c r="K171" s="153"/>
      <c r="L171" s="130"/>
      <c r="M171" s="302"/>
      <c r="N171" s="304"/>
      <c r="O171" s="307"/>
      <c r="P171" s="304"/>
      <c r="Q171" s="308"/>
      <c r="R171" s="299"/>
      <c r="S171" s="162"/>
      <c r="T171" s="96"/>
      <c r="U171" s="47" t="s">
        <v>627</v>
      </c>
      <c r="V171" s="200"/>
      <c r="W171" s="200"/>
      <c r="X171" s="200"/>
      <c r="Y171" s="95" t="str">
        <f t="shared" si="25"/>
        <v/>
      </c>
      <c r="Z171" s="200"/>
      <c r="AA171" s="95" t="str">
        <f t="shared" si="26"/>
        <v/>
      </c>
      <c r="AB171" s="162"/>
      <c r="AC171" s="95" t="str">
        <f t="shared" si="27"/>
        <v/>
      </c>
      <c r="AD171" s="162"/>
      <c r="AE171" s="95" t="str">
        <f t="shared" si="28"/>
        <v/>
      </c>
      <c r="AF171" s="162"/>
      <c r="AG171" s="95" t="str">
        <f t="shared" si="29"/>
        <v/>
      </c>
      <c r="AH171" s="162"/>
      <c r="AI171" s="95" t="str">
        <f t="shared" si="30"/>
        <v/>
      </c>
      <c r="AJ171" s="162"/>
      <c r="AK171" s="27" t="str">
        <f t="shared" si="31"/>
        <v/>
      </c>
      <c r="AL171" s="48" t="str">
        <f t="shared" si="32"/>
        <v/>
      </c>
      <c r="AM171" s="48" t="str">
        <f t="shared" si="33"/>
        <v/>
      </c>
      <c r="AN171" s="236"/>
      <c r="AO171" s="236"/>
      <c r="AP171" s="236"/>
      <c r="AQ171" s="236"/>
      <c r="AR171" s="236"/>
      <c r="AS171" s="236"/>
      <c r="AT171" s="236"/>
      <c r="AU171" s="237" t="str">
        <f>IFERROR(VLOOKUP(AT171,'Seguridad Información'!$I$61:$J$65,2,0),"")</f>
        <v/>
      </c>
      <c r="AV171" s="79"/>
      <c r="AW171" s="78" t="str">
        <f t="shared" si="24"/>
        <v/>
      </c>
      <c r="AX171" s="77" t="str">
        <f t="shared" si="34"/>
        <v/>
      </c>
      <c r="AY171" s="21" t="str">
        <f>IFERROR(VLOOKUP((CONCATENATE(AM171,AX171)),Listados!$U$3:$V$11,2,FALSE),"")</f>
        <v/>
      </c>
      <c r="AZ171" s="48">
        <f t="shared" si="35"/>
        <v>100</v>
      </c>
      <c r="BA171" s="295"/>
      <c r="BB171" s="297"/>
      <c r="BC171" s="197">
        <f>+IF(AND(W171="Preventivo",BB169="Fuerte"),2,IF(AND(W171="Preventivo",BB169="Moderado"),1,0))</f>
        <v>0</v>
      </c>
      <c r="BD171" s="64">
        <f>+IF(AND(W171="Detectivo/Correctivo",$BB169="Fuerte"),2,IF(AND(W171="Detectivo/Correctivo",$BB171="Moderado"),1,IF(AND(W171="Preventivo",$BB169="Fuerte"),1,0)))</f>
        <v>0</v>
      </c>
      <c r="BE171" s="197" t="e">
        <f>+N169-BC171</f>
        <v>#N/A</v>
      </c>
      <c r="BF171" s="197" t="e">
        <f>+P169-BD171</f>
        <v>#N/A</v>
      </c>
      <c r="BG171" s="299"/>
      <c r="BH171" s="299"/>
      <c r="BI171" s="299"/>
      <c r="BJ171" s="488"/>
      <c r="BK171" s="488"/>
      <c r="BL171" s="488"/>
      <c r="BM171" s="488"/>
    </row>
    <row r="172" spans="1:65" ht="65.099999999999994" customHeight="1" thickBot="1" x14ac:dyDescent="0.3">
      <c r="A172" s="310"/>
      <c r="B172" s="495"/>
      <c r="C172" s="315"/>
      <c r="D172" s="168"/>
      <c r="E172" s="168"/>
      <c r="F172" s="410"/>
      <c r="G172" s="318"/>
      <c r="H172" s="100"/>
      <c r="I172" s="129"/>
      <c r="J172" s="100"/>
      <c r="K172" s="153"/>
      <c r="L172" s="130"/>
      <c r="M172" s="302"/>
      <c r="N172" s="304"/>
      <c r="O172" s="307"/>
      <c r="P172" s="304"/>
      <c r="Q172" s="308"/>
      <c r="R172" s="299"/>
      <c r="S172" s="162"/>
      <c r="T172" s="97"/>
      <c r="U172" s="47" t="s">
        <v>627</v>
      </c>
      <c r="V172" s="200"/>
      <c r="W172" s="200"/>
      <c r="X172" s="200"/>
      <c r="Y172" s="95" t="str">
        <f t="shared" si="25"/>
        <v/>
      </c>
      <c r="Z172" s="200"/>
      <c r="AA172" s="95" t="str">
        <f t="shared" si="26"/>
        <v/>
      </c>
      <c r="AB172" s="162"/>
      <c r="AC172" s="95" t="str">
        <f t="shared" si="27"/>
        <v/>
      </c>
      <c r="AD172" s="162"/>
      <c r="AE172" s="95" t="str">
        <f t="shared" si="28"/>
        <v/>
      </c>
      <c r="AF172" s="162"/>
      <c r="AG172" s="95" t="str">
        <f t="shared" si="29"/>
        <v/>
      </c>
      <c r="AH172" s="162"/>
      <c r="AI172" s="95" t="str">
        <f t="shared" si="30"/>
        <v/>
      </c>
      <c r="AJ172" s="162"/>
      <c r="AK172" s="27" t="str">
        <f t="shared" si="31"/>
        <v/>
      </c>
      <c r="AL172" s="48" t="str">
        <f t="shared" si="32"/>
        <v/>
      </c>
      <c r="AM172" s="48" t="str">
        <f t="shared" si="33"/>
        <v/>
      </c>
      <c r="AN172" s="236"/>
      <c r="AO172" s="236"/>
      <c r="AP172" s="236"/>
      <c r="AQ172" s="236"/>
      <c r="AR172" s="236"/>
      <c r="AS172" s="236"/>
      <c r="AT172" s="236"/>
      <c r="AU172" s="237" t="str">
        <f>IFERROR(VLOOKUP(AT172,'Seguridad Información'!$I$61:$J$65,2,0),"")</f>
        <v/>
      </c>
      <c r="AV172" s="79"/>
      <c r="AW172" s="78" t="str">
        <f t="shared" si="24"/>
        <v/>
      </c>
      <c r="AX172" s="77" t="str">
        <f t="shared" si="34"/>
        <v/>
      </c>
      <c r="AY172" s="21" t="str">
        <f>IFERROR(VLOOKUP((CONCATENATE(AM172,AX172)),Listados!$U$3:$V$11,2,FALSE),"")</f>
        <v/>
      </c>
      <c r="AZ172" s="48">
        <f t="shared" si="35"/>
        <v>100</v>
      </c>
      <c r="BA172" s="295"/>
      <c r="BB172" s="297"/>
      <c r="BC172" s="197">
        <f>+IF(AND(W172="Preventivo",BB169="Fuerte"),2,IF(AND(W172="Preventivo",BB169="Moderado"),1,0))</f>
        <v>0</v>
      </c>
      <c r="BD172" s="64">
        <f>+IF(AND(W172="Detectivo/Correctivo",$BB169="Fuerte"),2,IF(AND(W172="Detectivo/Correctivo",$BB172="Moderado"),1,IF(AND(W172="Preventivo",$BB169="Fuerte"),1,0)))</f>
        <v>0</v>
      </c>
      <c r="BE172" s="197" t="e">
        <f>+N169-BC172</f>
        <v>#N/A</v>
      </c>
      <c r="BF172" s="197" t="e">
        <f>+P169-BD172</f>
        <v>#N/A</v>
      </c>
      <c r="BG172" s="299"/>
      <c r="BH172" s="299"/>
      <c r="BI172" s="299"/>
      <c r="BJ172" s="488"/>
      <c r="BK172" s="488"/>
      <c r="BL172" s="488"/>
      <c r="BM172" s="488"/>
    </row>
    <row r="173" spans="1:65" ht="65.099999999999994" customHeight="1" thickBot="1" x14ac:dyDescent="0.3">
      <c r="A173" s="310"/>
      <c r="B173" s="495"/>
      <c r="C173" s="315"/>
      <c r="D173" s="109"/>
      <c r="E173" s="109"/>
      <c r="F173" s="410"/>
      <c r="G173" s="318"/>
      <c r="H173" s="100"/>
      <c r="I173" s="129"/>
      <c r="J173" s="100"/>
      <c r="K173" s="29"/>
      <c r="L173" s="130"/>
      <c r="M173" s="302"/>
      <c r="N173" s="304"/>
      <c r="O173" s="307"/>
      <c r="P173" s="304"/>
      <c r="Q173" s="308"/>
      <c r="R173" s="299"/>
      <c r="S173" s="162"/>
      <c r="T173" s="238"/>
      <c r="U173" s="47" t="s">
        <v>627</v>
      </c>
      <c r="V173" s="200"/>
      <c r="W173" s="200"/>
      <c r="X173" s="200"/>
      <c r="Y173" s="95" t="str">
        <f t="shared" si="25"/>
        <v/>
      </c>
      <c r="Z173" s="200"/>
      <c r="AA173" s="95" t="str">
        <f t="shared" si="26"/>
        <v/>
      </c>
      <c r="AB173" s="162"/>
      <c r="AC173" s="95" t="str">
        <f t="shared" si="27"/>
        <v/>
      </c>
      <c r="AD173" s="162"/>
      <c r="AE173" s="95" t="str">
        <f t="shared" si="28"/>
        <v/>
      </c>
      <c r="AF173" s="162"/>
      <c r="AG173" s="95" t="str">
        <f t="shared" si="29"/>
        <v/>
      </c>
      <c r="AH173" s="162"/>
      <c r="AI173" s="95" t="str">
        <f t="shared" si="30"/>
        <v/>
      </c>
      <c r="AJ173" s="162"/>
      <c r="AK173" s="27" t="str">
        <f t="shared" si="31"/>
        <v/>
      </c>
      <c r="AL173" s="48" t="str">
        <f t="shared" si="32"/>
        <v/>
      </c>
      <c r="AM173" s="48" t="str">
        <f t="shared" si="33"/>
        <v/>
      </c>
      <c r="AN173" s="236"/>
      <c r="AO173" s="236"/>
      <c r="AP173" s="236"/>
      <c r="AQ173" s="236"/>
      <c r="AR173" s="236"/>
      <c r="AS173" s="236"/>
      <c r="AT173" s="236"/>
      <c r="AU173" s="237" t="str">
        <f>IFERROR(VLOOKUP(AT173,'Seguridad Información'!$I$61:$J$65,2,0),"")</f>
        <v/>
      </c>
      <c r="AV173" s="79"/>
      <c r="AW173" s="78" t="str">
        <f t="shared" si="24"/>
        <v/>
      </c>
      <c r="AX173" s="77" t="str">
        <f t="shared" si="34"/>
        <v/>
      </c>
      <c r="AY173" s="21" t="str">
        <f>IFERROR(VLOOKUP((CONCATENATE(AM173,AX173)),Listados!$U$3:$V$11,2,FALSE),"")</f>
        <v/>
      </c>
      <c r="AZ173" s="48">
        <f t="shared" si="35"/>
        <v>100</v>
      </c>
      <c r="BA173" s="295"/>
      <c r="BB173" s="297"/>
      <c r="BC173" s="197">
        <f>+IF(AND(W173="Preventivo",BB169="Fuerte"),2,IF(AND(W173="Preventivo",BB169="Moderado"),1,0))</f>
        <v>0</v>
      </c>
      <c r="BD173" s="64">
        <f>+IF(AND(W173="Detectivo/Correctivo",$BB169="Fuerte"),2,IF(AND(W173="Detectivo/Correctivo",$BB173="Moderado"),1,IF(AND(W173="Preventivo",$BB169="Fuerte"),1,0)))</f>
        <v>0</v>
      </c>
      <c r="BE173" s="197" t="e">
        <f>+N169-BC173</f>
        <v>#N/A</v>
      </c>
      <c r="BF173" s="197" t="e">
        <f>+P169-BD173</f>
        <v>#N/A</v>
      </c>
      <c r="BG173" s="299"/>
      <c r="BH173" s="299"/>
      <c r="BI173" s="299"/>
      <c r="BJ173" s="488"/>
      <c r="BK173" s="488"/>
      <c r="BL173" s="488"/>
      <c r="BM173" s="488"/>
    </row>
    <row r="174" spans="1:65" ht="65.099999999999994" customHeight="1" thickBot="1" x14ac:dyDescent="0.3">
      <c r="A174" s="311"/>
      <c r="B174" s="495"/>
      <c r="C174" s="316"/>
      <c r="D174" s="106"/>
      <c r="E174" s="106"/>
      <c r="F174" s="479"/>
      <c r="G174" s="319"/>
      <c r="H174" s="100"/>
      <c r="I174" s="129"/>
      <c r="J174" s="100"/>
      <c r="K174" s="31"/>
      <c r="L174" s="130"/>
      <c r="M174" s="302"/>
      <c r="N174" s="305"/>
      <c r="O174" s="307"/>
      <c r="P174" s="305"/>
      <c r="Q174" s="308"/>
      <c r="R174" s="300"/>
      <c r="S174" s="162"/>
      <c r="T174" s="98"/>
      <c r="U174" s="47" t="s">
        <v>627</v>
      </c>
      <c r="V174" s="200"/>
      <c r="W174" s="200"/>
      <c r="X174" s="200"/>
      <c r="Y174" s="95" t="str">
        <f t="shared" si="25"/>
        <v/>
      </c>
      <c r="Z174" s="200"/>
      <c r="AA174" s="95" t="str">
        <f t="shared" si="26"/>
        <v/>
      </c>
      <c r="AB174" s="162"/>
      <c r="AC174" s="95" t="str">
        <f t="shared" si="27"/>
        <v/>
      </c>
      <c r="AD174" s="162"/>
      <c r="AE174" s="95" t="str">
        <f t="shared" si="28"/>
        <v/>
      </c>
      <c r="AF174" s="162"/>
      <c r="AG174" s="95" t="str">
        <f t="shared" si="29"/>
        <v/>
      </c>
      <c r="AH174" s="162"/>
      <c r="AI174" s="95" t="str">
        <f t="shared" si="30"/>
        <v/>
      </c>
      <c r="AJ174" s="162"/>
      <c r="AK174" s="27" t="str">
        <f t="shared" si="31"/>
        <v/>
      </c>
      <c r="AL174" s="48" t="str">
        <f t="shared" si="32"/>
        <v/>
      </c>
      <c r="AM174" s="48" t="str">
        <f t="shared" si="33"/>
        <v/>
      </c>
      <c r="AN174" s="236"/>
      <c r="AO174" s="236"/>
      <c r="AP174" s="236"/>
      <c r="AQ174" s="236"/>
      <c r="AR174" s="236"/>
      <c r="AS174" s="236"/>
      <c r="AT174" s="236"/>
      <c r="AU174" s="237" t="str">
        <f>IFERROR(VLOOKUP(AT174,'Seguridad Información'!$I$61:$J$65,2,0),"")</f>
        <v/>
      </c>
      <c r="AV174" s="79"/>
      <c r="AW174" s="78" t="str">
        <f t="shared" si="24"/>
        <v/>
      </c>
      <c r="AX174" s="77" t="str">
        <f t="shared" si="34"/>
        <v/>
      </c>
      <c r="AY174" s="21" t="str">
        <f>IFERROR(VLOOKUP((CONCATENATE(AM174,AX174)),Listados!$U$3:$V$11,2,FALSE),"")</f>
        <v/>
      </c>
      <c r="AZ174" s="48">
        <f t="shared" si="35"/>
        <v>100</v>
      </c>
      <c r="BA174" s="296"/>
      <c r="BB174" s="297"/>
      <c r="BC174" s="197">
        <f>+IF(AND(W174="Preventivo",BB169="Fuerte"),2,IF(AND(W174="Preventivo",BB169="Moderado"),1,0))</f>
        <v>0</v>
      </c>
      <c r="BD174" s="64">
        <f>+IF(AND(W174="Detectivo/Correctivo",$BB169="Fuerte"),2,IF(AND(W174="Detectivo/Correctivo",$BB174="Moderado"),1,IF(AND(W174="Preventivo",$BB169="Fuerte"),1,0)))</f>
        <v>0</v>
      </c>
      <c r="BE174" s="197" t="e">
        <f>+N169-BC174</f>
        <v>#N/A</v>
      </c>
      <c r="BF174" s="197" t="e">
        <f>+P169-BD174</f>
        <v>#N/A</v>
      </c>
      <c r="BG174" s="300"/>
      <c r="BH174" s="300"/>
      <c r="BI174" s="300"/>
      <c r="BJ174" s="489"/>
      <c r="BK174" s="489"/>
      <c r="BL174" s="489"/>
      <c r="BM174" s="489"/>
    </row>
    <row r="175" spans="1:65" ht="65.099999999999994" customHeight="1" thickBot="1" x14ac:dyDescent="0.3">
      <c r="A175" s="309">
        <v>29</v>
      </c>
      <c r="B175" s="494"/>
      <c r="C175" s="314" t="str">
        <f>IFERROR(VLOOKUP(B175,Listados!B$3:C$20,2,FALSE),"")</f>
        <v/>
      </c>
      <c r="D175" s="107"/>
      <c r="E175" s="107"/>
      <c r="F175" s="409"/>
      <c r="G175" s="317"/>
      <c r="H175" s="100"/>
      <c r="I175" s="129"/>
      <c r="J175" s="100"/>
      <c r="K175" s="103"/>
      <c r="L175" s="17"/>
      <c r="M175" s="301"/>
      <c r="N175" s="303" t="e">
        <f>+VLOOKUP(M175,Listados!$K$8:$L$12,2,0)</f>
        <v>#N/A</v>
      </c>
      <c r="O175" s="306"/>
      <c r="P175" s="303" t="e">
        <f>+VLOOKUP(O175,Listados!$K$13:$L$17,2,0)</f>
        <v>#N/A</v>
      </c>
      <c r="Q175" s="300" t="str">
        <f>IF(AND(M175&lt;&gt;"",O175&lt;&gt;""),VLOOKUP(M175&amp;O175,Listados!$M$3:$N$27,2,FALSE),"")</f>
        <v/>
      </c>
      <c r="R175" s="298" t="e">
        <f>+VLOOKUP(Q175,Listados!$P$3:$Q$6,2,FALSE)</f>
        <v>#N/A</v>
      </c>
      <c r="S175" s="162"/>
      <c r="T175" s="94"/>
      <c r="U175" s="47" t="s">
        <v>627</v>
      </c>
      <c r="V175" s="200"/>
      <c r="W175" s="200"/>
      <c r="X175" s="200"/>
      <c r="Y175" s="95" t="str">
        <f t="shared" si="25"/>
        <v/>
      </c>
      <c r="Z175" s="200"/>
      <c r="AA175" s="95" t="str">
        <f t="shared" si="26"/>
        <v/>
      </c>
      <c r="AB175" s="162"/>
      <c r="AC175" s="95" t="str">
        <f t="shared" si="27"/>
        <v/>
      </c>
      <c r="AD175" s="162"/>
      <c r="AE175" s="95" t="str">
        <f t="shared" si="28"/>
        <v/>
      </c>
      <c r="AF175" s="162"/>
      <c r="AG175" s="95" t="str">
        <f t="shared" si="29"/>
        <v/>
      </c>
      <c r="AH175" s="162"/>
      <c r="AI175" s="95" t="str">
        <f t="shared" si="30"/>
        <v/>
      </c>
      <c r="AJ175" s="162"/>
      <c r="AK175" s="27" t="str">
        <f t="shared" si="31"/>
        <v/>
      </c>
      <c r="AL175" s="48" t="str">
        <f t="shared" si="32"/>
        <v/>
      </c>
      <c r="AM175" s="48" t="str">
        <f t="shared" si="33"/>
        <v/>
      </c>
      <c r="AN175" s="236"/>
      <c r="AO175" s="236"/>
      <c r="AP175" s="236"/>
      <c r="AQ175" s="236"/>
      <c r="AR175" s="236"/>
      <c r="AS175" s="236"/>
      <c r="AT175" s="236"/>
      <c r="AU175" s="237" t="str">
        <f>IFERROR(VLOOKUP(AT175,'Seguridad Información'!$I$61:$J$65,2,0),"")</f>
        <v/>
      </c>
      <c r="AV175" s="79"/>
      <c r="AW175" s="78" t="str">
        <f t="shared" si="24"/>
        <v/>
      </c>
      <c r="AX175" s="77" t="str">
        <f t="shared" si="34"/>
        <v/>
      </c>
      <c r="AY175" s="21" t="str">
        <f>IFERROR(VLOOKUP((CONCATENATE(AM175,AX175)),Listados!$U$3:$V$11,2,FALSE),"")</f>
        <v/>
      </c>
      <c r="AZ175" s="48">
        <f t="shared" si="35"/>
        <v>100</v>
      </c>
      <c r="BA175" s="294">
        <f>AVERAGE(AZ175:AZ180)</f>
        <v>100</v>
      </c>
      <c r="BB175" s="296" t="str">
        <f>IF(BA175&lt;=50, "Débil", IF(BA175&lt;=99,"Moderado","Fuerte"))</f>
        <v>Fuerte</v>
      </c>
      <c r="BC175" s="197">
        <f>+IF(AND(W175="Preventivo",BB175="Fuerte"),2,IF(AND(W175="Preventivo",BB175="Moderado"),1,0))</f>
        <v>0</v>
      </c>
      <c r="BD175" s="64">
        <f>+IF(AND(W175="Detectivo/Correctivo",$BB175="Fuerte"),2,IF(AND(W175="Detectivo/Correctivo",$BB175="Moderado"),1,IF(AND(W175="Preventivo",$BB175="Fuerte"),1,0)))</f>
        <v>0</v>
      </c>
      <c r="BE175" s="197" t="e">
        <f>+N175-BC175</f>
        <v>#N/A</v>
      </c>
      <c r="BF175" s="197" t="e">
        <f>+P175-BD175</f>
        <v>#N/A</v>
      </c>
      <c r="BG175" s="298" t="e">
        <f>+VLOOKUP(MIN(BE175,BE176,BE177,BE178,BE179,BE180),Listados!$J$18:$K$24,2,TRUE)</f>
        <v>#N/A</v>
      </c>
      <c r="BH175" s="298" t="e">
        <f>+VLOOKUP(MIN(BF175,BF176,BF177,BF178,BF179,BF180),Listados!$J$27:$K$32,2,TRUE)</f>
        <v>#N/A</v>
      </c>
      <c r="BI175" s="298" t="e">
        <f>IF(AND(BG175&lt;&gt;"",BH175&lt;&gt;""),VLOOKUP(BG175&amp;BH175,Listados!$M$3:$N$27,2,FALSE),"")</f>
        <v>#N/A</v>
      </c>
      <c r="BJ175" s="487" t="e">
        <f>+IF($R175="Asumir el riesgo","NA","")</f>
        <v>#N/A</v>
      </c>
      <c r="BK175" s="487" t="e">
        <f>+IF($R175="Asumir el riesgo","NA","")</f>
        <v>#N/A</v>
      </c>
      <c r="BL175" s="487" t="e">
        <f>+IF($R175="Asumir el riesgo","NA","")</f>
        <v>#N/A</v>
      </c>
      <c r="BM175" s="487" t="e">
        <f>+IF($R175="Asumir el riesgo","NA","")</f>
        <v>#N/A</v>
      </c>
    </row>
    <row r="176" spans="1:65" ht="65.099999999999994" customHeight="1" thickBot="1" x14ac:dyDescent="0.3">
      <c r="A176" s="310"/>
      <c r="B176" s="495"/>
      <c r="C176" s="315"/>
      <c r="D176" s="168"/>
      <c r="E176" s="168"/>
      <c r="F176" s="410"/>
      <c r="G176" s="318"/>
      <c r="H176" s="100"/>
      <c r="I176" s="129"/>
      <c r="J176" s="100"/>
      <c r="K176" s="153"/>
      <c r="L176" s="130"/>
      <c r="M176" s="302"/>
      <c r="N176" s="304"/>
      <c r="O176" s="307"/>
      <c r="P176" s="304"/>
      <c r="Q176" s="308"/>
      <c r="R176" s="299"/>
      <c r="S176" s="162"/>
      <c r="T176" s="238"/>
      <c r="U176" s="47" t="s">
        <v>627</v>
      </c>
      <c r="V176" s="200"/>
      <c r="W176" s="200"/>
      <c r="X176" s="200"/>
      <c r="Y176" s="95" t="str">
        <f t="shared" si="25"/>
        <v/>
      </c>
      <c r="Z176" s="200"/>
      <c r="AA176" s="95" t="str">
        <f t="shared" si="26"/>
        <v/>
      </c>
      <c r="AB176" s="162"/>
      <c r="AC176" s="95" t="str">
        <f t="shared" si="27"/>
        <v/>
      </c>
      <c r="AD176" s="162"/>
      <c r="AE176" s="95" t="str">
        <f t="shared" si="28"/>
        <v/>
      </c>
      <c r="AF176" s="162"/>
      <c r="AG176" s="95" t="str">
        <f t="shared" si="29"/>
        <v/>
      </c>
      <c r="AH176" s="162"/>
      <c r="AI176" s="95" t="str">
        <f t="shared" si="30"/>
        <v/>
      </c>
      <c r="AJ176" s="162"/>
      <c r="AK176" s="27" t="str">
        <f t="shared" si="31"/>
        <v/>
      </c>
      <c r="AL176" s="48" t="str">
        <f t="shared" si="32"/>
        <v/>
      </c>
      <c r="AM176" s="48" t="str">
        <f t="shared" si="33"/>
        <v/>
      </c>
      <c r="AN176" s="236"/>
      <c r="AO176" s="236"/>
      <c r="AP176" s="236"/>
      <c r="AQ176" s="236"/>
      <c r="AR176" s="236"/>
      <c r="AS176" s="236"/>
      <c r="AT176" s="236"/>
      <c r="AU176" s="237" t="str">
        <f>IFERROR(VLOOKUP(AT176,'Seguridad Información'!$I$61:$J$65,2,0),"")</f>
        <v/>
      </c>
      <c r="AV176" s="79"/>
      <c r="AW176" s="78" t="str">
        <f t="shared" si="24"/>
        <v/>
      </c>
      <c r="AX176" s="77" t="str">
        <f t="shared" si="34"/>
        <v/>
      </c>
      <c r="AY176" s="21" t="str">
        <f>IFERROR(VLOOKUP((CONCATENATE(AM176,AX176)),Listados!$U$3:$V$11,2,FALSE),"")</f>
        <v/>
      </c>
      <c r="AZ176" s="48">
        <f t="shared" si="35"/>
        <v>100</v>
      </c>
      <c r="BA176" s="295"/>
      <c r="BB176" s="297"/>
      <c r="BC176" s="197">
        <f>+IF(AND(W176="Preventivo",BB175="Fuerte"),2,IF(AND(W176="Preventivo",BB175="Moderado"),1,0))</f>
        <v>0</v>
      </c>
      <c r="BD176" s="64">
        <f>+IF(AND(W176="Detectivo/Correctivo",$BB175="Fuerte"),2,IF(AND(W176="Detectivo/Correctivo",$BB176="Moderado"),1,IF(AND(W176="Preventivo",$BB175="Fuerte"),1,0)))</f>
        <v>0</v>
      </c>
      <c r="BE176" s="197" t="e">
        <f>+N175-BC176</f>
        <v>#N/A</v>
      </c>
      <c r="BF176" s="197" t="e">
        <f>+P175-BD176</f>
        <v>#N/A</v>
      </c>
      <c r="BG176" s="299"/>
      <c r="BH176" s="299"/>
      <c r="BI176" s="299"/>
      <c r="BJ176" s="488"/>
      <c r="BK176" s="488"/>
      <c r="BL176" s="488"/>
      <c r="BM176" s="488"/>
    </row>
    <row r="177" spans="1:65" ht="65.099999999999994" customHeight="1" thickBot="1" x14ac:dyDescent="0.3">
      <c r="A177" s="310"/>
      <c r="B177" s="495"/>
      <c r="C177" s="315"/>
      <c r="D177" s="168"/>
      <c r="E177" s="168"/>
      <c r="F177" s="410"/>
      <c r="G177" s="318"/>
      <c r="H177" s="100"/>
      <c r="I177" s="129"/>
      <c r="J177" s="100"/>
      <c r="K177" s="153"/>
      <c r="L177" s="130"/>
      <c r="M177" s="302"/>
      <c r="N177" s="304"/>
      <c r="O177" s="307"/>
      <c r="P177" s="304"/>
      <c r="Q177" s="308"/>
      <c r="R177" s="299"/>
      <c r="S177" s="162"/>
      <c r="T177" s="96"/>
      <c r="U177" s="47" t="s">
        <v>627</v>
      </c>
      <c r="V177" s="200"/>
      <c r="W177" s="200"/>
      <c r="X177" s="200"/>
      <c r="Y177" s="95" t="str">
        <f t="shared" si="25"/>
        <v/>
      </c>
      <c r="Z177" s="200"/>
      <c r="AA177" s="95" t="str">
        <f t="shared" si="26"/>
        <v/>
      </c>
      <c r="AB177" s="162"/>
      <c r="AC177" s="95" t="str">
        <f t="shared" si="27"/>
        <v/>
      </c>
      <c r="AD177" s="162"/>
      <c r="AE177" s="95" t="str">
        <f t="shared" si="28"/>
        <v/>
      </c>
      <c r="AF177" s="162"/>
      <c r="AG177" s="95" t="str">
        <f t="shared" si="29"/>
        <v/>
      </c>
      <c r="AH177" s="162"/>
      <c r="AI177" s="95" t="str">
        <f t="shared" si="30"/>
        <v/>
      </c>
      <c r="AJ177" s="162"/>
      <c r="AK177" s="27" t="str">
        <f t="shared" si="31"/>
        <v/>
      </c>
      <c r="AL177" s="48" t="str">
        <f t="shared" si="32"/>
        <v/>
      </c>
      <c r="AM177" s="48" t="str">
        <f t="shared" si="33"/>
        <v/>
      </c>
      <c r="AN177" s="236"/>
      <c r="AO177" s="236"/>
      <c r="AP177" s="236"/>
      <c r="AQ177" s="236"/>
      <c r="AR177" s="236"/>
      <c r="AS177" s="236"/>
      <c r="AT177" s="236"/>
      <c r="AU177" s="237" t="str">
        <f>IFERROR(VLOOKUP(AT177,'Seguridad Información'!$I$61:$J$65,2,0),"")</f>
        <v/>
      </c>
      <c r="AV177" s="79"/>
      <c r="AW177" s="78" t="str">
        <f t="shared" si="24"/>
        <v/>
      </c>
      <c r="AX177" s="77" t="str">
        <f t="shared" si="34"/>
        <v/>
      </c>
      <c r="AY177" s="21" t="str">
        <f>IFERROR(VLOOKUP((CONCATENATE(AM177,AX177)),Listados!$U$3:$V$11,2,FALSE),"")</f>
        <v/>
      </c>
      <c r="AZ177" s="48">
        <f t="shared" si="35"/>
        <v>100</v>
      </c>
      <c r="BA177" s="295"/>
      <c r="BB177" s="297"/>
      <c r="BC177" s="197">
        <f>+IF(AND(W177="Preventivo",BB175="Fuerte"),2,IF(AND(W177="Preventivo",BB175="Moderado"),1,0))</f>
        <v>0</v>
      </c>
      <c r="BD177" s="64">
        <f>+IF(AND(W177="Detectivo/Correctivo",$BB175="Fuerte"),2,IF(AND(W177="Detectivo/Correctivo",$BB177="Moderado"),1,IF(AND(W177="Preventivo",$BB175="Fuerte"),1,0)))</f>
        <v>0</v>
      </c>
      <c r="BE177" s="197" t="e">
        <f>+N175-BC177</f>
        <v>#N/A</v>
      </c>
      <c r="BF177" s="197" t="e">
        <f>+P175-BD177</f>
        <v>#N/A</v>
      </c>
      <c r="BG177" s="299"/>
      <c r="BH177" s="299"/>
      <c r="BI177" s="299"/>
      <c r="BJ177" s="488"/>
      <c r="BK177" s="488"/>
      <c r="BL177" s="488"/>
      <c r="BM177" s="488"/>
    </row>
    <row r="178" spans="1:65" ht="65.099999999999994" customHeight="1" thickBot="1" x14ac:dyDescent="0.3">
      <c r="A178" s="310"/>
      <c r="B178" s="495"/>
      <c r="C178" s="315"/>
      <c r="D178" s="168"/>
      <c r="E178" s="168"/>
      <c r="F178" s="410"/>
      <c r="G178" s="318"/>
      <c r="H178" s="100"/>
      <c r="I178" s="129"/>
      <c r="J178" s="100"/>
      <c r="K178" s="153"/>
      <c r="L178" s="130"/>
      <c r="M178" s="302"/>
      <c r="N178" s="304"/>
      <c r="O178" s="307"/>
      <c r="P178" s="304"/>
      <c r="Q178" s="308"/>
      <c r="R178" s="299"/>
      <c r="S178" s="162"/>
      <c r="T178" s="97"/>
      <c r="U178" s="47" t="s">
        <v>627</v>
      </c>
      <c r="V178" s="200"/>
      <c r="W178" s="200"/>
      <c r="X178" s="200"/>
      <c r="Y178" s="95" t="str">
        <f t="shared" si="25"/>
        <v/>
      </c>
      <c r="Z178" s="200"/>
      <c r="AA178" s="95" t="str">
        <f t="shared" si="26"/>
        <v/>
      </c>
      <c r="AB178" s="162"/>
      <c r="AC178" s="95" t="str">
        <f t="shared" si="27"/>
        <v/>
      </c>
      <c r="AD178" s="162"/>
      <c r="AE178" s="95" t="str">
        <f t="shared" si="28"/>
        <v/>
      </c>
      <c r="AF178" s="162"/>
      <c r="AG178" s="95" t="str">
        <f t="shared" si="29"/>
        <v/>
      </c>
      <c r="AH178" s="162"/>
      <c r="AI178" s="95" t="str">
        <f t="shared" si="30"/>
        <v/>
      </c>
      <c r="AJ178" s="162"/>
      <c r="AK178" s="27" t="str">
        <f t="shared" si="31"/>
        <v/>
      </c>
      <c r="AL178" s="48" t="str">
        <f t="shared" si="32"/>
        <v/>
      </c>
      <c r="AM178" s="48" t="str">
        <f t="shared" si="33"/>
        <v/>
      </c>
      <c r="AN178" s="236"/>
      <c r="AO178" s="236"/>
      <c r="AP178" s="236"/>
      <c r="AQ178" s="236"/>
      <c r="AR178" s="236"/>
      <c r="AS178" s="236"/>
      <c r="AT178" s="236"/>
      <c r="AU178" s="237" t="str">
        <f>IFERROR(VLOOKUP(AT178,'Seguridad Información'!$I$61:$J$65,2,0),"")</f>
        <v/>
      </c>
      <c r="AV178" s="79"/>
      <c r="AW178" s="78" t="str">
        <f t="shared" si="24"/>
        <v/>
      </c>
      <c r="AX178" s="77" t="str">
        <f t="shared" si="34"/>
        <v/>
      </c>
      <c r="AY178" s="21" t="str">
        <f>IFERROR(VLOOKUP((CONCATENATE(AM178,AX178)),Listados!$U$3:$V$11,2,FALSE),"")</f>
        <v/>
      </c>
      <c r="AZ178" s="48">
        <f t="shared" si="35"/>
        <v>100</v>
      </c>
      <c r="BA178" s="295"/>
      <c r="BB178" s="297"/>
      <c r="BC178" s="197">
        <f>+IF(AND(W178="Preventivo",BB175="Fuerte"),2,IF(AND(W178="Preventivo",BB175="Moderado"),1,0))</f>
        <v>0</v>
      </c>
      <c r="BD178" s="64">
        <f>+IF(AND(W178="Detectivo/Correctivo",$BB175="Fuerte"),2,IF(AND(W178="Detectivo/Correctivo",$BB178="Moderado"),1,IF(AND(W178="Preventivo",$BB175="Fuerte"),1,0)))</f>
        <v>0</v>
      </c>
      <c r="BE178" s="197" t="e">
        <f>+N175-BC178</f>
        <v>#N/A</v>
      </c>
      <c r="BF178" s="197" t="e">
        <f>+P175-BD178</f>
        <v>#N/A</v>
      </c>
      <c r="BG178" s="299"/>
      <c r="BH178" s="299"/>
      <c r="BI178" s="299"/>
      <c r="BJ178" s="488"/>
      <c r="BK178" s="488"/>
      <c r="BL178" s="488"/>
      <c r="BM178" s="488"/>
    </row>
    <row r="179" spans="1:65" ht="65.099999999999994" customHeight="1" thickBot="1" x14ac:dyDescent="0.3">
      <c r="A179" s="310"/>
      <c r="B179" s="495"/>
      <c r="C179" s="315"/>
      <c r="D179" s="109"/>
      <c r="E179" s="109"/>
      <c r="F179" s="410"/>
      <c r="G179" s="318"/>
      <c r="H179" s="100"/>
      <c r="I179" s="129"/>
      <c r="J179" s="100"/>
      <c r="K179" s="29"/>
      <c r="L179" s="130"/>
      <c r="M179" s="302"/>
      <c r="N179" s="304"/>
      <c r="O179" s="307"/>
      <c r="P179" s="304"/>
      <c r="Q179" s="308"/>
      <c r="R179" s="299"/>
      <c r="S179" s="162"/>
      <c r="T179" s="238"/>
      <c r="U179" s="47" t="s">
        <v>627</v>
      </c>
      <c r="V179" s="200"/>
      <c r="W179" s="200"/>
      <c r="X179" s="200"/>
      <c r="Y179" s="95" t="str">
        <f t="shared" si="25"/>
        <v/>
      </c>
      <c r="Z179" s="200"/>
      <c r="AA179" s="95" t="str">
        <f t="shared" si="26"/>
        <v/>
      </c>
      <c r="AB179" s="162"/>
      <c r="AC179" s="95" t="str">
        <f t="shared" si="27"/>
        <v/>
      </c>
      <c r="AD179" s="162"/>
      <c r="AE179" s="95" t="str">
        <f t="shared" si="28"/>
        <v/>
      </c>
      <c r="AF179" s="162"/>
      <c r="AG179" s="95" t="str">
        <f t="shared" si="29"/>
        <v/>
      </c>
      <c r="AH179" s="162"/>
      <c r="AI179" s="95" t="str">
        <f t="shared" si="30"/>
        <v/>
      </c>
      <c r="AJ179" s="162"/>
      <c r="AK179" s="27" t="str">
        <f t="shared" si="31"/>
        <v/>
      </c>
      <c r="AL179" s="48" t="str">
        <f t="shared" si="32"/>
        <v/>
      </c>
      <c r="AM179" s="48" t="str">
        <f t="shared" si="33"/>
        <v/>
      </c>
      <c r="AN179" s="236"/>
      <c r="AO179" s="236"/>
      <c r="AP179" s="236"/>
      <c r="AQ179" s="236"/>
      <c r="AR179" s="236"/>
      <c r="AS179" s="236"/>
      <c r="AT179" s="236"/>
      <c r="AU179" s="237" t="str">
        <f>IFERROR(VLOOKUP(AT179,'Seguridad Información'!$I$61:$J$65,2,0),"")</f>
        <v/>
      </c>
      <c r="AV179" s="79"/>
      <c r="AW179" s="78" t="str">
        <f t="shared" si="24"/>
        <v/>
      </c>
      <c r="AX179" s="77" t="str">
        <f t="shared" si="34"/>
        <v/>
      </c>
      <c r="AY179" s="21" t="str">
        <f>IFERROR(VLOOKUP((CONCATENATE(AM179,AX179)),Listados!$U$3:$V$11,2,FALSE),"")</f>
        <v/>
      </c>
      <c r="AZ179" s="48">
        <f t="shared" si="35"/>
        <v>100</v>
      </c>
      <c r="BA179" s="295"/>
      <c r="BB179" s="297"/>
      <c r="BC179" s="197">
        <f>+IF(AND(W179="Preventivo",BB175="Fuerte"),2,IF(AND(W179="Preventivo",BB175="Moderado"),1,0))</f>
        <v>0</v>
      </c>
      <c r="BD179" s="64">
        <f>+IF(AND(W179="Detectivo/Correctivo",$BB175="Fuerte"),2,IF(AND(W179="Detectivo/Correctivo",$BB179="Moderado"),1,IF(AND(W179="Preventivo",$BB175="Fuerte"),1,0)))</f>
        <v>0</v>
      </c>
      <c r="BE179" s="197" t="e">
        <f>+N175-BC179</f>
        <v>#N/A</v>
      </c>
      <c r="BF179" s="197" t="e">
        <f>+P175-BD179</f>
        <v>#N/A</v>
      </c>
      <c r="BG179" s="299"/>
      <c r="BH179" s="299"/>
      <c r="BI179" s="299"/>
      <c r="BJ179" s="488"/>
      <c r="BK179" s="488"/>
      <c r="BL179" s="488"/>
      <c r="BM179" s="488"/>
    </row>
    <row r="180" spans="1:65" ht="65.099999999999994" customHeight="1" thickBot="1" x14ac:dyDescent="0.3">
      <c r="A180" s="311"/>
      <c r="B180" s="495"/>
      <c r="C180" s="316"/>
      <c r="D180" s="106"/>
      <c r="E180" s="106"/>
      <c r="F180" s="479"/>
      <c r="G180" s="319"/>
      <c r="H180" s="100"/>
      <c r="I180" s="129"/>
      <c r="J180" s="100"/>
      <c r="K180" s="31"/>
      <c r="L180" s="130"/>
      <c r="M180" s="302"/>
      <c r="N180" s="305"/>
      <c r="O180" s="307"/>
      <c r="P180" s="305"/>
      <c r="Q180" s="308"/>
      <c r="R180" s="300"/>
      <c r="S180" s="162"/>
      <c r="T180" s="98"/>
      <c r="U180" s="47" t="s">
        <v>627</v>
      </c>
      <c r="V180" s="200"/>
      <c r="W180" s="200"/>
      <c r="X180" s="200"/>
      <c r="Y180" s="95" t="str">
        <f t="shared" si="25"/>
        <v/>
      </c>
      <c r="Z180" s="200"/>
      <c r="AA180" s="95" t="str">
        <f t="shared" si="26"/>
        <v/>
      </c>
      <c r="AB180" s="162"/>
      <c r="AC180" s="95" t="str">
        <f t="shared" si="27"/>
        <v/>
      </c>
      <c r="AD180" s="162"/>
      <c r="AE180" s="95" t="str">
        <f t="shared" si="28"/>
        <v/>
      </c>
      <c r="AF180" s="162"/>
      <c r="AG180" s="95" t="str">
        <f t="shared" si="29"/>
        <v/>
      </c>
      <c r="AH180" s="162"/>
      <c r="AI180" s="95" t="str">
        <f t="shared" si="30"/>
        <v/>
      </c>
      <c r="AJ180" s="162"/>
      <c r="AK180" s="27" t="str">
        <f t="shared" si="31"/>
        <v/>
      </c>
      <c r="AL180" s="48" t="str">
        <f t="shared" si="32"/>
        <v/>
      </c>
      <c r="AM180" s="48" t="str">
        <f t="shared" si="33"/>
        <v/>
      </c>
      <c r="AN180" s="236"/>
      <c r="AO180" s="236"/>
      <c r="AP180" s="236"/>
      <c r="AQ180" s="236"/>
      <c r="AR180" s="236"/>
      <c r="AS180" s="236"/>
      <c r="AT180" s="236"/>
      <c r="AU180" s="237" t="str">
        <f>IFERROR(VLOOKUP(AT180,'Seguridad Información'!$I$61:$J$65,2,0),"")</f>
        <v/>
      </c>
      <c r="AV180" s="79"/>
      <c r="AW180" s="78" t="str">
        <f t="shared" si="24"/>
        <v/>
      </c>
      <c r="AX180" s="77" t="str">
        <f t="shared" si="34"/>
        <v/>
      </c>
      <c r="AY180" s="21" t="str">
        <f>IFERROR(VLOOKUP((CONCATENATE(AM180,AX180)),Listados!$U$3:$V$11,2,FALSE),"")</f>
        <v/>
      </c>
      <c r="AZ180" s="48">
        <f t="shared" si="35"/>
        <v>100</v>
      </c>
      <c r="BA180" s="296"/>
      <c r="BB180" s="297"/>
      <c r="BC180" s="197">
        <f>+IF(AND(W180="Preventivo",BB175="Fuerte"),2,IF(AND(W180="Preventivo",BB175="Moderado"),1,0))</f>
        <v>0</v>
      </c>
      <c r="BD180" s="64">
        <f>+IF(AND(W180="Detectivo/Correctivo",$BB175="Fuerte"),2,IF(AND(W180="Detectivo/Correctivo",$BB180="Moderado"),1,IF(AND(W180="Preventivo",$BB175="Fuerte"),1,0)))</f>
        <v>0</v>
      </c>
      <c r="BE180" s="197" t="e">
        <f>+N175-BC180</f>
        <v>#N/A</v>
      </c>
      <c r="BF180" s="197" t="e">
        <f>+P175-BD180</f>
        <v>#N/A</v>
      </c>
      <c r="BG180" s="300"/>
      <c r="BH180" s="300"/>
      <c r="BI180" s="300"/>
      <c r="BJ180" s="489"/>
      <c r="BK180" s="489"/>
      <c r="BL180" s="489"/>
      <c r="BM180" s="489"/>
    </row>
    <row r="181" spans="1:65" ht="65.099999999999994" customHeight="1" thickBot="1" x14ac:dyDescent="0.3">
      <c r="A181" s="309">
        <v>30</v>
      </c>
      <c r="B181" s="494"/>
      <c r="C181" s="314" t="str">
        <f>IFERROR(VLOOKUP(B181,Listados!B$3:C$20,2,FALSE),"")</f>
        <v/>
      </c>
      <c r="D181" s="107"/>
      <c r="E181" s="107"/>
      <c r="F181" s="409"/>
      <c r="G181" s="317"/>
      <c r="H181" s="100"/>
      <c r="I181" s="129"/>
      <c r="J181" s="100"/>
      <c r="K181" s="103"/>
      <c r="L181" s="17"/>
      <c r="M181" s="301"/>
      <c r="N181" s="303" t="e">
        <f>+VLOOKUP(M181,Listados!$K$8:$L$12,2,0)</f>
        <v>#N/A</v>
      </c>
      <c r="O181" s="306"/>
      <c r="P181" s="303" t="e">
        <f>+VLOOKUP(O181,Listados!$K$13:$L$17,2,0)</f>
        <v>#N/A</v>
      </c>
      <c r="Q181" s="300" t="str">
        <f>IF(AND(M181&lt;&gt;"",O181&lt;&gt;""),VLOOKUP(M181&amp;O181,Listados!$M$3:$N$27,2,FALSE),"")</f>
        <v/>
      </c>
      <c r="R181" s="298" t="e">
        <f>+VLOOKUP(Q181,Listados!$P$3:$Q$6,2,FALSE)</f>
        <v>#N/A</v>
      </c>
      <c r="S181" s="162"/>
      <c r="T181" s="94"/>
      <c r="U181" s="47" t="s">
        <v>627</v>
      </c>
      <c r="V181" s="200"/>
      <c r="W181" s="200"/>
      <c r="X181" s="200"/>
      <c r="Y181" s="95" t="str">
        <f t="shared" si="25"/>
        <v/>
      </c>
      <c r="Z181" s="200"/>
      <c r="AA181" s="95" t="str">
        <f t="shared" si="26"/>
        <v/>
      </c>
      <c r="AB181" s="162"/>
      <c r="AC181" s="95" t="str">
        <f t="shared" si="27"/>
        <v/>
      </c>
      <c r="AD181" s="162"/>
      <c r="AE181" s="95" t="str">
        <f t="shared" si="28"/>
        <v/>
      </c>
      <c r="AF181" s="162"/>
      <c r="AG181" s="95" t="str">
        <f t="shared" si="29"/>
        <v/>
      </c>
      <c r="AH181" s="162"/>
      <c r="AI181" s="95" t="str">
        <f t="shared" si="30"/>
        <v/>
      </c>
      <c r="AJ181" s="162"/>
      <c r="AK181" s="27" t="str">
        <f t="shared" si="31"/>
        <v/>
      </c>
      <c r="AL181" s="48" t="str">
        <f t="shared" si="32"/>
        <v/>
      </c>
      <c r="AM181" s="48" t="str">
        <f t="shared" si="33"/>
        <v/>
      </c>
      <c r="AN181" s="236"/>
      <c r="AO181" s="236"/>
      <c r="AP181" s="236"/>
      <c r="AQ181" s="236"/>
      <c r="AR181" s="236"/>
      <c r="AS181" s="236"/>
      <c r="AT181" s="236"/>
      <c r="AU181" s="237" t="str">
        <f>IFERROR(VLOOKUP(AT181,'Seguridad Información'!$I$61:$J$65,2,0),"")</f>
        <v/>
      </c>
      <c r="AV181" s="79"/>
      <c r="AW181" s="78" t="str">
        <f t="shared" si="24"/>
        <v/>
      </c>
      <c r="AX181" s="77" t="str">
        <f t="shared" si="34"/>
        <v/>
      </c>
      <c r="AY181" s="21" t="str">
        <f>IFERROR(VLOOKUP((CONCATENATE(AM181,AX181)),Listados!$U$3:$V$11,2,FALSE),"")</f>
        <v/>
      </c>
      <c r="AZ181" s="48">
        <f t="shared" si="35"/>
        <v>100</v>
      </c>
      <c r="BA181" s="294">
        <f>AVERAGE(AZ181:AZ186)</f>
        <v>100</v>
      </c>
      <c r="BB181" s="296" t="str">
        <f>IF(BA181&lt;=50, "Débil", IF(BA181&lt;=99,"Moderado","Fuerte"))</f>
        <v>Fuerte</v>
      </c>
      <c r="BC181" s="197">
        <f>+IF(AND(W181="Preventivo",BB181="Fuerte"),2,IF(AND(W181="Preventivo",BB181="Moderado"),1,0))</f>
        <v>0</v>
      </c>
      <c r="BD181" s="64">
        <f>+IF(AND(W181="Detectivo/Correctivo",$BB181="Fuerte"),2,IF(AND(W181="Detectivo/Correctivo",$BB181="Moderado"),1,IF(AND(W181="Preventivo",$BB181="Fuerte"),1,0)))</f>
        <v>0</v>
      </c>
      <c r="BE181" s="197" t="e">
        <f>+N181-BC181</f>
        <v>#N/A</v>
      </c>
      <c r="BF181" s="197" t="e">
        <f>+P181-BD181</f>
        <v>#N/A</v>
      </c>
      <c r="BG181" s="298" t="e">
        <f>+VLOOKUP(MIN(BE181,BE182,BE183,BE184,BE185,BE186),Listados!$J$18:$K$24,2,TRUE)</f>
        <v>#N/A</v>
      </c>
      <c r="BH181" s="298" t="e">
        <f>+VLOOKUP(MIN(BF181,BF182,BF183,BF184,BF185,BF186),Listados!$J$27:$K$32,2,TRUE)</f>
        <v>#N/A</v>
      </c>
      <c r="BI181" s="298" t="e">
        <f>IF(AND(BG181&lt;&gt;"",BH181&lt;&gt;""),VLOOKUP(BG181&amp;BH181,Listados!$M$3:$N$27,2,FALSE),"")</f>
        <v>#N/A</v>
      </c>
      <c r="BJ181" s="487" t="e">
        <f>+IF($R181="Asumir el riesgo","NA","")</f>
        <v>#N/A</v>
      </c>
      <c r="BK181" s="487" t="e">
        <f>+IF($R181="Asumir el riesgo","NA","")</f>
        <v>#N/A</v>
      </c>
      <c r="BL181" s="487" t="e">
        <f>+IF($R181="Asumir el riesgo","NA","")</f>
        <v>#N/A</v>
      </c>
      <c r="BM181" s="487" t="e">
        <f>+IF($R181="Asumir el riesgo","NA","")</f>
        <v>#N/A</v>
      </c>
    </row>
    <row r="182" spans="1:65" ht="65.099999999999994" customHeight="1" thickBot="1" x14ac:dyDescent="0.3">
      <c r="A182" s="310"/>
      <c r="B182" s="495"/>
      <c r="C182" s="315"/>
      <c r="D182" s="168"/>
      <c r="E182" s="168"/>
      <c r="F182" s="410"/>
      <c r="G182" s="318"/>
      <c r="H182" s="100"/>
      <c r="I182" s="129"/>
      <c r="J182" s="100"/>
      <c r="K182" s="153"/>
      <c r="L182" s="130"/>
      <c r="M182" s="302"/>
      <c r="N182" s="304"/>
      <c r="O182" s="307"/>
      <c r="P182" s="304"/>
      <c r="Q182" s="308"/>
      <c r="R182" s="299"/>
      <c r="S182" s="162"/>
      <c r="T182" s="238"/>
      <c r="U182" s="47" t="s">
        <v>627</v>
      </c>
      <c r="V182" s="200"/>
      <c r="W182" s="200"/>
      <c r="X182" s="200"/>
      <c r="Y182" s="95" t="str">
        <f t="shared" si="25"/>
        <v/>
      </c>
      <c r="Z182" s="200"/>
      <c r="AA182" s="95" t="str">
        <f t="shared" si="26"/>
        <v/>
      </c>
      <c r="AB182" s="162"/>
      <c r="AC182" s="95" t="str">
        <f t="shared" si="27"/>
        <v/>
      </c>
      <c r="AD182" s="162"/>
      <c r="AE182" s="95" t="str">
        <f t="shared" si="28"/>
        <v/>
      </c>
      <c r="AF182" s="162"/>
      <c r="AG182" s="95" t="str">
        <f t="shared" si="29"/>
        <v/>
      </c>
      <c r="AH182" s="162"/>
      <c r="AI182" s="95" t="str">
        <f t="shared" si="30"/>
        <v/>
      </c>
      <c r="AJ182" s="162"/>
      <c r="AK182" s="27" t="str">
        <f t="shared" si="31"/>
        <v/>
      </c>
      <c r="AL182" s="48" t="str">
        <f t="shared" si="32"/>
        <v/>
      </c>
      <c r="AM182" s="48" t="str">
        <f t="shared" si="33"/>
        <v/>
      </c>
      <c r="AN182" s="236"/>
      <c r="AO182" s="236"/>
      <c r="AP182" s="236"/>
      <c r="AQ182" s="236"/>
      <c r="AR182" s="236"/>
      <c r="AS182" s="236"/>
      <c r="AT182" s="236"/>
      <c r="AU182" s="237" t="str">
        <f>IFERROR(VLOOKUP(AT182,'Seguridad Información'!$I$61:$J$65,2,0),"")</f>
        <v/>
      </c>
      <c r="AV182" s="79"/>
      <c r="AW182" s="78" t="str">
        <f t="shared" si="24"/>
        <v/>
      </c>
      <c r="AX182" s="77" t="str">
        <f t="shared" si="34"/>
        <v/>
      </c>
      <c r="AY182" s="21" t="str">
        <f>IFERROR(VLOOKUP((CONCATENATE(AM182,AX182)),Listados!$U$3:$V$11,2,FALSE),"")</f>
        <v/>
      </c>
      <c r="AZ182" s="48">
        <f t="shared" si="35"/>
        <v>100</v>
      </c>
      <c r="BA182" s="295"/>
      <c r="BB182" s="297"/>
      <c r="BC182" s="197">
        <f>+IF(AND(W182="Preventivo",BB181="Fuerte"),2,IF(AND(W182="Preventivo",BB181="Moderado"),1,0))</f>
        <v>0</v>
      </c>
      <c r="BD182" s="64">
        <f>+IF(AND(W182="Detectivo/Correctivo",$BB181="Fuerte"),2,IF(AND(W182="Detectivo/Correctivo",$BB182="Moderado"),1,IF(AND(W182="Preventivo",$BB181="Fuerte"),1,0)))</f>
        <v>0</v>
      </c>
      <c r="BE182" s="197" t="e">
        <f>+N181-BC182</f>
        <v>#N/A</v>
      </c>
      <c r="BF182" s="197" t="e">
        <f>+P181-BD182</f>
        <v>#N/A</v>
      </c>
      <c r="BG182" s="299"/>
      <c r="BH182" s="299"/>
      <c r="BI182" s="299"/>
      <c r="BJ182" s="488"/>
      <c r="BK182" s="488"/>
      <c r="BL182" s="488"/>
      <c r="BM182" s="488"/>
    </row>
    <row r="183" spans="1:65" ht="65.099999999999994" customHeight="1" thickBot="1" x14ac:dyDescent="0.3">
      <c r="A183" s="310"/>
      <c r="B183" s="495"/>
      <c r="C183" s="315"/>
      <c r="D183" s="168"/>
      <c r="E183" s="168"/>
      <c r="F183" s="410"/>
      <c r="G183" s="318"/>
      <c r="H183" s="100"/>
      <c r="I183" s="129"/>
      <c r="J183" s="100"/>
      <c r="K183" s="153"/>
      <c r="L183" s="130"/>
      <c r="M183" s="302"/>
      <c r="N183" s="304"/>
      <c r="O183" s="307"/>
      <c r="P183" s="304"/>
      <c r="Q183" s="308"/>
      <c r="R183" s="299"/>
      <c r="S183" s="162"/>
      <c r="T183" s="96"/>
      <c r="U183" s="47" t="s">
        <v>627</v>
      </c>
      <c r="V183" s="200"/>
      <c r="W183" s="200"/>
      <c r="X183" s="200"/>
      <c r="Y183" s="95" t="str">
        <f t="shared" si="25"/>
        <v/>
      </c>
      <c r="Z183" s="200"/>
      <c r="AA183" s="95" t="str">
        <f t="shared" si="26"/>
        <v/>
      </c>
      <c r="AB183" s="162"/>
      <c r="AC183" s="95" t="str">
        <f t="shared" si="27"/>
        <v/>
      </c>
      <c r="AD183" s="162"/>
      <c r="AE183" s="95" t="str">
        <f t="shared" si="28"/>
        <v/>
      </c>
      <c r="AF183" s="162"/>
      <c r="AG183" s="95" t="str">
        <f t="shared" si="29"/>
        <v/>
      </c>
      <c r="AH183" s="162"/>
      <c r="AI183" s="95" t="str">
        <f t="shared" si="30"/>
        <v/>
      </c>
      <c r="AJ183" s="162"/>
      <c r="AK183" s="27" t="str">
        <f t="shared" si="31"/>
        <v/>
      </c>
      <c r="AL183" s="48" t="str">
        <f t="shared" si="32"/>
        <v/>
      </c>
      <c r="AM183" s="48" t="str">
        <f t="shared" si="33"/>
        <v/>
      </c>
      <c r="AN183" s="236"/>
      <c r="AO183" s="236"/>
      <c r="AP183" s="236"/>
      <c r="AQ183" s="236"/>
      <c r="AR183" s="236"/>
      <c r="AS183" s="236"/>
      <c r="AT183" s="236"/>
      <c r="AU183" s="237" t="str">
        <f>IFERROR(VLOOKUP(AT183,'Seguridad Información'!$I$61:$J$65,2,0),"")</f>
        <v/>
      </c>
      <c r="AV183" s="79"/>
      <c r="AW183" s="78" t="str">
        <f t="shared" si="24"/>
        <v/>
      </c>
      <c r="AX183" s="77" t="str">
        <f t="shared" si="34"/>
        <v/>
      </c>
      <c r="AY183" s="21" t="str">
        <f>IFERROR(VLOOKUP((CONCATENATE(AM183,AX183)),Listados!$U$3:$V$11,2,FALSE),"")</f>
        <v/>
      </c>
      <c r="AZ183" s="48">
        <f t="shared" si="35"/>
        <v>100</v>
      </c>
      <c r="BA183" s="295"/>
      <c r="BB183" s="297"/>
      <c r="BC183" s="197">
        <f>+IF(AND(W183="Preventivo",BB181="Fuerte"),2,IF(AND(W183="Preventivo",BB181="Moderado"),1,0))</f>
        <v>0</v>
      </c>
      <c r="BD183" s="64">
        <f>+IF(AND(W183="Detectivo/Correctivo",$BB181="Fuerte"),2,IF(AND(W183="Detectivo/Correctivo",$BB183="Moderado"),1,IF(AND(W183="Preventivo",$BB181="Fuerte"),1,0)))</f>
        <v>0</v>
      </c>
      <c r="BE183" s="197" t="e">
        <f>+N181-BC183</f>
        <v>#N/A</v>
      </c>
      <c r="BF183" s="197" t="e">
        <f>+P181-BD183</f>
        <v>#N/A</v>
      </c>
      <c r="BG183" s="299"/>
      <c r="BH183" s="299"/>
      <c r="BI183" s="299"/>
      <c r="BJ183" s="488"/>
      <c r="BK183" s="488"/>
      <c r="BL183" s="488"/>
      <c r="BM183" s="488"/>
    </row>
    <row r="184" spans="1:65" ht="65.099999999999994" customHeight="1" thickBot="1" x14ac:dyDescent="0.3">
      <c r="A184" s="310"/>
      <c r="B184" s="495"/>
      <c r="C184" s="315"/>
      <c r="D184" s="168"/>
      <c r="E184" s="168"/>
      <c r="F184" s="410"/>
      <c r="G184" s="318"/>
      <c r="H184" s="100"/>
      <c r="I184" s="129"/>
      <c r="J184" s="100"/>
      <c r="K184" s="153"/>
      <c r="L184" s="130"/>
      <c r="M184" s="302"/>
      <c r="N184" s="304"/>
      <c r="O184" s="307"/>
      <c r="P184" s="304"/>
      <c r="Q184" s="308"/>
      <c r="R184" s="299"/>
      <c r="S184" s="162"/>
      <c r="T184" s="97"/>
      <c r="U184" s="47" t="s">
        <v>627</v>
      </c>
      <c r="V184" s="200"/>
      <c r="W184" s="200"/>
      <c r="X184" s="200"/>
      <c r="Y184" s="95" t="str">
        <f t="shared" si="25"/>
        <v/>
      </c>
      <c r="Z184" s="200"/>
      <c r="AA184" s="95" t="str">
        <f t="shared" si="26"/>
        <v/>
      </c>
      <c r="AB184" s="162"/>
      <c r="AC184" s="95" t="str">
        <f t="shared" si="27"/>
        <v/>
      </c>
      <c r="AD184" s="162"/>
      <c r="AE184" s="95" t="str">
        <f t="shared" si="28"/>
        <v/>
      </c>
      <c r="AF184" s="162"/>
      <c r="AG184" s="95" t="str">
        <f t="shared" si="29"/>
        <v/>
      </c>
      <c r="AH184" s="162"/>
      <c r="AI184" s="95" t="str">
        <f t="shared" si="30"/>
        <v/>
      </c>
      <c r="AJ184" s="162"/>
      <c r="AK184" s="27" t="str">
        <f t="shared" si="31"/>
        <v/>
      </c>
      <c r="AL184" s="48" t="str">
        <f t="shared" si="32"/>
        <v/>
      </c>
      <c r="AM184" s="48" t="str">
        <f t="shared" si="33"/>
        <v/>
      </c>
      <c r="AN184" s="236"/>
      <c r="AO184" s="236"/>
      <c r="AP184" s="236"/>
      <c r="AQ184" s="236"/>
      <c r="AR184" s="236"/>
      <c r="AS184" s="236"/>
      <c r="AT184" s="236"/>
      <c r="AU184" s="237" t="str">
        <f>IFERROR(VLOOKUP(AT184,'Seguridad Información'!$I$61:$J$65,2,0),"")</f>
        <v/>
      </c>
      <c r="AV184" s="79"/>
      <c r="AW184" s="78" t="str">
        <f t="shared" si="24"/>
        <v/>
      </c>
      <c r="AX184" s="77" t="str">
        <f t="shared" si="34"/>
        <v/>
      </c>
      <c r="AY184" s="21" t="str">
        <f>IFERROR(VLOOKUP((CONCATENATE(AM184,AX184)),Listados!$U$3:$V$11,2,FALSE),"")</f>
        <v/>
      </c>
      <c r="AZ184" s="48">
        <f t="shared" si="35"/>
        <v>100</v>
      </c>
      <c r="BA184" s="295"/>
      <c r="BB184" s="297"/>
      <c r="BC184" s="197">
        <f>+IF(AND(W184="Preventivo",BB181="Fuerte"),2,IF(AND(W184="Preventivo",BB181="Moderado"),1,0))</f>
        <v>0</v>
      </c>
      <c r="BD184" s="64">
        <f>+IF(AND(W184="Detectivo/Correctivo",$BB181="Fuerte"),2,IF(AND(W184="Detectivo/Correctivo",$BB184="Moderado"),1,IF(AND(W184="Preventivo",$BB181="Fuerte"),1,0)))</f>
        <v>0</v>
      </c>
      <c r="BE184" s="197" t="e">
        <f>+N181-BC184</f>
        <v>#N/A</v>
      </c>
      <c r="BF184" s="197" t="e">
        <f>+P181-BD184</f>
        <v>#N/A</v>
      </c>
      <c r="BG184" s="299"/>
      <c r="BH184" s="299"/>
      <c r="BI184" s="299"/>
      <c r="BJ184" s="488"/>
      <c r="BK184" s="488"/>
      <c r="BL184" s="488"/>
      <c r="BM184" s="488"/>
    </row>
    <row r="185" spans="1:65" ht="65.099999999999994" customHeight="1" thickBot="1" x14ac:dyDescent="0.3">
      <c r="A185" s="310"/>
      <c r="B185" s="495"/>
      <c r="C185" s="315"/>
      <c r="D185" s="109"/>
      <c r="E185" s="109"/>
      <c r="F185" s="410"/>
      <c r="G185" s="318"/>
      <c r="H185" s="100"/>
      <c r="I185" s="129"/>
      <c r="J185" s="100"/>
      <c r="K185" s="29"/>
      <c r="L185" s="130"/>
      <c r="M185" s="302"/>
      <c r="N185" s="304"/>
      <c r="O185" s="307"/>
      <c r="P185" s="304"/>
      <c r="Q185" s="308"/>
      <c r="R185" s="299"/>
      <c r="S185" s="162"/>
      <c r="T185" s="238"/>
      <c r="U185" s="47" t="s">
        <v>627</v>
      </c>
      <c r="V185" s="200"/>
      <c r="W185" s="200"/>
      <c r="X185" s="200"/>
      <c r="Y185" s="95" t="str">
        <f t="shared" si="25"/>
        <v/>
      </c>
      <c r="Z185" s="200"/>
      <c r="AA185" s="95" t="str">
        <f t="shared" si="26"/>
        <v/>
      </c>
      <c r="AB185" s="162"/>
      <c r="AC185" s="95" t="str">
        <f t="shared" si="27"/>
        <v/>
      </c>
      <c r="AD185" s="162"/>
      <c r="AE185" s="95" t="str">
        <f t="shared" si="28"/>
        <v/>
      </c>
      <c r="AF185" s="162"/>
      <c r="AG185" s="95" t="str">
        <f t="shared" si="29"/>
        <v/>
      </c>
      <c r="AH185" s="162"/>
      <c r="AI185" s="95" t="str">
        <f t="shared" si="30"/>
        <v/>
      </c>
      <c r="AJ185" s="162"/>
      <c r="AK185" s="27" t="str">
        <f t="shared" si="31"/>
        <v/>
      </c>
      <c r="AL185" s="48" t="str">
        <f t="shared" si="32"/>
        <v/>
      </c>
      <c r="AM185" s="48" t="str">
        <f t="shared" si="33"/>
        <v/>
      </c>
      <c r="AN185" s="236"/>
      <c r="AO185" s="236"/>
      <c r="AP185" s="236"/>
      <c r="AQ185" s="236"/>
      <c r="AR185" s="236"/>
      <c r="AS185" s="236"/>
      <c r="AT185" s="236"/>
      <c r="AU185" s="237" t="str">
        <f>IFERROR(VLOOKUP(AT185,'Seguridad Información'!$I$61:$J$65,2,0),"")</f>
        <v/>
      </c>
      <c r="AV185" s="79"/>
      <c r="AW185" s="78" t="str">
        <f t="shared" si="24"/>
        <v/>
      </c>
      <c r="AX185" s="77" t="str">
        <f t="shared" si="34"/>
        <v/>
      </c>
      <c r="AY185" s="21" t="str">
        <f>IFERROR(VLOOKUP((CONCATENATE(AM185,AX185)),Listados!$U$3:$V$11,2,FALSE),"")</f>
        <v/>
      </c>
      <c r="AZ185" s="48">
        <f t="shared" si="35"/>
        <v>100</v>
      </c>
      <c r="BA185" s="295"/>
      <c r="BB185" s="297"/>
      <c r="BC185" s="197">
        <f>+IF(AND(W185="Preventivo",BB181="Fuerte"),2,IF(AND(W185="Preventivo",BB181="Moderado"),1,0))</f>
        <v>0</v>
      </c>
      <c r="BD185" s="64">
        <f>+IF(AND(W185="Detectivo/Correctivo",$BB181="Fuerte"),2,IF(AND(W185="Detectivo/Correctivo",$BB185="Moderado"),1,IF(AND(W185="Preventivo",$BB181="Fuerte"),1,0)))</f>
        <v>0</v>
      </c>
      <c r="BE185" s="197" t="e">
        <f>+N181-BC185</f>
        <v>#N/A</v>
      </c>
      <c r="BF185" s="197" t="e">
        <f>+P181-BD185</f>
        <v>#N/A</v>
      </c>
      <c r="BG185" s="299"/>
      <c r="BH185" s="299"/>
      <c r="BI185" s="299"/>
      <c r="BJ185" s="488"/>
      <c r="BK185" s="488"/>
      <c r="BL185" s="488"/>
      <c r="BM185" s="488"/>
    </row>
    <row r="186" spans="1:65" ht="65.099999999999994" customHeight="1" thickBot="1" x14ac:dyDescent="0.3">
      <c r="A186" s="311"/>
      <c r="B186" s="495"/>
      <c r="C186" s="316"/>
      <c r="D186" s="106"/>
      <c r="E186" s="106"/>
      <c r="F186" s="479"/>
      <c r="G186" s="319"/>
      <c r="H186" s="100"/>
      <c r="I186" s="129"/>
      <c r="J186" s="100"/>
      <c r="K186" s="31"/>
      <c r="L186" s="130"/>
      <c r="M186" s="302"/>
      <c r="N186" s="305"/>
      <c r="O186" s="307"/>
      <c r="P186" s="305"/>
      <c r="Q186" s="308"/>
      <c r="R186" s="300"/>
      <c r="S186" s="162"/>
      <c r="T186" s="98"/>
      <c r="U186" s="47" t="s">
        <v>627</v>
      </c>
      <c r="V186" s="200"/>
      <c r="W186" s="200"/>
      <c r="X186" s="200"/>
      <c r="Y186" s="95" t="str">
        <f t="shared" si="25"/>
        <v/>
      </c>
      <c r="Z186" s="200"/>
      <c r="AA186" s="95" t="str">
        <f t="shared" si="26"/>
        <v/>
      </c>
      <c r="AB186" s="162"/>
      <c r="AC186" s="95" t="str">
        <f t="shared" si="27"/>
        <v/>
      </c>
      <c r="AD186" s="162"/>
      <c r="AE186" s="95" t="str">
        <f t="shared" si="28"/>
        <v/>
      </c>
      <c r="AF186" s="162"/>
      <c r="AG186" s="95" t="str">
        <f t="shared" si="29"/>
        <v/>
      </c>
      <c r="AH186" s="162"/>
      <c r="AI186" s="95" t="str">
        <f t="shared" si="30"/>
        <v/>
      </c>
      <c r="AJ186" s="162"/>
      <c r="AK186" s="27" t="str">
        <f t="shared" si="31"/>
        <v/>
      </c>
      <c r="AL186" s="48" t="str">
        <f t="shared" si="32"/>
        <v/>
      </c>
      <c r="AM186" s="48" t="str">
        <f t="shared" si="33"/>
        <v/>
      </c>
      <c r="AN186" s="236"/>
      <c r="AO186" s="236"/>
      <c r="AP186" s="236"/>
      <c r="AQ186" s="236"/>
      <c r="AR186" s="236"/>
      <c r="AS186" s="236"/>
      <c r="AT186" s="236"/>
      <c r="AU186" s="237" t="str">
        <f>IFERROR(VLOOKUP(AT186,'Seguridad Información'!$I$61:$J$65,2,0),"")</f>
        <v/>
      </c>
      <c r="AV186" s="79"/>
      <c r="AW186" s="78" t="str">
        <f t="shared" si="24"/>
        <v/>
      </c>
      <c r="AX186" s="77" t="str">
        <f t="shared" si="34"/>
        <v/>
      </c>
      <c r="AY186" s="21" t="str">
        <f>IFERROR(VLOOKUP((CONCATENATE(AM186,AX186)),Listados!$U$3:$V$11,2,FALSE),"")</f>
        <v/>
      </c>
      <c r="AZ186" s="48">
        <f t="shared" si="35"/>
        <v>100</v>
      </c>
      <c r="BA186" s="296"/>
      <c r="BB186" s="297"/>
      <c r="BC186" s="197">
        <f>+IF(AND(W186="Preventivo",BB181="Fuerte"),2,IF(AND(W186="Preventivo",BB181="Moderado"),1,0))</f>
        <v>0</v>
      </c>
      <c r="BD186" s="64">
        <f>+IF(AND(W186="Detectivo/Correctivo",$BB181="Fuerte"),2,IF(AND(W186="Detectivo/Correctivo",$BB186="Moderado"),1,IF(AND(W186="Preventivo",$BB181="Fuerte"),1,0)))</f>
        <v>0</v>
      </c>
      <c r="BE186" s="197" t="e">
        <f>+N181-BC186</f>
        <v>#N/A</v>
      </c>
      <c r="BF186" s="197" t="e">
        <f>+P181-BD186</f>
        <v>#N/A</v>
      </c>
      <c r="BG186" s="300"/>
      <c r="BH186" s="300"/>
      <c r="BI186" s="300"/>
      <c r="BJ186" s="489"/>
      <c r="BK186" s="489"/>
      <c r="BL186" s="489"/>
      <c r="BM186" s="489"/>
    </row>
    <row r="187" spans="1:65" ht="65.099999999999994" customHeight="1" thickBot="1" x14ac:dyDescent="0.3">
      <c r="A187" s="309">
        <v>31</v>
      </c>
      <c r="B187" s="494"/>
      <c r="C187" s="314" t="str">
        <f>IFERROR(VLOOKUP(B187,Listados!B$3:C$20,2,FALSE),"")</f>
        <v/>
      </c>
      <c r="D187" s="107"/>
      <c r="E187" s="107"/>
      <c r="F187" s="409"/>
      <c r="G187" s="317"/>
      <c r="H187" s="100"/>
      <c r="I187" s="129"/>
      <c r="J187" s="100"/>
      <c r="K187" s="103"/>
      <c r="L187" s="17"/>
      <c r="M187" s="301"/>
      <c r="N187" s="303" t="e">
        <f>+VLOOKUP(M187,Listados!$K$8:$L$12,2,0)</f>
        <v>#N/A</v>
      </c>
      <c r="O187" s="306"/>
      <c r="P187" s="303" t="e">
        <f>+VLOOKUP(O187,Listados!$K$13:$L$17,2,0)</f>
        <v>#N/A</v>
      </c>
      <c r="Q187" s="300" t="str">
        <f>IF(AND(M187&lt;&gt;"",O187&lt;&gt;""),VLOOKUP(M187&amp;O187,Listados!$M$3:$N$27,2,FALSE),"")</f>
        <v/>
      </c>
      <c r="R187" s="298" t="e">
        <f>+VLOOKUP(Q187,Listados!$P$3:$Q$6,2,FALSE)</f>
        <v>#N/A</v>
      </c>
      <c r="S187" s="162"/>
      <c r="T187" s="94"/>
      <c r="U187" s="47" t="s">
        <v>627</v>
      </c>
      <c r="V187" s="200"/>
      <c r="W187" s="200"/>
      <c r="X187" s="200"/>
      <c r="Y187" s="95" t="str">
        <f t="shared" si="25"/>
        <v/>
      </c>
      <c r="Z187" s="200"/>
      <c r="AA187" s="95" t="str">
        <f t="shared" si="26"/>
        <v/>
      </c>
      <c r="AB187" s="162"/>
      <c r="AC187" s="95" t="str">
        <f t="shared" si="27"/>
        <v/>
      </c>
      <c r="AD187" s="162"/>
      <c r="AE187" s="95" t="str">
        <f t="shared" si="28"/>
        <v/>
      </c>
      <c r="AF187" s="162"/>
      <c r="AG187" s="95" t="str">
        <f t="shared" si="29"/>
        <v/>
      </c>
      <c r="AH187" s="162"/>
      <c r="AI187" s="95" t="str">
        <f t="shared" si="30"/>
        <v/>
      </c>
      <c r="AJ187" s="162"/>
      <c r="AK187" s="27" t="str">
        <f t="shared" si="31"/>
        <v/>
      </c>
      <c r="AL187" s="48" t="str">
        <f t="shared" si="32"/>
        <v/>
      </c>
      <c r="AM187" s="48" t="str">
        <f t="shared" si="33"/>
        <v/>
      </c>
      <c r="AN187" s="236"/>
      <c r="AO187" s="236"/>
      <c r="AP187" s="236"/>
      <c r="AQ187" s="236"/>
      <c r="AR187" s="236"/>
      <c r="AS187" s="236"/>
      <c r="AT187" s="236"/>
      <c r="AU187" s="237" t="str">
        <f>IFERROR(VLOOKUP(AT187,'Seguridad Información'!$I$61:$J$65,2,0),"")</f>
        <v/>
      </c>
      <c r="AV187" s="79"/>
      <c r="AW187" s="78" t="str">
        <f t="shared" si="24"/>
        <v/>
      </c>
      <c r="AX187" s="77" t="str">
        <f t="shared" si="34"/>
        <v/>
      </c>
      <c r="AY187" s="21" t="str">
        <f>IFERROR(VLOOKUP((CONCATENATE(AM187,AX187)),Listados!$U$3:$V$11,2,FALSE),"")</f>
        <v/>
      </c>
      <c r="AZ187" s="48">
        <f t="shared" si="35"/>
        <v>100</v>
      </c>
      <c r="BA187" s="294">
        <f>AVERAGE(AZ187:AZ192)</f>
        <v>100</v>
      </c>
      <c r="BB187" s="296" t="str">
        <f>IF(BA187&lt;=50, "Débil", IF(BA187&lt;=99,"Moderado","Fuerte"))</f>
        <v>Fuerte</v>
      </c>
      <c r="BC187" s="197">
        <f>+IF(AND(W187="Preventivo",BB187="Fuerte"),2,IF(AND(W187="Preventivo",BB187="Moderado"),1,0))</f>
        <v>0</v>
      </c>
      <c r="BD187" s="64">
        <f>+IF(AND(W187="Detectivo/Correctivo",$BB187="Fuerte"),2,IF(AND(W187="Detectivo/Correctivo",$BB187="Moderado"),1,IF(AND(W187="Preventivo",$BB187="Fuerte"),1,0)))</f>
        <v>0</v>
      </c>
      <c r="BE187" s="197" t="e">
        <f>+N187-BC187</f>
        <v>#N/A</v>
      </c>
      <c r="BF187" s="197" t="e">
        <f>+P187-BD187</f>
        <v>#N/A</v>
      </c>
      <c r="BG187" s="298" t="e">
        <f>+VLOOKUP(MIN(BE187,BE188,BE189,BE190,BE191,BE192),Listados!$J$18:$K$24,2,TRUE)</f>
        <v>#N/A</v>
      </c>
      <c r="BH187" s="298" t="e">
        <f>+VLOOKUP(MIN(BF187,BF188,BF189,BF190,BF191,BF192),Listados!$J$27:$K$32,2,TRUE)</f>
        <v>#N/A</v>
      </c>
      <c r="BI187" s="298" t="e">
        <f>IF(AND(BG187&lt;&gt;"",BH187&lt;&gt;""),VLOOKUP(BG187&amp;BH187,Listados!$M$3:$N$27,2,FALSE),"")</f>
        <v>#N/A</v>
      </c>
      <c r="BJ187" s="487" t="e">
        <f>+IF($R187="Asumir el riesgo","NA","")</f>
        <v>#N/A</v>
      </c>
      <c r="BK187" s="487" t="e">
        <f>+IF($R187="Asumir el riesgo","NA","")</f>
        <v>#N/A</v>
      </c>
      <c r="BL187" s="487" t="e">
        <f>+IF($R187="Asumir el riesgo","NA","")</f>
        <v>#N/A</v>
      </c>
      <c r="BM187" s="487" t="e">
        <f>+IF($R187="Asumir el riesgo","NA","")</f>
        <v>#N/A</v>
      </c>
    </row>
    <row r="188" spans="1:65" ht="65.099999999999994" customHeight="1" thickBot="1" x14ac:dyDescent="0.3">
      <c r="A188" s="310"/>
      <c r="B188" s="495"/>
      <c r="C188" s="315"/>
      <c r="D188" s="168"/>
      <c r="E188" s="168"/>
      <c r="F188" s="410"/>
      <c r="G188" s="318"/>
      <c r="H188" s="100"/>
      <c r="I188" s="129"/>
      <c r="J188" s="100"/>
      <c r="K188" s="153"/>
      <c r="L188" s="130"/>
      <c r="M188" s="302"/>
      <c r="N188" s="304"/>
      <c r="O188" s="307"/>
      <c r="P188" s="304"/>
      <c r="Q188" s="308"/>
      <c r="R188" s="299"/>
      <c r="S188" s="162"/>
      <c r="T188" s="238"/>
      <c r="U188" s="47" t="s">
        <v>627</v>
      </c>
      <c r="V188" s="200"/>
      <c r="W188" s="200"/>
      <c r="X188" s="200"/>
      <c r="Y188" s="95" t="str">
        <f t="shared" si="25"/>
        <v/>
      </c>
      <c r="Z188" s="200"/>
      <c r="AA188" s="95" t="str">
        <f t="shared" si="26"/>
        <v/>
      </c>
      <c r="AB188" s="162"/>
      <c r="AC188" s="95" t="str">
        <f t="shared" si="27"/>
        <v/>
      </c>
      <c r="AD188" s="162"/>
      <c r="AE188" s="95" t="str">
        <f t="shared" si="28"/>
        <v/>
      </c>
      <c r="AF188" s="162"/>
      <c r="AG188" s="95" t="str">
        <f t="shared" si="29"/>
        <v/>
      </c>
      <c r="AH188" s="162"/>
      <c r="AI188" s="95" t="str">
        <f t="shared" si="30"/>
        <v/>
      </c>
      <c r="AJ188" s="162"/>
      <c r="AK188" s="27" t="str">
        <f t="shared" si="31"/>
        <v/>
      </c>
      <c r="AL188" s="48" t="str">
        <f t="shared" si="32"/>
        <v/>
      </c>
      <c r="AM188" s="48" t="str">
        <f t="shared" si="33"/>
        <v/>
      </c>
      <c r="AN188" s="236"/>
      <c r="AO188" s="236"/>
      <c r="AP188" s="236"/>
      <c r="AQ188" s="236"/>
      <c r="AR188" s="236"/>
      <c r="AS188" s="236"/>
      <c r="AT188" s="236"/>
      <c r="AU188" s="237" t="str">
        <f>IFERROR(VLOOKUP(AT188,'Seguridad Información'!$I$61:$J$65,2,0),"")</f>
        <v/>
      </c>
      <c r="AV188" s="79"/>
      <c r="AW188" s="78" t="str">
        <f t="shared" si="24"/>
        <v/>
      </c>
      <c r="AX188" s="77" t="str">
        <f t="shared" si="34"/>
        <v/>
      </c>
      <c r="AY188" s="21" t="str">
        <f>IFERROR(VLOOKUP((CONCATENATE(AM188,AX188)),Listados!$U$3:$V$11,2,FALSE),"")</f>
        <v/>
      </c>
      <c r="AZ188" s="48">
        <f t="shared" si="35"/>
        <v>100</v>
      </c>
      <c r="BA188" s="295"/>
      <c r="BB188" s="297"/>
      <c r="BC188" s="197">
        <f>+IF(AND(W188="Preventivo",BB187="Fuerte"),2,IF(AND(W188="Preventivo",BB187="Moderado"),1,0))</f>
        <v>0</v>
      </c>
      <c r="BD188" s="64">
        <f>+IF(AND(W188="Detectivo/Correctivo",$BB187="Fuerte"),2,IF(AND(W188="Detectivo/Correctivo",$BB188="Moderado"),1,IF(AND(W188="Preventivo",$BB187="Fuerte"),1,0)))</f>
        <v>0</v>
      </c>
      <c r="BE188" s="197" t="e">
        <f>+N187-BC188</f>
        <v>#N/A</v>
      </c>
      <c r="BF188" s="197" t="e">
        <f>+P187-BD188</f>
        <v>#N/A</v>
      </c>
      <c r="BG188" s="299"/>
      <c r="BH188" s="299"/>
      <c r="BI188" s="299"/>
      <c r="BJ188" s="488"/>
      <c r="BK188" s="488"/>
      <c r="BL188" s="488"/>
      <c r="BM188" s="488"/>
    </row>
    <row r="189" spans="1:65" ht="65.099999999999994" customHeight="1" thickBot="1" x14ac:dyDescent="0.3">
      <c r="A189" s="310"/>
      <c r="B189" s="495"/>
      <c r="C189" s="315"/>
      <c r="D189" s="168"/>
      <c r="E189" s="168"/>
      <c r="F189" s="410"/>
      <c r="G189" s="318"/>
      <c r="H189" s="100"/>
      <c r="I189" s="129"/>
      <c r="J189" s="100"/>
      <c r="K189" s="153"/>
      <c r="L189" s="130"/>
      <c r="M189" s="302"/>
      <c r="N189" s="304"/>
      <c r="O189" s="307"/>
      <c r="P189" s="304"/>
      <c r="Q189" s="308"/>
      <c r="R189" s="299"/>
      <c r="S189" s="162"/>
      <c r="T189" s="96"/>
      <c r="U189" s="47" t="s">
        <v>627</v>
      </c>
      <c r="V189" s="200"/>
      <c r="W189" s="200"/>
      <c r="X189" s="200"/>
      <c r="Y189" s="95" t="str">
        <f t="shared" si="25"/>
        <v/>
      </c>
      <c r="Z189" s="200"/>
      <c r="AA189" s="95" t="str">
        <f t="shared" si="26"/>
        <v/>
      </c>
      <c r="AB189" s="162"/>
      <c r="AC189" s="95" t="str">
        <f t="shared" si="27"/>
        <v/>
      </c>
      <c r="AD189" s="162"/>
      <c r="AE189" s="95" t="str">
        <f t="shared" si="28"/>
        <v/>
      </c>
      <c r="AF189" s="162"/>
      <c r="AG189" s="95" t="str">
        <f t="shared" si="29"/>
        <v/>
      </c>
      <c r="AH189" s="162"/>
      <c r="AI189" s="95" t="str">
        <f t="shared" si="30"/>
        <v/>
      </c>
      <c r="AJ189" s="162"/>
      <c r="AK189" s="27" t="str">
        <f t="shared" si="31"/>
        <v/>
      </c>
      <c r="AL189" s="48" t="str">
        <f t="shared" si="32"/>
        <v/>
      </c>
      <c r="AM189" s="48" t="str">
        <f t="shared" si="33"/>
        <v/>
      </c>
      <c r="AN189" s="236"/>
      <c r="AO189" s="236"/>
      <c r="AP189" s="236"/>
      <c r="AQ189" s="236"/>
      <c r="AR189" s="236"/>
      <c r="AS189" s="236"/>
      <c r="AT189" s="236"/>
      <c r="AU189" s="237" t="str">
        <f>IFERROR(VLOOKUP(AT189,'Seguridad Información'!$I$61:$J$65,2,0),"")</f>
        <v/>
      </c>
      <c r="AV189" s="79"/>
      <c r="AW189" s="78" t="str">
        <f t="shared" si="24"/>
        <v/>
      </c>
      <c r="AX189" s="77" t="str">
        <f t="shared" si="34"/>
        <v/>
      </c>
      <c r="AY189" s="21" t="str">
        <f>IFERROR(VLOOKUP((CONCATENATE(AM189,AX189)),Listados!$U$3:$V$11,2,FALSE),"")</f>
        <v/>
      </c>
      <c r="AZ189" s="48">
        <f t="shared" si="35"/>
        <v>100</v>
      </c>
      <c r="BA189" s="295"/>
      <c r="BB189" s="297"/>
      <c r="BC189" s="197">
        <f>+IF(AND(W189="Preventivo",BB187="Fuerte"),2,IF(AND(W189="Preventivo",BB187="Moderado"),1,0))</f>
        <v>0</v>
      </c>
      <c r="BD189" s="64">
        <f>+IF(AND(W189="Detectivo/Correctivo",$BB187="Fuerte"),2,IF(AND(W189="Detectivo/Correctivo",$BB189="Moderado"),1,IF(AND(W189="Preventivo",$BB187="Fuerte"),1,0)))</f>
        <v>0</v>
      </c>
      <c r="BE189" s="197" t="e">
        <f>+N187-BC189</f>
        <v>#N/A</v>
      </c>
      <c r="BF189" s="197" t="e">
        <f>+P187-BD189</f>
        <v>#N/A</v>
      </c>
      <c r="BG189" s="299"/>
      <c r="BH189" s="299"/>
      <c r="BI189" s="299"/>
      <c r="BJ189" s="488"/>
      <c r="BK189" s="488"/>
      <c r="BL189" s="488"/>
      <c r="BM189" s="488"/>
    </row>
    <row r="190" spans="1:65" ht="65.099999999999994" customHeight="1" thickBot="1" x14ac:dyDescent="0.3">
      <c r="A190" s="310"/>
      <c r="B190" s="495"/>
      <c r="C190" s="315"/>
      <c r="D190" s="168"/>
      <c r="E190" s="168"/>
      <c r="F190" s="410"/>
      <c r="G190" s="318"/>
      <c r="H190" s="100"/>
      <c r="I190" s="129"/>
      <c r="J190" s="100"/>
      <c r="K190" s="153"/>
      <c r="L190" s="130"/>
      <c r="M190" s="302"/>
      <c r="N190" s="304"/>
      <c r="O190" s="307"/>
      <c r="P190" s="304"/>
      <c r="Q190" s="308"/>
      <c r="R190" s="299"/>
      <c r="S190" s="162"/>
      <c r="T190" s="97"/>
      <c r="U190" s="47" t="s">
        <v>627</v>
      </c>
      <c r="V190" s="200"/>
      <c r="W190" s="200"/>
      <c r="X190" s="200"/>
      <c r="Y190" s="95" t="str">
        <f t="shared" si="25"/>
        <v/>
      </c>
      <c r="Z190" s="200"/>
      <c r="AA190" s="95" t="str">
        <f t="shared" si="26"/>
        <v/>
      </c>
      <c r="AB190" s="162"/>
      <c r="AC190" s="95" t="str">
        <f t="shared" si="27"/>
        <v/>
      </c>
      <c r="AD190" s="162"/>
      <c r="AE190" s="95" t="str">
        <f t="shared" si="28"/>
        <v/>
      </c>
      <c r="AF190" s="162"/>
      <c r="AG190" s="95" t="str">
        <f t="shared" si="29"/>
        <v/>
      </c>
      <c r="AH190" s="162"/>
      <c r="AI190" s="95" t="str">
        <f t="shared" si="30"/>
        <v/>
      </c>
      <c r="AJ190" s="162"/>
      <c r="AK190" s="27" t="str">
        <f t="shared" si="31"/>
        <v/>
      </c>
      <c r="AL190" s="48" t="str">
        <f t="shared" si="32"/>
        <v/>
      </c>
      <c r="AM190" s="48" t="str">
        <f t="shared" si="33"/>
        <v/>
      </c>
      <c r="AN190" s="236"/>
      <c r="AO190" s="236"/>
      <c r="AP190" s="236"/>
      <c r="AQ190" s="236"/>
      <c r="AR190" s="236"/>
      <c r="AS190" s="236"/>
      <c r="AT190" s="236"/>
      <c r="AU190" s="237" t="str">
        <f>IFERROR(VLOOKUP(AT190,'Seguridad Información'!$I$61:$J$65,2,0),"")</f>
        <v/>
      </c>
      <c r="AV190" s="79"/>
      <c r="AW190" s="78" t="str">
        <f t="shared" si="24"/>
        <v/>
      </c>
      <c r="AX190" s="77" t="str">
        <f t="shared" si="34"/>
        <v/>
      </c>
      <c r="AY190" s="21" t="str">
        <f>IFERROR(VLOOKUP((CONCATENATE(AM190,AX190)),Listados!$U$3:$V$11,2,FALSE),"")</f>
        <v/>
      </c>
      <c r="AZ190" s="48">
        <f t="shared" si="35"/>
        <v>100</v>
      </c>
      <c r="BA190" s="295"/>
      <c r="BB190" s="297"/>
      <c r="BC190" s="197">
        <f>+IF(AND(W190="Preventivo",BB187="Fuerte"),2,IF(AND(W190="Preventivo",BB187="Moderado"),1,0))</f>
        <v>0</v>
      </c>
      <c r="BD190" s="64">
        <f>+IF(AND(W190="Detectivo/Correctivo",$BB187="Fuerte"),2,IF(AND(W190="Detectivo/Correctivo",$BB190="Moderado"),1,IF(AND(W190="Preventivo",$BB187="Fuerte"),1,0)))</f>
        <v>0</v>
      </c>
      <c r="BE190" s="197" t="e">
        <f>+N187-BC190</f>
        <v>#N/A</v>
      </c>
      <c r="BF190" s="197" t="e">
        <f>+P187-BD190</f>
        <v>#N/A</v>
      </c>
      <c r="BG190" s="299"/>
      <c r="BH190" s="299"/>
      <c r="BI190" s="299"/>
      <c r="BJ190" s="488"/>
      <c r="BK190" s="488"/>
      <c r="BL190" s="488"/>
      <c r="BM190" s="488"/>
    </row>
    <row r="191" spans="1:65" ht="65.099999999999994" customHeight="1" thickBot="1" x14ac:dyDescent="0.3">
      <c r="A191" s="310"/>
      <c r="B191" s="495"/>
      <c r="C191" s="315"/>
      <c r="D191" s="109"/>
      <c r="E191" s="109"/>
      <c r="F191" s="410"/>
      <c r="G191" s="318"/>
      <c r="H191" s="100"/>
      <c r="I191" s="129"/>
      <c r="J191" s="100"/>
      <c r="K191" s="29"/>
      <c r="L191" s="130"/>
      <c r="M191" s="302"/>
      <c r="N191" s="304"/>
      <c r="O191" s="307"/>
      <c r="P191" s="304"/>
      <c r="Q191" s="308"/>
      <c r="R191" s="299"/>
      <c r="S191" s="162"/>
      <c r="T191" s="238"/>
      <c r="U191" s="47" t="s">
        <v>627</v>
      </c>
      <c r="V191" s="200"/>
      <c r="W191" s="200"/>
      <c r="X191" s="200"/>
      <c r="Y191" s="95" t="str">
        <f t="shared" si="25"/>
        <v/>
      </c>
      <c r="Z191" s="200"/>
      <c r="AA191" s="95" t="str">
        <f t="shared" si="26"/>
        <v/>
      </c>
      <c r="AB191" s="162"/>
      <c r="AC191" s="95" t="str">
        <f t="shared" si="27"/>
        <v/>
      </c>
      <c r="AD191" s="162"/>
      <c r="AE191" s="95" t="str">
        <f t="shared" si="28"/>
        <v/>
      </c>
      <c r="AF191" s="162"/>
      <c r="AG191" s="95" t="str">
        <f t="shared" si="29"/>
        <v/>
      </c>
      <c r="AH191" s="162"/>
      <c r="AI191" s="95" t="str">
        <f t="shared" si="30"/>
        <v/>
      </c>
      <c r="AJ191" s="162"/>
      <c r="AK191" s="27" t="str">
        <f t="shared" si="31"/>
        <v/>
      </c>
      <c r="AL191" s="48" t="str">
        <f t="shared" si="32"/>
        <v/>
      </c>
      <c r="AM191" s="48" t="str">
        <f t="shared" si="33"/>
        <v/>
      </c>
      <c r="AN191" s="236"/>
      <c r="AO191" s="236"/>
      <c r="AP191" s="236"/>
      <c r="AQ191" s="236"/>
      <c r="AR191" s="236"/>
      <c r="AS191" s="236"/>
      <c r="AT191" s="236"/>
      <c r="AU191" s="237" t="str">
        <f>IFERROR(VLOOKUP(AT191,'Seguridad Información'!$I$61:$J$65,2,0),"")</f>
        <v/>
      </c>
      <c r="AV191" s="79"/>
      <c r="AW191" s="78" t="str">
        <f t="shared" si="24"/>
        <v/>
      </c>
      <c r="AX191" s="77" t="str">
        <f t="shared" si="34"/>
        <v/>
      </c>
      <c r="AY191" s="21" t="str">
        <f>IFERROR(VLOOKUP((CONCATENATE(AM191,AX191)),Listados!$U$3:$V$11,2,FALSE),"")</f>
        <v/>
      </c>
      <c r="AZ191" s="48">
        <f t="shared" si="35"/>
        <v>100</v>
      </c>
      <c r="BA191" s="295"/>
      <c r="BB191" s="297"/>
      <c r="BC191" s="197">
        <f>+IF(AND(W191="Preventivo",BB187="Fuerte"),2,IF(AND(W191="Preventivo",BB187="Moderado"),1,0))</f>
        <v>0</v>
      </c>
      <c r="BD191" s="64">
        <f>+IF(AND(W191="Detectivo/Correctivo",$BB187="Fuerte"),2,IF(AND(W191="Detectivo/Correctivo",$BB191="Moderado"),1,IF(AND(W191="Preventivo",$BB187="Fuerte"),1,0)))</f>
        <v>0</v>
      </c>
      <c r="BE191" s="197" t="e">
        <f>+N187-BC191</f>
        <v>#N/A</v>
      </c>
      <c r="BF191" s="197" t="e">
        <f>+P187-BD191</f>
        <v>#N/A</v>
      </c>
      <c r="BG191" s="299"/>
      <c r="BH191" s="299"/>
      <c r="BI191" s="299"/>
      <c r="BJ191" s="488"/>
      <c r="BK191" s="488"/>
      <c r="BL191" s="488"/>
      <c r="BM191" s="488"/>
    </row>
    <row r="192" spans="1:65" ht="65.099999999999994" customHeight="1" thickBot="1" x14ac:dyDescent="0.3">
      <c r="A192" s="311"/>
      <c r="B192" s="495"/>
      <c r="C192" s="316"/>
      <c r="D192" s="106"/>
      <c r="E192" s="106"/>
      <c r="F192" s="479"/>
      <c r="G192" s="319"/>
      <c r="H192" s="100"/>
      <c r="I192" s="129"/>
      <c r="J192" s="100"/>
      <c r="K192" s="31"/>
      <c r="L192" s="130"/>
      <c r="M192" s="302"/>
      <c r="N192" s="305"/>
      <c r="O192" s="307"/>
      <c r="P192" s="305"/>
      <c r="Q192" s="308"/>
      <c r="R192" s="300"/>
      <c r="S192" s="162"/>
      <c r="T192" s="98"/>
      <c r="U192" s="47" t="s">
        <v>627</v>
      </c>
      <c r="V192" s="200"/>
      <c r="W192" s="200"/>
      <c r="X192" s="200"/>
      <c r="Y192" s="95" t="str">
        <f t="shared" si="25"/>
        <v/>
      </c>
      <c r="Z192" s="200"/>
      <c r="AA192" s="95" t="str">
        <f t="shared" si="26"/>
        <v/>
      </c>
      <c r="AB192" s="162"/>
      <c r="AC192" s="95" t="str">
        <f t="shared" si="27"/>
        <v/>
      </c>
      <c r="AD192" s="162"/>
      <c r="AE192" s="95" t="str">
        <f t="shared" si="28"/>
        <v/>
      </c>
      <c r="AF192" s="162"/>
      <c r="AG192" s="95" t="str">
        <f t="shared" si="29"/>
        <v/>
      </c>
      <c r="AH192" s="162"/>
      <c r="AI192" s="95" t="str">
        <f t="shared" si="30"/>
        <v/>
      </c>
      <c r="AJ192" s="162"/>
      <c r="AK192" s="27" t="str">
        <f t="shared" si="31"/>
        <v/>
      </c>
      <c r="AL192" s="48" t="str">
        <f t="shared" si="32"/>
        <v/>
      </c>
      <c r="AM192" s="48" t="str">
        <f t="shared" si="33"/>
        <v/>
      </c>
      <c r="AN192" s="236"/>
      <c r="AO192" s="236"/>
      <c r="AP192" s="236"/>
      <c r="AQ192" s="236"/>
      <c r="AR192" s="236"/>
      <c r="AS192" s="236"/>
      <c r="AT192" s="236"/>
      <c r="AU192" s="237" t="str">
        <f>IFERROR(VLOOKUP(AT192,'Seguridad Información'!$I$61:$J$65,2,0),"")</f>
        <v/>
      </c>
      <c r="AV192" s="79"/>
      <c r="AW192" s="78" t="str">
        <f t="shared" si="24"/>
        <v/>
      </c>
      <c r="AX192" s="77" t="str">
        <f t="shared" si="34"/>
        <v/>
      </c>
      <c r="AY192" s="21" t="str">
        <f>IFERROR(VLOOKUP((CONCATENATE(AM192,AX192)),Listados!$U$3:$V$11,2,FALSE),"")</f>
        <v/>
      </c>
      <c r="AZ192" s="48">
        <f t="shared" si="35"/>
        <v>100</v>
      </c>
      <c r="BA192" s="296"/>
      <c r="BB192" s="297"/>
      <c r="BC192" s="197">
        <f>+IF(AND(W192="Preventivo",BB187="Fuerte"),2,IF(AND(W192="Preventivo",BB187="Moderado"),1,0))</f>
        <v>0</v>
      </c>
      <c r="BD192" s="64">
        <f>+IF(AND(W192="Detectivo/Correctivo",$BB187="Fuerte"),2,IF(AND(W192="Detectivo/Correctivo",$BB192="Moderado"),1,IF(AND(W192="Preventivo",$BB187="Fuerte"),1,0)))</f>
        <v>0</v>
      </c>
      <c r="BE192" s="197" t="e">
        <f>+N187-BC192</f>
        <v>#N/A</v>
      </c>
      <c r="BF192" s="197" t="e">
        <f>+P187-BD192</f>
        <v>#N/A</v>
      </c>
      <c r="BG192" s="300"/>
      <c r="BH192" s="300"/>
      <c r="BI192" s="300"/>
      <c r="BJ192" s="489"/>
      <c r="BK192" s="489"/>
      <c r="BL192" s="489"/>
      <c r="BM192" s="489"/>
    </row>
    <row r="193" spans="1:65" ht="65.099999999999994" customHeight="1" thickBot="1" x14ac:dyDescent="0.3">
      <c r="A193" s="309">
        <v>32</v>
      </c>
      <c r="B193" s="494"/>
      <c r="C193" s="314" t="str">
        <f>IFERROR(VLOOKUP(B193,Listados!B$3:C$20,2,FALSE),"")</f>
        <v/>
      </c>
      <c r="D193" s="107"/>
      <c r="E193" s="107"/>
      <c r="F193" s="409"/>
      <c r="G193" s="317"/>
      <c r="H193" s="100"/>
      <c r="I193" s="129"/>
      <c r="J193" s="100"/>
      <c r="K193" s="103"/>
      <c r="L193" s="17"/>
      <c r="M193" s="301"/>
      <c r="N193" s="303" t="e">
        <f>+VLOOKUP(M193,Listados!$K$8:$L$12,2,0)</f>
        <v>#N/A</v>
      </c>
      <c r="O193" s="306"/>
      <c r="P193" s="303" t="e">
        <f>+VLOOKUP(O193,Listados!$K$13:$L$17,2,0)</f>
        <v>#N/A</v>
      </c>
      <c r="Q193" s="300" t="str">
        <f>IF(AND(M193&lt;&gt;"",O193&lt;&gt;""),VLOOKUP(M193&amp;O193,Listados!$M$3:$N$27,2,FALSE),"")</f>
        <v/>
      </c>
      <c r="R193" s="298" t="e">
        <f>+VLOOKUP(Q193,Listados!$P$3:$Q$6,2,FALSE)</f>
        <v>#N/A</v>
      </c>
      <c r="S193" s="162"/>
      <c r="T193" s="94"/>
      <c r="U193" s="47" t="s">
        <v>627</v>
      </c>
      <c r="V193" s="200"/>
      <c r="W193" s="200"/>
      <c r="X193" s="200"/>
      <c r="Y193" s="95" t="str">
        <f t="shared" si="25"/>
        <v/>
      </c>
      <c r="Z193" s="200"/>
      <c r="AA193" s="95" t="str">
        <f t="shared" si="26"/>
        <v/>
      </c>
      <c r="AB193" s="162"/>
      <c r="AC193" s="95" t="str">
        <f t="shared" si="27"/>
        <v/>
      </c>
      <c r="AD193" s="162"/>
      <c r="AE193" s="95" t="str">
        <f t="shared" si="28"/>
        <v/>
      </c>
      <c r="AF193" s="162"/>
      <c r="AG193" s="95" t="str">
        <f t="shared" si="29"/>
        <v/>
      </c>
      <c r="AH193" s="162"/>
      <c r="AI193" s="95" t="str">
        <f t="shared" si="30"/>
        <v/>
      </c>
      <c r="AJ193" s="162"/>
      <c r="AK193" s="27" t="str">
        <f t="shared" si="31"/>
        <v/>
      </c>
      <c r="AL193" s="48" t="str">
        <f t="shared" si="32"/>
        <v/>
      </c>
      <c r="AM193" s="48" t="str">
        <f t="shared" si="33"/>
        <v/>
      </c>
      <c r="AN193" s="236"/>
      <c r="AO193" s="236"/>
      <c r="AP193" s="236"/>
      <c r="AQ193" s="236"/>
      <c r="AR193" s="236"/>
      <c r="AS193" s="236"/>
      <c r="AT193" s="236"/>
      <c r="AU193" s="237" t="str">
        <f>IFERROR(VLOOKUP(AT193,'Seguridad Información'!$I$61:$J$65,2,0),"")</f>
        <v/>
      </c>
      <c r="AV193" s="79"/>
      <c r="AW193" s="78" t="str">
        <f t="shared" si="24"/>
        <v/>
      </c>
      <c r="AX193" s="77" t="str">
        <f t="shared" si="34"/>
        <v/>
      </c>
      <c r="AY193" s="21" t="str">
        <f>IFERROR(VLOOKUP((CONCATENATE(AM193,AX193)),Listados!$U$3:$V$11,2,FALSE),"")</f>
        <v/>
      </c>
      <c r="AZ193" s="48">
        <f t="shared" si="35"/>
        <v>100</v>
      </c>
      <c r="BA193" s="294">
        <f>AVERAGE(AZ193:AZ198)</f>
        <v>100</v>
      </c>
      <c r="BB193" s="296" t="str">
        <f>IF(BA193&lt;=50, "Débil", IF(BA193&lt;=99,"Moderado","Fuerte"))</f>
        <v>Fuerte</v>
      </c>
      <c r="BC193" s="197">
        <f>+IF(AND(W193="Preventivo",BB193="Fuerte"),2,IF(AND(W193="Preventivo",BB193="Moderado"),1,0))</f>
        <v>0</v>
      </c>
      <c r="BD193" s="64">
        <f>+IF(AND(W193="Detectivo/Correctivo",$BB193="Fuerte"),2,IF(AND(W193="Detectivo/Correctivo",$BB193="Moderado"),1,IF(AND(W193="Preventivo",$BB193="Fuerte"),1,0)))</f>
        <v>0</v>
      </c>
      <c r="BE193" s="197" t="e">
        <f>+N193-BC193</f>
        <v>#N/A</v>
      </c>
      <c r="BF193" s="197" t="e">
        <f>+P193-BD193</f>
        <v>#N/A</v>
      </c>
      <c r="BG193" s="298" t="e">
        <f>+VLOOKUP(MIN(BE193,BE194,BE195,BE196,BE197,BE198),Listados!$J$18:$K$24,2,TRUE)</f>
        <v>#N/A</v>
      </c>
      <c r="BH193" s="298" t="e">
        <f>+VLOOKUP(MIN(BF193,BF194,BF195,BF196,BF197,BF198),Listados!$J$27:$K$32,2,TRUE)</f>
        <v>#N/A</v>
      </c>
      <c r="BI193" s="298" t="e">
        <f>IF(AND(BG193&lt;&gt;"",BH193&lt;&gt;""),VLOOKUP(BG193&amp;BH193,Listados!$M$3:$N$27,2,FALSE),"")</f>
        <v>#N/A</v>
      </c>
      <c r="BJ193" s="487" t="e">
        <f>+IF($R193="Asumir el riesgo","NA","")</f>
        <v>#N/A</v>
      </c>
      <c r="BK193" s="487" t="e">
        <f>+IF($R193="Asumir el riesgo","NA","")</f>
        <v>#N/A</v>
      </c>
      <c r="BL193" s="487" t="e">
        <f>+IF($R193="Asumir el riesgo","NA","")</f>
        <v>#N/A</v>
      </c>
      <c r="BM193" s="487" t="e">
        <f>+IF($R193="Asumir el riesgo","NA","")</f>
        <v>#N/A</v>
      </c>
    </row>
    <row r="194" spans="1:65" ht="65.099999999999994" customHeight="1" thickBot="1" x14ac:dyDescent="0.3">
      <c r="A194" s="310"/>
      <c r="B194" s="495"/>
      <c r="C194" s="315"/>
      <c r="D194" s="168"/>
      <c r="E194" s="168"/>
      <c r="F194" s="410"/>
      <c r="G194" s="318"/>
      <c r="H194" s="100"/>
      <c r="I194" s="129"/>
      <c r="J194" s="100"/>
      <c r="K194" s="153"/>
      <c r="L194" s="130"/>
      <c r="M194" s="302"/>
      <c r="N194" s="304"/>
      <c r="O194" s="307"/>
      <c r="P194" s="304"/>
      <c r="Q194" s="308"/>
      <c r="R194" s="299"/>
      <c r="S194" s="162"/>
      <c r="T194" s="238"/>
      <c r="U194" s="47" t="s">
        <v>627</v>
      </c>
      <c r="V194" s="200"/>
      <c r="W194" s="200"/>
      <c r="X194" s="200"/>
      <c r="Y194" s="95" t="str">
        <f t="shared" si="25"/>
        <v/>
      </c>
      <c r="Z194" s="200"/>
      <c r="AA194" s="95" t="str">
        <f t="shared" si="26"/>
        <v/>
      </c>
      <c r="AB194" s="162"/>
      <c r="AC194" s="95" t="str">
        <f t="shared" si="27"/>
        <v/>
      </c>
      <c r="AD194" s="162"/>
      <c r="AE194" s="95" t="str">
        <f t="shared" si="28"/>
        <v/>
      </c>
      <c r="AF194" s="162"/>
      <c r="AG194" s="95" t="str">
        <f t="shared" si="29"/>
        <v/>
      </c>
      <c r="AH194" s="162"/>
      <c r="AI194" s="95" t="str">
        <f t="shared" si="30"/>
        <v/>
      </c>
      <c r="AJ194" s="162"/>
      <c r="AK194" s="27" t="str">
        <f t="shared" si="31"/>
        <v/>
      </c>
      <c r="AL194" s="48" t="str">
        <f t="shared" si="32"/>
        <v/>
      </c>
      <c r="AM194" s="48" t="str">
        <f t="shared" si="33"/>
        <v/>
      </c>
      <c r="AN194" s="236"/>
      <c r="AO194" s="236"/>
      <c r="AP194" s="236"/>
      <c r="AQ194" s="236"/>
      <c r="AR194" s="236"/>
      <c r="AS194" s="236"/>
      <c r="AT194" s="236"/>
      <c r="AU194" s="237" t="str">
        <f>IFERROR(VLOOKUP(AT194,'Seguridad Información'!$I$61:$J$65,2,0),"")</f>
        <v/>
      </c>
      <c r="AV194" s="79"/>
      <c r="AW194" s="78" t="str">
        <f t="shared" si="24"/>
        <v/>
      </c>
      <c r="AX194" s="77" t="str">
        <f t="shared" si="34"/>
        <v/>
      </c>
      <c r="AY194" s="21" t="str">
        <f>IFERROR(VLOOKUP((CONCATENATE(AM194,AX194)),Listados!$U$3:$V$11,2,FALSE),"")</f>
        <v/>
      </c>
      <c r="AZ194" s="48">
        <f t="shared" si="35"/>
        <v>100</v>
      </c>
      <c r="BA194" s="295"/>
      <c r="BB194" s="297"/>
      <c r="BC194" s="197">
        <f>+IF(AND(W194="Preventivo",BB193="Fuerte"),2,IF(AND(W194="Preventivo",BB193="Moderado"),1,0))</f>
        <v>0</v>
      </c>
      <c r="BD194" s="64">
        <f>+IF(AND(W194="Detectivo/Correctivo",$BB193="Fuerte"),2,IF(AND(W194="Detectivo/Correctivo",$BB194="Moderado"),1,IF(AND(W194="Preventivo",$BB193="Fuerte"),1,0)))</f>
        <v>0</v>
      </c>
      <c r="BE194" s="197" t="e">
        <f>+N193-BC194</f>
        <v>#N/A</v>
      </c>
      <c r="BF194" s="197" t="e">
        <f>+P193-BD194</f>
        <v>#N/A</v>
      </c>
      <c r="BG194" s="299"/>
      <c r="BH194" s="299"/>
      <c r="BI194" s="299"/>
      <c r="BJ194" s="488"/>
      <c r="BK194" s="488"/>
      <c r="BL194" s="488"/>
      <c r="BM194" s="488"/>
    </row>
    <row r="195" spans="1:65" ht="65.099999999999994" customHeight="1" thickBot="1" x14ac:dyDescent="0.3">
      <c r="A195" s="310"/>
      <c r="B195" s="495"/>
      <c r="C195" s="315"/>
      <c r="D195" s="168"/>
      <c r="E195" s="168"/>
      <c r="F195" s="410"/>
      <c r="G195" s="318"/>
      <c r="H195" s="100"/>
      <c r="I195" s="129"/>
      <c r="J195" s="100"/>
      <c r="K195" s="153"/>
      <c r="L195" s="130"/>
      <c r="M195" s="302"/>
      <c r="N195" s="304"/>
      <c r="O195" s="307"/>
      <c r="P195" s="304"/>
      <c r="Q195" s="308"/>
      <c r="R195" s="299"/>
      <c r="S195" s="162"/>
      <c r="T195" s="96"/>
      <c r="U195" s="47" t="s">
        <v>627</v>
      </c>
      <c r="V195" s="200"/>
      <c r="W195" s="200"/>
      <c r="X195" s="200"/>
      <c r="Y195" s="95" t="str">
        <f t="shared" si="25"/>
        <v/>
      </c>
      <c r="Z195" s="200"/>
      <c r="AA195" s="95" t="str">
        <f t="shared" si="26"/>
        <v/>
      </c>
      <c r="AB195" s="162"/>
      <c r="AC195" s="95" t="str">
        <f t="shared" si="27"/>
        <v/>
      </c>
      <c r="AD195" s="162"/>
      <c r="AE195" s="95" t="str">
        <f t="shared" si="28"/>
        <v/>
      </c>
      <c r="AF195" s="162"/>
      <c r="AG195" s="95" t="str">
        <f t="shared" si="29"/>
        <v/>
      </c>
      <c r="AH195" s="162"/>
      <c r="AI195" s="95" t="str">
        <f t="shared" si="30"/>
        <v/>
      </c>
      <c r="AJ195" s="162"/>
      <c r="AK195" s="27" t="str">
        <f t="shared" si="31"/>
        <v/>
      </c>
      <c r="AL195" s="48" t="str">
        <f t="shared" si="32"/>
        <v/>
      </c>
      <c r="AM195" s="48" t="str">
        <f t="shared" si="33"/>
        <v/>
      </c>
      <c r="AN195" s="236"/>
      <c r="AO195" s="236"/>
      <c r="AP195" s="236"/>
      <c r="AQ195" s="236"/>
      <c r="AR195" s="236"/>
      <c r="AS195" s="236"/>
      <c r="AT195" s="236"/>
      <c r="AU195" s="237" t="str">
        <f>IFERROR(VLOOKUP(AT195,'Seguridad Información'!$I$61:$J$65,2,0),"")</f>
        <v/>
      </c>
      <c r="AV195" s="79"/>
      <c r="AW195" s="78" t="str">
        <f t="shared" si="24"/>
        <v/>
      </c>
      <c r="AX195" s="77" t="str">
        <f t="shared" si="34"/>
        <v/>
      </c>
      <c r="AY195" s="21" t="str">
        <f>IFERROR(VLOOKUP((CONCATENATE(AM195,AX195)),Listados!$U$3:$V$11,2,FALSE),"")</f>
        <v/>
      </c>
      <c r="AZ195" s="48">
        <f t="shared" si="35"/>
        <v>100</v>
      </c>
      <c r="BA195" s="295"/>
      <c r="BB195" s="297"/>
      <c r="BC195" s="197">
        <f>+IF(AND(W195="Preventivo",BB193="Fuerte"),2,IF(AND(W195="Preventivo",BB193="Moderado"),1,0))</f>
        <v>0</v>
      </c>
      <c r="BD195" s="64">
        <f>+IF(AND(W195="Detectivo/Correctivo",$BB193="Fuerte"),2,IF(AND(W195="Detectivo/Correctivo",$BB195="Moderado"),1,IF(AND(W195="Preventivo",$BB193="Fuerte"),1,0)))</f>
        <v>0</v>
      </c>
      <c r="BE195" s="197" t="e">
        <f>+N193-BC195</f>
        <v>#N/A</v>
      </c>
      <c r="BF195" s="197" t="e">
        <f>+P193-BD195</f>
        <v>#N/A</v>
      </c>
      <c r="BG195" s="299"/>
      <c r="BH195" s="299"/>
      <c r="BI195" s="299"/>
      <c r="BJ195" s="488"/>
      <c r="BK195" s="488"/>
      <c r="BL195" s="488"/>
      <c r="BM195" s="488"/>
    </row>
    <row r="196" spans="1:65" ht="65.099999999999994" customHeight="1" thickBot="1" x14ac:dyDescent="0.3">
      <c r="A196" s="310"/>
      <c r="B196" s="495"/>
      <c r="C196" s="315"/>
      <c r="D196" s="168"/>
      <c r="E196" s="168"/>
      <c r="F196" s="410"/>
      <c r="G196" s="318"/>
      <c r="H196" s="100"/>
      <c r="I196" s="129"/>
      <c r="J196" s="100"/>
      <c r="K196" s="153"/>
      <c r="L196" s="130"/>
      <c r="M196" s="302"/>
      <c r="N196" s="304"/>
      <c r="O196" s="307"/>
      <c r="P196" s="304"/>
      <c r="Q196" s="308"/>
      <c r="R196" s="299"/>
      <c r="S196" s="162"/>
      <c r="T196" s="97"/>
      <c r="U196" s="47" t="s">
        <v>627</v>
      </c>
      <c r="V196" s="200"/>
      <c r="W196" s="200"/>
      <c r="X196" s="200"/>
      <c r="Y196" s="95" t="str">
        <f t="shared" si="25"/>
        <v/>
      </c>
      <c r="Z196" s="200"/>
      <c r="AA196" s="95" t="str">
        <f t="shared" si="26"/>
        <v/>
      </c>
      <c r="AB196" s="162"/>
      <c r="AC196" s="95" t="str">
        <f t="shared" si="27"/>
        <v/>
      </c>
      <c r="AD196" s="162"/>
      <c r="AE196" s="95" t="str">
        <f t="shared" si="28"/>
        <v/>
      </c>
      <c r="AF196" s="162"/>
      <c r="AG196" s="95" t="str">
        <f t="shared" si="29"/>
        <v/>
      </c>
      <c r="AH196" s="162"/>
      <c r="AI196" s="95" t="str">
        <f t="shared" si="30"/>
        <v/>
      </c>
      <c r="AJ196" s="162"/>
      <c r="AK196" s="27" t="str">
        <f t="shared" si="31"/>
        <v/>
      </c>
      <c r="AL196" s="48" t="str">
        <f t="shared" si="32"/>
        <v/>
      </c>
      <c r="AM196" s="48" t="str">
        <f t="shared" si="33"/>
        <v/>
      </c>
      <c r="AN196" s="236"/>
      <c r="AO196" s="236"/>
      <c r="AP196" s="236"/>
      <c r="AQ196" s="236"/>
      <c r="AR196" s="236"/>
      <c r="AS196" s="236"/>
      <c r="AT196" s="236"/>
      <c r="AU196" s="237" t="str">
        <f>IFERROR(VLOOKUP(AT196,'Seguridad Información'!$I$61:$J$65,2,0),"")</f>
        <v/>
      </c>
      <c r="AV196" s="79"/>
      <c r="AW196" s="78" t="str">
        <f t="shared" si="24"/>
        <v/>
      </c>
      <c r="AX196" s="77" t="str">
        <f t="shared" si="34"/>
        <v/>
      </c>
      <c r="AY196" s="21" t="str">
        <f>IFERROR(VLOOKUP((CONCATENATE(AM196,AX196)),Listados!$U$3:$V$11,2,FALSE),"")</f>
        <v/>
      </c>
      <c r="AZ196" s="48">
        <f t="shared" si="35"/>
        <v>100</v>
      </c>
      <c r="BA196" s="295"/>
      <c r="BB196" s="297"/>
      <c r="BC196" s="197">
        <f>+IF(AND(W196="Preventivo",BB193="Fuerte"),2,IF(AND(W196="Preventivo",BB193="Moderado"),1,0))</f>
        <v>0</v>
      </c>
      <c r="BD196" s="64">
        <f>+IF(AND(W196="Detectivo/Correctivo",$BB193="Fuerte"),2,IF(AND(W196="Detectivo/Correctivo",$BB196="Moderado"),1,IF(AND(W196="Preventivo",$BB193="Fuerte"),1,0)))</f>
        <v>0</v>
      </c>
      <c r="BE196" s="197" t="e">
        <f>+N193-BC196</f>
        <v>#N/A</v>
      </c>
      <c r="BF196" s="197" t="e">
        <f>+P193-BD196</f>
        <v>#N/A</v>
      </c>
      <c r="BG196" s="299"/>
      <c r="BH196" s="299"/>
      <c r="BI196" s="299"/>
      <c r="BJ196" s="488"/>
      <c r="BK196" s="488"/>
      <c r="BL196" s="488"/>
      <c r="BM196" s="488"/>
    </row>
    <row r="197" spans="1:65" ht="65.099999999999994" customHeight="1" thickBot="1" x14ac:dyDescent="0.3">
      <c r="A197" s="310"/>
      <c r="B197" s="495"/>
      <c r="C197" s="315"/>
      <c r="D197" s="109"/>
      <c r="E197" s="109"/>
      <c r="F197" s="410"/>
      <c r="G197" s="318"/>
      <c r="H197" s="100"/>
      <c r="I197" s="129"/>
      <c r="J197" s="100"/>
      <c r="K197" s="29"/>
      <c r="L197" s="130"/>
      <c r="M197" s="302"/>
      <c r="N197" s="304"/>
      <c r="O197" s="307"/>
      <c r="P197" s="304"/>
      <c r="Q197" s="308"/>
      <c r="R197" s="299"/>
      <c r="S197" s="162"/>
      <c r="T197" s="238"/>
      <c r="U197" s="47" t="s">
        <v>627</v>
      </c>
      <c r="V197" s="200"/>
      <c r="W197" s="200"/>
      <c r="X197" s="200"/>
      <c r="Y197" s="95" t="str">
        <f t="shared" si="25"/>
        <v/>
      </c>
      <c r="Z197" s="200"/>
      <c r="AA197" s="95" t="str">
        <f t="shared" si="26"/>
        <v/>
      </c>
      <c r="AB197" s="162"/>
      <c r="AC197" s="95" t="str">
        <f t="shared" si="27"/>
        <v/>
      </c>
      <c r="AD197" s="162"/>
      <c r="AE197" s="95" t="str">
        <f t="shared" si="28"/>
        <v/>
      </c>
      <c r="AF197" s="162"/>
      <c r="AG197" s="95" t="str">
        <f t="shared" si="29"/>
        <v/>
      </c>
      <c r="AH197" s="162"/>
      <c r="AI197" s="95" t="str">
        <f t="shared" si="30"/>
        <v/>
      </c>
      <c r="AJ197" s="162"/>
      <c r="AK197" s="27" t="str">
        <f t="shared" si="31"/>
        <v/>
      </c>
      <c r="AL197" s="48" t="str">
        <f t="shared" si="32"/>
        <v/>
      </c>
      <c r="AM197" s="48" t="str">
        <f t="shared" si="33"/>
        <v/>
      </c>
      <c r="AN197" s="236"/>
      <c r="AO197" s="236"/>
      <c r="AP197" s="236"/>
      <c r="AQ197" s="236"/>
      <c r="AR197" s="236"/>
      <c r="AS197" s="236"/>
      <c r="AT197" s="236"/>
      <c r="AU197" s="237" t="str">
        <f>IFERROR(VLOOKUP(AT197,'Seguridad Información'!$I$61:$J$65,2,0),"")</f>
        <v/>
      </c>
      <c r="AV197" s="79"/>
      <c r="AW197" s="78" t="str">
        <f t="shared" si="24"/>
        <v/>
      </c>
      <c r="AX197" s="77" t="str">
        <f t="shared" si="34"/>
        <v/>
      </c>
      <c r="AY197" s="21" t="str">
        <f>IFERROR(VLOOKUP((CONCATENATE(AM197,AX197)),Listados!$U$3:$V$11,2,FALSE),"")</f>
        <v/>
      </c>
      <c r="AZ197" s="48">
        <f t="shared" si="35"/>
        <v>100</v>
      </c>
      <c r="BA197" s="295"/>
      <c r="BB197" s="297"/>
      <c r="BC197" s="197">
        <f>+IF(AND(W197="Preventivo",BB193="Fuerte"),2,IF(AND(W197="Preventivo",BB193="Moderado"),1,0))</f>
        <v>0</v>
      </c>
      <c r="BD197" s="64">
        <f>+IF(AND(W197="Detectivo/Correctivo",$BB193="Fuerte"),2,IF(AND(W197="Detectivo/Correctivo",$BB197="Moderado"),1,IF(AND(W197="Preventivo",$BB193="Fuerte"),1,0)))</f>
        <v>0</v>
      </c>
      <c r="BE197" s="197" t="e">
        <f>+N193-BC197</f>
        <v>#N/A</v>
      </c>
      <c r="BF197" s="197" t="e">
        <f>+P193-BD197</f>
        <v>#N/A</v>
      </c>
      <c r="BG197" s="299"/>
      <c r="BH197" s="299"/>
      <c r="BI197" s="299"/>
      <c r="BJ197" s="488"/>
      <c r="BK197" s="488"/>
      <c r="BL197" s="488"/>
      <c r="BM197" s="488"/>
    </row>
    <row r="198" spans="1:65" ht="65.099999999999994" customHeight="1" thickBot="1" x14ac:dyDescent="0.3">
      <c r="A198" s="311"/>
      <c r="B198" s="495"/>
      <c r="C198" s="316"/>
      <c r="D198" s="106"/>
      <c r="E198" s="106"/>
      <c r="F198" s="479"/>
      <c r="G198" s="319"/>
      <c r="H198" s="100"/>
      <c r="I198" s="129"/>
      <c r="J198" s="100"/>
      <c r="K198" s="31"/>
      <c r="L198" s="130"/>
      <c r="M198" s="302"/>
      <c r="N198" s="305"/>
      <c r="O198" s="307"/>
      <c r="P198" s="305"/>
      <c r="Q198" s="308"/>
      <c r="R198" s="300"/>
      <c r="S198" s="162"/>
      <c r="T198" s="98"/>
      <c r="U198" s="47" t="s">
        <v>627</v>
      </c>
      <c r="V198" s="200"/>
      <c r="W198" s="200"/>
      <c r="X198" s="200"/>
      <c r="Y198" s="95" t="str">
        <f t="shared" si="25"/>
        <v/>
      </c>
      <c r="Z198" s="200"/>
      <c r="AA198" s="95" t="str">
        <f t="shared" si="26"/>
        <v/>
      </c>
      <c r="AB198" s="162"/>
      <c r="AC198" s="95" t="str">
        <f t="shared" si="27"/>
        <v/>
      </c>
      <c r="AD198" s="162"/>
      <c r="AE198" s="95" t="str">
        <f t="shared" si="28"/>
        <v/>
      </c>
      <c r="AF198" s="162"/>
      <c r="AG198" s="95" t="str">
        <f t="shared" si="29"/>
        <v/>
      </c>
      <c r="AH198" s="162"/>
      <c r="AI198" s="95" t="str">
        <f t="shared" si="30"/>
        <v/>
      </c>
      <c r="AJ198" s="162"/>
      <c r="AK198" s="27" t="str">
        <f t="shared" si="31"/>
        <v/>
      </c>
      <c r="AL198" s="48" t="str">
        <f t="shared" si="32"/>
        <v/>
      </c>
      <c r="AM198" s="48" t="str">
        <f t="shared" si="33"/>
        <v/>
      </c>
      <c r="AN198" s="236"/>
      <c r="AO198" s="236"/>
      <c r="AP198" s="236"/>
      <c r="AQ198" s="236"/>
      <c r="AR198" s="236"/>
      <c r="AS198" s="236"/>
      <c r="AT198" s="236"/>
      <c r="AU198" s="237" t="str">
        <f>IFERROR(VLOOKUP(AT198,'Seguridad Información'!$I$61:$J$65,2,0),"")</f>
        <v/>
      </c>
      <c r="AV198" s="79"/>
      <c r="AW198" s="78" t="str">
        <f t="shared" si="24"/>
        <v/>
      </c>
      <c r="AX198" s="77" t="str">
        <f t="shared" si="34"/>
        <v/>
      </c>
      <c r="AY198" s="21" t="str">
        <f>IFERROR(VLOOKUP((CONCATENATE(AM198,AX198)),Listados!$U$3:$V$11,2,FALSE),"")</f>
        <v/>
      </c>
      <c r="AZ198" s="48">
        <f t="shared" si="35"/>
        <v>100</v>
      </c>
      <c r="BA198" s="296"/>
      <c r="BB198" s="297"/>
      <c r="BC198" s="197">
        <f>+IF(AND(W198="Preventivo",BB193="Fuerte"),2,IF(AND(W198="Preventivo",BB193="Moderado"),1,0))</f>
        <v>0</v>
      </c>
      <c r="BD198" s="64">
        <f>+IF(AND(W198="Detectivo/Correctivo",$BB193="Fuerte"),2,IF(AND(W198="Detectivo/Correctivo",$BB198="Moderado"),1,IF(AND(W198="Preventivo",$BB193="Fuerte"),1,0)))</f>
        <v>0</v>
      </c>
      <c r="BE198" s="197" t="e">
        <f>+N193-BC198</f>
        <v>#N/A</v>
      </c>
      <c r="BF198" s="197" t="e">
        <f>+P193-BD198</f>
        <v>#N/A</v>
      </c>
      <c r="BG198" s="300"/>
      <c r="BH198" s="300"/>
      <c r="BI198" s="300"/>
      <c r="BJ198" s="489"/>
      <c r="BK198" s="489"/>
      <c r="BL198" s="489"/>
      <c r="BM198" s="489"/>
    </row>
    <row r="199" spans="1:65" ht="65.099999999999994" customHeight="1" thickBot="1" x14ac:dyDescent="0.3">
      <c r="A199" s="309">
        <v>33</v>
      </c>
      <c r="B199" s="494"/>
      <c r="C199" s="314" t="str">
        <f>IFERROR(VLOOKUP(B199,Listados!B$3:C$20,2,FALSE),"")</f>
        <v/>
      </c>
      <c r="D199" s="107"/>
      <c r="E199" s="107"/>
      <c r="F199" s="409"/>
      <c r="G199" s="317"/>
      <c r="H199" s="100"/>
      <c r="I199" s="129"/>
      <c r="J199" s="100"/>
      <c r="K199" s="103"/>
      <c r="L199" s="17"/>
      <c r="M199" s="301"/>
      <c r="N199" s="303" t="e">
        <f>+VLOOKUP(M199,Listados!$K$8:$L$12,2,0)</f>
        <v>#N/A</v>
      </c>
      <c r="O199" s="306"/>
      <c r="P199" s="303" t="e">
        <f>+VLOOKUP(O199,Listados!$K$13:$L$17,2,0)</f>
        <v>#N/A</v>
      </c>
      <c r="Q199" s="300" t="str">
        <f>IF(AND(M199&lt;&gt;"",O199&lt;&gt;""),VLOOKUP(M199&amp;O199,Listados!$M$3:$N$27,2,FALSE),"")</f>
        <v/>
      </c>
      <c r="R199" s="298" t="e">
        <f>+VLOOKUP(Q199,Listados!$P$3:$Q$6,2,FALSE)</f>
        <v>#N/A</v>
      </c>
      <c r="S199" s="162"/>
      <c r="T199" s="94"/>
      <c r="U199" s="47" t="s">
        <v>627</v>
      </c>
      <c r="V199" s="200"/>
      <c r="W199" s="200"/>
      <c r="X199" s="200"/>
      <c r="Y199" s="95" t="str">
        <f t="shared" si="25"/>
        <v/>
      </c>
      <c r="Z199" s="200"/>
      <c r="AA199" s="95" t="str">
        <f t="shared" si="26"/>
        <v/>
      </c>
      <c r="AB199" s="162"/>
      <c r="AC199" s="95" t="str">
        <f t="shared" si="27"/>
        <v/>
      </c>
      <c r="AD199" s="162"/>
      <c r="AE199" s="95" t="str">
        <f t="shared" si="28"/>
        <v/>
      </c>
      <c r="AF199" s="162"/>
      <c r="AG199" s="95" t="str">
        <f t="shared" si="29"/>
        <v/>
      </c>
      <c r="AH199" s="162"/>
      <c r="AI199" s="95" t="str">
        <f t="shared" si="30"/>
        <v/>
      </c>
      <c r="AJ199" s="162"/>
      <c r="AK199" s="27" t="str">
        <f t="shared" si="31"/>
        <v/>
      </c>
      <c r="AL199" s="48" t="str">
        <f t="shared" si="32"/>
        <v/>
      </c>
      <c r="AM199" s="48" t="str">
        <f t="shared" si="33"/>
        <v/>
      </c>
      <c r="AN199" s="236"/>
      <c r="AO199" s="236"/>
      <c r="AP199" s="236"/>
      <c r="AQ199" s="236"/>
      <c r="AR199" s="236"/>
      <c r="AS199" s="236"/>
      <c r="AT199" s="236"/>
      <c r="AU199" s="237" t="str">
        <f>IFERROR(VLOOKUP(AT199,'Seguridad Información'!$I$61:$J$65,2,0),"")</f>
        <v/>
      </c>
      <c r="AV199" s="79"/>
      <c r="AW199" s="78" t="str">
        <f t="shared" ref="AW199:AW262" si="36">IFERROR(AVERAGE(AO199,AQ199,AS199,AU199),"")</f>
        <v/>
      </c>
      <c r="AX199" s="77" t="str">
        <f t="shared" si="34"/>
        <v/>
      </c>
      <c r="AY199" s="21" t="str">
        <f>IFERROR(VLOOKUP((CONCATENATE(AM199,AX199)),Listados!$U$3:$V$11,2,FALSE),"")</f>
        <v/>
      </c>
      <c r="AZ199" s="48">
        <f t="shared" si="35"/>
        <v>100</v>
      </c>
      <c r="BA199" s="294">
        <f>AVERAGE(AZ199:AZ204)</f>
        <v>100</v>
      </c>
      <c r="BB199" s="296" t="str">
        <f>IF(BA199&lt;=50, "Débil", IF(BA199&lt;=99,"Moderado","Fuerte"))</f>
        <v>Fuerte</v>
      </c>
      <c r="BC199" s="197">
        <f>+IF(AND(W199="Preventivo",BB199="Fuerte"),2,IF(AND(W199="Preventivo",BB199="Moderado"),1,0))</f>
        <v>0</v>
      </c>
      <c r="BD199" s="64">
        <f>+IF(AND(W199="Detectivo/Correctivo",$BB199="Fuerte"),2,IF(AND(W199="Detectivo/Correctivo",$BB199="Moderado"),1,IF(AND(W199="Preventivo",$BB199="Fuerte"),1,0)))</f>
        <v>0</v>
      </c>
      <c r="BE199" s="197" t="e">
        <f>+N199-BC199</f>
        <v>#N/A</v>
      </c>
      <c r="BF199" s="197" t="e">
        <f>+P199-BD199</f>
        <v>#N/A</v>
      </c>
      <c r="BG199" s="298" t="e">
        <f>+VLOOKUP(MIN(BE199,BE200,BE201,BE202,BE203,BE204),Listados!$J$18:$K$24,2,TRUE)</f>
        <v>#N/A</v>
      </c>
      <c r="BH199" s="298" t="e">
        <f>+VLOOKUP(MIN(BF199,BF200,BF201,BF202,BF203,BF204),Listados!$J$27:$K$32,2,TRUE)</f>
        <v>#N/A</v>
      </c>
      <c r="BI199" s="298" t="e">
        <f>IF(AND(BG199&lt;&gt;"",BH199&lt;&gt;""),VLOOKUP(BG199&amp;BH199,Listados!$M$3:$N$27,2,FALSE),"")</f>
        <v>#N/A</v>
      </c>
      <c r="BJ199" s="487" t="e">
        <f>+IF($R199="Asumir el riesgo","NA","")</f>
        <v>#N/A</v>
      </c>
      <c r="BK199" s="487" t="e">
        <f>+IF($R199="Asumir el riesgo","NA","")</f>
        <v>#N/A</v>
      </c>
      <c r="BL199" s="487" t="e">
        <f>+IF($R199="Asumir el riesgo","NA","")</f>
        <v>#N/A</v>
      </c>
      <c r="BM199" s="487" t="e">
        <f>+IF($R199="Asumir el riesgo","NA","")</f>
        <v>#N/A</v>
      </c>
    </row>
    <row r="200" spans="1:65" ht="65.099999999999994" customHeight="1" thickBot="1" x14ac:dyDescent="0.3">
      <c r="A200" s="310"/>
      <c r="B200" s="495"/>
      <c r="C200" s="315"/>
      <c r="D200" s="168"/>
      <c r="E200" s="168"/>
      <c r="F200" s="410"/>
      <c r="G200" s="318"/>
      <c r="H200" s="100"/>
      <c r="I200" s="129"/>
      <c r="J200" s="100"/>
      <c r="K200" s="153"/>
      <c r="L200" s="130"/>
      <c r="M200" s="302"/>
      <c r="N200" s="304"/>
      <c r="O200" s="307"/>
      <c r="P200" s="304"/>
      <c r="Q200" s="308"/>
      <c r="R200" s="299"/>
      <c r="S200" s="162"/>
      <c r="T200" s="238"/>
      <c r="U200" s="47" t="s">
        <v>627</v>
      </c>
      <c r="V200" s="200"/>
      <c r="W200" s="200"/>
      <c r="X200" s="200"/>
      <c r="Y200" s="95" t="str">
        <f t="shared" ref="Y200:Y263" si="37">+IF(X200="si",15,"")</f>
        <v/>
      </c>
      <c r="Z200" s="200"/>
      <c r="AA200" s="95" t="str">
        <f t="shared" ref="AA200:AA263" si="38">+IF(Z200="si",15,"")</f>
        <v/>
      </c>
      <c r="AB200" s="162"/>
      <c r="AC200" s="95" t="str">
        <f t="shared" ref="AC200:AC263" si="39">+IF(AB200="si",15,"")</f>
        <v/>
      </c>
      <c r="AD200" s="162"/>
      <c r="AE200" s="95" t="str">
        <f t="shared" ref="AE200:AE263" si="40">+IF(AD200="si",15,"")</f>
        <v/>
      </c>
      <c r="AF200" s="162"/>
      <c r="AG200" s="95" t="str">
        <f t="shared" ref="AG200:AG263" si="41">+IF(AF200="si",15,"")</f>
        <v/>
      </c>
      <c r="AH200" s="162"/>
      <c r="AI200" s="95" t="str">
        <f t="shared" ref="AI200:AI263" si="42">+IF(AH200="si",15,"")</f>
        <v/>
      </c>
      <c r="AJ200" s="162"/>
      <c r="AK200" s="27" t="str">
        <f t="shared" ref="AK200:AK263" si="43">+IF(AJ200="Completa",10,IF(AJ200="Incompleta",5,""))</f>
        <v/>
      </c>
      <c r="AL200" s="48" t="str">
        <f t="shared" ref="AL200:AL263" si="44">IF((SUM(Y200,AA200,AC200,AE200,AG200,AI200,AK200)=0),"",(SUM(Y200,AA200,AC200,AE200,AG200,AI200,AK200)))</f>
        <v/>
      </c>
      <c r="AM200" s="48" t="str">
        <f t="shared" ref="AM200:AM263" si="45">IF(AL200&lt;=85,"Débil",IF(AL200&lt;=95,"Moderado",IF(AL200=100,"Fuerte","")))</f>
        <v/>
      </c>
      <c r="AN200" s="236"/>
      <c r="AO200" s="236"/>
      <c r="AP200" s="236"/>
      <c r="AQ200" s="236"/>
      <c r="AR200" s="236"/>
      <c r="AS200" s="236"/>
      <c r="AT200" s="236"/>
      <c r="AU200" s="237" t="str">
        <f>IFERROR(VLOOKUP(AT200,'Seguridad Información'!$I$61:$J$65,2,0),"")</f>
        <v/>
      </c>
      <c r="AV200" s="79"/>
      <c r="AW200" s="78" t="str">
        <f t="shared" si="36"/>
        <v/>
      </c>
      <c r="AX200" s="77" t="str">
        <f t="shared" ref="AX200:AX263" si="46">IF(AW200&lt;=80,"Débil",IF(AW200&lt;=90,"Moderado",IF(AW200=100,"Fuerte","")))</f>
        <v/>
      </c>
      <c r="AY200" s="21" t="str">
        <f>IFERROR(VLOOKUP((CONCATENATE(AM200,AX200)),Listados!$U$3:$V$11,2,FALSE),"")</f>
        <v/>
      </c>
      <c r="AZ200" s="48">
        <f t="shared" si="35"/>
        <v>100</v>
      </c>
      <c r="BA200" s="295"/>
      <c r="BB200" s="297"/>
      <c r="BC200" s="197">
        <f>+IF(AND(W200="Preventivo",BB199="Fuerte"),2,IF(AND(W200="Preventivo",BB199="Moderado"),1,0))</f>
        <v>0</v>
      </c>
      <c r="BD200" s="64">
        <f>+IF(AND(W200="Detectivo/Correctivo",$BB199="Fuerte"),2,IF(AND(W200="Detectivo/Correctivo",$BB200="Moderado"),1,IF(AND(W200="Preventivo",$BB199="Fuerte"),1,0)))</f>
        <v>0</v>
      </c>
      <c r="BE200" s="197" t="e">
        <f>+N199-BC200</f>
        <v>#N/A</v>
      </c>
      <c r="BF200" s="197" t="e">
        <f>+P199-BD200</f>
        <v>#N/A</v>
      </c>
      <c r="BG200" s="299"/>
      <c r="BH200" s="299"/>
      <c r="BI200" s="299"/>
      <c r="BJ200" s="488"/>
      <c r="BK200" s="488"/>
      <c r="BL200" s="488"/>
      <c r="BM200" s="488"/>
    </row>
    <row r="201" spans="1:65" ht="65.099999999999994" customHeight="1" thickBot="1" x14ac:dyDescent="0.3">
      <c r="A201" s="310"/>
      <c r="B201" s="495"/>
      <c r="C201" s="315"/>
      <c r="D201" s="168"/>
      <c r="E201" s="168"/>
      <c r="F201" s="410"/>
      <c r="G201" s="318"/>
      <c r="H201" s="100"/>
      <c r="I201" s="129"/>
      <c r="J201" s="100"/>
      <c r="K201" s="153"/>
      <c r="L201" s="130"/>
      <c r="M201" s="302"/>
      <c r="N201" s="304"/>
      <c r="O201" s="307"/>
      <c r="P201" s="304"/>
      <c r="Q201" s="308"/>
      <c r="R201" s="299"/>
      <c r="S201" s="162"/>
      <c r="T201" s="96"/>
      <c r="U201" s="47" t="s">
        <v>627</v>
      </c>
      <c r="V201" s="200"/>
      <c r="W201" s="200"/>
      <c r="X201" s="200"/>
      <c r="Y201" s="95" t="str">
        <f t="shared" si="37"/>
        <v/>
      </c>
      <c r="Z201" s="200"/>
      <c r="AA201" s="95" t="str">
        <f t="shared" si="38"/>
        <v/>
      </c>
      <c r="AB201" s="162"/>
      <c r="AC201" s="95" t="str">
        <f t="shared" si="39"/>
        <v/>
      </c>
      <c r="AD201" s="162"/>
      <c r="AE201" s="95" t="str">
        <f t="shared" si="40"/>
        <v/>
      </c>
      <c r="AF201" s="162"/>
      <c r="AG201" s="95" t="str">
        <f t="shared" si="41"/>
        <v/>
      </c>
      <c r="AH201" s="162"/>
      <c r="AI201" s="95" t="str">
        <f t="shared" si="42"/>
        <v/>
      </c>
      <c r="AJ201" s="162"/>
      <c r="AK201" s="27" t="str">
        <f t="shared" si="43"/>
        <v/>
      </c>
      <c r="AL201" s="48" t="str">
        <f t="shared" si="44"/>
        <v/>
      </c>
      <c r="AM201" s="48" t="str">
        <f t="shared" si="45"/>
        <v/>
      </c>
      <c r="AN201" s="236"/>
      <c r="AO201" s="236"/>
      <c r="AP201" s="236"/>
      <c r="AQ201" s="236"/>
      <c r="AR201" s="236"/>
      <c r="AS201" s="236"/>
      <c r="AT201" s="236"/>
      <c r="AU201" s="237" t="str">
        <f>IFERROR(VLOOKUP(AT201,'Seguridad Información'!$I$61:$J$65,2,0),"")</f>
        <v/>
      </c>
      <c r="AV201" s="79"/>
      <c r="AW201" s="78" t="str">
        <f t="shared" si="36"/>
        <v/>
      </c>
      <c r="AX201" s="77" t="str">
        <f t="shared" si="46"/>
        <v/>
      </c>
      <c r="AY201" s="21" t="str">
        <f>IFERROR(VLOOKUP((CONCATENATE(AM201,AX201)),Listados!$U$3:$V$11,2,FALSE),"")</f>
        <v/>
      </c>
      <c r="AZ201" s="48">
        <f t="shared" ref="AZ201:AZ264" si="47">IF(ISBLANK(AY201),"",IF(AY201="Débil", 0, IF(AY201="Moderado",50,100)))</f>
        <v>100</v>
      </c>
      <c r="BA201" s="295"/>
      <c r="BB201" s="297"/>
      <c r="BC201" s="197">
        <f>+IF(AND(W201="Preventivo",BB199="Fuerte"),2,IF(AND(W201="Preventivo",BB199="Moderado"),1,0))</f>
        <v>0</v>
      </c>
      <c r="BD201" s="64">
        <f>+IF(AND(W201="Detectivo/Correctivo",$BB199="Fuerte"),2,IF(AND(W201="Detectivo/Correctivo",$BB201="Moderado"),1,IF(AND(W201="Preventivo",$BB199="Fuerte"),1,0)))</f>
        <v>0</v>
      </c>
      <c r="BE201" s="197" t="e">
        <f>+N199-BC201</f>
        <v>#N/A</v>
      </c>
      <c r="BF201" s="197" t="e">
        <f>+P199-BD201</f>
        <v>#N/A</v>
      </c>
      <c r="BG201" s="299"/>
      <c r="BH201" s="299"/>
      <c r="BI201" s="299"/>
      <c r="BJ201" s="488"/>
      <c r="BK201" s="488"/>
      <c r="BL201" s="488"/>
      <c r="BM201" s="488"/>
    </row>
    <row r="202" spans="1:65" ht="65.099999999999994" customHeight="1" thickBot="1" x14ac:dyDescent="0.3">
      <c r="A202" s="310"/>
      <c r="B202" s="495"/>
      <c r="C202" s="315"/>
      <c r="D202" s="168"/>
      <c r="E202" s="168"/>
      <c r="F202" s="410"/>
      <c r="G202" s="318"/>
      <c r="H202" s="100"/>
      <c r="I202" s="129"/>
      <c r="J202" s="100"/>
      <c r="K202" s="153"/>
      <c r="L202" s="130"/>
      <c r="M202" s="302"/>
      <c r="N202" s="304"/>
      <c r="O202" s="307"/>
      <c r="P202" s="304"/>
      <c r="Q202" s="308"/>
      <c r="R202" s="299"/>
      <c r="S202" s="162"/>
      <c r="T202" s="97"/>
      <c r="U202" s="47" t="s">
        <v>627</v>
      </c>
      <c r="V202" s="200"/>
      <c r="W202" s="200"/>
      <c r="X202" s="200"/>
      <c r="Y202" s="95" t="str">
        <f t="shared" si="37"/>
        <v/>
      </c>
      <c r="Z202" s="200"/>
      <c r="AA202" s="95" t="str">
        <f t="shared" si="38"/>
        <v/>
      </c>
      <c r="AB202" s="162"/>
      <c r="AC202" s="95" t="str">
        <f t="shared" si="39"/>
        <v/>
      </c>
      <c r="AD202" s="162"/>
      <c r="AE202" s="95" t="str">
        <f t="shared" si="40"/>
        <v/>
      </c>
      <c r="AF202" s="162"/>
      <c r="AG202" s="95" t="str">
        <f t="shared" si="41"/>
        <v/>
      </c>
      <c r="AH202" s="162"/>
      <c r="AI202" s="95" t="str">
        <f t="shared" si="42"/>
        <v/>
      </c>
      <c r="AJ202" s="162"/>
      <c r="AK202" s="27" t="str">
        <f t="shared" si="43"/>
        <v/>
      </c>
      <c r="AL202" s="48" t="str">
        <f t="shared" si="44"/>
        <v/>
      </c>
      <c r="AM202" s="48" t="str">
        <f t="shared" si="45"/>
        <v/>
      </c>
      <c r="AN202" s="236"/>
      <c r="AO202" s="236"/>
      <c r="AP202" s="236"/>
      <c r="AQ202" s="236"/>
      <c r="AR202" s="236"/>
      <c r="AS202" s="236"/>
      <c r="AT202" s="236"/>
      <c r="AU202" s="237" t="str">
        <f>IFERROR(VLOOKUP(AT202,'Seguridad Información'!$I$61:$J$65,2,0),"")</f>
        <v/>
      </c>
      <c r="AV202" s="79"/>
      <c r="AW202" s="78" t="str">
        <f t="shared" si="36"/>
        <v/>
      </c>
      <c r="AX202" s="77" t="str">
        <f t="shared" si="46"/>
        <v/>
      </c>
      <c r="AY202" s="21" t="str">
        <f>IFERROR(VLOOKUP((CONCATENATE(AM202,AX202)),Listados!$U$3:$V$11,2,FALSE),"")</f>
        <v/>
      </c>
      <c r="AZ202" s="48">
        <f t="shared" si="47"/>
        <v>100</v>
      </c>
      <c r="BA202" s="295"/>
      <c r="BB202" s="297"/>
      <c r="BC202" s="197">
        <f>+IF(AND(W202="Preventivo",BB199="Fuerte"),2,IF(AND(W202="Preventivo",BB199="Moderado"),1,0))</f>
        <v>0</v>
      </c>
      <c r="BD202" s="64">
        <f>+IF(AND(W202="Detectivo/Correctivo",$BB199="Fuerte"),2,IF(AND(W202="Detectivo/Correctivo",$BB202="Moderado"),1,IF(AND(W202="Preventivo",$BB199="Fuerte"),1,0)))</f>
        <v>0</v>
      </c>
      <c r="BE202" s="197" t="e">
        <f>+N199-BC202</f>
        <v>#N/A</v>
      </c>
      <c r="BF202" s="197" t="e">
        <f>+P199-BD202</f>
        <v>#N/A</v>
      </c>
      <c r="BG202" s="299"/>
      <c r="BH202" s="299"/>
      <c r="BI202" s="299"/>
      <c r="BJ202" s="488"/>
      <c r="BK202" s="488"/>
      <c r="BL202" s="488"/>
      <c r="BM202" s="488"/>
    </row>
    <row r="203" spans="1:65" ht="65.099999999999994" customHeight="1" thickBot="1" x14ac:dyDescent="0.3">
      <c r="A203" s="310"/>
      <c r="B203" s="495"/>
      <c r="C203" s="315"/>
      <c r="D203" s="109"/>
      <c r="E203" s="109"/>
      <c r="F203" s="410"/>
      <c r="G203" s="318"/>
      <c r="H203" s="100"/>
      <c r="I203" s="129"/>
      <c r="J203" s="100"/>
      <c r="K203" s="29"/>
      <c r="L203" s="130"/>
      <c r="M203" s="302"/>
      <c r="N203" s="304"/>
      <c r="O203" s="307"/>
      <c r="P203" s="304"/>
      <c r="Q203" s="308"/>
      <c r="R203" s="299"/>
      <c r="S203" s="162"/>
      <c r="T203" s="238"/>
      <c r="U203" s="47" t="s">
        <v>627</v>
      </c>
      <c r="V203" s="200"/>
      <c r="W203" s="200"/>
      <c r="X203" s="200"/>
      <c r="Y203" s="95" t="str">
        <f t="shared" si="37"/>
        <v/>
      </c>
      <c r="Z203" s="200"/>
      <c r="AA203" s="95" t="str">
        <f t="shared" si="38"/>
        <v/>
      </c>
      <c r="AB203" s="162"/>
      <c r="AC203" s="95" t="str">
        <f t="shared" si="39"/>
        <v/>
      </c>
      <c r="AD203" s="162"/>
      <c r="AE203" s="95" t="str">
        <f t="shared" si="40"/>
        <v/>
      </c>
      <c r="AF203" s="162"/>
      <c r="AG203" s="95" t="str">
        <f t="shared" si="41"/>
        <v/>
      </c>
      <c r="AH203" s="162"/>
      <c r="AI203" s="95" t="str">
        <f t="shared" si="42"/>
        <v/>
      </c>
      <c r="AJ203" s="162"/>
      <c r="AK203" s="27" t="str">
        <f t="shared" si="43"/>
        <v/>
      </c>
      <c r="AL203" s="48" t="str">
        <f t="shared" si="44"/>
        <v/>
      </c>
      <c r="AM203" s="48" t="str">
        <f t="shared" si="45"/>
        <v/>
      </c>
      <c r="AN203" s="236"/>
      <c r="AO203" s="236"/>
      <c r="AP203" s="236"/>
      <c r="AQ203" s="236"/>
      <c r="AR203" s="236"/>
      <c r="AS203" s="236"/>
      <c r="AT203" s="236"/>
      <c r="AU203" s="237" t="str">
        <f>IFERROR(VLOOKUP(AT203,'Seguridad Información'!$I$61:$J$65,2,0),"")</f>
        <v/>
      </c>
      <c r="AV203" s="79"/>
      <c r="AW203" s="78" t="str">
        <f t="shared" si="36"/>
        <v/>
      </c>
      <c r="AX203" s="77" t="str">
        <f t="shared" si="46"/>
        <v/>
      </c>
      <c r="AY203" s="21" t="str">
        <f>IFERROR(VLOOKUP((CONCATENATE(AM203,AX203)),Listados!$U$3:$V$11,2,FALSE),"")</f>
        <v/>
      </c>
      <c r="AZ203" s="48">
        <f t="shared" si="47"/>
        <v>100</v>
      </c>
      <c r="BA203" s="295"/>
      <c r="BB203" s="297"/>
      <c r="BC203" s="197">
        <f>+IF(AND(W203="Preventivo",BB199="Fuerte"),2,IF(AND(W203="Preventivo",BB199="Moderado"),1,0))</f>
        <v>0</v>
      </c>
      <c r="BD203" s="64">
        <f>+IF(AND(W203="Detectivo/Correctivo",$BB199="Fuerte"),2,IF(AND(W203="Detectivo/Correctivo",$BB203="Moderado"),1,IF(AND(W203="Preventivo",$BB199="Fuerte"),1,0)))</f>
        <v>0</v>
      </c>
      <c r="BE203" s="197" t="e">
        <f>+N199-BC203</f>
        <v>#N/A</v>
      </c>
      <c r="BF203" s="197" t="e">
        <f>+P199-BD203</f>
        <v>#N/A</v>
      </c>
      <c r="BG203" s="299"/>
      <c r="BH203" s="299"/>
      <c r="BI203" s="299"/>
      <c r="BJ203" s="488"/>
      <c r="BK203" s="488"/>
      <c r="BL203" s="488"/>
      <c r="BM203" s="488"/>
    </row>
    <row r="204" spans="1:65" ht="65.099999999999994" customHeight="1" thickBot="1" x14ac:dyDescent="0.3">
      <c r="A204" s="311"/>
      <c r="B204" s="495"/>
      <c r="C204" s="316"/>
      <c r="D204" s="106"/>
      <c r="E204" s="106"/>
      <c r="F204" s="479"/>
      <c r="G204" s="319"/>
      <c r="H204" s="100"/>
      <c r="I204" s="129"/>
      <c r="J204" s="100"/>
      <c r="K204" s="31"/>
      <c r="L204" s="130"/>
      <c r="M204" s="302"/>
      <c r="N204" s="305"/>
      <c r="O204" s="307"/>
      <c r="P204" s="305"/>
      <c r="Q204" s="308"/>
      <c r="R204" s="300"/>
      <c r="S204" s="162"/>
      <c r="T204" s="98"/>
      <c r="U204" s="47" t="s">
        <v>627</v>
      </c>
      <c r="V204" s="200"/>
      <c r="W204" s="200"/>
      <c r="X204" s="200"/>
      <c r="Y204" s="95" t="str">
        <f t="shared" si="37"/>
        <v/>
      </c>
      <c r="Z204" s="200"/>
      <c r="AA204" s="95" t="str">
        <f t="shared" si="38"/>
        <v/>
      </c>
      <c r="AB204" s="162"/>
      <c r="AC204" s="95" t="str">
        <f t="shared" si="39"/>
        <v/>
      </c>
      <c r="AD204" s="162"/>
      <c r="AE204" s="95" t="str">
        <f t="shared" si="40"/>
        <v/>
      </c>
      <c r="AF204" s="162"/>
      <c r="AG204" s="95" t="str">
        <f t="shared" si="41"/>
        <v/>
      </c>
      <c r="AH204" s="162"/>
      <c r="AI204" s="95" t="str">
        <f t="shared" si="42"/>
        <v/>
      </c>
      <c r="AJ204" s="162"/>
      <c r="AK204" s="27" t="str">
        <f t="shared" si="43"/>
        <v/>
      </c>
      <c r="AL204" s="48" t="str">
        <f t="shared" si="44"/>
        <v/>
      </c>
      <c r="AM204" s="48" t="str">
        <f t="shared" si="45"/>
        <v/>
      </c>
      <c r="AN204" s="236"/>
      <c r="AO204" s="236"/>
      <c r="AP204" s="236"/>
      <c r="AQ204" s="236"/>
      <c r="AR204" s="236"/>
      <c r="AS204" s="236"/>
      <c r="AT204" s="236"/>
      <c r="AU204" s="237" t="str">
        <f>IFERROR(VLOOKUP(AT204,'Seguridad Información'!$I$61:$J$65,2,0),"")</f>
        <v/>
      </c>
      <c r="AV204" s="79"/>
      <c r="AW204" s="78" t="str">
        <f t="shared" si="36"/>
        <v/>
      </c>
      <c r="AX204" s="77" t="str">
        <f t="shared" si="46"/>
        <v/>
      </c>
      <c r="AY204" s="21" t="str">
        <f>IFERROR(VLOOKUP((CONCATENATE(AM204,AX204)),Listados!$U$3:$V$11,2,FALSE),"")</f>
        <v/>
      </c>
      <c r="AZ204" s="48">
        <f t="shared" si="47"/>
        <v>100</v>
      </c>
      <c r="BA204" s="296"/>
      <c r="BB204" s="297"/>
      <c r="BC204" s="197">
        <f>+IF(AND(W204="Preventivo",BB199="Fuerte"),2,IF(AND(W204="Preventivo",BB199="Moderado"),1,0))</f>
        <v>0</v>
      </c>
      <c r="BD204" s="64">
        <f>+IF(AND(W204="Detectivo/Correctivo",$BB199="Fuerte"),2,IF(AND(W204="Detectivo/Correctivo",$BB204="Moderado"),1,IF(AND(W204="Preventivo",$BB199="Fuerte"),1,0)))</f>
        <v>0</v>
      </c>
      <c r="BE204" s="197" t="e">
        <f>+N199-BC204</f>
        <v>#N/A</v>
      </c>
      <c r="BF204" s="197" t="e">
        <f>+P199-BD204</f>
        <v>#N/A</v>
      </c>
      <c r="BG204" s="300"/>
      <c r="BH204" s="300"/>
      <c r="BI204" s="300"/>
      <c r="BJ204" s="489"/>
      <c r="BK204" s="489"/>
      <c r="BL204" s="489"/>
      <c r="BM204" s="489"/>
    </row>
    <row r="205" spans="1:65" ht="65.099999999999994" customHeight="1" thickBot="1" x14ac:dyDescent="0.3">
      <c r="A205" s="309">
        <v>34</v>
      </c>
      <c r="B205" s="494"/>
      <c r="C205" s="314" t="str">
        <f>IFERROR(VLOOKUP(B205,Listados!B$3:C$20,2,FALSE),"")</f>
        <v/>
      </c>
      <c r="D205" s="107"/>
      <c r="E205" s="107"/>
      <c r="F205" s="409"/>
      <c r="G205" s="317"/>
      <c r="H205" s="100"/>
      <c r="I205" s="129"/>
      <c r="J205" s="100"/>
      <c r="K205" s="103"/>
      <c r="L205" s="17"/>
      <c r="M205" s="301"/>
      <c r="N205" s="303" t="e">
        <f>+VLOOKUP(M205,Listados!$K$8:$L$12,2,0)</f>
        <v>#N/A</v>
      </c>
      <c r="O205" s="306"/>
      <c r="P205" s="303" t="e">
        <f>+VLOOKUP(O205,Listados!$K$13:$L$17,2,0)</f>
        <v>#N/A</v>
      </c>
      <c r="Q205" s="300" t="str">
        <f>IF(AND(M205&lt;&gt;"",O205&lt;&gt;""),VLOOKUP(M205&amp;O205,Listados!$M$3:$N$27,2,FALSE),"")</f>
        <v/>
      </c>
      <c r="R205" s="298" t="e">
        <f>+VLOOKUP(Q205,Listados!$P$3:$Q$6,2,FALSE)</f>
        <v>#N/A</v>
      </c>
      <c r="S205" s="162"/>
      <c r="T205" s="94"/>
      <c r="U205" s="47" t="s">
        <v>627</v>
      </c>
      <c r="V205" s="200"/>
      <c r="W205" s="200"/>
      <c r="X205" s="200"/>
      <c r="Y205" s="95" t="str">
        <f t="shared" si="37"/>
        <v/>
      </c>
      <c r="Z205" s="200"/>
      <c r="AA205" s="95" t="str">
        <f t="shared" si="38"/>
        <v/>
      </c>
      <c r="AB205" s="162"/>
      <c r="AC205" s="95" t="str">
        <f t="shared" si="39"/>
        <v/>
      </c>
      <c r="AD205" s="162"/>
      <c r="AE205" s="95" t="str">
        <f t="shared" si="40"/>
        <v/>
      </c>
      <c r="AF205" s="162"/>
      <c r="AG205" s="95" t="str">
        <f t="shared" si="41"/>
        <v/>
      </c>
      <c r="AH205" s="162"/>
      <c r="AI205" s="95" t="str">
        <f t="shared" si="42"/>
        <v/>
      </c>
      <c r="AJ205" s="162"/>
      <c r="AK205" s="27" t="str">
        <f t="shared" si="43"/>
        <v/>
      </c>
      <c r="AL205" s="48" t="str">
        <f t="shared" si="44"/>
        <v/>
      </c>
      <c r="AM205" s="48" t="str">
        <f t="shared" si="45"/>
        <v/>
      </c>
      <c r="AN205" s="236"/>
      <c r="AO205" s="236"/>
      <c r="AP205" s="236"/>
      <c r="AQ205" s="236"/>
      <c r="AR205" s="236"/>
      <c r="AS205" s="236"/>
      <c r="AT205" s="236"/>
      <c r="AU205" s="237" t="str">
        <f>IFERROR(VLOOKUP(AT205,'Seguridad Información'!$I$61:$J$65,2,0),"")</f>
        <v/>
      </c>
      <c r="AV205" s="79"/>
      <c r="AW205" s="78" t="str">
        <f t="shared" si="36"/>
        <v/>
      </c>
      <c r="AX205" s="77" t="str">
        <f t="shared" si="46"/>
        <v/>
      </c>
      <c r="AY205" s="21" t="str">
        <f>IFERROR(VLOOKUP((CONCATENATE(AM205,AX205)),Listados!$U$3:$V$11,2,FALSE),"")</f>
        <v/>
      </c>
      <c r="AZ205" s="48">
        <f t="shared" si="47"/>
        <v>100</v>
      </c>
      <c r="BA205" s="294">
        <f>AVERAGE(AZ205:AZ210)</f>
        <v>100</v>
      </c>
      <c r="BB205" s="296" t="str">
        <f>IF(BA205&lt;=50, "Débil", IF(BA205&lt;=99,"Moderado","Fuerte"))</f>
        <v>Fuerte</v>
      </c>
      <c r="BC205" s="197">
        <f>+IF(AND(W205="Preventivo",BB205="Fuerte"),2,IF(AND(W205="Preventivo",BB205="Moderado"),1,0))</f>
        <v>0</v>
      </c>
      <c r="BD205" s="64">
        <f>+IF(AND(W205="Detectivo/Correctivo",$BB205="Fuerte"),2,IF(AND(W205="Detectivo/Correctivo",$BB205="Moderado"),1,IF(AND(W205="Preventivo",$BB205="Fuerte"),1,0)))</f>
        <v>0</v>
      </c>
      <c r="BE205" s="197" t="e">
        <f>+N205-BC205</f>
        <v>#N/A</v>
      </c>
      <c r="BF205" s="197" t="e">
        <f>+P205-BD205</f>
        <v>#N/A</v>
      </c>
      <c r="BG205" s="298" t="e">
        <f>+VLOOKUP(MIN(BE205,BE206,BE207,BE208,BE209,BE210),Listados!$J$18:$K$24,2,TRUE)</f>
        <v>#N/A</v>
      </c>
      <c r="BH205" s="298" t="e">
        <f>+VLOOKUP(MIN(BF205,BF206,BF207,BF208,BF209,BF210),Listados!$J$27:$K$32,2,TRUE)</f>
        <v>#N/A</v>
      </c>
      <c r="BI205" s="298" t="e">
        <f>IF(AND(BG205&lt;&gt;"",BH205&lt;&gt;""),VLOOKUP(BG205&amp;BH205,Listados!$M$3:$N$27,2,FALSE),"")</f>
        <v>#N/A</v>
      </c>
      <c r="BJ205" s="487" t="e">
        <f>+IF($R205="Asumir el riesgo","NA","")</f>
        <v>#N/A</v>
      </c>
      <c r="BK205" s="487" t="e">
        <f>+IF($R205="Asumir el riesgo","NA","")</f>
        <v>#N/A</v>
      </c>
      <c r="BL205" s="487" t="e">
        <f>+IF($R205="Asumir el riesgo","NA","")</f>
        <v>#N/A</v>
      </c>
      <c r="BM205" s="487" t="e">
        <f>+IF($R205="Asumir el riesgo","NA","")</f>
        <v>#N/A</v>
      </c>
    </row>
    <row r="206" spans="1:65" ht="65.099999999999994" customHeight="1" thickBot="1" x14ac:dyDescent="0.3">
      <c r="A206" s="310"/>
      <c r="B206" s="495"/>
      <c r="C206" s="315"/>
      <c r="D206" s="168"/>
      <c r="E206" s="168"/>
      <c r="F206" s="410"/>
      <c r="G206" s="318"/>
      <c r="H206" s="100"/>
      <c r="I206" s="129"/>
      <c r="J206" s="100"/>
      <c r="K206" s="153"/>
      <c r="L206" s="130"/>
      <c r="M206" s="302"/>
      <c r="N206" s="304"/>
      <c r="O206" s="307"/>
      <c r="P206" s="304"/>
      <c r="Q206" s="308"/>
      <c r="R206" s="299"/>
      <c r="S206" s="162"/>
      <c r="T206" s="238"/>
      <c r="U206" s="47" t="s">
        <v>627</v>
      </c>
      <c r="V206" s="200"/>
      <c r="W206" s="200"/>
      <c r="X206" s="200"/>
      <c r="Y206" s="95" t="str">
        <f t="shared" si="37"/>
        <v/>
      </c>
      <c r="Z206" s="200"/>
      <c r="AA206" s="95" t="str">
        <f t="shared" si="38"/>
        <v/>
      </c>
      <c r="AB206" s="162"/>
      <c r="AC206" s="95" t="str">
        <f t="shared" si="39"/>
        <v/>
      </c>
      <c r="AD206" s="162"/>
      <c r="AE206" s="95" t="str">
        <f t="shared" si="40"/>
        <v/>
      </c>
      <c r="AF206" s="162"/>
      <c r="AG206" s="95" t="str">
        <f t="shared" si="41"/>
        <v/>
      </c>
      <c r="AH206" s="162"/>
      <c r="AI206" s="95" t="str">
        <f t="shared" si="42"/>
        <v/>
      </c>
      <c r="AJ206" s="162"/>
      <c r="AK206" s="27" t="str">
        <f t="shared" si="43"/>
        <v/>
      </c>
      <c r="AL206" s="48" t="str">
        <f t="shared" si="44"/>
        <v/>
      </c>
      <c r="AM206" s="48" t="str">
        <f t="shared" si="45"/>
        <v/>
      </c>
      <c r="AN206" s="236"/>
      <c r="AO206" s="236"/>
      <c r="AP206" s="236"/>
      <c r="AQ206" s="236"/>
      <c r="AR206" s="236"/>
      <c r="AS206" s="236"/>
      <c r="AT206" s="236"/>
      <c r="AU206" s="237" t="str">
        <f>IFERROR(VLOOKUP(AT206,'Seguridad Información'!$I$61:$J$65,2,0),"")</f>
        <v/>
      </c>
      <c r="AV206" s="79"/>
      <c r="AW206" s="78" t="str">
        <f t="shared" si="36"/>
        <v/>
      </c>
      <c r="AX206" s="77" t="str">
        <f t="shared" si="46"/>
        <v/>
      </c>
      <c r="AY206" s="21" t="str">
        <f>IFERROR(VLOOKUP((CONCATENATE(AM206,AX206)),Listados!$U$3:$V$11,2,FALSE),"")</f>
        <v/>
      </c>
      <c r="AZ206" s="48">
        <f t="shared" si="47"/>
        <v>100</v>
      </c>
      <c r="BA206" s="295"/>
      <c r="BB206" s="297"/>
      <c r="BC206" s="197">
        <f>+IF(AND(W206="Preventivo",BB205="Fuerte"),2,IF(AND(W206="Preventivo",BB205="Moderado"),1,0))</f>
        <v>0</v>
      </c>
      <c r="BD206" s="64">
        <f>+IF(AND(W206="Detectivo/Correctivo",$BB205="Fuerte"),2,IF(AND(W206="Detectivo/Correctivo",$BB206="Moderado"),1,IF(AND(W206="Preventivo",$BB205="Fuerte"),1,0)))</f>
        <v>0</v>
      </c>
      <c r="BE206" s="197" t="e">
        <f>+N205-BC206</f>
        <v>#N/A</v>
      </c>
      <c r="BF206" s="197" t="e">
        <f>+P205-BD206</f>
        <v>#N/A</v>
      </c>
      <c r="BG206" s="299"/>
      <c r="BH206" s="299"/>
      <c r="BI206" s="299"/>
      <c r="BJ206" s="488"/>
      <c r="BK206" s="488"/>
      <c r="BL206" s="488"/>
      <c r="BM206" s="488"/>
    </row>
    <row r="207" spans="1:65" ht="65.099999999999994" customHeight="1" thickBot="1" x14ac:dyDescent="0.3">
      <c r="A207" s="310"/>
      <c r="B207" s="495"/>
      <c r="C207" s="315"/>
      <c r="D207" s="168"/>
      <c r="E207" s="168"/>
      <c r="F207" s="410"/>
      <c r="G207" s="318"/>
      <c r="H207" s="100"/>
      <c r="I207" s="129"/>
      <c r="J207" s="100"/>
      <c r="K207" s="153"/>
      <c r="L207" s="130"/>
      <c r="M207" s="302"/>
      <c r="N207" s="304"/>
      <c r="O207" s="307"/>
      <c r="P207" s="304"/>
      <c r="Q207" s="308"/>
      <c r="R207" s="299"/>
      <c r="S207" s="162"/>
      <c r="T207" s="96"/>
      <c r="U207" s="47" t="s">
        <v>627</v>
      </c>
      <c r="V207" s="200"/>
      <c r="W207" s="200"/>
      <c r="X207" s="200"/>
      <c r="Y207" s="95" t="str">
        <f t="shared" si="37"/>
        <v/>
      </c>
      <c r="Z207" s="200"/>
      <c r="AA207" s="95" t="str">
        <f t="shared" si="38"/>
        <v/>
      </c>
      <c r="AB207" s="162"/>
      <c r="AC207" s="95" t="str">
        <f t="shared" si="39"/>
        <v/>
      </c>
      <c r="AD207" s="162"/>
      <c r="AE207" s="95" t="str">
        <f t="shared" si="40"/>
        <v/>
      </c>
      <c r="AF207" s="162"/>
      <c r="AG207" s="95" t="str">
        <f t="shared" si="41"/>
        <v/>
      </c>
      <c r="AH207" s="162"/>
      <c r="AI207" s="95" t="str">
        <f t="shared" si="42"/>
        <v/>
      </c>
      <c r="AJ207" s="162"/>
      <c r="AK207" s="27" t="str">
        <f t="shared" si="43"/>
        <v/>
      </c>
      <c r="AL207" s="48" t="str">
        <f t="shared" si="44"/>
        <v/>
      </c>
      <c r="AM207" s="48" t="str">
        <f t="shared" si="45"/>
        <v/>
      </c>
      <c r="AN207" s="236"/>
      <c r="AO207" s="236"/>
      <c r="AP207" s="236"/>
      <c r="AQ207" s="236"/>
      <c r="AR207" s="236"/>
      <c r="AS207" s="236"/>
      <c r="AT207" s="236"/>
      <c r="AU207" s="237" t="str">
        <f>IFERROR(VLOOKUP(AT207,'Seguridad Información'!$I$61:$J$65,2,0),"")</f>
        <v/>
      </c>
      <c r="AV207" s="79"/>
      <c r="AW207" s="78" t="str">
        <f t="shared" si="36"/>
        <v/>
      </c>
      <c r="AX207" s="77" t="str">
        <f t="shared" si="46"/>
        <v/>
      </c>
      <c r="AY207" s="21" t="str">
        <f>IFERROR(VLOOKUP((CONCATENATE(AM207,AX207)),Listados!$U$3:$V$11,2,FALSE),"")</f>
        <v/>
      </c>
      <c r="AZ207" s="48">
        <f t="shared" si="47"/>
        <v>100</v>
      </c>
      <c r="BA207" s="295"/>
      <c r="BB207" s="297"/>
      <c r="BC207" s="197">
        <f>+IF(AND(W207="Preventivo",BB205="Fuerte"),2,IF(AND(W207="Preventivo",BB205="Moderado"),1,0))</f>
        <v>0</v>
      </c>
      <c r="BD207" s="64">
        <f>+IF(AND(W207="Detectivo/Correctivo",$BB205="Fuerte"),2,IF(AND(W207="Detectivo/Correctivo",$BB207="Moderado"),1,IF(AND(W207="Preventivo",$BB205="Fuerte"),1,0)))</f>
        <v>0</v>
      </c>
      <c r="BE207" s="197" t="e">
        <f>+N205-BC207</f>
        <v>#N/A</v>
      </c>
      <c r="BF207" s="197" t="e">
        <f>+P205-BD207</f>
        <v>#N/A</v>
      </c>
      <c r="BG207" s="299"/>
      <c r="BH207" s="299"/>
      <c r="BI207" s="299"/>
      <c r="BJ207" s="488"/>
      <c r="BK207" s="488"/>
      <c r="BL207" s="488"/>
      <c r="BM207" s="488"/>
    </row>
    <row r="208" spans="1:65" ht="65.099999999999994" customHeight="1" thickBot="1" x14ac:dyDescent="0.3">
      <c r="A208" s="310"/>
      <c r="B208" s="495"/>
      <c r="C208" s="315"/>
      <c r="D208" s="168"/>
      <c r="E208" s="168"/>
      <c r="F208" s="410"/>
      <c r="G208" s="318"/>
      <c r="H208" s="100"/>
      <c r="I208" s="129"/>
      <c r="J208" s="100"/>
      <c r="K208" s="153"/>
      <c r="L208" s="130"/>
      <c r="M208" s="302"/>
      <c r="N208" s="304"/>
      <c r="O208" s="307"/>
      <c r="P208" s="304"/>
      <c r="Q208" s="308"/>
      <c r="R208" s="299"/>
      <c r="S208" s="162"/>
      <c r="T208" s="97"/>
      <c r="U208" s="47" t="s">
        <v>627</v>
      </c>
      <c r="V208" s="200"/>
      <c r="W208" s="200"/>
      <c r="X208" s="200"/>
      <c r="Y208" s="95" t="str">
        <f t="shared" si="37"/>
        <v/>
      </c>
      <c r="Z208" s="200"/>
      <c r="AA208" s="95" t="str">
        <f t="shared" si="38"/>
        <v/>
      </c>
      <c r="AB208" s="162"/>
      <c r="AC208" s="95" t="str">
        <f t="shared" si="39"/>
        <v/>
      </c>
      <c r="AD208" s="162"/>
      <c r="AE208" s="95" t="str">
        <f t="shared" si="40"/>
        <v/>
      </c>
      <c r="AF208" s="162"/>
      <c r="AG208" s="95" t="str">
        <f t="shared" si="41"/>
        <v/>
      </c>
      <c r="AH208" s="162"/>
      <c r="AI208" s="95" t="str">
        <f t="shared" si="42"/>
        <v/>
      </c>
      <c r="AJ208" s="162"/>
      <c r="AK208" s="27" t="str">
        <f t="shared" si="43"/>
        <v/>
      </c>
      <c r="AL208" s="48" t="str">
        <f t="shared" si="44"/>
        <v/>
      </c>
      <c r="AM208" s="48" t="str">
        <f t="shared" si="45"/>
        <v/>
      </c>
      <c r="AN208" s="236"/>
      <c r="AO208" s="236"/>
      <c r="AP208" s="236"/>
      <c r="AQ208" s="236"/>
      <c r="AR208" s="236"/>
      <c r="AS208" s="236"/>
      <c r="AT208" s="236"/>
      <c r="AU208" s="237" t="str">
        <f>IFERROR(VLOOKUP(AT208,'Seguridad Información'!$I$61:$J$65,2,0),"")</f>
        <v/>
      </c>
      <c r="AV208" s="79"/>
      <c r="AW208" s="78" t="str">
        <f t="shared" si="36"/>
        <v/>
      </c>
      <c r="AX208" s="77" t="str">
        <f t="shared" si="46"/>
        <v/>
      </c>
      <c r="AY208" s="21" t="str">
        <f>IFERROR(VLOOKUP((CONCATENATE(AM208,AX208)),Listados!$U$3:$V$11,2,FALSE),"")</f>
        <v/>
      </c>
      <c r="AZ208" s="48">
        <f t="shared" si="47"/>
        <v>100</v>
      </c>
      <c r="BA208" s="295"/>
      <c r="BB208" s="297"/>
      <c r="BC208" s="197">
        <f>+IF(AND(W208="Preventivo",BB205="Fuerte"),2,IF(AND(W208="Preventivo",BB205="Moderado"),1,0))</f>
        <v>0</v>
      </c>
      <c r="BD208" s="64">
        <f>+IF(AND(W208="Detectivo/Correctivo",$BB205="Fuerte"),2,IF(AND(W208="Detectivo/Correctivo",$BB208="Moderado"),1,IF(AND(W208="Preventivo",$BB205="Fuerte"),1,0)))</f>
        <v>0</v>
      </c>
      <c r="BE208" s="197" t="e">
        <f>+N205-BC208</f>
        <v>#N/A</v>
      </c>
      <c r="BF208" s="197" t="e">
        <f>+P205-BD208</f>
        <v>#N/A</v>
      </c>
      <c r="BG208" s="299"/>
      <c r="BH208" s="299"/>
      <c r="BI208" s="299"/>
      <c r="BJ208" s="488"/>
      <c r="BK208" s="488"/>
      <c r="BL208" s="488"/>
      <c r="BM208" s="488"/>
    </row>
    <row r="209" spans="1:65" ht="65.099999999999994" customHeight="1" thickBot="1" x14ac:dyDescent="0.3">
      <c r="A209" s="310"/>
      <c r="B209" s="495"/>
      <c r="C209" s="315"/>
      <c r="D209" s="109"/>
      <c r="E209" s="109"/>
      <c r="F209" s="410"/>
      <c r="G209" s="318"/>
      <c r="H209" s="100"/>
      <c r="I209" s="129"/>
      <c r="J209" s="100"/>
      <c r="K209" s="29"/>
      <c r="L209" s="130"/>
      <c r="M209" s="302"/>
      <c r="N209" s="304"/>
      <c r="O209" s="307"/>
      <c r="P209" s="304"/>
      <c r="Q209" s="308"/>
      <c r="R209" s="299"/>
      <c r="S209" s="162"/>
      <c r="T209" s="238"/>
      <c r="U209" s="47" t="s">
        <v>627</v>
      </c>
      <c r="V209" s="200"/>
      <c r="W209" s="200"/>
      <c r="X209" s="200"/>
      <c r="Y209" s="95" t="str">
        <f t="shared" si="37"/>
        <v/>
      </c>
      <c r="Z209" s="200"/>
      <c r="AA209" s="95" t="str">
        <f t="shared" si="38"/>
        <v/>
      </c>
      <c r="AB209" s="162"/>
      <c r="AC209" s="95" t="str">
        <f t="shared" si="39"/>
        <v/>
      </c>
      <c r="AD209" s="162"/>
      <c r="AE209" s="95" t="str">
        <f t="shared" si="40"/>
        <v/>
      </c>
      <c r="AF209" s="162"/>
      <c r="AG209" s="95" t="str">
        <f t="shared" si="41"/>
        <v/>
      </c>
      <c r="AH209" s="162"/>
      <c r="AI209" s="95" t="str">
        <f t="shared" si="42"/>
        <v/>
      </c>
      <c r="AJ209" s="162"/>
      <c r="AK209" s="27" t="str">
        <f t="shared" si="43"/>
        <v/>
      </c>
      <c r="AL209" s="48" t="str">
        <f t="shared" si="44"/>
        <v/>
      </c>
      <c r="AM209" s="48" t="str">
        <f t="shared" si="45"/>
        <v/>
      </c>
      <c r="AN209" s="236"/>
      <c r="AO209" s="236"/>
      <c r="AP209" s="236"/>
      <c r="AQ209" s="236"/>
      <c r="AR209" s="236"/>
      <c r="AS209" s="236"/>
      <c r="AT209" s="236"/>
      <c r="AU209" s="237" t="str">
        <f>IFERROR(VLOOKUP(AT209,'Seguridad Información'!$I$61:$J$65,2,0),"")</f>
        <v/>
      </c>
      <c r="AV209" s="79"/>
      <c r="AW209" s="78" t="str">
        <f t="shared" si="36"/>
        <v/>
      </c>
      <c r="AX209" s="77" t="str">
        <f t="shared" si="46"/>
        <v/>
      </c>
      <c r="AY209" s="21" t="str">
        <f>IFERROR(VLOOKUP((CONCATENATE(AM209,AX209)),Listados!$U$3:$V$11,2,FALSE),"")</f>
        <v/>
      </c>
      <c r="AZ209" s="48">
        <f t="shared" si="47"/>
        <v>100</v>
      </c>
      <c r="BA209" s="295"/>
      <c r="BB209" s="297"/>
      <c r="BC209" s="197">
        <f>+IF(AND(W209="Preventivo",BB205="Fuerte"),2,IF(AND(W209="Preventivo",BB205="Moderado"),1,0))</f>
        <v>0</v>
      </c>
      <c r="BD209" s="64">
        <f>+IF(AND(W209="Detectivo/Correctivo",$BB205="Fuerte"),2,IF(AND(W209="Detectivo/Correctivo",$BB209="Moderado"),1,IF(AND(W209="Preventivo",$BB205="Fuerte"),1,0)))</f>
        <v>0</v>
      </c>
      <c r="BE209" s="197" t="e">
        <f>+N205-BC209</f>
        <v>#N/A</v>
      </c>
      <c r="BF209" s="197" t="e">
        <f>+P205-BD209</f>
        <v>#N/A</v>
      </c>
      <c r="BG209" s="299"/>
      <c r="BH209" s="299"/>
      <c r="BI209" s="299"/>
      <c r="BJ209" s="488"/>
      <c r="BK209" s="488"/>
      <c r="BL209" s="488"/>
      <c r="BM209" s="488"/>
    </row>
    <row r="210" spans="1:65" ht="65.099999999999994" customHeight="1" thickBot="1" x14ac:dyDescent="0.3">
      <c r="A210" s="311"/>
      <c r="B210" s="495"/>
      <c r="C210" s="316"/>
      <c r="D210" s="106"/>
      <c r="E210" s="106"/>
      <c r="F210" s="479"/>
      <c r="G210" s="319"/>
      <c r="H210" s="100"/>
      <c r="I210" s="129"/>
      <c r="J210" s="100"/>
      <c r="K210" s="31"/>
      <c r="L210" s="130"/>
      <c r="M210" s="302"/>
      <c r="N210" s="305"/>
      <c r="O210" s="307"/>
      <c r="P210" s="305"/>
      <c r="Q210" s="308"/>
      <c r="R210" s="300"/>
      <c r="S210" s="162"/>
      <c r="T210" s="98"/>
      <c r="U210" s="47" t="s">
        <v>627</v>
      </c>
      <c r="V210" s="200"/>
      <c r="W210" s="200"/>
      <c r="X210" s="200"/>
      <c r="Y210" s="95" t="str">
        <f t="shared" si="37"/>
        <v/>
      </c>
      <c r="Z210" s="200"/>
      <c r="AA210" s="95" t="str">
        <f t="shared" si="38"/>
        <v/>
      </c>
      <c r="AB210" s="162"/>
      <c r="AC210" s="95" t="str">
        <f t="shared" si="39"/>
        <v/>
      </c>
      <c r="AD210" s="162"/>
      <c r="AE210" s="95" t="str">
        <f t="shared" si="40"/>
        <v/>
      </c>
      <c r="AF210" s="162"/>
      <c r="AG210" s="95" t="str">
        <f t="shared" si="41"/>
        <v/>
      </c>
      <c r="AH210" s="162"/>
      <c r="AI210" s="95" t="str">
        <f t="shared" si="42"/>
        <v/>
      </c>
      <c r="AJ210" s="162"/>
      <c r="AK210" s="27" t="str">
        <f t="shared" si="43"/>
        <v/>
      </c>
      <c r="AL210" s="48" t="str">
        <f t="shared" si="44"/>
        <v/>
      </c>
      <c r="AM210" s="48" t="str">
        <f t="shared" si="45"/>
        <v/>
      </c>
      <c r="AN210" s="236"/>
      <c r="AO210" s="236"/>
      <c r="AP210" s="236"/>
      <c r="AQ210" s="236"/>
      <c r="AR210" s="236"/>
      <c r="AS210" s="236"/>
      <c r="AT210" s="236"/>
      <c r="AU210" s="237" t="str">
        <f>IFERROR(VLOOKUP(AT210,'Seguridad Información'!$I$61:$J$65,2,0),"")</f>
        <v/>
      </c>
      <c r="AV210" s="79"/>
      <c r="AW210" s="78" t="str">
        <f t="shared" si="36"/>
        <v/>
      </c>
      <c r="AX210" s="77" t="str">
        <f t="shared" si="46"/>
        <v/>
      </c>
      <c r="AY210" s="21" t="str">
        <f>IFERROR(VLOOKUP((CONCATENATE(AM210,AX210)),Listados!$U$3:$V$11,2,FALSE),"")</f>
        <v/>
      </c>
      <c r="AZ210" s="48">
        <f t="shared" si="47"/>
        <v>100</v>
      </c>
      <c r="BA210" s="296"/>
      <c r="BB210" s="297"/>
      <c r="BC210" s="197">
        <f>+IF(AND(W210="Preventivo",BB205="Fuerte"),2,IF(AND(W210="Preventivo",BB205="Moderado"),1,0))</f>
        <v>0</v>
      </c>
      <c r="BD210" s="64">
        <f>+IF(AND(W210="Detectivo/Correctivo",$BB205="Fuerte"),2,IF(AND(W210="Detectivo/Correctivo",$BB210="Moderado"),1,IF(AND(W210="Preventivo",$BB205="Fuerte"),1,0)))</f>
        <v>0</v>
      </c>
      <c r="BE210" s="197" t="e">
        <f>+N205-BC210</f>
        <v>#N/A</v>
      </c>
      <c r="BF210" s="197" t="e">
        <f>+P205-BD210</f>
        <v>#N/A</v>
      </c>
      <c r="BG210" s="300"/>
      <c r="BH210" s="300"/>
      <c r="BI210" s="300"/>
      <c r="BJ210" s="489"/>
      <c r="BK210" s="489"/>
      <c r="BL210" s="489"/>
      <c r="BM210" s="489"/>
    </row>
    <row r="211" spans="1:65" ht="65.099999999999994" customHeight="1" thickBot="1" x14ac:dyDescent="0.3">
      <c r="A211" s="309">
        <v>35</v>
      </c>
      <c r="B211" s="494"/>
      <c r="C211" s="314" t="str">
        <f>IFERROR(VLOOKUP(B211,Listados!B$3:C$20,2,FALSE),"")</f>
        <v/>
      </c>
      <c r="D211" s="107"/>
      <c r="E211" s="107"/>
      <c r="F211" s="409"/>
      <c r="G211" s="317"/>
      <c r="H211" s="100"/>
      <c r="I211" s="129"/>
      <c r="J211" s="100"/>
      <c r="K211" s="103"/>
      <c r="L211" s="17"/>
      <c r="M211" s="301"/>
      <c r="N211" s="303" t="e">
        <f>+VLOOKUP(M211,Listados!$K$8:$L$12,2,0)</f>
        <v>#N/A</v>
      </c>
      <c r="O211" s="306"/>
      <c r="P211" s="303" t="e">
        <f>+VLOOKUP(O211,Listados!$K$13:$L$17,2,0)</f>
        <v>#N/A</v>
      </c>
      <c r="Q211" s="300" t="str">
        <f>IF(AND(M211&lt;&gt;"",O211&lt;&gt;""),VLOOKUP(M211&amp;O211,Listados!$M$3:$N$27,2,FALSE),"")</f>
        <v/>
      </c>
      <c r="R211" s="298" t="e">
        <f>+VLOOKUP(Q211,Listados!$P$3:$Q$6,2,FALSE)</f>
        <v>#N/A</v>
      </c>
      <c r="S211" s="162"/>
      <c r="T211" s="94"/>
      <c r="U211" s="47" t="s">
        <v>627</v>
      </c>
      <c r="V211" s="200"/>
      <c r="W211" s="200"/>
      <c r="X211" s="200"/>
      <c r="Y211" s="95" t="str">
        <f t="shared" si="37"/>
        <v/>
      </c>
      <c r="Z211" s="200"/>
      <c r="AA211" s="95" t="str">
        <f t="shared" si="38"/>
        <v/>
      </c>
      <c r="AB211" s="162"/>
      <c r="AC211" s="95" t="str">
        <f t="shared" si="39"/>
        <v/>
      </c>
      <c r="AD211" s="162"/>
      <c r="AE211" s="95" t="str">
        <f t="shared" si="40"/>
        <v/>
      </c>
      <c r="AF211" s="162"/>
      <c r="AG211" s="95" t="str">
        <f t="shared" si="41"/>
        <v/>
      </c>
      <c r="AH211" s="162"/>
      <c r="AI211" s="95" t="str">
        <f t="shared" si="42"/>
        <v/>
      </c>
      <c r="AJ211" s="162"/>
      <c r="AK211" s="27" t="str">
        <f t="shared" si="43"/>
        <v/>
      </c>
      <c r="AL211" s="48" t="str">
        <f t="shared" si="44"/>
        <v/>
      </c>
      <c r="AM211" s="48" t="str">
        <f t="shared" si="45"/>
        <v/>
      </c>
      <c r="AN211" s="236"/>
      <c r="AO211" s="236"/>
      <c r="AP211" s="236"/>
      <c r="AQ211" s="236"/>
      <c r="AR211" s="236"/>
      <c r="AS211" s="236"/>
      <c r="AT211" s="236"/>
      <c r="AU211" s="237" t="str">
        <f>IFERROR(VLOOKUP(AT211,'Seguridad Información'!$I$61:$J$65,2,0),"")</f>
        <v/>
      </c>
      <c r="AV211" s="79"/>
      <c r="AW211" s="78" t="str">
        <f t="shared" si="36"/>
        <v/>
      </c>
      <c r="AX211" s="77" t="str">
        <f t="shared" si="46"/>
        <v/>
      </c>
      <c r="AY211" s="21" t="str">
        <f>IFERROR(VLOOKUP((CONCATENATE(AM211,AX211)),Listados!$U$3:$V$11,2,FALSE),"")</f>
        <v/>
      </c>
      <c r="AZ211" s="48">
        <f t="shared" si="47"/>
        <v>100</v>
      </c>
      <c r="BA211" s="294">
        <f>AVERAGE(AZ211:AZ216)</f>
        <v>100</v>
      </c>
      <c r="BB211" s="296" t="str">
        <f>IF(BA211&lt;=50, "Débil", IF(BA211&lt;=99,"Moderado","Fuerte"))</f>
        <v>Fuerte</v>
      </c>
      <c r="BC211" s="197">
        <f>+IF(AND(W211="Preventivo",BB211="Fuerte"),2,IF(AND(W211="Preventivo",BB211="Moderado"),1,0))</f>
        <v>0</v>
      </c>
      <c r="BD211" s="64">
        <f>+IF(AND(W211="Detectivo/Correctivo",$BB211="Fuerte"),2,IF(AND(W211="Detectivo/Correctivo",$BB211="Moderado"),1,IF(AND(W211="Preventivo",$BB211="Fuerte"),1,0)))</f>
        <v>0</v>
      </c>
      <c r="BE211" s="197" t="e">
        <f>+N211-BC211</f>
        <v>#N/A</v>
      </c>
      <c r="BF211" s="197" t="e">
        <f>+P211-BD211</f>
        <v>#N/A</v>
      </c>
      <c r="BG211" s="298" t="e">
        <f>+VLOOKUP(MIN(BE211,BE212,BE213,BE214,BE215,BE216),Listados!$J$18:$K$24,2,TRUE)</f>
        <v>#N/A</v>
      </c>
      <c r="BH211" s="298" t="e">
        <f>+VLOOKUP(MIN(BF211,BF212,BF213,BF214,BF215,BF216),Listados!$J$27:$K$32,2,TRUE)</f>
        <v>#N/A</v>
      </c>
      <c r="BI211" s="298" t="e">
        <f>IF(AND(BG211&lt;&gt;"",BH211&lt;&gt;""),VLOOKUP(BG211&amp;BH211,Listados!$M$3:$N$27,2,FALSE),"")</f>
        <v>#N/A</v>
      </c>
      <c r="BJ211" s="487" t="e">
        <f>+IF($R211="Asumir el riesgo","NA","")</f>
        <v>#N/A</v>
      </c>
      <c r="BK211" s="487" t="e">
        <f>+IF($R211="Asumir el riesgo","NA","")</f>
        <v>#N/A</v>
      </c>
      <c r="BL211" s="487" t="e">
        <f>+IF($R211="Asumir el riesgo","NA","")</f>
        <v>#N/A</v>
      </c>
      <c r="BM211" s="487" t="e">
        <f>+IF($R211="Asumir el riesgo","NA","")</f>
        <v>#N/A</v>
      </c>
    </row>
    <row r="212" spans="1:65" ht="65.099999999999994" customHeight="1" thickBot="1" x14ac:dyDescent="0.3">
      <c r="A212" s="310"/>
      <c r="B212" s="495"/>
      <c r="C212" s="315"/>
      <c r="D212" s="168"/>
      <c r="E212" s="168"/>
      <c r="F212" s="410"/>
      <c r="G212" s="318"/>
      <c r="H212" s="100"/>
      <c r="I212" s="129"/>
      <c r="J212" s="100"/>
      <c r="K212" s="153"/>
      <c r="L212" s="130"/>
      <c r="M212" s="302"/>
      <c r="N212" s="304"/>
      <c r="O212" s="307"/>
      <c r="P212" s="304"/>
      <c r="Q212" s="308"/>
      <c r="R212" s="299"/>
      <c r="S212" s="162"/>
      <c r="T212" s="238"/>
      <c r="U212" s="47" t="s">
        <v>627</v>
      </c>
      <c r="V212" s="200"/>
      <c r="W212" s="200"/>
      <c r="X212" s="200"/>
      <c r="Y212" s="95" t="str">
        <f t="shared" si="37"/>
        <v/>
      </c>
      <c r="Z212" s="200"/>
      <c r="AA212" s="95" t="str">
        <f t="shared" si="38"/>
        <v/>
      </c>
      <c r="AB212" s="162"/>
      <c r="AC212" s="95" t="str">
        <f t="shared" si="39"/>
        <v/>
      </c>
      <c r="AD212" s="162"/>
      <c r="AE212" s="95" t="str">
        <f t="shared" si="40"/>
        <v/>
      </c>
      <c r="AF212" s="162"/>
      <c r="AG212" s="95" t="str">
        <f t="shared" si="41"/>
        <v/>
      </c>
      <c r="AH212" s="162"/>
      <c r="AI212" s="95" t="str">
        <f t="shared" si="42"/>
        <v/>
      </c>
      <c r="AJ212" s="162"/>
      <c r="AK212" s="27" t="str">
        <f t="shared" si="43"/>
        <v/>
      </c>
      <c r="AL212" s="48" t="str">
        <f t="shared" si="44"/>
        <v/>
      </c>
      <c r="AM212" s="48" t="str">
        <f t="shared" si="45"/>
        <v/>
      </c>
      <c r="AN212" s="236"/>
      <c r="AO212" s="236"/>
      <c r="AP212" s="236"/>
      <c r="AQ212" s="236"/>
      <c r="AR212" s="236"/>
      <c r="AS212" s="236"/>
      <c r="AT212" s="236"/>
      <c r="AU212" s="237" t="str">
        <f>IFERROR(VLOOKUP(AT212,'Seguridad Información'!$I$61:$J$65,2,0),"")</f>
        <v/>
      </c>
      <c r="AV212" s="79"/>
      <c r="AW212" s="78" t="str">
        <f t="shared" si="36"/>
        <v/>
      </c>
      <c r="AX212" s="77" t="str">
        <f t="shared" si="46"/>
        <v/>
      </c>
      <c r="AY212" s="21" t="str">
        <f>IFERROR(VLOOKUP((CONCATENATE(AM212,AX212)),Listados!$U$3:$V$11,2,FALSE),"")</f>
        <v/>
      </c>
      <c r="AZ212" s="48">
        <f t="shared" si="47"/>
        <v>100</v>
      </c>
      <c r="BA212" s="295"/>
      <c r="BB212" s="297"/>
      <c r="BC212" s="197">
        <f>+IF(AND(W212="Preventivo",BB211="Fuerte"),2,IF(AND(W212="Preventivo",BB211="Moderado"),1,0))</f>
        <v>0</v>
      </c>
      <c r="BD212" s="64">
        <f>+IF(AND(W212="Detectivo/Correctivo",$BB211="Fuerte"),2,IF(AND(W212="Detectivo/Correctivo",$BB212="Moderado"),1,IF(AND(W212="Preventivo",$BB211="Fuerte"),1,0)))</f>
        <v>0</v>
      </c>
      <c r="BE212" s="197" t="e">
        <f>+N211-BC212</f>
        <v>#N/A</v>
      </c>
      <c r="BF212" s="197" t="e">
        <f>+P211-BD212</f>
        <v>#N/A</v>
      </c>
      <c r="BG212" s="299"/>
      <c r="BH212" s="299"/>
      <c r="BI212" s="299"/>
      <c r="BJ212" s="488"/>
      <c r="BK212" s="488"/>
      <c r="BL212" s="488"/>
      <c r="BM212" s="488"/>
    </row>
    <row r="213" spans="1:65" ht="65.099999999999994" customHeight="1" thickBot="1" x14ac:dyDescent="0.3">
      <c r="A213" s="310"/>
      <c r="B213" s="495"/>
      <c r="C213" s="315"/>
      <c r="D213" s="168"/>
      <c r="E213" s="168"/>
      <c r="F213" s="410"/>
      <c r="G213" s="318"/>
      <c r="H213" s="100"/>
      <c r="I213" s="129"/>
      <c r="J213" s="100"/>
      <c r="K213" s="153"/>
      <c r="L213" s="130"/>
      <c r="M213" s="302"/>
      <c r="N213" s="304"/>
      <c r="O213" s="307"/>
      <c r="P213" s="304"/>
      <c r="Q213" s="308"/>
      <c r="R213" s="299"/>
      <c r="S213" s="162"/>
      <c r="T213" s="96"/>
      <c r="U213" s="47" t="s">
        <v>627</v>
      </c>
      <c r="V213" s="200"/>
      <c r="W213" s="200"/>
      <c r="X213" s="200"/>
      <c r="Y213" s="95" t="str">
        <f t="shared" si="37"/>
        <v/>
      </c>
      <c r="Z213" s="200"/>
      <c r="AA213" s="95" t="str">
        <f t="shared" si="38"/>
        <v/>
      </c>
      <c r="AB213" s="162"/>
      <c r="AC213" s="95" t="str">
        <f t="shared" si="39"/>
        <v/>
      </c>
      <c r="AD213" s="162"/>
      <c r="AE213" s="95" t="str">
        <f t="shared" si="40"/>
        <v/>
      </c>
      <c r="AF213" s="162"/>
      <c r="AG213" s="95" t="str">
        <f t="shared" si="41"/>
        <v/>
      </c>
      <c r="AH213" s="162"/>
      <c r="AI213" s="95" t="str">
        <f t="shared" si="42"/>
        <v/>
      </c>
      <c r="AJ213" s="162"/>
      <c r="AK213" s="27" t="str">
        <f t="shared" si="43"/>
        <v/>
      </c>
      <c r="AL213" s="48" t="str">
        <f t="shared" si="44"/>
        <v/>
      </c>
      <c r="AM213" s="48" t="str">
        <f t="shared" si="45"/>
        <v/>
      </c>
      <c r="AN213" s="236"/>
      <c r="AO213" s="236"/>
      <c r="AP213" s="236"/>
      <c r="AQ213" s="236"/>
      <c r="AR213" s="236"/>
      <c r="AS213" s="236"/>
      <c r="AT213" s="236"/>
      <c r="AU213" s="237" t="str">
        <f>IFERROR(VLOOKUP(AT213,'Seguridad Información'!$I$61:$J$65,2,0),"")</f>
        <v/>
      </c>
      <c r="AV213" s="79"/>
      <c r="AW213" s="78" t="str">
        <f t="shared" si="36"/>
        <v/>
      </c>
      <c r="AX213" s="77" t="str">
        <f t="shared" si="46"/>
        <v/>
      </c>
      <c r="AY213" s="21" t="str">
        <f>IFERROR(VLOOKUP((CONCATENATE(AM213,AX213)),Listados!$U$3:$V$11,2,FALSE),"")</f>
        <v/>
      </c>
      <c r="AZ213" s="48">
        <f t="shared" si="47"/>
        <v>100</v>
      </c>
      <c r="BA213" s="295"/>
      <c r="BB213" s="297"/>
      <c r="BC213" s="197">
        <f>+IF(AND(W213="Preventivo",BB211="Fuerte"),2,IF(AND(W213="Preventivo",BB211="Moderado"),1,0))</f>
        <v>0</v>
      </c>
      <c r="BD213" s="64">
        <f>+IF(AND(W213="Detectivo/Correctivo",$BB211="Fuerte"),2,IF(AND(W213="Detectivo/Correctivo",$BB213="Moderado"),1,IF(AND(W213="Preventivo",$BB211="Fuerte"),1,0)))</f>
        <v>0</v>
      </c>
      <c r="BE213" s="197" t="e">
        <f>+N211-BC213</f>
        <v>#N/A</v>
      </c>
      <c r="BF213" s="197" t="e">
        <f>+P211-BD213</f>
        <v>#N/A</v>
      </c>
      <c r="BG213" s="299"/>
      <c r="BH213" s="299"/>
      <c r="BI213" s="299"/>
      <c r="BJ213" s="488"/>
      <c r="BK213" s="488"/>
      <c r="BL213" s="488"/>
      <c r="BM213" s="488"/>
    </row>
    <row r="214" spans="1:65" ht="65.099999999999994" customHeight="1" thickBot="1" x14ac:dyDescent="0.3">
      <c r="A214" s="310"/>
      <c r="B214" s="495"/>
      <c r="C214" s="315"/>
      <c r="D214" s="168"/>
      <c r="E214" s="168"/>
      <c r="F214" s="410"/>
      <c r="G214" s="318"/>
      <c r="H214" s="100"/>
      <c r="I214" s="129"/>
      <c r="J214" s="100"/>
      <c r="K214" s="153"/>
      <c r="L214" s="130"/>
      <c r="M214" s="302"/>
      <c r="N214" s="304"/>
      <c r="O214" s="307"/>
      <c r="P214" s="304"/>
      <c r="Q214" s="308"/>
      <c r="R214" s="299"/>
      <c r="S214" s="162"/>
      <c r="T214" s="97"/>
      <c r="U214" s="47" t="s">
        <v>627</v>
      </c>
      <c r="V214" s="200"/>
      <c r="W214" s="200"/>
      <c r="X214" s="200"/>
      <c r="Y214" s="95" t="str">
        <f t="shared" si="37"/>
        <v/>
      </c>
      <c r="Z214" s="200"/>
      <c r="AA214" s="95" t="str">
        <f t="shared" si="38"/>
        <v/>
      </c>
      <c r="AB214" s="162"/>
      <c r="AC214" s="95" t="str">
        <f t="shared" si="39"/>
        <v/>
      </c>
      <c r="AD214" s="162"/>
      <c r="AE214" s="95" t="str">
        <f t="shared" si="40"/>
        <v/>
      </c>
      <c r="AF214" s="162"/>
      <c r="AG214" s="95" t="str">
        <f t="shared" si="41"/>
        <v/>
      </c>
      <c r="AH214" s="162"/>
      <c r="AI214" s="95" t="str">
        <f t="shared" si="42"/>
        <v/>
      </c>
      <c r="AJ214" s="162"/>
      <c r="AK214" s="27" t="str">
        <f t="shared" si="43"/>
        <v/>
      </c>
      <c r="AL214" s="48" t="str">
        <f t="shared" si="44"/>
        <v/>
      </c>
      <c r="AM214" s="48" t="str">
        <f t="shared" si="45"/>
        <v/>
      </c>
      <c r="AN214" s="236"/>
      <c r="AO214" s="236"/>
      <c r="AP214" s="236"/>
      <c r="AQ214" s="236"/>
      <c r="AR214" s="236"/>
      <c r="AS214" s="236"/>
      <c r="AT214" s="236"/>
      <c r="AU214" s="237" t="str">
        <f>IFERROR(VLOOKUP(AT214,'Seguridad Información'!$I$61:$J$65,2,0),"")</f>
        <v/>
      </c>
      <c r="AV214" s="79"/>
      <c r="AW214" s="78" t="str">
        <f t="shared" si="36"/>
        <v/>
      </c>
      <c r="AX214" s="77" t="str">
        <f t="shared" si="46"/>
        <v/>
      </c>
      <c r="AY214" s="21" t="str">
        <f>IFERROR(VLOOKUP((CONCATENATE(AM214,AX214)),Listados!$U$3:$V$11,2,FALSE),"")</f>
        <v/>
      </c>
      <c r="AZ214" s="48">
        <f t="shared" si="47"/>
        <v>100</v>
      </c>
      <c r="BA214" s="295"/>
      <c r="BB214" s="297"/>
      <c r="BC214" s="197">
        <f>+IF(AND(W214="Preventivo",BB211="Fuerte"),2,IF(AND(W214="Preventivo",BB211="Moderado"),1,0))</f>
        <v>0</v>
      </c>
      <c r="BD214" s="64">
        <f>+IF(AND(W214="Detectivo/Correctivo",$BB211="Fuerte"),2,IF(AND(W214="Detectivo/Correctivo",$BB214="Moderado"),1,IF(AND(W214="Preventivo",$BB211="Fuerte"),1,0)))</f>
        <v>0</v>
      </c>
      <c r="BE214" s="197" t="e">
        <f>+N211-BC214</f>
        <v>#N/A</v>
      </c>
      <c r="BF214" s="197" t="e">
        <f>+P211-BD214</f>
        <v>#N/A</v>
      </c>
      <c r="BG214" s="299"/>
      <c r="BH214" s="299"/>
      <c r="BI214" s="299"/>
      <c r="BJ214" s="488"/>
      <c r="BK214" s="488"/>
      <c r="BL214" s="488"/>
      <c r="BM214" s="488"/>
    </row>
    <row r="215" spans="1:65" ht="65.099999999999994" customHeight="1" thickBot="1" x14ac:dyDescent="0.3">
      <c r="A215" s="310"/>
      <c r="B215" s="495"/>
      <c r="C215" s="315"/>
      <c r="D215" s="109"/>
      <c r="E215" s="109"/>
      <c r="F215" s="410"/>
      <c r="G215" s="318"/>
      <c r="H215" s="100"/>
      <c r="I215" s="129"/>
      <c r="J215" s="100"/>
      <c r="K215" s="29"/>
      <c r="L215" s="130"/>
      <c r="M215" s="302"/>
      <c r="N215" s="304"/>
      <c r="O215" s="307"/>
      <c r="P215" s="304"/>
      <c r="Q215" s="308"/>
      <c r="R215" s="299"/>
      <c r="S215" s="162"/>
      <c r="T215" s="238"/>
      <c r="U215" s="47" t="s">
        <v>627</v>
      </c>
      <c r="V215" s="200"/>
      <c r="W215" s="200"/>
      <c r="X215" s="200"/>
      <c r="Y215" s="95" t="str">
        <f t="shared" si="37"/>
        <v/>
      </c>
      <c r="Z215" s="200"/>
      <c r="AA215" s="95" t="str">
        <f t="shared" si="38"/>
        <v/>
      </c>
      <c r="AB215" s="162"/>
      <c r="AC215" s="95" t="str">
        <f t="shared" si="39"/>
        <v/>
      </c>
      <c r="AD215" s="162"/>
      <c r="AE215" s="95" t="str">
        <f t="shared" si="40"/>
        <v/>
      </c>
      <c r="AF215" s="162"/>
      <c r="AG215" s="95" t="str">
        <f t="shared" si="41"/>
        <v/>
      </c>
      <c r="AH215" s="162"/>
      <c r="AI215" s="95" t="str">
        <f t="shared" si="42"/>
        <v/>
      </c>
      <c r="AJ215" s="162"/>
      <c r="AK215" s="27" t="str">
        <f t="shared" si="43"/>
        <v/>
      </c>
      <c r="AL215" s="48" t="str">
        <f t="shared" si="44"/>
        <v/>
      </c>
      <c r="AM215" s="48" t="str">
        <f t="shared" si="45"/>
        <v/>
      </c>
      <c r="AN215" s="236"/>
      <c r="AO215" s="236"/>
      <c r="AP215" s="236"/>
      <c r="AQ215" s="236"/>
      <c r="AR215" s="236"/>
      <c r="AS215" s="236"/>
      <c r="AT215" s="236"/>
      <c r="AU215" s="237" t="str">
        <f>IFERROR(VLOOKUP(AT215,'Seguridad Información'!$I$61:$J$65,2,0),"")</f>
        <v/>
      </c>
      <c r="AV215" s="79"/>
      <c r="AW215" s="78" t="str">
        <f t="shared" si="36"/>
        <v/>
      </c>
      <c r="AX215" s="77" t="str">
        <f t="shared" si="46"/>
        <v/>
      </c>
      <c r="AY215" s="21" t="str">
        <f>IFERROR(VLOOKUP((CONCATENATE(AM215,AX215)),Listados!$U$3:$V$11,2,FALSE),"")</f>
        <v/>
      </c>
      <c r="AZ215" s="48">
        <f t="shared" si="47"/>
        <v>100</v>
      </c>
      <c r="BA215" s="295"/>
      <c r="BB215" s="297"/>
      <c r="BC215" s="197">
        <f>+IF(AND(W215="Preventivo",BB211="Fuerte"),2,IF(AND(W215="Preventivo",BB211="Moderado"),1,0))</f>
        <v>0</v>
      </c>
      <c r="BD215" s="64">
        <f>+IF(AND(W215="Detectivo/Correctivo",$BB211="Fuerte"),2,IF(AND(W215="Detectivo/Correctivo",$BB215="Moderado"),1,IF(AND(W215="Preventivo",$BB211="Fuerte"),1,0)))</f>
        <v>0</v>
      </c>
      <c r="BE215" s="197" t="e">
        <f>+N211-BC215</f>
        <v>#N/A</v>
      </c>
      <c r="BF215" s="197" t="e">
        <f>+P211-BD215</f>
        <v>#N/A</v>
      </c>
      <c r="BG215" s="299"/>
      <c r="BH215" s="299"/>
      <c r="BI215" s="299"/>
      <c r="BJ215" s="488"/>
      <c r="BK215" s="488"/>
      <c r="BL215" s="488"/>
      <c r="BM215" s="488"/>
    </row>
    <row r="216" spans="1:65" ht="65.099999999999994" customHeight="1" thickBot="1" x14ac:dyDescent="0.3">
      <c r="A216" s="311"/>
      <c r="B216" s="495"/>
      <c r="C216" s="316"/>
      <c r="D216" s="106"/>
      <c r="E216" s="106"/>
      <c r="F216" s="479"/>
      <c r="G216" s="319"/>
      <c r="H216" s="100"/>
      <c r="I216" s="129"/>
      <c r="J216" s="100"/>
      <c r="K216" s="31"/>
      <c r="L216" s="130"/>
      <c r="M216" s="302"/>
      <c r="N216" s="305"/>
      <c r="O216" s="307"/>
      <c r="P216" s="305"/>
      <c r="Q216" s="308"/>
      <c r="R216" s="300"/>
      <c r="S216" s="162"/>
      <c r="T216" s="98"/>
      <c r="U216" s="47" t="s">
        <v>627</v>
      </c>
      <c r="V216" s="200"/>
      <c r="W216" s="200"/>
      <c r="X216" s="200"/>
      <c r="Y216" s="95" t="str">
        <f t="shared" si="37"/>
        <v/>
      </c>
      <c r="Z216" s="200"/>
      <c r="AA216" s="95" t="str">
        <f t="shared" si="38"/>
        <v/>
      </c>
      <c r="AB216" s="162"/>
      <c r="AC216" s="95" t="str">
        <f t="shared" si="39"/>
        <v/>
      </c>
      <c r="AD216" s="162"/>
      <c r="AE216" s="95" t="str">
        <f t="shared" si="40"/>
        <v/>
      </c>
      <c r="AF216" s="162"/>
      <c r="AG216" s="95" t="str">
        <f t="shared" si="41"/>
        <v/>
      </c>
      <c r="AH216" s="162"/>
      <c r="AI216" s="95" t="str">
        <f t="shared" si="42"/>
        <v/>
      </c>
      <c r="AJ216" s="162"/>
      <c r="AK216" s="27" t="str">
        <f t="shared" si="43"/>
        <v/>
      </c>
      <c r="AL216" s="48" t="str">
        <f t="shared" si="44"/>
        <v/>
      </c>
      <c r="AM216" s="48" t="str">
        <f t="shared" si="45"/>
        <v/>
      </c>
      <c r="AN216" s="236"/>
      <c r="AO216" s="236"/>
      <c r="AP216" s="236"/>
      <c r="AQ216" s="236"/>
      <c r="AR216" s="236"/>
      <c r="AS216" s="236"/>
      <c r="AT216" s="236"/>
      <c r="AU216" s="237" t="str">
        <f>IFERROR(VLOOKUP(AT216,'Seguridad Información'!$I$61:$J$65,2,0),"")</f>
        <v/>
      </c>
      <c r="AV216" s="79"/>
      <c r="AW216" s="78" t="str">
        <f t="shared" si="36"/>
        <v/>
      </c>
      <c r="AX216" s="77" t="str">
        <f t="shared" si="46"/>
        <v/>
      </c>
      <c r="AY216" s="21" t="str">
        <f>IFERROR(VLOOKUP((CONCATENATE(AM216,AX216)),Listados!$U$3:$V$11,2,FALSE),"")</f>
        <v/>
      </c>
      <c r="AZ216" s="48">
        <f t="shared" si="47"/>
        <v>100</v>
      </c>
      <c r="BA216" s="296"/>
      <c r="BB216" s="297"/>
      <c r="BC216" s="197">
        <f>+IF(AND(W216="Preventivo",BB211="Fuerte"),2,IF(AND(W216="Preventivo",BB211="Moderado"),1,0))</f>
        <v>0</v>
      </c>
      <c r="BD216" s="64">
        <f>+IF(AND(W216="Detectivo/Correctivo",$BB211="Fuerte"),2,IF(AND(W216="Detectivo/Correctivo",$BB216="Moderado"),1,IF(AND(W216="Preventivo",$BB211="Fuerte"),1,0)))</f>
        <v>0</v>
      </c>
      <c r="BE216" s="197" t="e">
        <f>+N211-BC216</f>
        <v>#N/A</v>
      </c>
      <c r="BF216" s="197" t="e">
        <f>+P211-BD216</f>
        <v>#N/A</v>
      </c>
      <c r="BG216" s="300"/>
      <c r="BH216" s="300"/>
      <c r="BI216" s="300"/>
      <c r="BJ216" s="489"/>
      <c r="BK216" s="489"/>
      <c r="BL216" s="489"/>
      <c r="BM216" s="489"/>
    </row>
    <row r="217" spans="1:65" ht="65.099999999999994" customHeight="1" thickBot="1" x14ac:dyDescent="0.3">
      <c r="A217" s="309">
        <v>36</v>
      </c>
      <c r="B217" s="494"/>
      <c r="C217" s="314" t="str">
        <f>IFERROR(VLOOKUP(B217,Listados!B$3:C$20,2,FALSE),"")</f>
        <v/>
      </c>
      <c r="D217" s="107"/>
      <c r="E217" s="107"/>
      <c r="F217" s="409"/>
      <c r="G217" s="317"/>
      <c r="H217" s="100"/>
      <c r="I217" s="129"/>
      <c r="J217" s="100"/>
      <c r="K217" s="103"/>
      <c r="L217" s="17"/>
      <c r="M217" s="301"/>
      <c r="N217" s="303" t="e">
        <f>+VLOOKUP(M217,Listados!$K$8:$L$12,2,0)</f>
        <v>#N/A</v>
      </c>
      <c r="O217" s="306"/>
      <c r="P217" s="303" t="e">
        <f>+VLOOKUP(O217,Listados!$K$13:$L$17,2,0)</f>
        <v>#N/A</v>
      </c>
      <c r="Q217" s="300" t="str">
        <f>IF(AND(M217&lt;&gt;"",O217&lt;&gt;""),VLOOKUP(M217&amp;O217,Listados!$M$3:$N$27,2,FALSE),"")</f>
        <v/>
      </c>
      <c r="R217" s="298" t="e">
        <f>+VLOOKUP(Q217,Listados!$P$3:$Q$6,2,FALSE)</f>
        <v>#N/A</v>
      </c>
      <c r="S217" s="162"/>
      <c r="T217" s="94"/>
      <c r="U217" s="47" t="s">
        <v>627</v>
      </c>
      <c r="V217" s="200"/>
      <c r="W217" s="200"/>
      <c r="X217" s="200"/>
      <c r="Y217" s="95" t="str">
        <f t="shared" si="37"/>
        <v/>
      </c>
      <c r="Z217" s="200"/>
      <c r="AA217" s="95" t="str">
        <f t="shared" si="38"/>
        <v/>
      </c>
      <c r="AB217" s="162"/>
      <c r="AC217" s="95" t="str">
        <f t="shared" si="39"/>
        <v/>
      </c>
      <c r="AD217" s="162"/>
      <c r="AE217" s="95" t="str">
        <f t="shared" si="40"/>
        <v/>
      </c>
      <c r="AF217" s="162"/>
      <c r="AG217" s="95" t="str">
        <f t="shared" si="41"/>
        <v/>
      </c>
      <c r="AH217" s="162"/>
      <c r="AI217" s="95" t="str">
        <f t="shared" si="42"/>
        <v/>
      </c>
      <c r="AJ217" s="162"/>
      <c r="AK217" s="27" t="str">
        <f t="shared" si="43"/>
        <v/>
      </c>
      <c r="AL217" s="48" t="str">
        <f t="shared" si="44"/>
        <v/>
      </c>
      <c r="AM217" s="48" t="str">
        <f t="shared" si="45"/>
        <v/>
      </c>
      <c r="AN217" s="236"/>
      <c r="AO217" s="236"/>
      <c r="AP217" s="236"/>
      <c r="AQ217" s="236"/>
      <c r="AR217" s="236"/>
      <c r="AS217" s="236"/>
      <c r="AT217" s="236"/>
      <c r="AU217" s="237" t="str">
        <f>IFERROR(VLOOKUP(AT217,'Seguridad Información'!$I$61:$J$65,2,0),"")</f>
        <v/>
      </c>
      <c r="AV217" s="79"/>
      <c r="AW217" s="78" t="str">
        <f t="shared" si="36"/>
        <v/>
      </c>
      <c r="AX217" s="77" t="str">
        <f t="shared" si="46"/>
        <v/>
      </c>
      <c r="AY217" s="21" t="str">
        <f>IFERROR(VLOOKUP((CONCATENATE(AM217,AX217)),Listados!$U$3:$V$11,2,FALSE),"")</f>
        <v/>
      </c>
      <c r="AZ217" s="48">
        <f t="shared" si="47"/>
        <v>100</v>
      </c>
      <c r="BA217" s="294">
        <f>AVERAGE(AZ217:AZ222)</f>
        <v>100</v>
      </c>
      <c r="BB217" s="296" t="str">
        <f>IF(BA217&lt;=50, "Débil", IF(BA217&lt;=99,"Moderado","Fuerte"))</f>
        <v>Fuerte</v>
      </c>
      <c r="BC217" s="197">
        <f>+IF(AND(W217="Preventivo",BB217="Fuerte"),2,IF(AND(W217="Preventivo",BB217="Moderado"),1,0))</f>
        <v>0</v>
      </c>
      <c r="BD217" s="64">
        <f>+IF(AND(W217="Detectivo/Correctivo",$BB217="Fuerte"),2,IF(AND(W217="Detectivo/Correctivo",$BB217="Moderado"),1,IF(AND(W217="Preventivo",$BB217="Fuerte"),1,0)))</f>
        <v>0</v>
      </c>
      <c r="BE217" s="197" t="e">
        <f>+N217-BC217</f>
        <v>#N/A</v>
      </c>
      <c r="BF217" s="197" t="e">
        <f>+P217-BD217</f>
        <v>#N/A</v>
      </c>
      <c r="BG217" s="298" t="e">
        <f>+VLOOKUP(MIN(BE217,BE218,BE219,BE220,BE221,BE222),Listados!$J$18:$K$24,2,TRUE)</f>
        <v>#N/A</v>
      </c>
      <c r="BH217" s="298" t="e">
        <f>+VLOOKUP(MIN(BF217,BF218,BF219,BF220,BF221,BF222),Listados!$J$27:$K$32,2,TRUE)</f>
        <v>#N/A</v>
      </c>
      <c r="BI217" s="298" t="e">
        <f>IF(AND(BG217&lt;&gt;"",BH217&lt;&gt;""),VLOOKUP(BG217&amp;BH217,Listados!$M$3:$N$27,2,FALSE),"")</f>
        <v>#N/A</v>
      </c>
      <c r="BJ217" s="487" t="e">
        <f>+IF($R217="Asumir el riesgo","NA","")</f>
        <v>#N/A</v>
      </c>
      <c r="BK217" s="487" t="e">
        <f>+IF($R217="Asumir el riesgo","NA","")</f>
        <v>#N/A</v>
      </c>
      <c r="BL217" s="487" t="e">
        <f>+IF($R217="Asumir el riesgo","NA","")</f>
        <v>#N/A</v>
      </c>
      <c r="BM217" s="487" t="e">
        <f>+IF($R217="Asumir el riesgo","NA","")</f>
        <v>#N/A</v>
      </c>
    </row>
    <row r="218" spans="1:65" ht="65.099999999999994" customHeight="1" thickBot="1" x14ac:dyDescent="0.3">
      <c r="A218" s="310"/>
      <c r="B218" s="495"/>
      <c r="C218" s="315"/>
      <c r="D218" s="168"/>
      <c r="E218" s="168"/>
      <c r="F218" s="410"/>
      <c r="G218" s="318"/>
      <c r="H218" s="100"/>
      <c r="I218" s="129"/>
      <c r="J218" s="100"/>
      <c r="K218" s="153"/>
      <c r="L218" s="130"/>
      <c r="M218" s="302"/>
      <c r="N218" s="304"/>
      <c r="O218" s="307"/>
      <c r="P218" s="304"/>
      <c r="Q218" s="308"/>
      <c r="R218" s="299"/>
      <c r="S218" s="162"/>
      <c r="T218" s="238"/>
      <c r="U218" s="47" t="s">
        <v>627</v>
      </c>
      <c r="V218" s="200"/>
      <c r="W218" s="200"/>
      <c r="X218" s="200"/>
      <c r="Y218" s="95" t="str">
        <f t="shared" si="37"/>
        <v/>
      </c>
      <c r="Z218" s="200"/>
      <c r="AA218" s="95" t="str">
        <f t="shared" si="38"/>
        <v/>
      </c>
      <c r="AB218" s="162"/>
      <c r="AC218" s="95" t="str">
        <f t="shared" si="39"/>
        <v/>
      </c>
      <c r="AD218" s="162"/>
      <c r="AE218" s="95" t="str">
        <f t="shared" si="40"/>
        <v/>
      </c>
      <c r="AF218" s="162"/>
      <c r="AG218" s="95" t="str">
        <f t="shared" si="41"/>
        <v/>
      </c>
      <c r="AH218" s="162"/>
      <c r="AI218" s="95" t="str">
        <f t="shared" si="42"/>
        <v/>
      </c>
      <c r="AJ218" s="162"/>
      <c r="AK218" s="27" t="str">
        <f t="shared" si="43"/>
        <v/>
      </c>
      <c r="AL218" s="48" t="str">
        <f t="shared" si="44"/>
        <v/>
      </c>
      <c r="AM218" s="48" t="str">
        <f t="shared" si="45"/>
        <v/>
      </c>
      <c r="AN218" s="236"/>
      <c r="AO218" s="236"/>
      <c r="AP218" s="236"/>
      <c r="AQ218" s="236"/>
      <c r="AR218" s="236"/>
      <c r="AS218" s="236"/>
      <c r="AT218" s="236"/>
      <c r="AU218" s="237" t="str">
        <f>IFERROR(VLOOKUP(AT218,'Seguridad Información'!$I$61:$J$65,2,0),"")</f>
        <v/>
      </c>
      <c r="AV218" s="79"/>
      <c r="AW218" s="78" t="str">
        <f t="shared" si="36"/>
        <v/>
      </c>
      <c r="AX218" s="77" t="str">
        <f t="shared" si="46"/>
        <v/>
      </c>
      <c r="AY218" s="21" t="str">
        <f>IFERROR(VLOOKUP((CONCATENATE(AM218,AX218)),Listados!$U$3:$V$11,2,FALSE),"")</f>
        <v/>
      </c>
      <c r="AZ218" s="48">
        <f t="shared" si="47"/>
        <v>100</v>
      </c>
      <c r="BA218" s="295"/>
      <c r="BB218" s="297"/>
      <c r="BC218" s="197">
        <f>+IF(AND(W218="Preventivo",BB217="Fuerte"),2,IF(AND(W218="Preventivo",BB217="Moderado"),1,0))</f>
        <v>0</v>
      </c>
      <c r="BD218" s="64">
        <f>+IF(AND(W218="Detectivo/Correctivo",$BB217="Fuerte"),2,IF(AND(W218="Detectivo/Correctivo",$BB218="Moderado"),1,IF(AND(W218="Preventivo",$BB217="Fuerte"),1,0)))</f>
        <v>0</v>
      </c>
      <c r="BE218" s="197" t="e">
        <f>+N217-BC218</f>
        <v>#N/A</v>
      </c>
      <c r="BF218" s="197" t="e">
        <f>+P217-BD218</f>
        <v>#N/A</v>
      </c>
      <c r="BG218" s="299"/>
      <c r="BH218" s="299"/>
      <c r="BI218" s="299"/>
      <c r="BJ218" s="488"/>
      <c r="BK218" s="488"/>
      <c r="BL218" s="488"/>
      <c r="BM218" s="488"/>
    </row>
    <row r="219" spans="1:65" ht="65.099999999999994" customHeight="1" thickBot="1" x14ac:dyDescent="0.3">
      <c r="A219" s="310"/>
      <c r="B219" s="495"/>
      <c r="C219" s="315"/>
      <c r="D219" s="168"/>
      <c r="E219" s="168"/>
      <c r="F219" s="410"/>
      <c r="G219" s="318"/>
      <c r="H219" s="100"/>
      <c r="I219" s="129"/>
      <c r="J219" s="100"/>
      <c r="K219" s="153"/>
      <c r="L219" s="130"/>
      <c r="M219" s="302"/>
      <c r="N219" s="304"/>
      <c r="O219" s="307"/>
      <c r="P219" s="304"/>
      <c r="Q219" s="308"/>
      <c r="R219" s="299"/>
      <c r="S219" s="162"/>
      <c r="T219" s="96"/>
      <c r="U219" s="47" t="s">
        <v>627</v>
      </c>
      <c r="V219" s="200"/>
      <c r="W219" s="200"/>
      <c r="X219" s="200"/>
      <c r="Y219" s="95" t="str">
        <f t="shared" si="37"/>
        <v/>
      </c>
      <c r="Z219" s="200"/>
      <c r="AA219" s="95" t="str">
        <f t="shared" si="38"/>
        <v/>
      </c>
      <c r="AB219" s="162"/>
      <c r="AC219" s="95" t="str">
        <f t="shared" si="39"/>
        <v/>
      </c>
      <c r="AD219" s="162"/>
      <c r="AE219" s="95" t="str">
        <f t="shared" si="40"/>
        <v/>
      </c>
      <c r="AF219" s="162"/>
      <c r="AG219" s="95" t="str">
        <f t="shared" si="41"/>
        <v/>
      </c>
      <c r="AH219" s="162"/>
      <c r="AI219" s="95" t="str">
        <f t="shared" si="42"/>
        <v/>
      </c>
      <c r="AJ219" s="162"/>
      <c r="AK219" s="27" t="str">
        <f t="shared" si="43"/>
        <v/>
      </c>
      <c r="AL219" s="48" t="str">
        <f t="shared" si="44"/>
        <v/>
      </c>
      <c r="AM219" s="48" t="str">
        <f t="shared" si="45"/>
        <v/>
      </c>
      <c r="AN219" s="236"/>
      <c r="AO219" s="236"/>
      <c r="AP219" s="236"/>
      <c r="AQ219" s="236"/>
      <c r="AR219" s="236"/>
      <c r="AS219" s="236"/>
      <c r="AT219" s="236"/>
      <c r="AU219" s="237" t="str">
        <f>IFERROR(VLOOKUP(AT219,'Seguridad Información'!$I$61:$J$65,2,0),"")</f>
        <v/>
      </c>
      <c r="AV219" s="79"/>
      <c r="AW219" s="78" t="str">
        <f t="shared" si="36"/>
        <v/>
      </c>
      <c r="AX219" s="77" t="str">
        <f t="shared" si="46"/>
        <v/>
      </c>
      <c r="AY219" s="21" t="str">
        <f>IFERROR(VLOOKUP((CONCATENATE(AM219,AX219)),Listados!$U$3:$V$11,2,FALSE),"")</f>
        <v/>
      </c>
      <c r="AZ219" s="48">
        <f t="shared" si="47"/>
        <v>100</v>
      </c>
      <c r="BA219" s="295"/>
      <c r="BB219" s="297"/>
      <c r="BC219" s="197">
        <f>+IF(AND(W219="Preventivo",BB217="Fuerte"),2,IF(AND(W219="Preventivo",BB217="Moderado"),1,0))</f>
        <v>0</v>
      </c>
      <c r="BD219" s="64">
        <f>+IF(AND(W219="Detectivo/Correctivo",$BB217="Fuerte"),2,IF(AND(W219="Detectivo/Correctivo",$BB219="Moderado"),1,IF(AND(W219="Preventivo",$BB217="Fuerte"),1,0)))</f>
        <v>0</v>
      </c>
      <c r="BE219" s="197" t="e">
        <f>+N217-BC219</f>
        <v>#N/A</v>
      </c>
      <c r="BF219" s="197" t="e">
        <f>+P217-BD219</f>
        <v>#N/A</v>
      </c>
      <c r="BG219" s="299"/>
      <c r="BH219" s="299"/>
      <c r="BI219" s="299"/>
      <c r="BJ219" s="488"/>
      <c r="BK219" s="488"/>
      <c r="BL219" s="488"/>
      <c r="BM219" s="488"/>
    </row>
    <row r="220" spans="1:65" ht="65.099999999999994" customHeight="1" thickBot="1" x14ac:dyDescent="0.3">
      <c r="A220" s="310"/>
      <c r="B220" s="495"/>
      <c r="C220" s="315"/>
      <c r="D220" s="168"/>
      <c r="E220" s="168"/>
      <c r="F220" s="410"/>
      <c r="G220" s="318"/>
      <c r="H220" s="100"/>
      <c r="I220" s="129"/>
      <c r="J220" s="100"/>
      <c r="K220" s="153"/>
      <c r="L220" s="130"/>
      <c r="M220" s="302"/>
      <c r="N220" s="304"/>
      <c r="O220" s="307"/>
      <c r="P220" s="304"/>
      <c r="Q220" s="308"/>
      <c r="R220" s="299"/>
      <c r="S220" s="162"/>
      <c r="T220" s="97"/>
      <c r="U220" s="47" t="s">
        <v>627</v>
      </c>
      <c r="V220" s="200"/>
      <c r="W220" s="200"/>
      <c r="X220" s="200"/>
      <c r="Y220" s="95" t="str">
        <f t="shared" si="37"/>
        <v/>
      </c>
      <c r="Z220" s="200"/>
      <c r="AA220" s="95" t="str">
        <f t="shared" si="38"/>
        <v/>
      </c>
      <c r="AB220" s="162"/>
      <c r="AC220" s="95" t="str">
        <f t="shared" si="39"/>
        <v/>
      </c>
      <c r="AD220" s="162"/>
      <c r="AE220" s="95" t="str">
        <f t="shared" si="40"/>
        <v/>
      </c>
      <c r="AF220" s="162"/>
      <c r="AG220" s="95" t="str">
        <f t="shared" si="41"/>
        <v/>
      </c>
      <c r="AH220" s="162"/>
      <c r="AI220" s="95" t="str">
        <f t="shared" si="42"/>
        <v/>
      </c>
      <c r="AJ220" s="162"/>
      <c r="AK220" s="27" t="str">
        <f t="shared" si="43"/>
        <v/>
      </c>
      <c r="AL220" s="48" t="str">
        <f t="shared" si="44"/>
        <v/>
      </c>
      <c r="AM220" s="48" t="str">
        <f t="shared" si="45"/>
        <v/>
      </c>
      <c r="AN220" s="236"/>
      <c r="AO220" s="236"/>
      <c r="AP220" s="236"/>
      <c r="AQ220" s="236"/>
      <c r="AR220" s="236"/>
      <c r="AS220" s="236"/>
      <c r="AT220" s="236"/>
      <c r="AU220" s="237" t="str">
        <f>IFERROR(VLOOKUP(AT220,'Seguridad Información'!$I$61:$J$65,2,0),"")</f>
        <v/>
      </c>
      <c r="AV220" s="79"/>
      <c r="AW220" s="78" t="str">
        <f t="shared" si="36"/>
        <v/>
      </c>
      <c r="AX220" s="77" t="str">
        <f t="shared" si="46"/>
        <v/>
      </c>
      <c r="AY220" s="21" t="str">
        <f>IFERROR(VLOOKUP((CONCATENATE(AM220,AX220)),Listados!$U$3:$V$11,2,FALSE),"")</f>
        <v/>
      </c>
      <c r="AZ220" s="48">
        <f t="shared" si="47"/>
        <v>100</v>
      </c>
      <c r="BA220" s="295"/>
      <c r="BB220" s="297"/>
      <c r="BC220" s="197">
        <f>+IF(AND(W220="Preventivo",BB217="Fuerte"),2,IF(AND(W220="Preventivo",BB217="Moderado"),1,0))</f>
        <v>0</v>
      </c>
      <c r="BD220" s="64">
        <f>+IF(AND(W220="Detectivo/Correctivo",$BB217="Fuerte"),2,IF(AND(W220="Detectivo/Correctivo",$BB220="Moderado"),1,IF(AND(W220="Preventivo",$BB217="Fuerte"),1,0)))</f>
        <v>0</v>
      </c>
      <c r="BE220" s="197" t="e">
        <f>+N217-BC220</f>
        <v>#N/A</v>
      </c>
      <c r="BF220" s="197" t="e">
        <f>+P217-BD220</f>
        <v>#N/A</v>
      </c>
      <c r="BG220" s="299"/>
      <c r="BH220" s="299"/>
      <c r="BI220" s="299"/>
      <c r="BJ220" s="488"/>
      <c r="BK220" s="488"/>
      <c r="BL220" s="488"/>
      <c r="BM220" s="488"/>
    </row>
    <row r="221" spans="1:65" ht="65.099999999999994" customHeight="1" thickBot="1" x14ac:dyDescent="0.3">
      <c r="A221" s="310"/>
      <c r="B221" s="495"/>
      <c r="C221" s="315"/>
      <c r="D221" s="109"/>
      <c r="E221" s="109"/>
      <c r="F221" s="410"/>
      <c r="G221" s="318"/>
      <c r="H221" s="100"/>
      <c r="I221" s="129"/>
      <c r="J221" s="100"/>
      <c r="K221" s="29"/>
      <c r="L221" s="130"/>
      <c r="M221" s="302"/>
      <c r="N221" s="304"/>
      <c r="O221" s="307"/>
      <c r="P221" s="304"/>
      <c r="Q221" s="308"/>
      <c r="R221" s="299"/>
      <c r="S221" s="162"/>
      <c r="T221" s="238"/>
      <c r="U221" s="47" t="s">
        <v>627</v>
      </c>
      <c r="V221" s="200"/>
      <c r="W221" s="200"/>
      <c r="X221" s="200"/>
      <c r="Y221" s="95" t="str">
        <f t="shared" si="37"/>
        <v/>
      </c>
      <c r="Z221" s="200"/>
      <c r="AA221" s="95" t="str">
        <f t="shared" si="38"/>
        <v/>
      </c>
      <c r="AB221" s="162"/>
      <c r="AC221" s="95" t="str">
        <f t="shared" si="39"/>
        <v/>
      </c>
      <c r="AD221" s="162"/>
      <c r="AE221" s="95" t="str">
        <f t="shared" si="40"/>
        <v/>
      </c>
      <c r="AF221" s="162"/>
      <c r="AG221" s="95" t="str">
        <f t="shared" si="41"/>
        <v/>
      </c>
      <c r="AH221" s="162"/>
      <c r="AI221" s="95" t="str">
        <f t="shared" si="42"/>
        <v/>
      </c>
      <c r="AJ221" s="162"/>
      <c r="AK221" s="27" t="str">
        <f t="shared" si="43"/>
        <v/>
      </c>
      <c r="AL221" s="48" t="str">
        <f t="shared" si="44"/>
        <v/>
      </c>
      <c r="AM221" s="48" t="str">
        <f t="shared" si="45"/>
        <v/>
      </c>
      <c r="AN221" s="236"/>
      <c r="AO221" s="236"/>
      <c r="AP221" s="236"/>
      <c r="AQ221" s="236"/>
      <c r="AR221" s="236"/>
      <c r="AS221" s="236"/>
      <c r="AT221" s="236"/>
      <c r="AU221" s="237" t="str">
        <f>IFERROR(VLOOKUP(AT221,'Seguridad Información'!$I$61:$J$65,2,0),"")</f>
        <v/>
      </c>
      <c r="AV221" s="79"/>
      <c r="AW221" s="78" t="str">
        <f t="shared" si="36"/>
        <v/>
      </c>
      <c r="AX221" s="77" t="str">
        <f t="shared" si="46"/>
        <v/>
      </c>
      <c r="AY221" s="21" t="str">
        <f>IFERROR(VLOOKUP((CONCATENATE(AM221,AX221)),Listados!$U$3:$V$11,2,FALSE),"")</f>
        <v/>
      </c>
      <c r="AZ221" s="48">
        <f t="shared" si="47"/>
        <v>100</v>
      </c>
      <c r="BA221" s="295"/>
      <c r="BB221" s="297"/>
      <c r="BC221" s="197">
        <f>+IF(AND(W221="Preventivo",BB217="Fuerte"),2,IF(AND(W221="Preventivo",BB217="Moderado"),1,0))</f>
        <v>0</v>
      </c>
      <c r="BD221" s="64">
        <f>+IF(AND(W221="Detectivo/Correctivo",$BB217="Fuerte"),2,IF(AND(W221="Detectivo/Correctivo",$BB221="Moderado"),1,IF(AND(W221="Preventivo",$BB217="Fuerte"),1,0)))</f>
        <v>0</v>
      </c>
      <c r="BE221" s="197" t="e">
        <f>+N217-BC221</f>
        <v>#N/A</v>
      </c>
      <c r="BF221" s="197" t="e">
        <f>+P217-BD221</f>
        <v>#N/A</v>
      </c>
      <c r="BG221" s="299"/>
      <c r="BH221" s="299"/>
      <c r="BI221" s="299"/>
      <c r="BJ221" s="488"/>
      <c r="BK221" s="488"/>
      <c r="BL221" s="488"/>
      <c r="BM221" s="488"/>
    </row>
    <row r="222" spans="1:65" ht="65.099999999999994" customHeight="1" thickBot="1" x14ac:dyDescent="0.3">
      <c r="A222" s="311"/>
      <c r="B222" s="495"/>
      <c r="C222" s="316"/>
      <c r="D222" s="106"/>
      <c r="E222" s="106"/>
      <c r="F222" s="479"/>
      <c r="G222" s="319"/>
      <c r="H222" s="100"/>
      <c r="I222" s="129"/>
      <c r="J222" s="100"/>
      <c r="K222" s="31"/>
      <c r="L222" s="130"/>
      <c r="M222" s="302"/>
      <c r="N222" s="305"/>
      <c r="O222" s="307"/>
      <c r="P222" s="305"/>
      <c r="Q222" s="308"/>
      <c r="R222" s="300"/>
      <c r="S222" s="162"/>
      <c r="T222" s="98"/>
      <c r="U222" s="47" t="s">
        <v>627</v>
      </c>
      <c r="V222" s="200"/>
      <c r="W222" s="200"/>
      <c r="X222" s="200"/>
      <c r="Y222" s="95" t="str">
        <f t="shared" si="37"/>
        <v/>
      </c>
      <c r="Z222" s="200"/>
      <c r="AA222" s="95" t="str">
        <f t="shared" si="38"/>
        <v/>
      </c>
      <c r="AB222" s="162"/>
      <c r="AC222" s="95" t="str">
        <f t="shared" si="39"/>
        <v/>
      </c>
      <c r="AD222" s="162"/>
      <c r="AE222" s="95" t="str">
        <f t="shared" si="40"/>
        <v/>
      </c>
      <c r="AF222" s="162"/>
      <c r="AG222" s="95" t="str">
        <f t="shared" si="41"/>
        <v/>
      </c>
      <c r="AH222" s="162"/>
      <c r="AI222" s="95" t="str">
        <f t="shared" si="42"/>
        <v/>
      </c>
      <c r="AJ222" s="162"/>
      <c r="AK222" s="27" t="str">
        <f t="shared" si="43"/>
        <v/>
      </c>
      <c r="AL222" s="48" t="str">
        <f t="shared" si="44"/>
        <v/>
      </c>
      <c r="AM222" s="48" t="str">
        <f t="shared" si="45"/>
        <v/>
      </c>
      <c r="AN222" s="236"/>
      <c r="AO222" s="236"/>
      <c r="AP222" s="236"/>
      <c r="AQ222" s="236"/>
      <c r="AR222" s="236"/>
      <c r="AS222" s="236"/>
      <c r="AT222" s="236"/>
      <c r="AU222" s="237" t="str">
        <f>IFERROR(VLOOKUP(AT222,'Seguridad Información'!$I$61:$J$65,2,0),"")</f>
        <v/>
      </c>
      <c r="AV222" s="79"/>
      <c r="AW222" s="78" t="str">
        <f t="shared" si="36"/>
        <v/>
      </c>
      <c r="AX222" s="77" t="str">
        <f t="shared" si="46"/>
        <v/>
      </c>
      <c r="AY222" s="21" t="str">
        <f>IFERROR(VLOOKUP((CONCATENATE(AM222,AX222)),Listados!$U$3:$V$11,2,FALSE),"")</f>
        <v/>
      </c>
      <c r="AZ222" s="48">
        <f t="shared" si="47"/>
        <v>100</v>
      </c>
      <c r="BA222" s="296"/>
      <c r="BB222" s="297"/>
      <c r="BC222" s="197">
        <f>+IF(AND(W222="Preventivo",BB217="Fuerte"),2,IF(AND(W222="Preventivo",BB217="Moderado"),1,0))</f>
        <v>0</v>
      </c>
      <c r="BD222" s="64">
        <f>+IF(AND(W222="Detectivo/Correctivo",$BB217="Fuerte"),2,IF(AND(W222="Detectivo/Correctivo",$BB222="Moderado"),1,IF(AND(W222="Preventivo",$BB217="Fuerte"),1,0)))</f>
        <v>0</v>
      </c>
      <c r="BE222" s="197" t="e">
        <f>+N217-BC222</f>
        <v>#N/A</v>
      </c>
      <c r="BF222" s="197" t="e">
        <f>+P217-BD222</f>
        <v>#N/A</v>
      </c>
      <c r="BG222" s="300"/>
      <c r="BH222" s="300"/>
      <c r="BI222" s="300"/>
      <c r="BJ222" s="489"/>
      <c r="BK222" s="489"/>
      <c r="BL222" s="489"/>
      <c r="BM222" s="489"/>
    </row>
    <row r="223" spans="1:65" ht="65.099999999999994" customHeight="1" thickBot="1" x14ac:dyDescent="0.3">
      <c r="A223" s="309">
        <v>37</v>
      </c>
      <c r="B223" s="494"/>
      <c r="C223" s="314" t="str">
        <f>IFERROR(VLOOKUP(B223,Listados!B$3:C$20,2,FALSE),"")</f>
        <v/>
      </c>
      <c r="D223" s="107"/>
      <c r="E223" s="107"/>
      <c r="F223" s="409"/>
      <c r="G223" s="317"/>
      <c r="H223" s="100"/>
      <c r="I223" s="129"/>
      <c r="J223" s="100"/>
      <c r="K223" s="103"/>
      <c r="L223" s="17"/>
      <c r="M223" s="301"/>
      <c r="N223" s="303" t="e">
        <f>+VLOOKUP(M223,Listados!$K$8:$L$12,2,0)</f>
        <v>#N/A</v>
      </c>
      <c r="O223" s="306"/>
      <c r="P223" s="303" t="e">
        <f>+VLOOKUP(O223,Listados!$K$13:$L$17,2,0)</f>
        <v>#N/A</v>
      </c>
      <c r="Q223" s="300" t="str">
        <f>IF(AND(M223&lt;&gt;"",O223&lt;&gt;""),VLOOKUP(M223&amp;O223,Listados!$M$3:$N$27,2,FALSE),"")</f>
        <v/>
      </c>
      <c r="R223" s="298" t="e">
        <f>+VLOOKUP(Q223,Listados!$P$3:$Q$6,2,FALSE)</f>
        <v>#N/A</v>
      </c>
      <c r="S223" s="162"/>
      <c r="T223" s="94"/>
      <c r="U223" s="47" t="s">
        <v>627</v>
      </c>
      <c r="V223" s="200"/>
      <c r="W223" s="200"/>
      <c r="X223" s="200"/>
      <c r="Y223" s="95" t="str">
        <f t="shared" si="37"/>
        <v/>
      </c>
      <c r="Z223" s="200"/>
      <c r="AA223" s="95" t="str">
        <f t="shared" si="38"/>
        <v/>
      </c>
      <c r="AB223" s="162"/>
      <c r="AC223" s="95" t="str">
        <f t="shared" si="39"/>
        <v/>
      </c>
      <c r="AD223" s="162"/>
      <c r="AE223" s="95" t="str">
        <f t="shared" si="40"/>
        <v/>
      </c>
      <c r="AF223" s="162"/>
      <c r="AG223" s="95" t="str">
        <f t="shared" si="41"/>
        <v/>
      </c>
      <c r="AH223" s="162"/>
      <c r="AI223" s="95" t="str">
        <f t="shared" si="42"/>
        <v/>
      </c>
      <c r="AJ223" s="162"/>
      <c r="AK223" s="27" t="str">
        <f t="shared" si="43"/>
        <v/>
      </c>
      <c r="AL223" s="48" t="str">
        <f t="shared" si="44"/>
        <v/>
      </c>
      <c r="AM223" s="48" t="str">
        <f t="shared" si="45"/>
        <v/>
      </c>
      <c r="AN223" s="236"/>
      <c r="AO223" s="236"/>
      <c r="AP223" s="236"/>
      <c r="AQ223" s="236"/>
      <c r="AR223" s="236"/>
      <c r="AS223" s="236"/>
      <c r="AT223" s="236"/>
      <c r="AU223" s="237" t="str">
        <f>IFERROR(VLOOKUP(AT223,'Seguridad Información'!$I$61:$J$65,2,0),"")</f>
        <v/>
      </c>
      <c r="AV223" s="79"/>
      <c r="AW223" s="78" t="str">
        <f t="shared" si="36"/>
        <v/>
      </c>
      <c r="AX223" s="77" t="str">
        <f t="shared" si="46"/>
        <v/>
      </c>
      <c r="AY223" s="21" t="str">
        <f>IFERROR(VLOOKUP((CONCATENATE(AM223,AX223)),Listados!$U$3:$V$11,2,FALSE),"")</f>
        <v/>
      </c>
      <c r="AZ223" s="48">
        <f t="shared" si="47"/>
        <v>100</v>
      </c>
      <c r="BA223" s="294">
        <f>AVERAGE(AZ223:AZ228)</f>
        <v>100</v>
      </c>
      <c r="BB223" s="296" t="str">
        <f>IF(BA223&lt;=50, "Débil", IF(BA223&lt;=99,"Moderado","Fuerte"))</f>
        <v>Fuerte</v>
      </c>
      <c r="BC223" s="197">
        <f>+IF(AND(W223="Preventivo",BB223="Fuerte"),2,IF(AND(W223="Preventivo",BB223="Moderado"),1,0))</f>
        <v>0</v>
      </c>
      <c r="BD223" s="64">
        <f>+IF(AND(W223="Detectivo/Correctivo",$BB223="Fuerte"),2,IF(AND(W223="Detectivo/Correctivo",$BB223="Moderado"),1,IF(AND(W223="Preventivo",$BB223="Fuerte"),1,0)))</f>
        <v>0</v>
      </c>
      <c r="BE223" s="197" t="e">
        <f>+N223-BC223</f>
        <v>#N/A</v>
      </c>
      <c r="BF223" s="197" t="e">
        <f>+P223-BD223</f>
        <v>#N/A</v>
      </c>
      <c r="BG223" s="298" t="e">
        <f>+VLOOKUP(MIN(BE223,BE224,BE225,BE226,BE227,BE228),Listados!$J$18:$K$24,2,TRUE)</f>
        <v>#N/A</v>
      </c>
      <c r="BH223" s="298" t="e">
        <f>+VLOOKUP(MIN(BF223,BF224,BF225,BF226,BF227,BF228),Listados!$J$27:$K$32,2,TRUE)</f>
        <v>#N/A</v>
      </c>
      <c r="BI223" s="298" t="e">
        <f>IF(AND(BG223&lt;&gt;"",BH223&lt;&gt;""),VLOOKUP(BG223&amp;BH223,Listados!$M$3:$N$27,2,FALSE),"")</f>
        <v>#N/A</v>
      </c>
      <c r="BJ223" s="487" t="e">
        <f>+IF($R223="Asumir el riesgo","NA","")</f>
        <v>#N/A</v>
      </c>
      <c r="BK223" s="487" t="e">
        <f>+IF($R223="Asumir el riesgo","NA","")</f>
        <v>#N/A</v>
      </c>
      <c r="BL223" s="487" t="e">
        <f>+IF($R223="Asumir el riesgo","NA","")</f>
        <v>#N/A</v>
      </c>
      <c r="BM223" s="487" t="e">
        <f>+IF($R223="Asumir el riesgo","NA","")</f>
        <v>#N/A</v>
      </c>
    </row>
    <row r="224" spans="1:65" ht="65.099999999999994" customHeight="1" thickBot="1" x14ac:dyDescent="0.3">
      <c r="A224" s="310"/>
      <c r="B224" s="495"/>
      <c r="C224" s="315"/>
      <c r="D224" s="168"/>
      <c r="E224" s="168"/>
      <c r="F224" s="410"/>
      <c r="G224" s="318"/>
      <c r="H224" s="100"/>
      <c r="I224" s="129"/>
      <c r="J224" s="100"/>
      <c r="K224" s="153"/>
      <c r="L224" s="130"/>
      <c r="M224" s="302"/>
      <c r="N224" s="304"/>
      <c r="O224" s="307"/>
      <c r="P224" s="304"/>
      <c r="Q224" s="308"/>
      <c r="R224" s="299"/>
      <c r="S224" s="162"/>
      <c r="T224" s="238"/>
      <c r="U224" s="47" t="s">
        <v>627</v>
      </c>
      <c r="V224" s="200"/>
      <c r="W224" s="200"/>
      <c r="X224" s="200"/>
      <c r="Y224" s="95" t="str">
        <f t="shared" si="37"/>
        <v/>
      </c>
      <c r="Z224" s="200"/>
      <c r="AA224" s="95" t="str">
        <f t="shared" si="38"/>
        <v/>
      </c>
      <c r="AB224" s="162"/>
      <c r="AC224" s="95" t="str">
        <f t="shared" si="39"/>
        <v/>
      </c>
      <c r="AD224" s="162"/>
      <c r="AE224" s="95" t="str">
        <f t="shared" si="40"/>
        <v/>
      </c>
      <c r="AF224" s="162"/>
      <c r="AG224" s="95" t="str">
        <f t="shared" si="41"/>
        <v/>
      </c>
      <c r="AH224" s="162"/>
      <c r="AI224" s="95" t="str">
        <f t="shared" si="42"/>
        <v/>
      </c>
      <c r="AJ224" s="162"/>
      <c r="AK224" s="27" t="str">
        <f t="shared" si="43"/>
        <v/>
      </c>
      <c r="AL224" s="48" t="str">
        <f t="shared" si="44"/>
        <v/>
      </c>
      <c r="AM224" s="48" t="str">
        <f t="shared" si="45"/>
        <v/>
      </c>
      <c r="AN224" s="236"/>
      <c r="AO224" s="236"/>
      <c r="AP224" s="236"/>
      <c r="AQ224" s="236"/>
      <c r="AR224" s="236"/>
      <c r="AS224" s="236"/>
      <c r="AT224" s="236"/>
      <c r="AU224" s="237" t="str">
        <f>IFERROR(VLOOKUP(AT224,'Seguridad Información'!$I$61:$J$65,2,0),"")</f>
        <v/>
      </c>
      <c r="AV224" s="79"/>
      <c r="AW224" s="78" t="str">
        <f t="shared" si="36"/>
        <v/>
      </c>
      <c r="AX224" s="77" t="str">
        <f t="shared" si="46"/>
        <v/>
      </c>
      <c r="AY224" s="21" t="str">
        <f>IFERROR(VLOOKUP((CONCATENATE(AM224,AX224)),Listados!$U$3:$V$11,2,FALSE),"")</f>
        <v/>
      </c>
      <c r="AZ224" s="48">
        <f t="shared" si="47"/>
        <v>100</v>
      </c>
      <c r="BA224" s="295"/>
      <c r="BB224" s="297"/>
      <c r="BC224" s="197">
        <f>+IF(AND(W224="Preventivo",BB223="Fuerte"),2,IF(AND(W224="Preventivo",BB223="Moderado"),1,0))</f>
        <v>0</v>
      </c>
      <c r="BD224" s="64">
        <f>+IF(AND(W224="Detectivo/Correctivo",$BB223="Fuerte"),2,IF(AND(W224="Detectivo/Correctivo",$BB224="Moderado"),1,IF(AND(W224="Preventivo",$BB223="Fuerte"),1,0)))</f>
        <v>0</v>
      </c>
      <c r="BE224" s="197" t="e">
        <f>+N223-BC224</f>
        <v>#N/A</v>
      </c>
      <c r="BF224" s="197" t="e">
        <f>+P223-BD224</f>
        <v>#N/A</v>
      </c>
      <c r="BG224" s="299"/>
      <c r="BH224" s="299"/>
      <c r="BI224" s="299"/>
      <c r="BJ224" s="488"/>
      <c r="BK224" s="488"/>
      <c r="BL224" s="488"/>
      <c r="BM224" s="488"/>
    </row>
    <row r="225" spans="1:65" ht="65.099999999999994" customHeight="1" thickBot="1" x14ac:dyDescent="0.3">
      <c r="A225" s="310"/>
      <c r="B225" s="495"/>
      <c r="C225" s="315"/>
      <c r="D225" s="168"/>
      <c r="E225" s="168"/>
      <c r="F225" s="410"/>
      <c r="G225" s="318"/>
      <c r="H225" s="100"/>
      <c r="I225" s="129"/>
      <c r="J225" s="100"/>
      <c r="K225" s="153"/>
      <c r="L225" s="130"/>
      <c r="M225" s="302"/>
      <c r="N225" s="304"/>
      <c r="O225" s="307"/>
      <c r="P225" s="304"/>
      <c r="Q225" s="308"/>
      <c r="R225" s="299"/>
      <c r="S225" s="162"/>
      <c r="T225" s="96"/>
      <c r="U225" s="47" t="s">
        <v>627</v>
      </c>
      <c r="V225" s="200"/>
      <c r="W225" s="200"/>
      <c r="X225" s="200"/>
      <c r="Y225" s="95" t="str">
        <f t="shared" si="37"/>
        <v/>
      </c>
      <c r="Z225" s="200"/>
      <c r="AA225" s="95" t="str">
        <f t="shared" si="38"/>
        <v/>
      </c>
      <c r="AB225" s="162"/>
      <c r="AC225" s="95" t="str">
        <f t="shared" si="39"/>
        <v/>
      </c>
      <c r="AD225" s="162"/>
      <c r="AE225" s="95" t="str">
        <f t="shared" si="40"/>
        <v/>
      </c>
      <c r="AF225" s="162"/>
      <c r="AG225" s="95" t="str">
        <f t="shared" si="41"/>
        <v/>
      </c>
      <c r="AH225" s="162"/>
      <c r="AI225" s="95" t="str">
        <f t="shared" si="42"/>
        <v/>
      </c>
      <c r="AJ225" s="162"/>
      <c r="AK225" s="27" t="str">
        <f t="shared" si="43"/>
        <v/>
      </c>
      <c r="AL225" s="48" t="str">
        <f t="shared" si="44"/>
        <v/>
      </c>
      <c r="AM225" s="48" t="str">
        <f t="shared" si="45"/>
        <v/>
      </c>
      <c r="AN225" s="236"/>
      <c r="AO225" s="236"/>
      <c r="AP225" s="236"/>
      <c r="AQ225" s="236"/>
      <c r="AR225" s="236"/>
      <c r="AS225" s="236"/>
      <c r="AT225" s="236"/>
      <c r="AU225" s="237" t="str">
        <f>IFERROR(VLOOKUP(AT225,'Seguridad Información'!$I$61:$J$65,2,0),"")</f>
        <v/>
      </c>
      <c r="AV225" s="79"/>
      <c r="AW225" s="78" t="str">
        <f t="shared" si="36"/>
        <v/>
      </c>
      <c r="AX225" s="77" t="str">
        <f t="shared" si="46"/>
        <v/>
      </c>
      <c r="AY225" s="21" t="str">
        <f>IFERROR(VLOOKUP((CONCATENATE(AM225,AX225)),Listados!$U$3:$V$11,2,FALSE),"")</f>
        <v/>
      </c>
      <c r="AZ225" s="48">
        <f t="shared" si="47"/>
        <v>100</v>
      </c>
      <c r="BA225" s="295"/>
      <c r="BB225" s="297"/>
      <c r="BC225" s="197">
        <f>+IF(AND(W225="Preventivo",BB223="Fuerte"),2,IF(AND(W225="Preventivo",BB223="Moderado"),1,0))</f>
        <v>0</v>
      </c>
      <c r="BD225" s="64">
        <f>+IF(AND(W225="Detectivo/Correctivo",$BB223="Fuerte"),2,IF(AND(W225="Detectivo/Correctivo",$BB225="Moderado"),1,IF(AND(W225="Preventivo",$BB223="Fuerte"),1,0)))</f>
        <v>0</v>
      </c>
      <c r="BE225" s="197" t="e">
        <f>+N223-BC225</f>
        <v>#N/A</v>
      </c>
      <c r="BF225" s="197" t="e">
        <f>+P223-BD225</f>
        <v>#N/A</v>
      </c>
      <c r="BG225" s="299"/>
      <c r="BH225" s="299"/>
      <c r="BI225" s="299"/>
      <c r="BJ225" s="488"/>
      <c r="BK225" s="488"/>
      <c r="BL225" s="488"/>
      <c r="BM225" s="488"/>
    </row>
    <row r="226" spans="1:65" ht="65.099999999999994" customHeight="1" thickBot="1" x14ac:dyDescent="0.3">
      <c r="A226" s="310"/>
      <c r="B226" s="495"/>
      <c r="C226" s="315"/>
      <c r="D226" s="168"/>
      <c r="E226" s="168"/>
      <c r="F226" s="410"/>
      <c r="G226" s="318"/>
      <c r="H226" s="100"/>
      <c r="I226" s="129"/>
      <c r="J226" s="100"/>
      <c r="K226" s="153"/>
      <c r="L226" s="130"/>
      <c r="M226" s="302"/>
      <c r="N226" s="304"/>
      <c r="O226" s="307"/>
      <c r="P226" s="304"/>
      <c r="Q226" s="308"/>
      <c r="R226" s="299"/>
      <c r="S226" s="162"/>
      <c r="T226" s="97"/>
      <c r="U226" s="47" t="s">
        <v>627</v>
      </c>
      <c r="V226" s="200"/>
      <c r="W226" s="200"/>
      <c r="X226" s="200"/>
      <c r="Y226" s="95" t="str">
        <f t="shared" si="37"/>
        <v/>
      </c>
      <c r="Z226" s="200"/>
      <c r="AA226" s="95" t="str">
        <f t="shared" si="38"/>
        <v/>
      </c>
      <c r="AB226" s="162"/>
      <c r="AC226" s="95" t="str">
        <f t="shared" si="39"/>
        <v/>
      </c>
      <c r="AD226" s="162"/>
      <c r="AE226" s="95" t="str">
        <f t="shared" si="40"/>
        <v/>
      </c>
      <c r="AF226" s="162"/>
      <c r="AG226" s="95" t="str">
        <f t="shared" si="41"/>
        <v/>
      </c>
      <c r="AH226" s="162"/>
      <c r="AI226" s="95" t="str">
        <f t="shared" si="42"/>
        <v/>
      </c>
      <c r="AJ226" s="162"/>
      <c r="AK226" s="27" t="str">
        <f t="shared" si="43"/>
        <v/>
      </c>
      <c r="AL226" s="48" t="str">
        <f t="shared" si="44"/>
        <v/>
      </c>
      <c r="AM226" s="48" t="str">
        <f t="shared" si="45"/>
        <v/>
      </c>
      <c r="AN226" s="236"/>
      <c r="AO226" s="236"/>
      <c r="AP226" s="236"/>
      <c r="AQ226" s="236"/>
      <c r="AR226" s="236"/>
      <c r="AS226" s="236"/>
      <c r="AT226" s="236"/>
      <c r="AU226" s="237" t="str">
        <f>IFERROR(VLOOKUP(AT226,'Seguridad Información'!$I$61:$J$65,2,0),"")</f>
        <v/>
      </c>
      <c r="AV226" s="79"/>
      <c r="AW226" s="78" t="str">
        <f t="shared" si="36"/>
        <v/>
      </c>
      <c r="AX226" s="77" t="str">
        <f t="shared" si="46"/>
        <v/>
      </c>
      <c r="AY226" s="21" t="str">
        <f>IFERROR(VLOOKUP((CONCATENATE(AM226,AX226)),Listados!$U$3:$V$11,2,FALSE),"")</f>
        <v/>
      </c>
      <c r="AZ226" s="48">
        <f t="shared" si="47"/>
        <v>100</v>
      </c>
      <c r="BA226" s="295"/>
      <c r="BB226" s="297"/>
      <c r="BC226" s="197">
        <f>+IF(AND(W226="Preventivo",BB223="Fuerte"),2,IF(AND(W226="Preventivo",BB223="Moderado"),1,0))</f>
        <v>0</v>
      </c>
      <c r="BD226" s="64">
        <f>+IF(AND(W226="Detectivo/Correctivo",$BB223="Fuerte"),2,IF(AND(W226="Detectivo/Correctivo",$BB226="Moderado"),1,IF(AND(W226="Preventivo",$BB223="Fuerte"),1,0)))</f>
        <v>0</v>
      </c>
      <c r="BE226" s="197" t="e">
        <f>+N223-BC226</f>
        <v>#N/A</v>
      </c>
      <c r="BF226" s="197" t="e">
        <f>+P223-BD226</f>
        <v>#N/A</v>
      </c>
      <c r="BG226" s="299"/>
      <c r="BH226" s="299"/>
      <c r="BI226" s="299"/>
      <c r="BJ226" s="488"/>
      <c r="BK226" s="488"/>
      <c r="BL226" s="488"/>
      <c r="BM226" s="488"/>
    </row>
    <row r="227" spans="1:65" ht="65.099999999999994" customHeight="1" thickBot="1" x14ac:dyDescent="0.3">
      <c r="A227" s="310"/>
      <c r="B227" s="495"/>
      <c r="C227" s="315"/>
      <c r="D227" s="109"/>
      <c r="E227" s="109"/>
      <c r="F227" s="410"/>
      <c r="G227" s="318"/>
      <c r="H227" s="100"/>
      <c r="I227" s="129"/>
      <c r="J227" s="100"/>
      <c r="K227" s="29"/>
      <c r="L227" s="130"/>
      <c r="M227" s="302"/>
      <c r="N227" s="304"/>
      <c r="O227" s="307"/>
      <c r="P227" s="304"/>
      <c r="Q227" s="308"/>
      <c r="R227" s="299"/>
      <c r="S227" s="162"/>
      <c r="T227" s="238"/>
      <c r="U227" s="47" t="s">
        <v>627</v>
      </c>
      <c r="V227" s="200"/>
      <c r="W227" s="200"/>
      <c r="X227" s="200"/>
      <c r="Y227" s="95" t="str">
        <f t="shared" si="37"/>
        <v/>
      </c>
      <c r="Z227" s="200"/>
      <c r="AA227" s="95" t="str">
        <f t="shared" si="38"/>
        <v/>
      </c>
      <c r="AB227" s="162"/>
      <c r="AC227" s="95" t="str">
        <f t="shared" si="39"/>
        <v/>
      </c>
      <c r="AD227" s="162"/>
      <c r="AE227" s="95" t="str">
        <f t="shared" si="40"/>
        <v/>
      </c>
      <c r="AF227" s="162"/>
      <c r="AG227" s="95" t="str">
        <f t="shared" si="41"/>
        <v/>
      </c>
      <c r="AH227" s="162"/>
      <c r="AI227" s="95" t="str">
        <f t="shared" si="42"/>
        <v/>
      </c>
      <c r="AJ227" s="162"/>
      <c r="AK227" s="27" t="str">
        <f t="shared" si="43"/>
        <v/>
      </c>
      <c r="AL227" s="48" t="str">
        <f t="shared" si="44"/>
        <v/>
      </c>
      <c r="AM227" s="48" t="str">
        <f t="shared" si="45"/>
        <v/>
      </c>
      <c r="AN227" s="236"/>
      <c r="AO227" s="236"/>
      <c r="AP227" s="236"/>
      <c r="AQ227" s="236"/>
      <c r="AR227" s="236"/>
      <c r="AS227" s="236"/>
      <c r="AT227" s="236"/>
      <c r="AU227" s="237" t="str">
        <f>IFERROR(VLOOKUP(AT227,'Seguridad Información'!$I$61:$J$65,2,0),"")</f>
        <v/>
      </c>
      <c r="AV227" s="79"/>
      <c r="AW227" s="78" t="str">
        <f t="shared" si="36"/>
        <v/>
      </c>
      <c r="AX227" s="77" t="str">
        <f t="shared" si="46"/>
        <v/>
      </c>
      <c r="AY227" s="21" t="str">
        <f>IFERROR(VLOOKUP((CONCATENATE(AM227,AX227)),Listados!$U$3:$V$11,2,FALSE),"")</f>
        <v/>
      </c>
      <c r="AZ227" s="48">
        <f t="shared" si="47"/>
        <v>100</v>
      </c>
      <c r="BA227" s="295"/>
      <c r="BB227" s="297"/>
      <c r="BC227" s="197">
        <f>+IF(AND(W227="Preventivo",BB223="Fuerte"),2,IF(AND(W227="Preventivo",BB223="Moderado"),1,0))</f>
        <v>0</v>
      </c>
      <c r="BD227" s="64">
        <f>+IF(AND(W227="Detectivo/Correctivo",$BB223="Fuerte"),2,IF(AND(W227="Detectivo/Correctivo",$BB227="Moderado"),1,IF(AND(W227="Preventivo",$BB223="Fuerte"),1,0)))</f>
        <v>0</v>
      </c>
      <c r="BE227" s="197" t="e">
        <f>+N223-BC227</f>
        <v>#N/A</v>
      </c>
      <c r="BF227" s="197" t="e">
        <f>+P223-BD227</f>
        <v>#N/A</v>
      </c>
      <c r="BG227" s="299"/>
      <c r="BH227" s="299"/>
      <c r="BI227" s="299"/>
      <c r="BJ227" s="488"/>
      <c r="BK227" s="488"/>
      <c r="BL227" s="488"/>
      <c r="BM227" s="488"/>
    </row>
    <row r="228" spans="1:65" ht="65.099999999999994" customHeight="1" thickBot="1" x14ac:dyDescent="0.3">
      <c r="A228" s="311"/>
      <c r="B228" s="495"/>
      <c r="C228" s="316"/>
      <c r="D228" s="106"/>
      <c r="E228" s="106"/>
      <c r="F228" s="479"/>
      <c r="G228" s="319"/>
      <c r="H228" s="100"/>
      <c r="I228" s="129"/>
      <c r="J228" s="100"/>
      <c r="K228" s="31"/>
      <c r="L228" s="130"/>
      <c r="M228" s="302"/>
      <c r="N228" s="305"/>
      <c r="O228" s="307"/>
      <c r="P228" s="305"/>
      <c r="Q228" s="308"/>
      <c r="R228" s="300"/>
      <c r="S228" s="162"/>
      <c r="T228" s="98"/>
      <c r="U228" s="47" t="s">
        <v>627</v>
      </c>
      <c r="V228" s="200"/>
      <c r="W228" s="200"/>
      <c r="X228" s="200"/>
      <c r="Y228" s="95" t="str">
        <f t="shared" si="37"/>
        <v/>
      </c>
      <c r="Z228" s="200"/>
      <c r="AA228" s="95" t="str">
        <f t="shared" si="38"/>
        <v/>
      </c>
      <c r="AB228" s="162"/>
      <c r="AC228" s="95" t="str">
        <f t="shared" si="39"/>
        <v/>
      </c>
      <c r="AD228" s="162"/>
      <c r="AE228" s="95" t="str">
        <f t="shared" si="40"/>
        <v/>
      </c>
      <c r="AF228" s="162"/>
      <c r="AG228" s="95" t="str">
        <f t="shared" si="41"/>
        <v/>
      </c>
      <c r="AH228" s="162"/>
      <c r="AI228" s="95" t="str">
        <f t="shared" si="42"/>
        <v/>
      </c>
      <c r="AJ228" s="162"/>
      <c r="AK228" s="27" t="str">
        <f t="shared" si="43"/>
        <v/>
      </c>
      <c r="AL228" s="48" t="str">
        <f t="shared" si="44"/>
        <v/>
      </c>
      <c r="AM228" s="48" t="str">
        <f t="shared" si="45"/>
        <v/>
      </c>
      <c r="AN228" s="236"/>
      <c r="AO228" s="236"/>
      <c r="AP228" s="236"/>
      <c r="AQ228" s="236"/>
      <c r="AR228" s="236"/>
      <c r="AS228" s="236"/>
      <c r="AT228" s="236"/>
      <c r="AU228" s="237" t="str">
        <f>IFERROR(VLOOKUP(AT228,'Seguridad Información'!$I$61:$J$65,2,0),"")</f>
        <v/>
      </c>
      <c r="AV228" s="79"/>
      <c r="AW228" s="78" t="str">
        <f t="shared" si="36"/>
        <v/>
      </c>
      <c r="AX228" s="77" t="str">
        <f t="shared" si="46"/>
        <v/>
      </c>
      <c r="AY228" s="21" t="str">
        <f>IFERROR(VLOOKUP((CONCATENATE(AM228,AX228)),Listados!$U$3:$V$11,2,FALSE),"")</f>
        <v/>
      </c>
      <c r="AZ228" s="48">
        <f t="shared" si="47"/>
        <v>100</v>
      </c>
      <c r="BA228" s="296"/>
      <c r="BB228" s="297"/>
      <c r="BC228" s="197">
        <f>+IF(AND(W228="Preventivo",BB223="Fuerte"),2,IF(AND(W228="Preventivo",BB223="Moderado"),1,0))</f>
        <v>0</v>
      </c>
      <c r="BD228" s="64">
        <f>+IF(AND(W228="Detectivo/Correctivo",$BB223="Fuerte"),2,IF(AND(W228="Detectivo/Correctivo",$BB228="Moderado"),1,IF(AND(W228="Preventivo",$BB223="Fuerte"),1,0)))</f>
        <v>0</v>
      </c>
      <c r="BE228" s="197" t="e">
        <f>+N223-BC228</f>
        <v>#N/A</v>
      </c>
      <c r="BF228" s="197" t="e">
        <f>+P223-BD228</f>
        <v>#N/A</v>
      </c>
      <c r="BG228" s="300"/>
      <c r="BH228" s="300"/>
      <c r="BI228" s="300"/>
      <c r="BJ228" s="489"/>
      <c r="BK228" s="489"/>
      <c r="BL228" s="489"/>
      <c r="BM228" s="489"/>
    </row>
    <row r="229" spans="1:65" ht="65.099999999999994" customHeight="1" thickBot="1" x14ac:dyDescent="0.3">
      <c r="A229" s="309">
        <v>38</v>
      </c>
      <c r="B229" s="494"/>
      <c r="C229" s="314" t="str">
        <f>IFERROR(VLOOKUP(B229,Listados!B$3:C$20,2,FALSE),"")</f>
        <v/>
      </c>
      <c r="D229" s="107"/>
      <c r="E229" s="107"/>
      <c r="F229" s="409"/>
      <c r="G229" s="317"/>
      <c r="H229" s="100"/>
      <c r="I229" s="129"/>
      <c r="J229" s="100"/>
      <c r="K229" s="103"/>
      <c r="L229" s="17"/>
      <c r="M229" s="301"/>
      <c r="N229" s="303" t="e">
        <f>+VLOOKUP(M229,Listados!$K$8:$L$12,2,0)</f>
        <v>#N/A</v>
      </c>
      <c r="O229" s="306"/>
      <c r="P229" s="303" t="e">
        <f>+VLOOKUP(O229,Listados!$K$13:$L$17,2,0)</f>
        <v>#N/A</v>
      </c>
      <c r="Q229" s="300" t="str">
        <f>IF(AND(M229&lt;&gt;"",O229&lt;&gt;""),VLOOKUP(M229&amp;O229,Listados!$M$3:$N$27,2,FALSE),"")</f>
        <v/>
      </c>
      <c r="R229" s="298" t="e">
        <f>+VLOOKUP(Q229,Listados!$P$3:$Q$6,2,FALSE)</f>
        <v>#N/A</v>
      </c>
      <c r="S229" s="162"/>
      <c r="T229" s="94"/>
      <c r="U229" s="47" t="s">
        <v>627</v>
      </c>
      <c r="V229" s="200"/>
      <c r="W229" s="200"/>
      <c r="X229" s="200"/>
      <c r="Y229" s="95" t="str">
        <f t="shared" si="37"/>
        <v/>
      </c>
      <c r="Z229" s="200"/>
      <c r="AA229" s="95" t="str">
        <f t="shared" si="38"/>
        <v/>
      </c>
      <c r="AB229" s="162"/>
      <c r="AC229" s="95" t="str">
        <f t="shared" si="39"/>
        <v/>
      </c>
      <c r="AD229" s="162"/>
      <c r="AE229" s="95" t="str">
        <f t="shared" si="40"/>
        <v/>
      </c>
      <c r="AF229" s="162"/>
      <c r="AG229" s="95" t="str">
        <f t="shared" si="41"/>
        <v/>
      </c>
      <c r="AH229" s="162"/>
      <c r="AI229" s="95" t="str">
        <f t="shared" si="42"/>
        <v/>
      </c>
      <c r="AJ229" s="162"/>
      <c r="AK229" s="27" t="str">
        <f t="shared" si="43"/>
        <v/>
      </c>
      <c r="AL229" s="48" t="str">
        <f t="shared" si="44"/>
        <v/>
      </c>
      <c r="AM229" s="48" t="str">
        <f t="shared" si="45"/>
        <v/>
      </c>
      <c r="AN229" s="236"/>
      <c r="AO229" s="236"/>
      <c r="AP229" s="236"/>
      <c r="AQ229" s="236"/>
      <c r="AR229" s="236"/>
      <c r="AS229" s="236"/>
      <c r="AT229" s="236"/>
      <c r="AU229" s="237" t="str">
        <f>IFERROR(VLOOKUP(AT229,'Seguridad Información'!$I$61:$J$65,2,0),"")</f>
        <v/>
      </c>
      <c r="AV229" s="79"/>
      <c r="AW229" s="78" t="str">
        <f t="shared" si="36"/>
        <v/>
      </c>
      <c r="AX229" s="77" t="str">
        <f t="shared" si="46"/>
        <v/>
      </c>
      <c r="AY229" s="21" t="str">
        <f>IFERROR(VLOOKUP((CONCATENATE(AM229,AX229)),Listados!$U$3:$V$11,2,FALSE),"")</f>
        <v/>
      </c>
      <c r="AZ229" s="48">
        <f t="shared" si="47"/>
        <v>100</v>
      </c>
      <c r="BA229" s="294">
        <f>AVERAGE(AZ229:AZ234)</f>
        <v>100</v>
      </c>
      <c r="BB229" s="296" t="str">
        <f>IF(BA229&lt;=50, "Débil", IF(BA229&lt;=99,"Moderado","Fuerte"))</f>
        <v>Fuerte</v>
      </c>
      <c r="BC229" s="197">
        <f>+IF(AND(W229="Preventivo",BB229="Fuerte"),2,IF(AND(W229="Preventivo",BB229="Moderado"),1,0))</f>
        <v>0</v>
      </c>
      <c r="BD229" s="64">
        <f>+IF(AND(W229="Detectivo/Correctivo",$BB229="Fuerte"),2,IF(AND(W229="Detectivo/Correctivo",$BB229="Moderado"),1,IF(AND(W229="Preventivo",$BB229="Fuerte"),1,0)))</f>
        <v>0</v>
      </c>
      <c r="BE229" s="197" t="e">
        <f>+N229-BC229</f>
        <v>#N/A</v>
      </c>
      <c r="BF229" s="197" t="e">
        <f>+P229-BD229</f>
        <v>#N/A</v>
      </c>
      <c r="BG229" s="298" t="e">
        <f>+VLOOKUP(MIN(BE229,BE230,BE231,BE232,BE233,BE234),Listados!$J$18:$K$24,2,TRUE)</f>
        <v>#N/A</v>
      </c>
      <c r="BH229" s="298" t="e">
        <f>+VLOOKUP(MIN(BF229,BF230,BF231,BF232,BF233,BF234),Listados!$J$27:$K$32,2,TRUE)</f>
        <v>#N/A</v>
      </c>
      <c r="BI229" s="298" t="e">
        <f>IF(AND(BG229&lt;&gt;"",BH229&lt;&gt;""),VLOOKUP(BG229&amp;BH229,Listados!$M$3:$N$27,2,FALSE),"")</f>
        <v>#N/A</v>
      </c>
      <c r="BJ229" s="487" t="e">
        <f>+IF($R229="Asumir el riesgo","NA","")</f>
        <v>#N/A</v>
      </c>
      <c r="BK229" s="487" t="e">
        <f>+IF($R229="Asumir el riesgo","NA","")</f>
        <v>#N/A</v>
      </c>
      <c r="BL229" s="487" t="e">
        <f>+IF($R229="Asumir el riesgo","NA","")</f>
        <v>#N/A</v>
      </c>
      <c r="BM229" s="487" t="e">
        <f>+IF($R229="Asumir el riesgo","NA","")</f>
        <v>#N/A</v>
      </c>
    </row>
    <row r="230" spans="1:65" ht="65.099999999999994" customHeight="1" thickBot="1" x14ac:dyDescent="0.3">
      <c r="A230" s="310"/>
      <c r="B230" s="495"/>
      <c r="C230" s="315"/>
      <c r="D230" s="168"/>
      <c r="E230" s="168"/>
      <c r="F230" s="410"/>
      <c r="G230" s="318"/>
      <c r="H230" s="100"/>
      <c r="I230" s="129"/>
      <c r="J230" s="100"/>
      <c r="K230" s="153"/>
      <c r="L230" s="130"/>
      <c r="M230" s="302"/>
      <c r="N230" s="304"/>
      <c r="O230" s="307"/>
      <c r="P230" s="304"/>
      <c r="Q230" s="308"/>
      <c r="R230" s="299"/>
      <c r="S230" s="162"/>
      <c r="T230" s="238"/>
      <c r="U230" s="47" t="s">
        <v>627</v>
      </c>
      <c r="V230" s="200"/>
      <c r="W230" s="200"/>
      <c r="X230" s="200"/>
      <c r="Y230" s="95" t="str">
        <f t="shared" si="37"/>
        <v/>
      </c>
      <c r="Z230" s="200"/>
      <c r="AA230" s="95" t="str">
        <f t="shared" si="38"/>
        <v/>
      </c>
      <c r="AB230" s="162"/>
      <c r="AC230" s="95" t="str">
        <f t="shared" si="39"/>
        <v/>
      </c>
      <c r="AD230" s="162"/>
      <c r="AE230" s="95" t="str">
        <f t="shared" si="40"/>
        <v/>
      </c>
      <c r="AF230" s="162"/>
      <c r="AG230" s="95" t="str">
        <f t="shared" si="41"/>
        <v/>
      </c>
      <c r="AH230" s="162"/>
      <c r="AI230" s="95" t="str">
        <f t="shared" si="42"/>
        <v/>
      </c>
      <c r="AJ230" s="162"/>
      <c r="AK230" s="27" t="str">
        <f t="shared" si="43"/>
        <v/>
      </c>
      <c r="AL230" s="48" t="str">
        <f t="shared" si="44"/>
        <v/>
      </c>
      <c r="AM230" s="48" t="str">
        <f t="shared" si="45"/>
        <v/>
      </c>
      <c r="AN230" s="236"/>
      <c r="AO230" s="236"/>
      <c r="AP230" s="236"/>
      <c r="AQ230" s="236"/>
      <c r="AR230" s="236"/>
      <c r="AS230" s="236"/>
      <c r="AT230" s="236"/>
      <c r="AU230" s="237" t="str">
        <f>IFERROR(VLOOKUP(AT230,'Seguridad Información'!$I$61:$J$65,2,0),"")</f>
        <v/>
      </c>
      <c r="AV230" s="79"/>
      <c r="AW230" s="78" t="str">
        <f t="shared" si="36"/>
        <v/>
      </c>
      <c r="AX230" s="77" t="str">
        <f t="shared" si="46"/>
        <v/>
      </c>
      <c r="AY230" s="21" t="str">
        <f>IFERROR(VLOOKUP((CONCATENATE(AM230,AX230)),Listados!$U$3:$V$11,2,FALSE),"")</f>
        <v/>
      </c>
      <c r="AZ230" s="48">
        <f t="shared" si="47"/>
        <v>100</v>
      </c>
      <c r="BA230" s="295"/>
      <c r="BB230" s="297"/>
      <c r="BC230" s="197">
        <f>+IF(AND(W230="Preventivo",BB229="Fuerte"),2,IF(AND(W230="Preventivo",BB229="Moderado"),1,0))</f>
        <v>0</v>
      </c>
      <c r="BD230" s="64">
        <f>+IF(AND(W230="Detectivo/Correctivo",$BB229="Fuerte"),2,IF(AND(W230="Detectivo/Correctivo",$BB230="Moderado"),1,IF(AND(W230="Preventivo",$BB229="Fuerte"),1,0)))</f>
        <v>0</v>
      </c>
      <c r="BE230" s="197" t="e">
        <f>+N229-BC230</f>
        <v>#N/A</v>
      </c>
      <c r="BF230" s="197" t="e">
        <f>+P229-BD230</f>
        <v>#N/A</v>
      </c>
      <c r="BG230" s="299"/>
      <c r="BH230" s="299"/>
      <c r="BI230" s="299"/>
      <c r="BJ230" s="488"/>
      <c r="BK230" s="488"/>
      <c r="BL230" s="488"/>
      <c r="BM230" s="488"/>
    </row>
    <row r="231" spans="1:65" ht="65.099999999999994" customHeight="1" thickBot="1" x14ac:dyDescent="0.3">
      <c r="A231" s="310"/>
      <c r="B231" s="495"/>
      <c r="C231" s="315"/>
      <c r="D231" s="168"/>
      <c r="E231" s="168"/>
      <c r="F231" s="410"/>
      <c r="G231" s="318"/>
      <c r="H231" s="100"/>
      <c r="I231" s="129"/>
      <c r="J231" s="100"/>
      <c r="K231" s="153"/>
      <c r="L231" s="130"/>
      <c r="M231" s="302"/>
      <c r="N231" s="304"/>
      <c r="O231" s="307"/>
      <c r="P231" s="304"/>
      <c r="Q231" s="308"/>
      <c r="R231" s="299"/>
      <c r="S231" s="162"/>
      <c r="T231" s="96"/>
      <c r="U231" s="47" t="s">
        <v>627</v>
      </c>
      <c r="V231" s="200"/>
      <c r="W231" s="200"/>
      <c r="X231" s="200"/>
      <c r="Y231" s="95" t="str">
        <f t="shared" si="37"/>
        <v/>
      </c>
      <c r="Z231" s="200"/>
      <c r="AA231" s="95" t="str">
        <f t="shared" si="38"/>
        <v/>
      </c>
      <c r="AB231" s="162"/>
      <c r="AC231" s="95" t="str">
        <f t="shared" si="39"/>
        <v/>
      </c>
      <c r="AD231" s="162"/>
      <c r="AE231" s="95" t="str">
        <f t="shared" si="40"/>
        <v/>
      </c>
      <c r="AF231" s="162"/>
      <c r="AG231" s="95" t="str">
        <f t="shared" si="41"/>
        <v/>
      </c>
      <c r="AH231" s="162"/>
      <c r="AI231" s="95" t="str">
        <f t="shared" si="42"/>
        <v/>
      </c>
      <c r="AJ231" s="162"/>
      <c r="AK231" s="27" t="str">
        <f t="shared" si="43"/>
        <v/>
      </c>
      <c r="AL231" s="48" t="str">
        <f t="shared" si="44"/>
        <v/>
      </c>
      <c r="AM231" s="48" t="str">
        <f t="shared" si="45"/>
        <v/>
      </c>
      <c r="AN231" s="236"/>
      <c r="AO231" s="236"/>
      <c r="AP231" s="236"/>
      <c r="AQ231" s="236"/>
      <c r="AR231" s="236"/>
      <c r="AS231" s="236"/>
      <c r="AT231" s="236"/>
      <c r="AU231" s="237" t="str">
        <f>IFERROR(VLOOKUP(AT231,'Seguridad Información'!$I$61:$J$65,2,0),"")</f>
        <v/>
      </c>
      <c r="AV231" s="79"/>
      <c r="AW231" s="78" t="str">
        <f t="shared" si="36"/>
        <v/>
      </c>
      <c r="AX231" s="77" t="str">
        <f t="shared" si="46"/>
        <v/>
      </c>
      <c r="AY231" s="21" t="str">
        <f>IFERROR(VLOOKUP((CONCATENATE(AM231,AX231)),Listados!$U$3:$V$11,2,FALSE),"")</f>
        <v/>
      </c>
      <c r="AZ231" s="48">
        <f t="shared" si="47"/>
        <v>100</v>
      </c>
      <c r="BA231" s="295"/>
      <c r="BB231" s="297"/>
      <c r="BC231" s="197">
        <f>+IF(AND(W231="Preventivo",BB229="Fuerte"),2,IF(AND(W231="Preventivo",BB229="Moderado"),1,0))</f>
        <v>0</v>
      </c>
      <c r="BD231" s="64">
        <f>+IF(AND(W231="Detectivo/Correctivo",$BB229="Fuerte"),2,IF(AND(W231="Detectivo/Correctivo",$BB231="Moderado"),1,IF(AND(W231="Preventivo",$BB229="Fuerte"),1,0)))</f>
        <v>0</v>
      </c>
      <c r="BE231" s="197" t="e">
        <f>+N229-BC231</f>
        <v>#N/A</v>
      </c>
      <c r="BF231" s="197" t="e">
        <f>+P229-BD231</f>
        <v>#N/A</v>
      </c>
      <c r="BG231" s="299"/>
      <c r="BH231" s="299"/>
      <c r="BI231" s="299"/>
      <c r="BJ231" s="488"/>
      <c r="BK231" s="488"/>
      <c r="BL231" s="488"/>
      <c r="BM231" s="488"/>
    </row>
    <row r="232" spans="1:65" ht="65.099999999999994" customHeight="1" thickBot="1" x14ac:dyDescent="0.3">
      <c r="A232" s="310"/>
      <c r="B232" s="495"/>
      <c r="C232" s="315"/>
      <c r="D232" s="168"/>
      <c r="E232" s="168"/>
      <c r="F232" s="410"/>
      <c r="G232" s="318"/>
      <c r="H232" s="100"/>
      <c r="I232" s="129"/>
      <c r="J232" s="100"/>
      <c r="K232" s="153"/>
      <c r="L232" s="130"/>
      <c r="M232" s="302"/>
      <c r="N232" s="304"/>
      <c r="O232" s="307"/>
      <c r="P232" s="304"/>
      <c r="Q232" s="308"/>
      <c r="R232" s="299"/>
      <c r="S232" s="162"/>
      <c r="T232" s="97"/>
      <c r="U232" s="47" t="s">
        <v>627</v>
      </c>
      <c r="V232" s="200"/>
      <c r="W232" s="200"/>
      <c r="X232" s="200"/>
      <c r="Y232" s="95" t="str">
        <f t="shared" si="37"/>
        <v/>
      </c>
      <c r="Z232" s="200"/>
      <c r="AA232" s="95" t="str">
        <f t="shared" si="38"/>
        <v/>
      </c>
      <c r="AB232" s="162"/>
      <c r="AC232" s="95" t="str">
        <f t="shared" si="39"/>
        <v/>
      </c>
      <c r="AD232" s="162"/>
      <c r="AE232" s="95" t="str">
        <f t="shared" si="40"/>
        <v/>
      </c>
      <c r="AF232" s="162"/>
      <c r="AG232" s="95" t="str">
        <f t="shared" si="41"/>
        <v/>
      </c>
      <c r="AH232" s="162"/>
      <c r="AI232" s="95" t="str">
        <f t="shared" si="42"/>
        <v/>
      </c>
      <c r="AJ232" s="162"/>
      <c r="AK232" s="27" t="str">
        <f t="shared" si="43"/>
        <v/>
      </c>
      <c r="AL232" s="48" t="str">
        <f t="shared" si="44"/>
        <v/>
      </c>
      <c r="AM232" s="48" t="str">
        <f t="shared" si="45"/>
        <v/>
      </c>
      <c r="AN232" s="236"/>
      <c r="AO232" s="236"/>
      <c r="AP232" s="236"/>
      <c r="AQ232" s="236"/>
      <c r="AR232" s="236"/>
      <c r="AS232" s="236"/>
      <c r="AT232" s="236"/>
      <c r="AU232" s="237" t="str">
        <f>IFERROR(VLOOKUP(AT232,'Seguridad Información'!$I$61:$J$65,2,0),"")</f>
        <v/>
      </c>
      <c r="AV232" s="79"/>
      <c r="AW232" s="78" t="str">
        <f t="shared" si="36"/>
        <v/>
      </c>
      <c r="AX232" s="77" t="str">
        <f t="shared" si="46"/>
        <v/>
      </c>
      <c r="AY232" s="21" t="str">
        <f>IFERROR(VLOOKUP((CONCATENATE(AM232,AX232)),Listados!$U$3:$V$11,2,FALSE),"")</f>
        <v/>
      </c>
      <c r="AZ232" s="48">
        <f t="shared" si="47"/>
        <v>100</v>
      </c>
      <c r="BA232" s="295"/>
      <c r="BB232" s="297"/>
      <c r="BC232" s="197">
        <f>+IF(AND(W232="Preventivo",BB229="Fuerte"),2,IF(AND(W232="Preventivo",BB229="Moderado"),1,0))</f>
        <v>0</v>
      </c>
      <c r="BD232" s="64">
        <f>+IF(AND(W232="Detectivo/Correctivo",$BB229="Fuerte"),2,IF(AND(W232="Detectivo/Correctivo",$BB232="Moderado"),1,IF(AND(W232="Preventivo",$BB229="Fuerte"),1,0)))</f>
        <v>0</v>
      </c>
      <c r="BE232" s="197" t="e">
        <f>+N229-BC232</f>
        <v>#N/A</v>
      </c>
      <c r="BF232" s="197" t="e">
        <f>+P229-BD232</f>
        <v>#N/A</v>
      </c>
      <c r="BG232" s="299"/>
      <c r="BH232" s="299"/>
      <c r="BI232" s="299"/>
      <c r="BJ232" s="488"/>
      <c r="BK232" s="488"/>
      <c r="BL232" s="488"/>
      <c r="BM232" s="488"/>
    </row>
    <row r="233" spans="1:65" ht="65.099999999999994" customHeight="1" thickBot="1" x14ac:dyDescent="0.3">
      <c r="A233" s="310"/>
      <c r="B233" s="495"/>
      <c r="C233" s="315"/>
      <c r="D233" s="109"/>
      <c r="E233" s="109"/>
      <c r="F233" s="410"/>
      <c r="G233" s="318"/>
      <c r="H233" s="100"/>
      <c r="I233" s="129"/>
      <c r="J233" s="100"/>
      <c r="K233" s="29"/>
      <c r="L233" s="130"/>
      <c r="M233" s="302"/>
      <c r="N233" s="304"/>
      <c r="O233" s="307"/>
      <c r="P233" s="304"/>
      <c r="Q233" s="308"/>
      <c r="R233" s="299"/>
      <c r="S233" s="162"/>
      <c r="T233" s="238"/>
      <c r="U233" s="47" t="s">
        <v>627</v>
      </c>
      <c r="V233" s="200"/>
      <c r="W233" s="200"/>
      <c r="X233" s="200"/>
      <c r="Y233" s="95" t="str">
        <f t="shared" si="37"/>
        <v/>
      </c>
      <c r="Z233" s="200"/>
      <c r="AA233" s="95" t="str">
        <f t="shared" si="38"/>
        <v/>
      </c>
      <c r="AB233" s="162"/>
      <c r="AC233" s="95" t="str">
        <f t="shared" si="39"/>
        <v/>
      </c>
      <c r="AD233" s="162"/>
      <c r="AE233" s="95" t="str">
        <f t="shared" si="40"/>
        <v/>
      </c>
      <c r="AF233" s="162"/>
      <c r="AG233" s="95" t="str">
        <f t="shared" si="41"/>
        <v/>
      </c>
      <c r="AH233" s="162"/>
      <c r="AI233" s="95" t="str">
        <f t="shared" si="42"/>
        <v/>
      </c>
      <c r="AJ233" s="162"/>
      <c r="AK233" s="27" t="str">
        <f t="shared" si="43"/>
        <v/>
      </c>
      <c r="AL233" s="48" t="str">
        <f t="shared" si="44"/>
        <v/>
      </c>
      <c r="AM233" s="48" t="str">
        <f t="shared" si="45"/>
        <v/>
      </c>
      <c r="AN233" s="236"/>
      <c r="AO233" s="236"/>
      <c r="AP233" s="236"/>
      <c r="AQ233" s="236"/>
      <c r="AR233" s="236"/>
      <c r="AS233" s="236"/>
      <c r="AT233" s="236"/>
      <c r="AU233" s="237" t="str">
        <f>IFERROR(VLOOKUP(AT233,'Seguridad Información'!$I$61:$J$65,2,0),"")</f>
        <v/>
      </c>
      <c r="AV233" s="79"/>
      <c r="AW233" s="78" t="str">
        <f t="shared" si="36"/>
        <v/>
      </c>
      <c r="AX233" s="77" t="str">
        <f t="shared" si="46"/>
        <v/>
      </c>
      <c r="AY233" s="21" t="str">
        <f>IFERROR(VLOOKUP((CONCATENATE(AM233,AX233)),Listados!$U$3:$V$11,2,FALSE),"")</f>
        <v/>
      </c>
      <c r="AZ233" s="48">
        <f t="shared" si="47"/>
        <v>100</v>
      </c>
      <c r="BA233" s="295"/>
      <c r="BB233" s="297"/>
      <c r="BC233" s="197">
        <f>+IF(AND(W233="Preventivo",BB229="Fuerte"),2,IF(AND(W233="Preventivo",BB229="Moderado"),1,0))</f>
        <v>0</v>
      </c>
      <c r="BD233" s="64">
        <f>+IF(AND(W233="Detectivo/Correctivo",$BB229="Fuerte"),2,IF(AND(W233="Detectivo/Correctivo",$BB233="Moderado"),1,IF(AND(W233="Preventivo",$BB229="Fuerte"),1,0)))</f>
        <v>0</v>
      </c>
      <c r="BE233" s="197" t="e">
        <f>+N229-BC233</f>
        <v>#N/A</v>
      </c>
      <c r="BF233" s="197" t="e">
        <f>+P229-BD233</f>
        <v>#N/A</v>
      </c>
      <c r="BG233" s="299"/>
      <c r="BH233" s="299"/>
      <c r="BI233" s="299"/>
      <c r="BJ233" s="488"/>
      <c r="BK233" s="488"/>
      <c r="BL233" s="488"/>
      <c r="BM233" s="488"/>
    </row>
    <row r="234" spans="1:65" ht="65.099999999999994" customHeight="1" thickBot="1" x14ac:dyDescent="0.3">
      <c r="A234" s="311"/>
      <c r="B234" s="495"/>
      <c r="C234" s="316"/>
      <c r="D234" s="106"/>
      <c r="E234" s="106"/>
      <c r="F234" s="479"/>
      <c r="G234" s="319"/>
      <c r="H234" s="100"/>
      <c r="I234" s="129"/>
      <c r="J234" s="100"/>
      <c r="K234" s="31"/>
      <c r="L234" s="130"/>
      <c r="M234" s="302"/>
      <c r="N234" s="305"/>
      <c r="O234" s="307"/>
      <c r="P234" s="305"/>
      <c r="Q234" s="308"/>
      <c r="R234" s="300"/>
      <c r="S234" s="162"/>
      <c r="T234" s="98"/>
      <c r="U234" s="47" t="s">
        <v>627</v>
      </c>
      <c r="V234" s="200"/>
      <c r="W234" s="200"/>
      <c r="X234" s="200"/>
      <c r="Y234" s="95" t="str">
        <f t="shared" si="37"/>
        <v/>
      </c>
      <c r="Z234" s="200"/>
      <c r="AA234" s="95" t="str">
        <f t="shared" si="38"/>
        <v/>
      </c>
      <c r="AB234" s="162"/>
      <c r="AC234" s="95" t="str">
        <f t="shared" si="39"/>
        <v/>
      </c>
      <c r="AD234" s="162"/>
      <c r="AE234" s="95" t="str">
        <f t="shared" si="40"/>
        <v/>
      </c>
      <c r="AF234" s="162"/>
      <c r="AG234" s="95" t="str">
        <f t="shared" si="41"/>
        <v/>
      </c>
      <c r="AH234" s="162"/>
      <c r="AI234" s="95" t="str">
        <f t="shared" si="42"/>
        <v/>
      </c>
      <c r="AJ234" s="162"/>
      <c r="AK234" s="27" t="str">
        <f t="shared" si="43"/>
        <v/>
      </c>
      <c r="AL234" s="48" t="str">
        <f t="shared" si="44"/>
        <v/>
      </c>
      <c r="AM234" s="48" t="str">
        <f t="shared" si="45"/>
        <v/>
      </c>
      <c r="AN234" s="236"/>
      <c r="AO234" s="236"/>
      <c r="AP234" s="236"/>
      <c r="AQ234" s="236"/>
      <c r="AR234" s="236"/>
      <c r="AS234" s="236"/>
      <c r="AT234" s="236"/>
      <c r="AU234" s="237" t="str">
        <f>IFERROR(VLOOKUP(AT234,'Seguridad Información'!$I$61:$J$65,2,0),"")</f>
        <v/>
      </c>
      <c r="AV234" s="79"/>
      <c r="AW234" s="78" t="str">
        <f t="shared" si="36"/>
        <v/>
      </c>
      <c r="AX234" s="77" t="str">
        <f t="shared" si="46"/>
        <v/>
      </c>
      <c r="AY234" s="21" t="str">
        <f>IFERROR(VLOOKUP((CONCATENATE(AM234,AX234)),Listados!$U$3:$V$11,2,FALSE),"")</f>
        <v/>
      </c>
      <c r="AZ234" s="48">
        <f t="shared" si="47"/>
        <v>100</v>
      </c>
      <c r="BA234" s="296"/>
      <c r="BB234" s="297"/>
      <c r="BC234" s="197">
        <f>+IF(AND(W234="Preventivo",BB229="Fuerte"),2,IF(AND(W234="Preventivo",BB229="Moderado"),1,0))</f>
        <v>0</v>
      </c>
      <c r="BD234" s="64">
        <f>+IF(AND(W234="Detectivo/Correctivo",$BB229="Fuerte"),2,IF(AND(W234="Detectivo/Correctivo",$BB234="Moderado"),1,IF(AND(W234="Preventivo",$BB229="Fuerte"),1,0)))</f>
        <v>0</v>
      </c>
      <c r="BE234" s="197" t="e">
        <f>+N229-BC234</f>
        <v>#N/A</v>
      </c>
      <c r="BF234" s="197" t="e">
        <f>+P229-BD234</f>
        <v>#N/A</v>
      </c>
      <c r="BG234" s="300"/>
      <c r="BH234" s="300"/>
      <c r="BI234" s="300"/>
      <c r="BJ234" s="489"/>
      <c r="BK234" s="489"/>
      <c r="BL234" s="489"/>
      <c r="BM234" s="489"/>
    </row>
    <row r="235" spans="1:65" ht="65.099999999999994" customHeight="1" thickBot="1" x14ac:dyDescent="0.3">
      <c r="A235" s="309">
        <v>39</v>
      </c>
      <c r="B235" s="494"/>
      <c r="C235" s="314" t="str">
        <f>IFERROR(VLOOKUP(B235,Listados!B$3:C$20,2,FALSE),"")</f>
        <v/>
      </c>
      <c r="D235" s="107"/>
      <c r="E235" s="107"/>
      <c r="F235" s="409"/>
      <c r="G235" s="317"/>
      <c r="H235" s="100"/>
      <c r="I235" s="129"/>
      <c r="J235" s="100"/>
      <c r="K235" s="103"/>
      <c r="L235" s="17"/>
      <c r="M235" s="301"/>
      <c r="N235" s="303" t="e">
        <f>+VLOOKUP(M235,Listados!$K$8:$L$12,2,0)</f>
        <v>#N/A</v>
      </c>
      <c r="O235" s="306"/>
      <c r="P235" s="303" t="e">
        <f>+VLOOKUP(O235,Listados!$K$13:$L$17,2,0)</f>
        <v>#N/A</v>
      </c>
      <c r="Q235" s="300" t="str">
        <f>IF(AND(M235&lt;&gt;"",O235&lt;&gt;""),VLOOKUP(M235&amp;O235,Listados!$M$3:$N$27,2,FALSE),"")</f>
        <v/>
      </c>
      <c r="R235" s="298" t="e">
        <f>+VLOOKUP(Q235,Listados!$P$3:$Q$6,2,FALSE)</f>
        <v>#N/A</v>
      </c>
      <c r="S235" s="162"/>
      <c r="T235" s="94"/>
      <c r="U235" s="47" t="s">
        <v>627</v>
      </c>
      <c r="V235" s="200"/>
      <c r="W235" s="200"/>
      <c r="X235" s="200"/>
      <c r="Y235" s="95" t="str">
        <f t="shared" si="37"/>
        <v/>
      </c>
      <c r="Z235" s="200"/>
      <c r="AA235" s="95" t="str">
        <f t="shared" si="38"/>
        <v/>
      </c>
      <c r="AB235" s="162"/>
      <c r="AC235" s="95" t="str">
        <f t="shared" si="39"/>
        <v/>
      </c>
      <c r="AD235" s="162"/>
      <c r="AE235" s="95" t="str">
        <f t="shared" si="40"/>
        <v/>
      </c>
      <c r="AF235" s="162"/>
      <c r="AG235" s="95" t="str">
        <f t="shared" si="41"/>
        <v/>
      </c>
      <c r="AH235" s="162"/>
      <c r="AI235" s="95" t="str">
        <f t="shared" si="42"/>
        <v/>
      </c>
      <c r="AJ235" s="162"/>
      <c r="AK235" s="27" t="str">
        <f t="shared" si="43"/>
        <v/>
      </c>
      <c r="AL235" s="48" t="str">
        <f t="shared" si="44"/>
        <v/>
      </c>
      <c r="AM235" s="48" t="str">
        <f t="shared" si="45"/>
        <v/>
      </c>
      <c r="AN235" s="236"/>
      <c r="AO235" s="236"/>
      <c r="AP235" s="236"/>
      <c r="AQ235" s="236"/>
      <c r="AR235" s="236"/>
      <c r="AS235" s="236"/>
      <c r="AT235" s="236"/>
      <c r="AU235" s="237" t="str">
        <f>IFERROR(VLOOKUP(AT235,'Seguridad Información'!$I$61:$J$65,2,0),"")</f>
        <v/>
      </c>
      <c r="AV235" s="79"/>
      <c r="AW235" s="78" t="str">
        <f t="shared" si="36"/>
        <v/>
      </c>
      <c r="AX235" s="77" t="str">
        <f t="shared" si="46"/>
        <v/>
      </c>
      <c r="AY235" s="21" t="str">
        <f>IFERROR(VLOOKUP((CONCATENATE(AM235,AX235)),Listados!$U$3:$V$11,2,FALSE),"")</f>
        <v/>
      </c>
      <c r="AZ235" s="48">
        <f t="shared" si="47"/>
        <v>100</v>
      </c>
      <c r="BA235" s="294">
        <f>AVERAGE(AZ235:AZ240)</f>
        <v>100</v>
      </c>
      <c r="BB235" s="296" t="str">
        <f>IF(BA235&lt;=50, "Débil", IF(BA235&lt;=99,"Moderado","Fuerte"))</f>
        <v>Fuerte</v>
      </c>
      <c r="BC235" s="197">
        <f>+IF(AND(W235="Preventivo",BB235="Fuerte"),2,IF(AND(W235="Preventivo",BB235="Moderado"),1,0))</f>
        <v>0</v>
      </c>
      <c r="BD235" s="64">
        <f>+IF(AND(W235="Detectivo/Correctivo",$BB235="Fuerte"),2,IF(AND(W235="Detectivo/Correctivo",$BB235="Moderado"),1,IF(AND(W235="Preventivo",$BB235="Fuerte"),1,0)))</f>
        <v>0</v>
      </c>
      <c r="BE235" s="197" t="e">
        <f>+N235-BC235</f>
        <v>#N/A</v>
      </c>
      <c r="BF235" s="197" t="e">
        <f>+P235-BD235</f>
        <v>#N/A</v>
      </c>
      <c r="BG235" s="298" t="e">
        <f>+VLOOKUP(MIN(BE235,BE236,BE237,BE238,BE239,BE240),Listados!$J$18:$K$24,2,TRUE)</f>
        <v>#N/A</v>
      </c>
      <c r="BH235" s="298" t="e">
        <f>+VLOOKUP(MIN(BF235,BF236,BF237,BF238,BF239,BF240),Listados!$J$27:$K$32,2,TRUE)</f>
        <v>#N/A</v>
      </c>
      <c r="BI235" s="298" t="e">
        <f>IF(AND(BG235&lt;&gt;"",BH235&lt;&gt;""),VLOOKUP(BG235&amp;BH235,Listados!$M$3:$N$27,2,FALSE),"")</f>
        <v>#N/A</v>
      </c>
      <c r="BJ235" s="487" t="e">
        <f>+IF($R235="Asumir el riesgo","NA","")</f>
        <v>#N/A</v>
      </c>
      <c r="BK235" s="487" t="e">
        <f>+IF($R235="Asumir el riesgo","NA","")</f>
        <v>#N/A</v>
      </c>
      <c r="BL235" s="487" t="e">
        <f>+IF($R235="Asumir el riesgo","NA","")</f>
        <v>#N/A</v>
      </c>
      <c r="BM235" s="487" t="e">
        <f>+IF($R235="Asumir el riesgo","NA","")</f>
        <v>#N/A</v>
      </c>
    </row>
    <row r="236" spans="1:65" ht="65.099999999999994" customHeight="1" thickBot="1" x14ac:dyDescent="0.3">
      <c r="A236" s="310"/>
      <c r="B236" s="495"/>
      <c r="C236" s="315"/>
      <c r="D236" s="168"/>
      <c r="E236" s="168"/>
      <c r="F236" s="410"/>
      <c r="G236" s="318"/>
      <c r="H236" s="100"/>
      <c r="I236" s="129"/>
      <c r="J236" s="100"/>
      <c r="K236" s="153"/>
      <c r="L236" s="130"/>
      <c r="M236" s="302"/>
      <c r="N236" s="304"/>
      <c r="O236" s="307"/>
      <c r="P236" s="304"/>
      <c r="Q236" s="308"/>
      <c r="R236" s="299"/>
      <c r="S236" s="162"/>
      <c r="T236" s="238"/>
      <c r="U236" s="47" t="s">
        <v>627</v>
      </c>
      <c r="V236" s="200"/>
      <c r="W236" s="200"/>
      <c r="X236" s="200"/>
      <c r="Y236" s="95" t="str">
        <f t="shared" si="37"/>
        <v/>
      </c>
      <c r="Z236" s="200"/>
      <c r="AA236" s="95" t="str">
        <f t="shared" si="38"/>
        <v/>
      </c>
      <c r="AB236" s="162"/>
      <c r="AC236" s="95" t="str">
        <f t="shared" si="39"/>
        <v/>
      </c>
      <c r="AD236" s="162"/>
      <c r="AE236" s="95" t="str">
        <f t="shared" si="40"/>
        <v/>
      </c>
      <c r="AF236" s="162"/>
      <c r="AG236" s="95" t="str">
        <f t="shared" si="41"/>
        <v/>
      </c>
      <c r="AH236" s="162"/>
      <c r="AI236" s="95" t="str">
        <f t="shared" si="42"/>
        <v/>
      </c>
      <c r="AJ236" s="162"/>
      <c r="AK236" s="27" t="str">
        <f t="shared" si="43"/>
        <v/>
      </c>
      <c r="AL236" s="48" t="str">
        <f t="shared" si="44"/>
        <v/>
      </c>
      <c r="AM236" s="48" t="str">
        <f t="shared" si="45"/>
        <v/>
      </c>
      <c r="AN236" s="236"/>
      <c r="AO236" s="236"/>
      <c r="AP236" s="236"/>
      <c r="AQ236" s="236"/>
      <c r="AR236" s="236"/>
      <c r="AS236" s="236"/>
      <c r="AT236" s="236"/>
      <c r="AU236" s="237" t="str">
        <f>IFERROR(VLOOKUP(AT236,'Seguridad Información'!$I$61:$J$65,2,0),"")</f>
        <v/>
      </c>
      <c r="AV236" s="79"/>
      <c r="AW236" s="78" t="str">
        <f t="shared" si="36"/>
        <v/>
      </c>
      <c r="AX236" s="77" t="str">
        <f t="shared" si="46"/>
        <v/>
      </c>
      <c r="AY236" s="21" t="str">
        <f>IFERROR(VLOOKUP((CONCATENATE(AM236,AX236)),Listados!$U$3:$V$11,2,FALSE),"")</f>
        <v/>
      </c>
      <c r="AZ236" s="48">
        <f t="shared" si="47"/>
        <v>100</v>
      </c>
      <c r="BA236" s="295"/>
      <c r="BB236" s="297"/>
      <c r="BC236" s="197">
        <f>+IF(AND(W236="Preventivo",BB235="Fuerte"),2,IF(AND(W236="Preventivo",BB235="Moderado"),1,0))</f>
        <v>0</v>
      </c>
      <c r="BD236" s="64">
        <f>+IF(AND(W236="Detectivo/Correctivo",$BB235="Fuerte"),2,IF(AND(W236="Detectivo/Correctivo",$BB236="Moderado"),1,IF(AND(W236="Preventivo",$BB235="Fuerte"),1,0)))</f>
        <v>0</v>
      </c>
      <c r="BE236" s="197" t="e">
        <f>+N235-BC236</f>
        <v>#N/A</v>
      </c>
      <c r="BF236" s="197" t="e">
        <f>+P235-BD236</f>
        <v>#N/A</v>
      </c>
      <c r="BG236" s="299"/>
      <c r="BH236" s="299"/>
      <c r="BI236" s="299"/>
      <c r="BJ236" s="488"/>
      <c r="BK236" s="488"/>
      <c r="BL236" s="488"/>
      <c r="BM236" s="488"/>
    </row>
    <row r="237" spans="1:65" ht="65.099999999999994" customHeight="1" thickBot="1" x14ac:dyDescent="0.3">
      <c r="A237" s="310"/>
      <c r="B237" s="495"/>
      <c r="C237" s="315"/>
      <c r="D237" s="168"/>
      <c r="E237" s="168"/>
      <c r="F237" s="410"/>
      <c r="G237" s="318"/>
      <c r="H237" s="100"/>
      <c r="I237" s="129"/>
      <c r="J237" s="100"/>
      <c r="K237" s="153"/>
      <c r="L237" s="130"/>
      <c r="M237" s="302"/>
      <c r="N237" s="304"/>
      <c r="O237" s="307"/>
      <c r="P237" s="304"/>
      <c r="Q237" s="308"/>
      <c r="R237" s="299"/>
      <c r="S237" s="162"/>
      <c r="T237" s="96"/>
      <c r="U237" s="47" t="s">
        <v>627</v>
      </c>
      <c r="V237" s="200"/>
      <c r="W237" s="200"/>
      <c r="X237" s="200"/>
      <c r="Y237" s="95" t="str">
        <f t="shared" si="37"/>
        <v/>
      </c>
      <c r="Z237" s="200"/>
      <c r="AA237" s="95" t="str">
        <f t="shared" si="38"/>
        <v/>
      </c>
      <c r="AB237" s="162"/>
      <c r="AC237" s="95" t="str">
        <f t="shared" si="39"/>
        <v/>
      </c>
      <c r="AD237" s="162"/>
      <c r="AE237" s="95" t="str">
        <f t="shared" si="40"/>
        <v/>
      </c>
      <c r="AF237" s="162"/>
      <c r="AG237" s="95" t="str">
        <f t="shared" si="41"/>
        <v/>
      </c>
      <c r="AH237" s="162"/>
      <c r="AI237" s="95" t="str">
        <f t="shared" si="42"/>
        <v/>
      </c>
      <c r="AJ237" s="162"/>
      <c r="AK237" s="27" t="str">
        <f t="shared" si="43"/>
        <v/>
      </c>
      <c r="AL237" s="48" t="str">
        <f t="shared" si="44"/>
        <v/>
      </c>
      <c r="AM237" s="48" t="str">
        <f t="shared" si="45"/>
        <v/>
      </c>
      <c r="AN237" s="236"/>
      <c r="AO237" s="236"/>
      <c r="AP237" s="236"/>
      <c r="AQ237" s="236"/>
      <c r="AR237" s="236"/>
      <c r="AS237" s="236"/>
      <c r="AT237" s="236"/>
      <c r="AU237" s="237" t="str">
        <f>IFERROR(VLOOKUP(AT237,'Seguridad Información'!$I$61:$J$65,2,0),"")</f>
        <v/>
      </c>
      <c r="AV237" s="79"/>
      <c r="AW237" s="78" t="str">
        <f t="shared" si="36"/>
        <v/>
      </c>
      <c r="AX237" s="77" t="str">
        <f t="shared" si="46"/>
        <v/>
      </c>
      <c r="AY237" s="21" t="str">
        <f>IFERROR(VLOOKUP((CONCATENATE(AM237,AX237)),Listados!$U$3:$V$11,2,FALSE),"")</f>
        <v/>
      </c>
      <c r="AZ237" s="48">
        <f t="shared" si="47"/>
        <v>100</v>
      </c>
      <c r="BA237" s="295"/>
      <c r="BB237" s="297"/>
      <c r="BC237" s="197">
        <f>+IF(AND(W237="Preventivo",BB235="Fuerte"),2,IF(AND(W237="Preventivo",BB235="Moderado"),1,0))</f>
        <v>0</v>
      </c>
      <c r="BD237" s="64">
        <f>+IF(AND(W237="Detectivo/Correctivo",$BB235="Fuerte"),2,IF(AND(W237="Detectivo/Correctivo",$BB237="Moderado"),1,IF(AND(W237="Preventivo",$BB235="Fuerte"),1,0)))</f>
        <v>0</v>
      </c>
      <c r="BE237" s="197" t="e">
        <f>+N235-BC237</f>
        <v>#N/A</v>
      </c>
      <c r="BF237" s="197" t="e">
        <f>+P235-BD237</f>
        <v>#N/A</v>
      </c>
      <c r="BG237" s="299"/>
      <c r="BH237" s="299"/>
      <c r="BI237" s="299"/>
      <c r="BJ237" s="488"/>
      <c r="BK237" s="488"/>
      <c r="BL237" s="488"/>
      <c r="BM237" s="488"/>
    </row>
    <row r="238" spans="1:65" ht="65.099999999999994" customHeight="1" thickBot="1" x14ac:dyDescent="0.3">
      <c r="A238" s="310"/>
      <c r="B238" s="495"/>
      <c r="C238" s="315"/>
      <c r="D238" s="168"/>
      <c r="E238" s="168"/>
      <c r="F238" s="410"/>
      <c r="G238" s="318"/>
      <c r="H238" s="100"/>
      <c r="I238" s="129"/>
      <c r="J238" s="100"/>
      <c r="K238" s="153"/>
      <c r="L238" s="130"/>
      <c r="M238" s="302"/>
      <c r="N238" s="304"/>
      <c r="O238" s="307"/>
      <c r="P238" s="304"/>
      <c r="Q238" s="308"/>
      <c r="R238" s="299"/>
      <c r="S238" s="162"/>
      <c r="T238" s="97"/>
      <c r="U238" s="47" t="s">
        <v>627</v>
      </c>
      <c r="V238" s="200"/>
      <c r="W238" s="200"/>
      <c r="X238" s="200"/>
      <c r="Y238" s="95" t="str">
        <f t="shared" si="37"/>
        <v/>
      </c>
      <c r="Z238" s="200"/>
      <c r="AA238" s="95" t="str">
        <f t="shared" si="38"/>
        <v/>
      </c>
      <c r="AB238" s="162"/>
      <c r="AC238" s="95" t="str">
        <f t="shared" si="39"/>
        <v/>
      </c>
      <c r="AD238" s="162"/>
      <c r="AE238" s="95" t="str">
        <f t="shared" si="40"/>
        <v/>
      </c>
      <c r="AF238" s="162"/>
      <c r="AG238" s="95" t="str">
        <f t="shared" si="41"/>
        <v/>
      </c>
      <c r="AH238" s="162"/>
      <c r="AI238" s="95" t="str">
        <f t="shared" si="42"/>
        <v/>
      </c>
      <c r="AJ238" s="162"/>
      <c r="AK238" s="27" t="str">
        <f t="shared" si="43"/>
        <v/>
      </c>
      <c r="AL238" s="48" t="str">
        <f t="shared" si="44"/>
        <v/>
      </c>
      <c r="AM238" s="48" t="str">
        <f t="shared" si="45"/>
        <v/>
      </c>
      <c r="AN238" s="236"/>
      <c r="AO238" s="236"/>
      <c r="AP238" s="236"/>
      <c r="AQ238" s="236"/>
      <c r="AR238" s="236"/>
      <c r="AS238" s="236"/>
      <c r="AT238" s="236"/>
      <c r="AU238" s="237" t="str">
        <f>IFERROR(VLOOKUP(AT238,'Seguridad Información'!$I$61:$J$65,2,0),"")</f>
        <v/>
      </c>
      <c r="AV238" s="79"/>
      <c r="AW238" s="78" t="str">
        <f t="shared" si="36"/>
        <v/>
      </c>
      <c r="AX238" s="77" t="str">
        <f t="shared" si="46"/>
        <v/>
      </c>
      <c r="AY238" s="21" t="str">
        <f>IFERROR(VLOOKUP((CONCATENATE(AM238,AX238)),Listados!$U$3:$V$11,2,FALSE),"")</f>
        <v/>
      </c>
      <c r="AZ238" s="48">
        <f t="shared" si="47"/>
        <v>100</v>
      </c>
      <c r="BA238" s="295"/>
      <c r="BB238" s="297"/>
      <c r="BC238" s="197">
        <f>+IF(AND(W238="Preventivo",BB235="Fuerte"),2,IF(AND(W238="Preventivo",BB235="Moderado"),1,0))</f>
        <v>0</v>
      </c>
      <c r="BD238" s="64">
        <f>+IF(AND(W238="Detectivo/Correctivo",$BB235="Fuerte"),2,IF(AND(W238="Detectivo/Correctivo",$BB238="Moderado"),1,IF(AND(W238="Preventivo",$BB235="Fuerte"),1,0)))</f>
        <v>0</v>
      </c>
      <c r="BE238" s="197" t="e">
        <f>+N235-BC238</f>
        <v>#N/A</v>
      </c>
      <c r="BF238" s="197" t="e">
        <f>+P235-BD238</f>
        <v>#N/A</v>
      </c>
      <c r="BG238" s="299"/>
      <c r="BH238" s="299"/>
      <c r="BI238" s="299"/>
      <c r="BJ238" s="488"/>
      <c r="BK238" s="488"/>
      <c r="BL238" s="488"/>
      <c r="BM238" s="488"/>
    </row>
    <row r="239" spans="1:65" ht="65.099999999999994" customHeight="1" thickBot="1" x14ac:dyDescent="0.3">
      <c r="A239" s="310"/>
      <c r="B239" s="495"/>
      <c r="C239" s="315"/>
      <c r="D239" s="109"/>
      <c r="E239" s="109"/>
      <c r="F239" s="410"/>
      <c r="G239" s="318"/>
      <c r="H239" s="100"/>
      <c r="I239" s="129"/>
      <c r="J239" s="100"/>
      <c r="K239" s="29"/>
      <c r="L239" s="130"/>
      <c r="M239" s="302"/>
      <c r="N239" s="304"/>
      <c r="O239" s="307"/>
      <c r="P239" s="304"/>
      <c r="Q239" s="308"/>
      <c r="R239" s="299"/>
      <c r="S239" s="162"/>
      <c r="T239" s="238"/>
      <c r="U239" s="47" t="s">
        <v>627</v>
      </c>
      <c r="V239" s="200"/>
      <c r="W239" s="200"/>
      <c r="X239" s="200"/>
      <c r="Y239" s="95" t="str">
        <f t="shared" si="37"/>
        <v/>
      </c>
      <c r="Z239" s="200"/>
      <c r="AA239" s="95" t="str">
        <f t="shared" si="38"/>
        <v/>
      </c>
      <c r="AB239" s="162"/>
      <c r="AC239" s="95" t="str">
        <f t="shared" si="39"/>
        <v/>
      </c>
      <c r="AD239" s="162"/>
      <c r="AE239" s="95" t="str">
        <f t="shared" si="40"/>
        <v/>
      </c>
      <c r="AF239" s="162"/>
      <c r="AG239" s="95" t="str">
        <f t="shared" si="41"/>
        <v/>
      </c>
      <c r="AH239" s="162"/>
      <c r="AI239" s="95" t="str">
        <f t="shared" si="42"/>
        <v/>
      </c>
      <c r="AJ239" s="162"/>
      <c r="AK239" s="27" t="str">
        <f t="shared" si="43"/>
        <v/>
      </c>
      <c r="AL239" s="48" t="str">
        <f t="shared" si="44"/>
        <v/>
      </c>
      <c r="AM239" s="48" t="str">
        <f t="shared" si="45"/>
        <v/>
      </c>
      <c r="AN239" s="236"/>
      <c r="AO239" s="236"/>
      <c r="AP239" s="236"/>
      <c r="AQ239" s="236"/>
      <c r="AR239" s="236"/>
      <c r="AS239" s="236"/>
      <c r="AT239" s="236"/>
      <c r="AU239" s="237" t="str">
        <f>IFERROR(VLOOKUP(AT239,'Seguridad Información'!$I$61:$J$65,2,0),"")</f>
        <v/>
      </c>
      <c r="AV239" s="79"/>
      <c r="AW239" s="78" t="str">
        <f t="shared" si="36"/>
        <v/>
      </c>
      <c r="AX239" s="77" t="str">
        <f t="shared" si="46"/>
        <v/>
      </c>
      <c r="AY239" s="21" t="str">
        <f>IFERROR(VLOOKUP((CONCATENATE(AM239,AX239)),Listados!$U$3:$V$11,2,FALSE),"")</f>
        <v/>
      </c>
      <c r="AZ239" s="48">
        <f t="shared" si="47"/>
        <v>100</v>
      </c>
      <c r="BA239" s="295"/>
      <c r="BB239" s="297"/>
      <c r="BC239" s="197">
        <f>+IF(AND(W239="Preventivo",BB235="Fuerte"),2,IF(AND(W239="Preventivo",BB235="Moderado"),1,0))</f>
        <v>0</v>
      </c>
      <c r="BD239" s="64">
        <f>+IF(AND(W239="Detectivo/Correctivo",$BB235="Fuerte"),2,IF(AND(W239="Detectivo/Correctivo",$BB239="Moderado"),1,IF(AND(W239="Preventivo",$BB235="Fuerte"),1,0)))</f>
        <v>0</v>
      </c>
      <c r="BE239" s="197" t="e">
        <f>+N235-BC239</f>
        <v>#N/A</v>
      </c>
      <c r="BF239" s="197" t="e">
        <f>+P235-BD239</f>
        <v>#N/A</v>
      </c>
      <c r="BG239" s="299"/>
      <c r="BH239" s="299"/>
      <c r="BI239" s="299"/>
      <c r="BJ239" s="488"/>
      <c r="BK239" s="488"/>
      <c r="BL239" s="488"/>
      <c r="BM239" s="488"/>
    </row>
    <row r="240" spans="1:65" ht="65.099999999999994" customHeight="1" thickBot="1" x14ac:dyDescent="0.3">
      <c r="A240" s="311"/>
      <c r="B240" s="495"/>
      <c r="C240" s="316"/>
      <c r="D240" s="106"/>
      <c r="E240" s="106"/>
      <c r="F240" s="479"/>
      <c r="G240" s="319"/>
      <c r="H240" s="100"/>
      <c r="I240" s="129"/>
      <c r="J240" s="100"/>
      <c r="K240" s="31"/>
      <c r="L240" s="130"/>
      <c r="M240" s="302"/>
      <c r="N240" s="305"/>
      <c r="O240" s="307"/>
      <c r="P240" s="305"/>
      <c r="Q240" s="308"/>
      <c r="R240" s="300"/>
      <c r="S240" s="162"/>
      <c r="T240" s="98"/>
      <c r="U240" s="47" t="s">
        <v>627</v>
      </c>
      <c r="V240" s="200"/>
      <c r="W240" s="200"/>
      <c r="X240" s="200"/>
      <c r="Y240" s="95" t="str">
        <f t="shared" si="37"/>
        <v/>
      </c>
      <c r="Z240" s="200"/>
      <c r="AA240" s="95" t="str">
        <f t="shared" si="38"/>
        <v/>
      </c>
      <c r="AB240" s="162"/>
      <c r="AC240" s="95" t="str">
        <f t="shared" si="39"/>
        <v/>
      </c>
      <c r="AD240" s="162"/>
      <c r="AE240" s="95" t="str">
        <f t="shared" si="40"/>
        <v/>
      </c>
      <c r="AF240" s="162"/>
      <c r="AG240" s="95" t="str">
        <f t="shared" si="41"/>
        <v/>
      </c>
      <c r="AH240" s="162"/>
      <c r="AI240" s="95" t="str">
        <f t="shared" si="42"/>
        <v/>
      </c>
      <c r="AJ240" s="162"/>
      <c r="AK240" s="27" t="str">
        <f t="shared" si="43"/>
        <v/>
      </c>
      <c r="AL240" s="48" t="str">
        <f t="shared" si="44"/>
        <v/>
      </c>
      <c r="AM240" s="48" t="str">
        <f t="shared" si="45"/>
        <v/>
      </c>
      <c r="AN240" s="236"/>
      <c r="AO240" s="236"/>
      <c r="AP240" s="236"/>
      <c r="AQ240" s="236"/>
      <c r="AR240" s="236"/>
      <c r="AS240" s="236"/>
      <c r="AT240" s="236"/>
      <c r="AU240" s="237" t="str">
        <f>IFERROR(VLOOKUP(AT240,'Seguridad Información'!$I$61:$J$65,2,0),"")</f>
        <v/>
      </c>
      <c r="AV240" s="79"/>
      <c r="AW240" s="78" t="str">
        <f t="shared" si="36"/>
        <v/>
      </c>
      <c r="AX240" s="77" t="str">
        <f t="shared" si="46"/>
        <v/>
      </c>
      <c r="AY240" s="21" t="str">
        <f>IFERROR(VLOOKUP((CONCATENATE(AM240,AX240)),Listados!$U$3:$V$11,2,FALSE),"")</f>
        <v/>
      </c>
      <c r="AZ240" s="48">
        <f t="shared" si="47"/>
        <v>100</v>
      </c>
      <c r="BA240" s="296"/>
      <c r="BB240" s="297"/>
      <c r="BC240" s="197">
        <f>+IF(AND(W240="Preventivo",BB235="Fuerte"),2,IF(AND(W240="Preventivo",BB235="Moderado"),1,0))</f>
        <v>0</v>
      </c>
      <c r="BD240" s="64">
        <f>+IF(AND(W240="Detectivo/Correctivo",$BB235="Fuerte"),2,IF(AND(W240="Detectivo/Correctivo",$BB240="Moderado"),1,IF(AND(W240="Preventivo",$BB235="Fuerte"),1,0)))</f>
        <v>0</v>
      </c>
      <c r="BE240" s="197" t="e">
        <f>+N235-BC240</f>
        <v>#N/A</v>
      </c>
      <c r="BF240" s="197" t="e">
        <f>+P235-BD240</f>
        <v>#N/A</v>
      </c>
      <c r="BG240" s="300"/>
      <c r="BH240" s="300"/>
      <c r="BI240" s="300"/>
      <c r="BJ240" s="489"/>
      <c r="BK240" s="489"/>
      <c r="BL240" s="489"/>
      <c r="BM240" s="489"/>
    </row>
    <row r="241" spans="1:65" ht="65.099999999999994" customHeight="1" thickBot="1" x14ac:dyDescent="0.3">
      <c r="A241" s="309">
        <v>40</v>
      </c>
      <c r="B241" s="494"/>
      <c r="C241" s="314" t="str">
        <f>IFERROR(VLOOKUP(B241,Listados!B$3:C$20,2,FALSE),"")</f>
        <v/>
      </c>
      <c r="D241" s="107"/>
      <c r="E241" s="107"/>
      <c r="F241" s="409"/>
      <c r="G241" s="317"/>
      <c r="H241" s="100"/>
      <c r="I241" s="129"/>
      <c r="J241" s="100"/>
      <c r="K241" s="103"/>
      <c r="L241" s="17"/>
      <c r="M241" s="301"/>
      <c r="N241" s="303" t="e">
        <f>+VLOOKUP(M241,Listados!$K$8:$L$12,2,0)</f>
        <v>#N/A</v>
      </c>
      <c r="O241" s="306"/>
      <c r="P241" s="303" t="e">
        <f>+VLOOKUP(O241,Listados!$K$13:$L$17,2,0)</f>
        <v>#N/A</v>
      </c>
      <c r="Q241" s="300" t="str">
        <f>IF(AND(M241&lt;&gt;"",O241&lt;&gt;""),VLOOKUP(M241&amp;O241,Listados!$M$3:$N$27,2,FALSE),"")</f>
        <v/>
      </c>
      <c r="R241" s="298" t="e">
        <f>+VLOOKUP(Q241,Listados!$P$3:$Q$6,2,FALSE)</f>
        <v>#N/A</v>
      </c>
      <c r="S241" s="162"/>
      <c r="T241" s="94"/>
      <c r="U241" s="47" t="s">
        <v>627</v>
      </c>
      <c r="V241" s="200"/>
      <c r="W241" s="200"/>
      <c r="X241" s="200"/>
      <c r="Y241" s="95" t="str">
        <f t="shared" si="37"/>
        <v/>
      </c>
      <c r="Z241" s="200"/>
      <c r="AA241" s="95" t="str">
        <f t="shared" si="38"/>
        <v/>
      </c>
      <c r="AB241" s="162"/>
      <c r="AC241" s="95" t="str">
        <f t="shared" si="39"/>
        <v/>
      </c>
      <c r="AD241" s="162"/>
      <c r="AE241" s="95" t="str">
        <f t="shared" si="40"/>
        <v/>
      </c>
      <c r="AF241" s="162"/>
      <c r="AG241" s="95" t="str">
        <f t="shared" si="41"/>
        <v/>
      </c>
      <c r="AH241" s="162"/>
      <c r="AI241" s="95" t="str">
        <f t="shared" si="42"/>
        <v/>
      </c>
      <c r="AJ241" s="162"/>
      <c r="AK241" s="27" t="str">
        <f t="shared" si="43"/>
        <v/>
      </c>
      <c r="AL241" s="48" t="str">
        <f t="shared" si="44"/>
        <v/>
      </c>
      <c r="AM241" s="48" t="str">
        <f t="shared" si="45"/>
        <v/>
      </c>
      <c r="AN241" s="236"/>
      <c r="AO241" s="236"/>
      <c r="AP241" s="236"/>
      <c r="AQ241" s="236"/>
      <c r="AR241" s="236"/>
      <c r="AS241" s="236"/>
      <c r="AT241" s="236"/>
      <c r="AU241" s="237" t="str">
        <f>IFERROR(VLOOKUP(AT241,'Seguridad Información'!$I$61:$J$65,2,0),"")</f>
        <v/>
      </c>
      <c r="AV241" s="79"/>
      <c r="AW241" s="78" t="str">
        <f t="shared" si="36"/>
        <v/>
      </c>
      <c r="AX241" s="77" t="str">
        <f t="shared" si="46"/>
        <v/>
      </c>
      <c r="AY241" s="21" t="str">
        <f>IFERROR(VLOOKUP((CONCATENATE(AM241,AX241)),Listados!$U$3:$V$11,2,FALSE),"")</f>
        <v/>
      </c>
      <c r="AZ241" s="48">
        <f t="shared" si="47"/>
        <v>100</v>
      </c>
      <c r="BA241" s="294">
        <f>AVERAGE(AZ241:AZ246)</f>
        <v>100</v>
      </c>
      <c r="BB241" s="296" t="str">
        <f>IF(BA241&lt;=50, "Débil", IF(BA241&lt;=99,"Moderado","Fuerte"))</f>
        <v>Fuerte</v>
      </c>
      <c r="BC241" s="197">
        <f>+IF(AND(W241="Preventivo",BB241="Fuerte"),2,IF(AND(W241="Preventivo",BB241="Moderado"),1,0))</f>
        <v>0</v>
      </c>
      <c r="BD241" s="64">
        <f>+IF(AND(W241="Detectivo/Correctivo",$BB241="Fuerte"),2,IF(AND(W241="Detectivo/Correctivo",$BB241="Moderado"),1,IF(AND(W241="Preventivo",$BB241="Fuerte"),1,0)))</f>
        <v>0</v>
      </c>
      <c r="BE241" s="197" t="e">
        <f>+N241-BC241</f>
        <v>#N/A</v>
      </c>
      <c r="BF241" s="197" t="e">
        <f>+P241-BD241</f>
        <v>#N/A</v>
      </c>
      <c r="BG241" s="298" t="e">
        <f>+VLOOKUP(MIN(BE241,BE242,BE243,BE244,BE245,BE246),Listados!$J$18:$K$24,2,TRUE)</f>
        <v>#N/A</v>
      </c>
      <c r="BH241" s="298" t="e">
        <f>+VLOOKUP(MIN(BF241,BF242,BF243,BF244,BF245,BF246),Listados!$J$27:$K$32,2,TRUE)</f>
        <v>#N/A</v>
      </c>
      <c r="BI241" s="298" t="e">
        <f>IF(AND(BG241&lt;&gt;"",BH241&lt;&gt;""),VLOOKUP(BG241&amp;BH241,Listados!$M$3:$N$27,2,FALSE),"")</f>
        <v>#N/A</v>
      </c>
      <c r="BJ241" s="487" t="e">
        <f>+IF($R241="Asumir el riesgo","NA","")</f>
        <v>#N/A</v>
      </c>
      <c r="BK241" s="487" t="e">
        <f>+IF($R241="Asumir el riesgo","NA","")</f>
        <v>#N/A</v>
      </c>
      <c r="BL241" s="487" t="e">
        <f>+IF($R241="Asumir el riesgo","NA","")</f>
        <v>#N/A</v>
      </c>
      <c r="BM241" s="487" t="e">
        <f>+IF($R241="Asumir el riesgo","NA","")</f>
        <v>#N/A</v>
      </c>
    </row>
    <row r="242" spans="1:65" ht="65.099999999999994" customHeight="1" thickBot="1" x14ac:dyDescent="0.3">
      <c r="A242" s="310"/>
      <c r="B242" s="495"/>
      <c r="C242" s="315"/>
      <c r="D242" s="168"/>
      <c r="E242" s="168"/>
      <c r="F242" s="410"/>
      <c r="G242" s="318"/>
      <c r="H242" s="100"/>
      <c r="I242" s="129"/>
      <c r="J242" s="100"/>
      <c r="K242" s="153"/>
      <c r="L242" s="130"/>
      <c r="M242" s="302"/>
      <c r="N242" s="304"/>
      <c r="O242" s="307"/>
      <c r="P242" s="304"/>
      <c r="Q242" s="308"/>
      <c r="R242" s="299"/>
      <c r="S242" s="162"/>
      <c r="T242" s="238"/>
      <c r="U242" s="47" t="s">
        <v>627</v>
      </c>
      <c r="V242" s="200"/>
      <c r="W242" s="200"/>
      <c r="X242" s="200"/>
      <c r="Y242" s="95" t="str">
        <f t="shared" si="37"/>
        <v/>
      </c>
      <c r="Z242" s="200"/>
      <c r="AA242" s="95" t="str">
        <f t="shared" si="38"/>
        <v/>
      </c>
      <c r="AB242" s="162"/>
      <c r="AC242" s="95" t="str">
        <f t="shared" si="39"/>
        <v/>
      </c>
      <c r="AD242" s="162"/>
      <c r="AE242" s="95" t="str">
        <f t="shared" si="40"/>
        <v/>
      </c>
      <c r="AF242" s="162"/>
      <c r="AG242" s="95" t="str">
        <f t="shared" si="41"/>
        <v/>
      </c>
      <c r="AH242" s="162"/>
      <c r="AI242" s="95" t="str">
        <f t="shared" si="42"/>
        <v/>
      </c>
      <c r="AJ242" s="162"/>
      <c r="AK242" s="27" t="str">
        <f t="shared" si="43"/>
        <v/>
      </c>
      <c r="AL242" s="48" t="str">
        <f t="shared" si="44"/>
        <v/>
      </c>
      <c r="AM242" s="48" t="str">
        <f t="shared" si="45"/>
        <v/>
      </c>
      <c r="AN242" s="236"/>
      <c r="AO242" s="236"/>
      <c r="AP242" s="236"/>
      <c r="AQ242" s="236"/>
      <c r="AR242" s="236"/>
      <c r="AS242" s="236"/>
      <c r="AT242" s="236"/>
      <c r="AU242" s="237" t="str">
        <f>IFERROR(VLOOKUP(AT242,'Seguridad Información'!$I$61:$J$65,2,0),"")</f>
        <v/>
      </c>
      <c r="AV242" s="79"/>
      <c r="AW242" s="78" t="str">
        <f t="shared" si="36"/>
        <v/>
      </c>
      <c r="AX242" s="77" t="str">
        <f t="shared" si="46"/>
        <v/>
      </c>
      <c r="AY242" s="21" t="str">
        <f>IFERROR(VLOOKUP((CONCATENATE(AM242,AX242)),Listados!$U$3:$V$11,2,FALSE),"")</f>
        <v/>
      </c>
      <c r="AZ242" s="48">
        <f t="shared" si="47"/>
        <v>100</v>
      </c>
      <c r="BA242" s="295"/>
      <c r="BB242" s="297"/>
      <c r="BC242" s="197">
        <f>+IF(AND(W242="Preventivo",BB241="Fuerte"),2,IF(AND(W242="Preventivo",BB241="Moderado"),1,0))</f>
        <v>0</v>
      </c>
      <c r="BD242" s="64">
        <f>+IF(AND(W242="Detectivo/Correctivo",$BB241="Fuerte"),2,IF(AND(W242="Detectivo/Correctivo",$BB242="Moderado"),1,IF(AND(W242="Preventivo",$BB241="Fuerte"),1,0)))</f>
        <v>0</v>
      </c>
      <c r="BE242" s="197" t="e">
        <f>+N241-BC242</f>
        <v>#N/A</v>
      </c>
      <c r="BF242" s="197" t="e">
        <f>+P241-BD242</f>
        <v>#N/A</v>
      </c>
      <c r="BG242" s="299"/>
      <c r="BH242" s="299"/>
      <c r="BI242" s="299"/>
      <c r="BJ242" s="488"/>
      <c r="BK242" s="488"/>
      <c r="BL242" s="488"/>
      <c r="BM242" s="488"/>
    </row>
    <row r="243" spans="1:65" ht="65.099999999999994" customHeight="1" thickBot="1" x14ac:dyDescent="0.3">
      <c r="A243" s="310"/>
      <c r="B243" s="495"/>
      <c r="C243" s="315"/>
      <c r="D243" s="168"/>
      <c r="E243" s="168"/>
      <c r="F243" s="410"/>
      <c r="G243" s="318"/>
      <c r="H243" s="100"/>
      <c r="I243" s="129"/>
      <c r="J243" s="100"/>
      <c r="K243" s="153"/>
      <c r="L243" s="130"/>
      <c r="M243" s="302"/>
      <c r="N243" s="304"/>
      <c r="O243" s="307"/>
      <c r="P243" s="304"/>
      <c r="Q243" s="308"/>
      <c r="R243" s="299"/>
      <c r="S243" s="162"/>
      <c r="T243" s="96"/>
      <c r="U243" s="47" t="s">
        <v>627</v>
      </c>
      <c r="V243" s="200"/>
      <c r="W243" s="200"/>
      <c r="X243" s="200"/>
      <c r="Y243" s="95" t="str">
        <f t="shared" si="37"/>
        <v/>
      </c>
      <c r="Z243" s="200"/>
      <c r="AA243" s="95" t="str">
        <f t="shared" si="38"/>
        <v/>
      </c>
      <c r="AB243" s="162"/>
      <c r="AC243" s="95" t="str">
        <f t="shared" si="39"/>
        <v/>
      </c>
      <c r="AD243" s="162"/>
      <c r="AE243" s="95" t="str">
        <f t="shared" si="40"/>
        <v/>
      </c>
      <c r="AF243" s="162"/>
      <c r="AG243" s="95" t="str">
        <f t="shared" si="41"/>
        <v/>
      </c>
      <c r="AH243" s="162"/>
      <c r="AI243" s="95" t="str">
        <f t="shared" si="42"/>
        <v/>
      </c>
      <c r="AJ243" s="162"/>
      <c r="AK243" s="27" t="str">
        <f t="shared" si="43"/>
        <v/>
      </c>
      <c r="AL243" s="48" t="str">
        <f t="shared" si="44"/>
        <v/>
      </c>
      <c r="AM243" s="48" t="str">
        <f t="shared" si="45"/>
        <v/>
      </c>
      <c r="AN243" s="236"/>
      <c r="AO243" s="236"/>
      <c r="AP243" s="236"/>
      <c r="AQ243" s="236"/>
      <c r="AR243" s="236"/>
      <c r="AS243" s="236"/>
      <c r="AT243" s="236"/>
      <c r="AU243" s="237" t="str">
        <f>IFERROR(VLOOKUP(AT243,'Seguridad Información'!$I$61:$J$65,2,0),"")</f>
        <v/>
      </c>
      <c r="AV243" s="79"/>
      <c r="AW243" s="78" t="str">
        <f t="shared" si="36"/>
        <v/>
      </c>
      <c r="AX243" s="77" t="str">
        <f t="shared" si="46"/>
        <v/>
      </c>
      <c r="AY243" s="21" t="str">
        <f>IFERROR(VLOOKUP((CONCATENATE(AM243,AX243)),Listados!$U$3:$V$11,2,FALSE),"")</f>
        <v/>
      </c>
      <c r="AZ243" s="48">
        <f t="shared" si="47"/>
        <v>100</v>
      </c>
      <c r="BA243" s="295"/>
      <c r="BB243" s="297"/>
      <c r="BC243" s="197">
        <f>+IF(AND(W243="Preventivo",BB241="Fuerte"),2,IF(AND(W243="Preventivo",BB241="Moderado"),1,0))</f>
        <v>0</v>
      </c>
      <c r="BD243" s="64">
        <f>+IF(AND(W243="Detectivo/Correctivo",$BB241="Fuerte"),2,IF(AND(W243="Detectivo/Correctivo",$BB243="Moderado"),1,IF(AND(W243="Preventivo",$BB241="Fuerte"),1,0)))</f>
        <v>0</v>
      </c>
      <c r="BE243" s="197" t="e">
        <f>+N241-BC243</f>
        <v>#N/A</v>
      </c>
      <c r="BF243" s="197" t="e">
        <f>+P241-BD243</f>
        <v>#N/A</v>
      </c>
      <c r="BG243" s="299"/>
      <c r="BH243" s="299"/>
      <c r="BI243" s="299"/>
      <c r="BJ243" s="488"/>
      <c r="BK243" s="488"/>
      <c r="BL243" s="488"/>
      <c r="BM243" s="488"/>
    </row>
    <row r="244" spans="1:65" ht="65.099999999999994" customHeight="1" thickBot="1" x14ac:dyDescent="0.3">
      <c r="A244" s="310"/>
      <c r="B244" s="495"/>
      <c r="C244" s="315"/>
      <c r="D244" s="168"/>
      <c r="E244" s="168"/>
      <c r="F244" s="410"/>
      <c r="G244" s="318"/>
      <c r="H244" s="100"/>
      <c r="I244" s="129"/>
      <c r="J244" s="100"/>
      <c r="K244" s="153"/>
      <c r="L244" s="130"/>
      <c r="M244" s="302"/>
      <c r="N244" s="304"/>
      <c r="O244" s="307"/>
      <c r="P244" s="304"/>
      <c r="Q244" s="308"/>
      <c r="R244" s="299"/>
      <c r="S244" s="162"/>
      <c r="T244" s="97"/>
      <c r="U244" s="47" t="s">
        <v>627</v>
      </c>
      <c r="V244" s="200"/>
      <c r="W244" s="200"/>
      <c r="X244" s="200"/>
      <c r="Y244" s="95" t="str">
        <f t="shared" si="37"/>
        <v/>
      </c>
      <c r="Z244" s="200"/>
      <c r="AA244" s="95" t="str">
        <f t="shared" si="38"/>
        <v/>
      </c>
      <c r="AB244" s="162"/>
      <c r="AC244" s="95" t="str">
        <f t="shared" si="39"/>
        <v/>
      </c>
      <c r="AD244" s="162"/>
      <c r="AE244" s="95" t="str">
        <f t="shared" si="40"/>
        <v/>
      </c>
      <c r="AF244" s="162"/>
      <c r="AG244" s="95" t="str">
        <f t="shared" si="41"/>
        <v/>
      </c>
      <c r="AH244" s="162"/>
      <c r="AI244" s="95" t="str">
        <f t="shared" si="42"/>
        <v/>
      </c>
      <c r="AJ244" s="162"/>
      <c r="AK244" s="27" t="str">
        <f t="shared" si="43"/>
        <v/>
      </c>
      <c r="AL244" s="48" t="str">
        <f t="shared" si="44"/>
        <v/>
      </c>
      <c r="AM244" s="48" t="str">
        <f t="shared" si="45"/>
        <v/>
      </c>
      <c r="AN244" s="236"/>
      <c r="AO244" s="236"/>
      <c r="AP244" s="236"/>
      <c r="AQ244" s="236"/>
      <c r="AR244" s="236"/>
      <c r="AS244" s="236"/>
      <c r="AT244" s="236"/>
      <c r="AU244" s="237" t="str">
        <f>IFERROR(VLOOKUP(AT244,'Seguridad Información'!$I$61:$J$65,2,0),"")</f>
        <v/>
      </c>
      <c r="AV244" s="79"/>
      <c r="AW244" s="78" t="str">
        <f t="shared" si="36"/>
        <v/>
      </c>
      <c r="AX244" s="77" t="str">
        <f t="shared" si="46"/>
        <v/>
      </c>
      <c r="AY244" s="21" t="str">
        <f>IFERROR(VLOOKUP((CONCATENATE(AM244,AX244)),Listados!$U$3:$V$11,2,FALSE),"")</f>
        <v/>
      </c>
      <c r="AZ244" s="48">
        <f t="shared" si="47"/>
        <v>100</v>
      </c>
      <c r="BA244" s="295"/>
      <c r="BB244" s="297"/>
      <c r="BC244" s="197">
        <f>+IF(AND(W244="Preventivo",BB241="Fuerte"),2,IF(AND(W244="Preventivo",BB241="Moderado"),1,0))</f>
        <v>0</v>
      </c>
      <c r="BD244" s="64">
        <f>+IF(AND(W244="Detectivo/Correctivo",$BB241="Fuerte"),2,IF(AND(W244="Detectivo/Correctivo",$BB244="Moderado"),1,IF(AND(W244="Preventivo",$BB241="Fuerte"),1,0)))</f>
        <v>0</v>
      </c>
      <c r="BE244" s="197" t="e">
        <f>+N241-BC244</f>
        <v>#N/A</v>
      </c>
      <c r="BF244" s="197" t="e">
        <f>+P241-BD244</f>
        <v>#N/A</v>
      </c>
      <c r="BG244" s="299"/>
      <c r="BH244" s="299"/>
      <c r="BI244" s="299"/>
      <c r="BJ244" s="488"/>
      <c r="BK244" s="488"/>
      <c r="BL244" s="488"/>
      <c r="BM244" s="488"/>
    </row>
    <row r="245" spans="1:65" ht="65.099999999999994" customHeight="1" thickBot="1" x14ac:dyDescent="0.3">
      <c r="A245" s="310"/>
      <c r="B245" s="495"/>
      <c r="C245" s="315"/>
      <c r="D245" s="109"/>
      <c r="E245" s="109"/>
      <c r="F245" s="410"/>
      <c r="G245" s="318"/>
      <c r="H245" s="100"/>
      <c r="I245" s="129"/>
      <c r="J245" s="100"/>
      <c r="K245" s="29"/>
      <c r="L245" s="130"/>
      <c r="M245" s="302"/>
      <c r="N245" s="304"/>
      <c r="O245" s="307"/>
      <c r="P245" s="304"/>
      <c r="Q245" s="308"/>
      <c r="R245" s="299"/>
      <c r="S245" s="162"/>
      <c r="T245" s="238"/>
      <c r="U245" s="47" t="s">
        <v>627</v>
      </c>
      <c r="V245" s="200"/>
      <c r="W245" s="200"/>
      <c r="X245" s="200"/>
      <c r="Y245" s="95" t="str">
        <f t="shared" si="37"/>
        <v/>
      </c>
      <c r="Z245" s="200"/>
      <c r="AA245" s="95" t="str">
        <f t="shared" si="38"/>
        <v/>
      </c>
      <c r="AB245" s="162"/>
      <c r="AC245" s="95" t="str">
        <f t="shared" si="39"/>
        <v/>
      </c>
      <c r="AD245" s="162"/>
      <c r="AE245" s="95" t="str">
        <f t="shared" si="40"/>
        <v/>
      </c>
      <c r="AF245" s="162"/>
      <c r="AG245" s="95" t="str">
        <f t="shared" si="41"/>
        <v/>
      </c>
      <c r="AH245" s="162"/>
      <c r="AI245" s="95" t="str">
        <f t="shared" si="42"/>
        <v/>
      </c>
      <c r="AJ245" s="162"/>
      <c r="AK245" s="27" t="str">
        <f t="shared" si="43"/>
        <v/>
      </c>
      <c r="AL245" s="48" t="str">
        <f t="shared" si="44"/>
        <v/>
      </c>
      <c r="AM245" s="48" t="str">
        <f t="shared" si="45"/>
        <v/>
      </c>
      <c r="AN245" s="236"/>
      <c r="AO245" s="236"/>
      <c r="AP245" s="236"/>
      <c r="AQ245" s="236"/>
      <c r="AR245" s="236"/>
      <c r="AS245" s="236"/>
      <c r="AT245" s="236"/>
      <c r="AU245" s="237" t="str">
        <f>IFERROR(VLOOKUP(AT245,'Seguridad Información'!$I$61:$J$65,2,0),"")</f>
        <v/>
      </c>
      <c r="AV245" s="79"/>
      <c r="AW245" s="78" t="str">
        <f t="shared" si="36"/>
        <v/>
      </c>
      <c r="AX245" s="77" t="str">
        <f t="shared" si="46"/>
        <v/>
      </c>
      <c r="AY245" s="21" t="str">
        <f>IFERROR(VLOOKUP((CONCATENATE(AM245,AX245)),Listados!$U$3:$V$11,2,FALSE),"")</f>
        <v/>
      </c>
      <c r="AZ245" s="48">
        <f t="shared" si="47"/>
        <v>100</v>
      </c>
      <c r="BA245" s="295"/>
      <c r="BB245" s="297"/>
      <c r="BC245" s="197">
        <f>+IF(AND(W245="Preventivo",BB241="Fuerte"),2,IF(AND(W245="Preventivo",BB241="Moderado"),1,0))</f>
        <v>0</v>
      </c>
      <c r="BD245" s="64">
        <f>+IF(AND(W245="Detectivo/Correctivo",$BB241="Fuerte"),2,IF(AND(W245="Detectivo/Correctivo",$BB245="Moderado"),1,IF(AND(W245="Preventivo",$BB241="Fuerte"),1,0)))</f>
        <v>0</v>
      </c>
      <c r="BE245" s="197" t="e">
        <f>+N241-BC245</f>
        <v>#N/A</v>
      </c>
      <c r="BF245" s="197" t="e">
        <f>+P241-BD245</f>
        <v>#N/A</v>
      </c>
      <c r="BG245" s="299"/>
      <c r="BH245" s="299"/>
      <c r="BI245" s="299"/>
      <c r="BJ245" s="488"/>
      <c r="BK245" s="488"/>
      <c r="BL245" s="488"/>
      <c r="BM245" s="488"/>
    </row>
    <row r="246" spans="1:65" ht="65.099999999999994" customHeight="1" thickBot="1" x14ac:dyDescent="0.3">
      <c r="A246" s="311"/>
      <c r="B246" s="495"/>
      <c r="C246" s="316"/>
      <c r="D246" s="106"/>
      <c r="E246" s="106"/>
      <c r="F246" s="479"/>
      <c r="G246" s="319"/>
      <c r="H246" s="100"/>
      <c r="I246" s="129"/>
      <c r="J246" s="100"/>
      <c r="K246" s="31"/>
      <c r="L246" s="130"/>
      <c r="M246" s="302"/>
      <c r="N246" s="305"/>
      <c r="O246" s="307"/>
      <c r="P246" s="305"/>
      <c r="Q246" s="308"/>
      <c r="R246" s="300"/>
      <c r="S246" s="162"/>
      <c r="T246" s="98"/>
      <c r="U246" s="47" t="s">
        <v>627</v>
      </c>
      <c r="V246" s="200"/>
      <c r="W246" s="200"/>
      <c r="X246" s="200"/>
      <c r="Y246" s="95" t="str">
        <f t="shared" si="37"/>
        <v/>
      </c>
      <c r="Z246" s="200"/>
      <c r="AA246" s="95" t="str">
        <f t="shared" si="38"/>
        <v/>
      </c>
      <c r="AB246" s="162"/>
      <c r="AC246" s="95" t="str">
        <f t="shared" si="39"/>
        <v/>
      </c>
      <c r="AD246" s="162"/>
      <c r="AE246" s="95" t="str">
        <f t="shared" si="40"/>
        <v/>
      </c>
      <c r="AF246" s="162"/>
      <c r="AG246" s="95" t="str">
        <f t="shared" si="41"/>
        <v/>
      </c>
      <c r="AH246" s="162"/>
      <c r="AI246" s="95" t="str">
        <f t="shared" si="42"/>
        <v/>
      </c>
      <c r="AJ246" s="162"/>
      <c r="AK246" s="27" t="str">
        <f t="shared" si="43"/>
        <v/>
      </c>
      <c r="AL246" s="48" t="str">
        <f t="shared" si="44"/>
        <v/>
      </c>
      <c r="AM246" s="48" t="str">
        <f t="shared" si="45"/>
        <v/>
      </c>
      <c r="AN246" s="236"/>
      <c r="AO246" s="236"/>
      <c r="AP246" s="236"/>
      <c r="AQ246" s="236"/>
      <c r="AR246" s="236"/>
      <c r="AS246" s="236"/>
      <c r="AT246" s="236"/>
      <c r="AU246" s="237" t="str">
        <f>IFERROR(VLOOKUP(AT246,'Seguridad Información'!$I$61:$J$65,2,0),"")</f>
        <v/>
      </c>
      <c r="AV246" s="79"/>
      <c r="AW246" s="78" t="str">
        <f t="shared" si="36"/>
        <v/>
      </c>
      <c r="AX246" s="77" t="str">
        <f t="shared" si="46"/>
        <v/>
      </c>
      <c r="AY246" s="21" t="str">
        <f>IFERROR(VLOOKUP((CONCATENATE(AM246,AX246)),Listados!$U$3:$V$11,2,FALSE),"")</f>
        <v/>
      </c>
      <c r="AZ246" s="48">
        <f t="shared" si="47"/>
        <v>100</v>
      </c>
      <c r="BA246" s="296"/>
      <c r="BB246" s="297"/>
      <c r="BC246" s="197">
        <f>+IF(AND(W246="Preventivo",BB241="Fuerte"),2,IF(AND(W246="Preventivo",BB241="Moderado"),1,0))</f>
        <v>0</v>
      </c>
      <c r="BD246" s="64">
        <f>+IF(AND(W246="Detectivo/Correctivo",$BB241="Fuerte"),2,IF(AND(W246="Detectivo/Correctivo",$BB246="Moderado"),1,IF(AND(W246="Preventivo",$BB241="Fuerte"),1,0)))</f>
        <v>0</v>
      </c>
      <c r="BE246" s="197" t="e">
        <f>+N241-BC246</f>
        <v>#N/A</v>
      </c>
      <c r="BF246" s="197" t="e">
        <f>+P241-BD246</f>
        <v>#N/A</v>
      </c>
      <c r="BG246" s="300"/>
      <c r="BH246" s="300"/>
      <c r="BI246" s="300"/>
      <c r="BJ246" s="489"/>
      <c r="BK246" s="489"/>
      <c r="BL246" s="489"/>
      <c r="BM246" s="489"/>
    </row>
    <row r="247" spans="1:65" ht="65.099999999999994" customHeight="1" thickBot="1" x14ac:dyDescent="0.3">
      <c r="A247" s="309">
        <v>41</v>
      </c>
      <c r="B247" s="494"/>
      <c r="C247" s="314" t="str">
        <f>IFERROR(VLOOKUP(B247,Listados!B$3:C$20,2,FALSE),"")</f>
        <v/>
      </c>
      <c r="D247" s="107"/>
      <c r="E247" s="107"/>
      <c r="F247" s="409"/>
      <c r="G247" s="317"/>
      <c r="H247" s="100"/>
      <c r="I247" s="129"/>
      <c r="J247" s="100"/>
      <c r="K247" s="103"/>
      <c r="L247" s="17"/>
      <c r="M247" s="301"/>
      <c r="N247" s="303" t="e">
        <f>+VLOOKUP(M247,Listados!$K$8:$L$12,2,0)</f>
        <v>#N/A</v>
      </c>
      <c r="O247" s="306"/>
      <c r="P247" s="303" t="e">
        <f>+VLOOKUP(O247,Listados!$K$13:$L$17,2,0)</f>
        <v>#N/A</v>
      </c>
      <c r="Q247" s="300" t="str">
        <f>IF(AND(M247&lt;&gt;"",O247&lt;&gt;""),VLOOKUP(M247&amp;O247,Listados!$M$3:$N$27,2,FALSE),"")</f>
        <v/>
      </c>
      <c r="R247" s="298" t="e">
        <f>+VLOOKUP(Q247,Listados!$P$3:$Q$6,2,FALSE)</f>
        <v>#N/A</v>
      </c>
      <c r="S247" s="162"/>
      <c r="T247" s="94"/>
      <c r="U247" s="47" t="s">
        <v>627</v>
      </c>
      <c r="V247" s="200"/>
      <c r="W247" s="200"/>
      <c r="X247" s="200"/>
      <c r="Y247" s="95" t="str">
        <f t="shared" si="37"/>
        <v/>
      </c>
      <c r="Z247" s="200"/>
      <c r="AA247" s="95" t="str">
        <f t="shared" si="38"/>
        <v/>
      </c>
      <c r="AB247" s="162"/>
      <c r="AC247" s="95" t="str">
        <f t="shared" si="39"/>
        <v/>
      </c>
      <c r="AD247" s="162"/>
      <c r="AE247" s="95" t="str">
        <f t="shared" si="40"/>
        <v/>
      </c>
      <c r="AF247" s="162"/>
      <c r="AG247" s="95" t="str">
        <f t="shared" si="41"/>
        <v/>
      </c>
      <c r="AH247" s="162"/>
      <c r="AI247" s="95" t="str">
        <f t="shared" si="42"/>
        <v/>
      </c>
      <c r="AJ247" s="162"/>
      <c r="AK247" s="27" t="str">
        <f t="shared" si="43"/>
        <v/>
      </c>
      <c r="AL247" s="48" t="str">
        <f t="shared" si="44"/>
        <v/>
      </c>
      <c r="AM247" s="48" t="str">
        <f t="shared" si="45"/>
        <v/>
      </c>
      <c r="AN247" s="236"/>
      <c r="AO247" s="236"/>
      <c r="AP247" s="236"/>
      <c r="AQ247" s="236"/>
      <c r="AR247" s="236"/>
      <c r="AS247" s="236"/>
      <c r="AT247" s="236"/>
      <c r="AU247" s="237" t="str">
        <f>IFERROR(VLOOKUP(AT247,'Seguridad Información'!$I$61:$J$65,2,0),"")</f>
        <v/>
      </c>
      <c r="AV247" s="79"/>
      <c r="AW247" s="78" t="str">
        <f t="shared" si="36"/>
        <v/>
      </c>
      <c r="AX247" s="77" t="str">
        <f t="shared" si="46"/>
        <v/>
      </c>
      <c r="AY247" s="21" t="str">
        <f>IFERROR(VLOOKUP((CONCATENATE(AM247,AX247)),Listados!$U$3:$V$11,2,FALSE),"")</f>
        <v/>
      </c>
      <c r="AZ247" s="48">
        <f t="shared" si="47"/>
        <v>100</v>
      </c>
      <c r="BA247" s="294">
        <f>AVERAGE(AZ247:AZ252)</f>
        <v>100</v>
      </c>
      <c r="BB247" s="296" t="str">
        <f>IF(BA247&lt;=50, "Débil", IF(BA247&lt;=99,"Moderado","Fuerte"))</f>
        <v>Fuerte</v>
      </c>
      <c r="BC247" s="197">
        <f>+IF(AND(W247="Preventivo",BB247="Fuerte"),2,IF(AND(W247="Preventivo",BB247="Moderado"),1,0))</f>
        <v>0</v>
      </c>
      <c r="BD247" s="64">
        <f>+IF(AND(W247="Detectivo/Correctivo",$BB247="Fuerte"),2,IF(AND(W247="Detectivo/Correctivo",$BB247="Moderado"),1,IF(AND(W247="Preventivo",$BB247="Fuerte"),1,0)))</f>
        <v>0</v>
      </c>
      <c r="BE247" s="197" t="e">
        <f>+N247-BC247</f>
        <v>#N/A</v>
      </c>
      <c r="BF247" s="197" t="e">
        <f>+P247-BD247</f>
        <v>#N/A</v>
      </c>
      <c r="BG247" s="298" t="e">
        <f>+VLOOKUP(MIN(BE247,BE248,BE249,BE250,BE251,BE252),Listados!$J$18:$K$24,2,TRUE)</f>
        <v>#N/A</v>
      </c>
      <c r="BH247" s="298" t="e">
        <f>+VLOOKUP(MIN(BF247,BF248,BF249,BF250,BF251,BF252),Listados!$J$27:$K$32,2,TRUE)</f>
        <v>#N/A</v>
      </c>
      <c r="BI247" s="298" t="e">
        <f>IF(AND(BG247&lt;&gt;"",BH247&lt;&gt;""),VLOOKUP(BG247&amp;BH247,Listados!$M$3:$N$27,2,FALSE),"")</f>
        <v>#N/A</v>
      </c>
      <c r="BJ247" s="487" t="e">
        <f>+IF($R247="Asumir el riesgo","NA","")</f>
        <v>#N/A</v>
      </c>
      <c r="BK247" s="487" t="e">
        <f>+IF($R247="Asumir el riesgo","NA","")</f>
        <v>#N/A</v>
      </c>
      <c r="BL247" s="487" t="e">
        <f>+IF($R247="Asumir el riesgo","NA","")</f>
        <v>#N/A</v>
      </c>
      <c r="BM247" s="487" t="e">
        <f>+IF($R247="Asumir el riesgo","NA","")</f>
        <v>#N/A</v>
      </c>
    </row>
    <row r="248" spans="1:65" ht="65.099999999999994" customHeight="1" thickBot="1" x14ac:dyDescent="0.3">
      <c r="A248" s="310"/>
      <c r="B248" s="495"/>
      <c r="C248" s="315"/>
      <c r="D248" s="168"/>
      <c r="E248" s="168"/>
      <c r="F248" s="410"/>
      <c r="G248" s="318"/>
      <c r="H248" s="100"/>
      <c r="I248" s="129"/>
      <c r="J248" s="100"/>
      <c r="K248" s="153"/>
      <c r="L248" s="130"/>
      <c r="M248" s="302"/>
      <c r="N248" s="304"/>
      <c r="O248" s="307"/>
      <c r="P248" s="304"/>
      <c r="Q248" s="308"/>
      <c r="R248" s="299"/>
      <c r="S248" s="162"/>
      <c r="T248" s="238"/>
      <c r="U248" s="47" t="s">
        <v>627</v>
      </c>
      <c r="V248" s="200"/>
      <c r="W248" s="200"/>
      <c r="X248" s="200"/>
      <c r="Y248" s="95" t="str">
        <f t="shared" si="37"/>
        <v/>
      </c>
      <c r="Z248" s="200"/>
      <c r="AA248" s="95" t="str">
        <f t="shared" si="38"/>
        <v/>
      </c>
      <c r="AB248" s="162"/>
      <c r="AC248" s="95" t="str">
        <f t="shared" si="39"/>
        <v/>
      </c>
      <c r="AD248" s="162"/>
      <c r="AE248" s="95" t="str">
        <f t="shared" si="40"/>
        <v/>
      </c>
      <c r="AF248" s="162"/>
      <c r="AG248" s="95" t="str">
        <f t="shared" si="41"/>
        <v/>
      </c>
      <c r="AH248" s="162"/>
      <c r="AI248" s="95" t="str">
        <f t="shared" si="42"/>
        <v/>
      </c>
      <c r="AJ248" s="162"/>
      <c r="AK248" s="27" t="str">
        <f t="shared" si="43"/>
        <v/>
      </c>
      <c r="AL248" s="48" t="str">
        <f t="shared" si="44"/>
        <v/>
      </c>
      <c r="AM248" s="48" t="str">
        <f t="shared" si="45"/>
        <v/>
      </c>
      <c r="AN248" s="236"/>
      <c r="AO248" s="236"/>
      <c r="AP248" s="236"/>
      <c r="AQ248" s="236"/>
      <c r="AR248" s="236"/>
      <c r="AS248" s="236"/>
      <c r="AT248" s="236"/>
      <c r="AU248" s="237" t="str">
        <f>IFERROR(VLOOKUP(AT248,'Seguridad Información'!$I$61:$J$65,2,0),"")</f>
        <v/>
      </c>
      <c r="AV248" s="79"/>
      <c r="AW248" s="78" t="str">
        <f t="shared" si="36"/>
        <v/>
      </c>
      <c r="AX248" s="77" t="str">
        <f t="shared" si="46"/>
        <v/>
      </c>
      <c r="AY248" s="21" t="str">
        <f>IFERROR(VLOOKUP((CONCATENATE(AM248,AX248)),Listados!$U$3:$V$11,2,FALSE),"")</f>
        <v/>
      </c>
      <c r="AZ248" s="48">
        <f t="shared" si="47"/>
        <v>100</v>
      </c>
      <c r="BA248" s="295"/>
      <c r="BB248" s="297"/>
      <c r="BC248" s="197">
        <f>+IF(AND(W248="Preventivo",BB247="Fuerte"),2,IF(AND(W248="Preventivo",BB247="Moderado"),1,0))</f>
        <v>0</v>
      </c>
      <c r="BD248" s="64">
        <f>+IF(AND(W248="Detectivo/Correctivo",$BB247="Fuerte"),2,IF(AND(W248="Detectivo/Correctivo",$BB248="Moderado"),1,IF(AND(W248="Preventivo",$BB247="Fuerte"),1,0)))</f>
        <v>0</v>
      </c>
      <c r="BE248" s="197" t="e">
        <f>+N247-BC248</f>
        <v>#N/A</v>
      </c>
      <c r="BF248" s="197" t="e">
        <f>+P247-BD248</f>
        <v>#N/A</v>
      </c>
      <c r="BG248" s="299"/>
      <c r="BH248" s="299"/>
      <c r="BI248" s="299"/>
      <c r="BJ248" s="488"/>
      <c r="BK248" s="488"/>
      <c r="BL248" s="488"/>
      <c r="BM248" s="488"/>
    </row>
    <row r="249" spans="1:65" ht="65.099999999999994" customHeight="1" thickBot="1" x14ac:dyDescent="0.3">
      <c r="A249" s="310"/>
      <c r="B249" s="495"/>
      <c r="C249" s="315"/>
      <c r="D249" s="168"/>
      <c r="E249" s="168"/>
      <c r="F249" s="410"/>
      <c r="G249" s="318"/>
      <c r="H249" s="100"/>
      <c r="I249" s="129"/>
      <c r="J249" s="100"/>
      <c r="K249" s="153"/>
      <c r="L249" s="130"/>
      <c r="M249" s="302"/>
      <c r="N249" s="304"/>
      <c r="O249" s="307"/>
      <c r="P249" s="304"/>
      <c r="Q249" s="308"/>
      <c r="R249" s="299"/>
      <c r="S249" s="162"/>
      <c r="T249" s="96"/>
      <c r="U249" s="47" t="s">
        <v>627</v>
      </c>
      <c r="V249" s="200"/>
      <c r="W249" s="200"/>
      <c r="X249" s="200"/>
      <c r="Y249" s="95" t="str">
        <f t="shared" si="37"/>
        <v/>
      </c>
      <c r="Z249" s="200"/>
      <c r="AA249" s="95" t="str">
        <f t="shared" si="38"/>
        <v/>
      </c>
      <c r="AB249" s="162"/>
      <c r="AC249" s="95" t="str">
        <f t="shared" si="39"/>
        <v/>
      </c>
      <c r="AD249" s="162"/>
      <c r="AE249" s="95" t="str">
        <f t="shared" si="40"/>
        <v/>
      </c>
      <c r="AF249" s="162"/>
      <c r="AG249" s="95" t="str">
        <f t="shared" si="41"/>
        <v/>
      </c>
      <c r="AH249" s="162"/>
      <c r="AI249" s="95" t="str">
        <f t="shared" si="42"/>
        <v/>
      </c>
      <c r="AJ249" s="162"/>
      <c r="AK249" s="27" t="str">
        <f t="shared" si="43"/>
        <v/>
      </c>
      <c r="AL249" s="48" t="str">
        <f t="shared" si="44"/>
        <v/>
      </c>
      <c r="AM249" s="48" t="str">
        <f t="shared" si="45"/>
        <v/>
      </c>
      <c r="AN249" s="236"/>
      <c r="AO249" s="236"/>
      <c r="AP249" s="236"/>
      <c r="AQ249" s="236"/>
      <c r="AR249" s="236"/>
      <c r="AS249" s="236"/>
      <c r="AT249" s="236"/>
      <c r="AU249" s="237" t="str">
        <f>IFERROR(VLOOKUP(AT249,'Seguridad Información'!$I$61:$J$65,2,0),"")</f>
        <v/>
      </c>
      <c r="AV249" s="79"/>
      <c r="AW249" s="78" t="str">
        <f t="shared" si="36"/>
        <v/>
      </c>
      <c r="AX249" s="77" t="str">
        <f t="shared" si="46"/>
        <v/>
      </c>
      <c r="AY249" s="21" t="str">
        <f>IFERROR(VLOOKUP((CONCATENATE(AM249,AX249)),Listados!$U$3:$V$11,2,FALSE),"")</f>
        <v/>
      </c>
      <c r="AZ249" s="48">
        <f t="shared" si="47"/>
        <v>100</v>
      </c>
      <c r="BA249" s="295"/>
      <c r="BB249" s="297"/>
      <c r="BC249" s="197">
        <f>+IF(AND(W249="Preventivo",BB247="Fuerte"),2,IF(AND(W249="Preventivo",BB247="Moderado"),1,0))</f>
        <v>0</v>
      </c>
      <c r="BD249" s="64">
        <f>+IF(AND(W249="Detectivo/Correctivo",$BB247="Fuerte"),2,IF(AND(W249="Detectivo/Correctivo",$BB249="Moderado"),1,IF(AND(W249="Preventivo",$BB247="Fuerte"),1,0)))</f>
        <v>0</v>
      </c>
      <c r="BE249" s="197" t="e">
        <f>+N247-BC249</f>
        <v>#N/A</v>
      </c>
      <c r="BF249" s="197" t="e">
        <f>+P247-BD249</f>
        <v>#N/A</v>
      </c>
      <c r="BG249" s="299"/>
      <c r="BH249" s="299"/>
      <c r="BI249" s="299"/>
      <c r="BJ249" s="488"/>
      <c r="BK249" s="488"/>
      <c r="BL249" s="488"/>
      <c r="BM249" s="488"/>
    </row>
    <row r="250" spans="1:65" ht="65.099999999999994" customHeight="1" thickBot="1" x14ac:dyDescent="0.3">
      <c r="A250" s="310"/>
      <c r="B250" s="495"/>
      <c r="C250" s="315"/>
      <c r="D250" s="168"/>
      <c r="E250" s="168"/>
      <c r="F250" s="410"/>
      <c r="G250" s="318"/>
      <c r="H250" s="100"/>
      <c r="I250" s="129"/>
      <c r="J250" s="100"/>
      <c r="K250" s="153"/>
      <c r="L250" s="130"/>
      <c r="M250" s="302"/>
      <c r="N250" s="304"/>
      <c r="O250" s="307"/>
      <c r="P250" s="304"/>
      <c r="Q250" s="308"/>
      <c r="R250" s="299"/>
      <c r="S250" s="162"/>
      <c r="T250" s="97"/>
      <c r="U250" s="47" t="s">
        <v>627</v>
      </c>
      <c r="V250" s="200"/>
      <c r="W250" s="200"/>
      <c r="X250" s="200"/>
      <c r="Y250" s="95" t="str">
        <f t="shared" si="37"/>
        <v/>
      </c>
      <c r="Z250" s="200"/>
      <c r="AA250" s="95" t="str">
        <f t="shared" si="38"/>
        <v/>
      </c>
      <c r="AB250" s="162"/>
      <c r="AC250" s="95" t="str">
        <f t="shared" si="39"/>
        <v/>
      </c>
      <c r="AD250" s="162"/>
      <c r="AE250" s="95" t="str">
        <f t="shared" si="40"/>
        <v/>
      </c>
      <c r="AF250" s="162"/>
      <c r="AG250" s="95" t="str">
        <f t="shared" si="41"/>
        <v/>
      </c>
      <c r="AH250" s="162"/>
      <c r="AI250" s="95" t="str">
        <f t="shared" si="42"/>
        <v/>
      </c>
      <c r="AJ250" s="162"/>
      <c r="AK250" s="27" t="str">
        <f t="shared" si="43"/>
        <v/>
      </c>
      <c r="AL250" s="48" t="str">
        <f t="shared" si="44"/>
        <v/>
      </c>
      <c r="AM250" s="48" t="str">
        <f t="shared" si="45"/>
        <v/>
      </c>
      <c r="AN250" s="236"/>
      <c r="AO250" s="236"/>
      <c r="AP250" s="236"/>
      <c r="AQ250" s="236"/>
      <c r="AR250" s="236"/>
      <c r="AS250" s="236"/>
      <c r="AT250" s="236"/>
      <c r="AU250" s="237" t="str">
        <f>IFERROR(VLOOKUP(AT250,'Seguridad Información'!$I$61:$J$65,2,0),"")</f>
        <v/>
      </c>
      <c r="AV250" s="79"/>
      <c r="AW250" s="78" t="str">
        <f t="shared" si="36"/>
        <v/>
      </c>
      <c r="AX250" s="77" t="str">
        <f t="shared" si="46"/>
        <v/>
      </c>
      <c r="AY250" s="21" t="str">
        <f>IFERROR(VLOOKUP((CONCATENATE(AM250,AX250)),Listados!$U$3:$V$11,2,FALSE),"")</f>
        <v/>
      </c>
      <c r="AZ250" s="48">
        <f t="shared" si="47"/>
        <v>100</v>
      </c>
      <c r="BA250" s="295"/>
      <c r="BB250" s="297"/>
      <c r="BC250" s="197">
        <f>+IF(AND(W250="Preventivo",BB247="Fuerte"),2,IF(AND(W250="Preventivo",BB247="Moderado"),1,0))</f>
        <v>0</v>
      </c>
      <c r="BD250" s="64">
        <f>+IF(AND(W250="Detectivo/Correctivo",$BB247="Fuerte"),2,IF(AND(W250="Detectivo/Correctivo",$BB250="Moderado"),1,IF(AND(W250="Preventivo",$BB247="Fuerte"),1,0)))</f>
        <v>0</v>
      </c>
      <c r="BE250" s="197" t="e">
        <f>+N247-BC250</f>
        <v>#N/A</v>
      </c>
      <c r="BF250" s="197" t="e">
        <f>+P247-BD250</f>
        <v>#N/A</v>
      </c>
      <c r="BG250" s="299"/>
      <c r="BH250" s="299"/>
      <c r="BI250" s="299"/>
      <c r="BJ250" s="488"/>
      <c r="BK250" s="488"/>
      <c r="BL250" s="488"/>
      <c r="BM250" s="488"/>
    </row>
    <row r="251" spans="1:65" ht="65.099999999999994" customHeight="1" thickBot="1" x14ac:dyDescent="0.3">
      <c r="A251" s="310"/>
      <c r="B251" s="495"/>
      <c r="C251" s="315"/>
      <c r="D251" s="109"/>
      <c r="E251" s="109"/>
      <c r="F251" s="410"/>
      <c r="G251" s="318"/>
      <c r="H251" s="100"/>
      <c r="I251" s="129"/>
      <c r="J251" s="100"/>
      <c r="K251" s="29"/>
      <c r="L251" s="130"/>
      <c r="M251" s="302"/>
      <c r="N251" s="304"/>
      <c r="O251" s="307"/>
      <c r="P251" s="304"/>
      <c r="Q251" s="308"/>
      <c r="R251" s="299"/>
      <c r="S251" s="162"/>
      <c r="T251" s="238"/>
      <c r="U251" s="47" t="s">
        <v>627</v>
      </c>
      <c r="V251" s="200"/>
      <c r="W251" s="200"/>
      <c r="X251" s="200"/>
      <c r="Y251" s="95" t="str">
        <f t="shared" si="37"/>
        <v/>
      </c>
      <c r="Z251" s="200"/>
      <c r="AA251" s="95" t="str">
        <f t="shared" si="38"/>
        <v/>
      </c>
      <c r="AB251" s="162"/>
      <c r="AC251" s="95" t="str">
        <f t="shared" si="39"/>
        <v/>
      </c>
      <c r="AD251" s="162"/>
      <c r="AE251" s="95" t="str">
        <f t="shared" si="40"/>
        <v/>
      </c>
      <c r="AF251" s="162"/>
      <c r="AG251" s="95" t="str">
        <f t="shared" si="41"/>
        <v/>
      </c>
      <c r="AH251" s="162"/>
      <c r="AI251" s="95" t="str">
        <f t="shared" si="42"/>
        <v/>
      </c>
      <c r="AJ251" s="162"/>
      <c r="AK251" s="27" t="str">
        <f t="shared" si="43"/>
        <v/>
      </c>
      <c r="AL251" s="48" t="str">
        <f t="shared" si="44"/>
        <v/>
      </c>
      <c r="AM251" s="48" t="str">
        <f t="shared" si="45"/>
        <v/>
      </c>
      <c r="AN251" s="236"/>
      <c r="AO251" s="236"/>
      <c r="AP251" s="236"/>
      <c r="AQ251" s="236"/>
      <c r="AR251" s="236"/>
      <c r="AS251" s="236"/>
      <c r="AT251" s="236"/>
      <c r="AU251" s="237" t="str">
        <f>IFERROR(VLOOKUP(AT251,'Seguridad Información'!$I$61:$J$65,2,0),"")</f>
        <v/>
      </c>
      <c r="AV251" s="79"/>
      <c r="AW251" s="78" t="str">
        <f t="shared" si="36"/>
        <v/>
      </c>
      <c r="AX251" s="77" t="str">
        <f t="shared" si="46"/>
        <v/>
      </c>
      <c r="AY251" s="21" t="str">
        <f>IFERROR(VLOOKUP((CONCATENATE(AM251,AX251)),Listados!$U$3:$V$11,2,FALSE),"")</f>
        <v/>
      </c>
      <c r="AZ251" s="48">
        <f t="shared" si="47"/>
        <v>100</v>
      </c>
      <c r="BA251" s="295"/>
      <c r="BB251" s="297"/>
      <c r="BC251" s="197">
        <f>+IF(AND(W251="Preventivo",BB247="Fuerte"),2,IF(AND(W251="Preventivo",BB247="Moderado"),1,0))</f>
        <v>0</v>
      </c>
      <c r="BD251" s="64">
        <f>+IF(AND(W251="Detectivo/Correctivo",$BB247="Fuerte"),2,IF(AND(W251="Detectivo/Correctivo",$BB251="Moderado"),1,IF(AND(W251="Preventivo",$BB247="Fuerte"),1,0)))</f>
        <v>0</v>
      </c>
      <c r="BE251" s="197" t="e">
        <f>+N247-BC251</f>
        <v>#N/A</v>
      </c>
      <c r="BF251" s="197" t="e">
        <f>+P247-BD251</f>
        <v>#N/A</v>
      </c>
      <c r="BG251" s="299"/>
      <c r="BH251" s="299"/>
      <c r="BI251" s="299"/>
      <c r="BJ251" s="488"/>
      <c r="BK251" s="488"/>
      <c r="BL251" s="488"/>
      <c r="BM251" s="488"/>
    </row>
    <row r="252" spans="1:65" ht="65.099999999999994" customHeight="1" thickBot="1" x14ac:dyDescent="0.3">
      <c r="A252" s="311"/>
      <c r="B252" s="495"/>
      <c r="C252" s="316"/>
      <c r="D252" s="106"/>
      <c r="E252" s="106"/>
      <c r="F252" s="479"/>
      <c r="G252" s="319"/>
      <c r="H252" s="100"/>
      <c r="I252" s="129"/>
      <c r="J252" s="100"/>
      <c r="K252" s="31"/>
      <c r="L252" s="130"/>
      <c r="M252" s="302"/>
      <c r="N252" s="305"/>
      <c r="O252" s="307"/>
      <c r="P252" s="305"/>
      <c r="Q252" s="308"/>
      <c r="R252" s="300"/>
      <c r="S252" s="162"/>
      <c r="T252" s="98"/>
      <c r="U252" s="47" t="s">
        <v>627</v>
      </c>
      <c r="V252" s="200"/>
      <c r="W252" s="200"/>
      <c r="X252" s="200"/>
      <c r="Y252" s="95" t="str">
        <f t="shared" si="37"/>
        <v/>
      </c>
      <c r="Z252" s="200"/>
      <c r="AA252" s="95" t="str">
        <f t="shared" si="38"/>
        <v/>
      </c>
      <c r="AB252" s="162"/>
      <c r="AC252" s="95" t="str">
        <f t="shared" si="39"/>
        <v/>
      </c>
      <c r="AD252" s="162"/>
      <c r="AE252" s="95" t="str">
        <f t="shared" si="40"/>
        <v/>
      </c>
      <c r="AF252" s="162"/>
      <c r="AG252" s="95" t="str">
        <f t="shared" si="41"/>
        <v/>
      </c>
      <c r="AH252" s="162"/>
      <c r="AI252" s="95" t="str">
        <f t="shared" si="42"/>
        <v/>
      </c>
      <c r="AJ252" s="162"/>
      <c r="AK252" s="27" t="str">
        <f t="shared" si="43"/>
        <v/>
      </c>
      <c r="AL252" s="48" t="str">
        <f t="shared" si="44"/>
        <v/>
      </c>
      <c r="AM252" s="48" t="str">
        <f t="shared" si="45"/>
        <v/>
      </c>
      <c r="AN252" s="236"/>
      <c r="AO252" s="236"/>
      <c r="AP252" s="236"/>
      <c r="AQ252" s="236"/>
      <c r="AR252" s="236"/>
      <c r="AS252" s="236"/>
      <c r="AT252" s="236"/>
      <c r="AU252" s="237" t="str">
        <f>IFERROR(VLOOKUP(AT252,'Seguridad Información'!$I$61:$J$65,2,0),"")</f>
        <v/>
      </c>
      <c r="AV252" s="79"/>
      <c r="AW252" s="78" t="str">
        <f t="shared" si="36"/>
        <v/>
      </c>
      <c r="AX252" s="77" t="str">
        <f t="shared" si="46"/>
        <v/>
      </c>
      <c r="AY252" s="21" t="str">
        <f>IFERROR(VLOOKUP((CONCATENATE(AM252,AX252)),Listados!$U$3:$V$11,2,FALSE),"")</f>
        <v/>
      </c>
      <c r="AZ252" s="48">
        <f t="shared" si="47"/>
        <v>100</v>
      </c>
      <c r="BA252" s="296"/>
      <c r="BB252" s="297"/>
      <c r="BC252" s="197">
        <f>+IF(AND(W252="Preventivo",BB247="Fuerte"),2,IF(AND(W252="Preventivo",BB247="Moderado"),1,0))</f>
        <v>0</v>
      </c>
      <c r="BD252" s="64">
        <f>+IF(AND(W252="Detectivo/Correctivo",$BB247="Fuerte"),2,IF(AND(W252="Detectivo/Correctivo",$BB252="Moderado"),1,IF(AND(W252="Preventivo",$BB247="Fuerte"),1,0)))</f>
        <v>0</v>
      </c>
      <c r="BE252" s="197" t="e">
        <f>+N247-BC252</f>
        <v>#N/A</v>
      </c>
      <c r="BF252" s="197" t="e">
        <f>+P247-BD252</f>
        <v>#N/A</v>
      </c>
      <c r="BG252" s="300"/>
      <c r="BH252" s="300"/>
      <c r="BI252" s="300"/>
      <c r="BJ252" s="489"/>
      <c r="BK252" s="489"/>
      <c r="BL252" s="489"/>
      <c r="BM252" s="489"/>
    </row>
    <row r="253" spans="1:65" ht="65.099999999999994" customHeight="1" thickBot="1" x14ac:dyDescent="0.3">
      <c r="A253" s="309">
        <v>42</v>
      </c>
      <c r="B253" s="494"/>
      <c r="C253" s="314" t="str">
        <f>IFERROR(VLOOKUP(B253,Listados!B$3:C$20,2,FALSE),"")</f>
        <v/>
      </c>
      <c r="D253" s="107"/>
      <c r="E253" s="107"/>
      <c r="F253" s="409"/>
      <c r="G253" s="317"/>
      <c r="H253" s="100"/>
      <c r="I253" s="129"/>
      <c r="J253" s="100"/>
      <c r="K253" s="103"/>
      <c r="L253" s="17"/>
      <c r="M253" s="301"/>
      <c r="N253" s="303" t="e">
        <f>+VLOOKUP(M253,Listados!$K$8:$L$12,2,0)</f>
        <v>#N/A</v>
      </c>
      <c r="O253" s="306"/>
      <c r="P253" s="303" t="e">
        <f>+VLOOKUP(O253,Listados!$K$13:$L$17,2,0)</f>
        <v>#N/A</v>
      </c>
      <c r="Q253" s="300" t="str">
        <f>IF(AND(M253&lt;&gt;"",O253&lt;&gt;""),VLOOKUP(M253&amp;O253,Listados!$M$3:$N$27,2,FALSE),"")</f>
        <v/>
      </c>
      <c r="R253" s="298" t="e">
        <f>+VLOOKUP(Q253,Listados!$P$3:$Q$6,2,FALSE)</f>
        <v>#N/A</v>
      </c>
      <c r="S253" s="162"/>
      <c r="T253" s="94"/>
      <c r="U253" s="47" t="s">
        <v>627</v>
      </c>
      <c r="V253" s="200"/>
      <c r="W253" s="200"/>
      <c r="X253" s="200"/>
      <c r="Y253" s="95" t="str">
        <f t="shared" si="37"/>
        <v/>
      </c>
      <c r="Z253" s="200"/>
      <c r="AA253" s="95" t="str">
        <f t="shared" si="38"/>
        <v/>
      </c>
      <c r="AB253" s="162"/>
      <c r="AC253" s="95" t="str">
        <f t="shared" si="39"/>
        <v/>
      </c>
      <c r="AD253" s="162"/>
      <c r="AE253" s="95" t="str">
        <f t="shared" si="40"/>
        <v/>
      </c>
      <c r="AF253" s="162"/>
      <c r="AG253" s="95" t="str">
        <f t="shared" si="41"/>
        <v/>
      </c>
      <c r="AH253" s="162"/>
      <c r="AI253" s="95" t="str">
        <f t="shared" si="42"/>
        <v/>
      </c>
      <c r="AJ253" s="162"/>
      <c r="AK253" s="27" t="str">
        <f t="shared" si="43"/>
        <v/>
      </c>
      <c r="AL253" s="48" t="str">
        <f t="shared" si="44"/>
        <v/>
      </c>
      <c r="AM253" s="48" t="str">
        <f t="shared" si="45"/>
        <v/>
      </c>
      <c r="AN253" s="236"/>
      <c r="AO253" s="236"/>
      <c r="AP253" s="236"/>
      <c r="AQ253" s="236"/>
      <c r="AR253" s="236"/>
      <c r="AS253" s="236"/>
      <c r="AT253" s="236"/>
      <c r="AU253" s="237" t="str">
        <f>IFERROR(VLOOKUP(AT253,'Seguridad Información'!$I$61:$J$65,2,0),"")</f>
        <v/>
      </c>
      <c r="AV253" s="79"/>
      <c r="AW253" s="78" t="str">
        <f t="shared" si="36"/>
        <v/>
      </c>
      <c r="AX253" s="77" t="str">
        <f t="shared" si="46"/>
        <v/>
      </c>
      <c r="AY253" s="21" t="str">
        <f>IFERROR(VLOOKUP((CONCATENATE(AM253,AX253)),Listados!$U$3:$V$11,2,FALSE),"")</f>
        <v/>
      </c>
      <c r="AZ253" s="48">
        <f t="shared" si="47"/>
        <v>100</v>
      </c>
      <c r="BA253" s="294">
        <f>AVERAGE(AZ253:AZ258)</f>
        <v>100</v>
      </c>
      <c r="BB253" s="296" t="str">
        <f>IF(BA253&lt;=50, "Débil", IF(BA253&lt;=99,"Moderado","Fuerte"))</f>
        <v>Fuerte</v>
      </c>
      <c r="BC253" s="197">
        <f>+IF(AND(W253="Preventivo",BB253="Fuerte"),2,IF(AND(W253="Preventivo",BB253="Moderado"),1,0))</f>
        <v>0</v>
      </c>
      <c r="BD253" s="64">
        <f>+IF(AND(W253="Detectivo/Correctivo",$BB253="Fuerte"),2,IF(AND(W253="Detectivo/Correctivo",$BB253="Moderado"),1,IF(AND(W253="Preventivo",$BB253="Fuerte"),1,0)))</f>
        <v>0</v>
      </c>
      <c r="BE253" s="197" t="e">
        <f>+N253-BC253</f>
        <v>#N/A</v>
      </c>
      <c r="BF253" s="197" t="e">
        <f>+P253-BD253</f>
        <v>#N/A</v>
      </c>
      <c r="BG253" s="298" t="e">
        <f>+VLOOKUP(MIN(BE253,BE254,BE255,BE256,BE257,BE258),Listados!$J$18:$K$24,2,TRUE)</f>
        <v>#N/A</v>
      </c>
      <c r="BH253" s="298" t="e">
        <f>+VLOOKUP(MIN(BF253,BF254,BF255,BF256,BF257,BF258),Listados!$J$27:$K$32,2,TRUE)</f>
        <v>#N/A</v>
      </c>
      <c r="BI253" s="298" t="e">
        <f>IF(AND(BG253&lt;&gt;"",BH253&lt;&gt;""),VLOOKUP(BG253&amp;BH253,Listados!$M$3:$N$27,2,FALSE),"")</f>
        <v>#N/A</v>
      </c>
      <c r="BJ253" s="487" t="e">
        <f>+IF($R253="Asumir el riesgo","NA","")</f>
        <v>#N/A</v>
      </c>
      <c r="BK253" s="487" t="e">
        <f>+IF($R253="Asumir el riesgo","NA","")</f>
        <v>#N/A</v>
      </c>
      <c r="BL253" s="487" t="e">
        <f>+IF($R253="Asumir el riesgo","NA","")</f>
        <v>#N/A</v>
      </c>
      <c r="BM253" s="487" t="e">
        <f>+IF($R253="Asumir el riesgo","NA","")</f>
        <v>#N/A</v>
      </c>
    </row>
    <row r="254" spans="1:65" ht="65.099999999999994" customHeight="1" thickBot="1" x14ac:dyDescent="0.3">
      <c r="A254" s="310"/>
      <c r="B254" s="495"/>
      <c r="C254" s="315"/>
      <c r="D254" s="168"/>
      <c r="E254" s="168"/>
      <c r="F254" s="410"/>
      <c r="G254" s="318"/>
      <c r="H254" s="100"/>
      <c r="I254" s="129"/>
      <c r="J254" s="100"/>
      <c r="K254" s="153"/>
      <c r="L254" s="130"/>
      <c r="M254" s="302"/>
      <c r="N254" s="304"/>
      <c r="O254" s="307"/>
      <c r="P254" s="304"/>
      <c r="Q254" s="308"/>
      <c r="R254" s="299"/>
      <c r="S254" s="162"/>
      <c r="T254" s="238"/>
      <c r="U254" s="47" t="s">
        <v>627</v>
      </c>
      <c r="V254" s="200"/>
      <c r="W254" s="200"/>
      <c r="X254" s="200"/>
      <c r="Y254" s="95" t="str">
        <f t="shared" si="37"/>
        <v/>
      </c>
      <c r="Z254" s="200"/>
      <c r="AA254" s="95" t="str">
        <f t="shared" si="38"/>
        <v/>
      </c>
      <c r="AB254" s="162"/>
      <c r="AC254" s="95" t="str">
        <f t="shared" si="39"/>
        <v/>
      </c>
      <c r="AD254" s="162"/>
      <c r="AE254" s="95" t="str">
        <f t="shared" si="40"/>
        <v/>
      </c>
      <c r="AF254" s="162"/>
      <c r="AG254" s="95" t="str">
        <f t="shared" si="41"/>
        <v/>
      </c>
      <c r="AH254" s="162"/>
      <c r="AI254" s="95" t="str">
        <f t="shared" si="42"/>
        <v/>
      </c>
      <c r="AJ254" s="162"/>
      <c r="AK254" s="27" t="str">
        <f t="shared" si="43"/>
        <v/>
      </c>
      <c r="AL254" s="48" t="str">
        <f t="shared" si="44"/>
        <v/>
      </c>
      <c r="AM254" s="48" t="str">
        <f t="shared" si="45"/>
        <v/>
      </c>
      <c r="AN254" s="236"/>
      <c r="AO254" s="236"/>
      <c r="AP254" s="236"/>
      <c r="AQ254" s="236"/>
      <c r="AR254" s="236"/>
      <c r="AS254" s="236"/>
      <c r="AT254" s="236"/>
      <c r="AU254" s="237" t="str">
        <f>IFERROR(VLOOKUP(AT254,'Seguridad Información'!$I$61:$J$65,2,0),"")</f>
        <v/>
      </c>
      <c r="AV254" s="79"/>
      <c r="AW254" s="78" t="str">
        <f t="shared" si="36"/>
        <v/>
      </c>
      <c r="AX254" s="77" t="str">
        <f t="shared" si="46"/>
        <v/>
      </c>
      <c r="AY254" s="21" t="str">
        <f>IFERROR(VLOOKUP((CONCATENATE(AM254,AX254)),Listados!$U$3:$V$11,2,FALSE),"")</f>
        <v/>
      </c>
      <c r="AZ254" s="48">
        <f t="shared" si="47"/>
        <v>100</v>
      </c>
      <c r="BA254" s="295"/>
      <c r="BB254" s="297"/>
      <c r="BC254" s="197">
        <f>+IF(AND(W254="Preventivo",BB253="Fuerte"),2,IF(AND(W254="Preventivo",BB253="Moderado"),1,0))</f>
        <v>0</v>
      </c>
      <c r="BD254" s="64">
        <f>+IF(AND(W254="Detectivo/Correctivo",$BB253="Fuerte"),2,IF(AND(W254="Detectivo/Correctivo",$BB254="Moderado"),1,IF(AND(W254="Preventivo",$BB253="Fuerte"),1,0)))</f>
        <v>0</v>
      </c>
      <c r="BE254" s="197" t="e">
        <f>+N253-BC254</f>
        <v>#N/A</v>
      </c>
      <c r="BF254" s="197" t="e">
        <f>+P253-BD254</f>
        <v>#N/A</v>
      </c>
      <c r="BG254" s="299"/>
      <c r="BH254" s="299"/>
      <c r="BI254" s="299"/>
      <c r="BJ254" s="488"/>
      <c r="BK254" s="488"/>
      <c r="BL254" s="488"/>
      <c r="BM254" s="488"/>
    </row>
    <row r="255" spans="1:65" ht="65.099999999999994" customHeight="1" thickBot="1" x14ac:dyDescent="0.3">
      <c r="A255" s="310"/>
      <c r="B255" s="495"/>
      <c r="C255" s="315"/>
      <c r="D255" s="168"/>
      <c r="E255" s="168"/>
      <c r="F255" s="410"/>
      <c r="G255" s="318"/>
      <c r="H255" s="100"/>
      <c r="I255" s="129"/>
      <c r="J255" s="100"/>
      <c r="K255" s="153"/>
      <c r="L255" s="130"/>
      <c r="M255" s="302"/>
      <c r="N255" s="304"/>
      <c r="O255" s="307"/>
      <c r="P255" s="304"/>
      <c r="Q255" s="308"/>
      <c r="R255" s="299"/>
      <c r="S255" s="162"/>
      <c r="T255" s="96"/>
      <c r="U255" s="47" t="s">
        <v>627</v>
      </c>
      <c r="V255" s="200"/>
      <c r="W255" s="200"/>
      <c r="X255" s="200"/>
      <c r="Y255" s="95" t="str">
        <f t="shared" si="37"/>
        <v/>
      </c>
      <c r="Z255" s="200"/>
      <c r="AA255" s="95" t="str">
        <f t="shared" si="38"/>
        <v/>
      </c>
      <c r="AB255" s="162"/>
      <c r="AC255" s="95" t="str">
        <f t="shared" si="39"/>
        <v/>
      </c>
      <c r="AD255" s="162"/>
      <c r="AE255" s="95" t="str">
        <f t="shared" si="40"/>
        <v/>
      </c>
      <c r="AF255" s="162"/>
      <c r="AG255" s="95" t="str">
        <f t="shared" si="41"/>
        <v/>
      </c>
      <c r="AH255" s="162"/>
      <c r="AI255" s="95" t="str">
        <f t="shared" si="42"/>
        <v/>
      </c>
      <c r="AJ255" s="162"/>
      <c r="AK255" s="27" t="str">
        <f t="shared" si="43"/>
        <v/>
      </c>
      <c r="AL255" s="48" t="str">
        <f t="shared" si="44"/>
        <v/>
      </c>
      <c r="AM255" s="48" t="str">
        <f t="shared" si="45"/>
        <v/>
      </c>
      <c r="AN255" s="236"/>
      <c r="AO255" s="236"/>
      <c r="AP255" s="236"/>
      <c r="AQ255" s="236"/>
      <c r="AR255" s="236"/>
      <c r="AS255" s="236"/>
      <c r="AT255" s="236"/>
      <c r="AU255" s="237" t="str">
        <f>IFERROR(VLOOKUP(AT255,'Seguridad Información'!$I$61:$J$65,2,0),"")</f>
        <v/>
      </c>
      <c r="AV255" s="79"/>
      <c r="AW255" s="78" t="str">
        <f t="shared" si="36"/>
        <v/>
      </c>
      <c r="AX255" s="77" t="str">
        <f t="shared" si="46"/>
        <v/>
      </c>
      <c r="AY255" s="21" t="str">
        <f>IFERROR(VLOOKUP((CONCATENATE(AM255,AX255)),Listados!$U$3:$V$11,2,FALSE),"")</f>
        <v/>
      </c>
      <c r="AZ255" s="48">
        <f t="shared" si="47"/>
        <v>100</v>
      </c>
      <c r="BA255" s="295"/>
      <c r="BB255" s="297"/>
      <c r="BC255" s="197">
        <f>+IF(AND(W255="Preventivo",BB253="Fuerte"),2,IF(AND(W255="Preventivo",BB253="Moderado"),1,0))</f>
        <v>0</v>
      </c>
      <c r="BD255" s="64">
        <f>+IF(AND(W255="Detectivo/Correctivo",$BB253="Fuerte"),2,IF(AND(W255="Detectivo/Correctivo",$BB255="Moderado"),1,IF(AND(W255="Preventivo",$BB253="Fuerte"),1,0)))</f>
        <v>0</v>
      </c>
      <c r="BE255" s="197" t="e">
        <f>+N253-BC255</f>
        <v>#N/A</v>
      </c>
      <c r="BF255" s="197" t="e">
        <f>+P253-BD255</f>
        <v>#N/A</v>
      </c>
      <c r="BG255" s="299"/>
      <c r="BH255" s="299"/>
      <c r="BI255" s="299"/>
      <c r="BJ255" s="488"/>
      <c r="BK255" s="488"/>
      <c r="BL255" s="488"/>
      <c r="BM255" s="488"/>
    </row>
    <row r="256" spans="1:65" ht="65.099999999999994" customHeight="1" thickBot="1" x14ac:dyDescent="0.3">
      <c r="A256" s="310"/>
      <c r="B256" s="495"/>
      <c r="C256" s="315"/>
      <c r="D256" s="168"/>
      <c r="E256" s="168"/>
      <c r="F256" s="410"/>
      <c r="G256" s="318"/>
      <c r="H256" s="100"/>
      <c r="I256" s="129"/>
      <c r="J256" s="100"/>
      <c r="K256" s="153"/>
      <c r="L256" s="130"/>
      <c r="M256" s="302"/>
      <c r="N256" s="304"/>
      <c r="O256" s="307"/>
      <c r="P256" s="304"/>
      <c r="Q256" s="308"/>
      <c r="R256" s="299"/>
      <c r="S256" s="162"/>
      <c r="T256" s="97"/>
      <c r="U256" s="47" t="s">
        <v>627</v>
      </c>
      <c r="V256" s="200"/>
      <c r="W256" s="200"/>
      <c r="X256" s="200"/>
      <c r="Y256" s="95" t="str">
        <f t="shared" si="37"/>
        <v/>
      </c>
      <c r="Z256" s="200"/>
      <c r="AA256" s="95" t="str">
        <f t="shared" si="38"/>
        <v/>
      </c>
      <c r="AB256" s="162"/>
      <c r="AC256" s="95" t="str">
        <f t="shared" si="39"/>
        <v/>
      </c>
      <c r="AD256" s="162"/>
      <c r="AE256" s="95" t="str">
        <f t="shared" si="40"/>
        <v/>
      </c>
      <c r="AF256" s="162"/>
      <c r="AG256" s="95" t="str">
        <f t="shared" si="41"/>
        <v/>
      </c>
      <c r="AH256" s="162"/>
      <c r="AI256" s="95" t="str">
        <f t="shared" si="42"/>
        <v/>
      </c>
      <c r="AJ256" s="162"/>
      <c r="AK256" s="27" t="str">
        <f t="shared" si="43"/>
        <v/>
      </c>
      <c r="AL256" s="48" t="str">
        <f t="shared" si="44"/>
        <v/>
      </c>
      <c r="AM256" s="48" t="str">
        <f t="shared" si="45"/>
        <v/>
      </c>
      <c r="AN256" s="236"/>
      <c r="AO256" s="236"/>
      <c r="AP256" s="236"/>
      <c r="AQ256" s="236"/>
      <c r="AR256" s="236"/>
      <c r="AS256" s="236"/>
      <c r="AT256" s="236"/>
      <c r="AU256" s="237" t="str">
        <f>IFERROR(VLOOKUP(AT256,'Seguridad Información'!$I$61:$J$65,2,0),"")</f>
        <v/>
      </c>
      <c r="AV256" s="79"/>
      <c r="AW256" s="78" t="str">
        <f t="shared" si="36"/>
        <v/>
      </c>
      <c r="AX256" s="77" t="str">
        <f t="shared" si="46"/>
        <v/>
      </c>
      <c r="AY256" s="21" t="str">
        <f>IFERROR(VLOOKUP((CONCATENATE(AM256,AX256)),Listados!$U$3:$V$11,2,FALSE),"")</f>
        <v/>
      </c>
      <c r="AZ256" s="48">
        <f t="shared" si="47"/>
        <v>100</v>
      </c>
      <c r="BA256" s="295"/>
      <c r="BB256" s="297"/>
      <c r="BC256" s="197">
        <f>+IF(AND(W256="Preventivo",BB253="Fuerte"),2,IF(AND(W256="Preventivo",BB253="Moderado"),1,0))</f>
        <v>0</v>
      </c>
      <c r="BD256" s="64">
        <f>+IF(AND(W256="Detectivo/Correctivo",$BB253="Fuerte"),2,IF(AND(W256="Detectivo/Correctivo",$BB256="Moderado"),1,IF(AND(W256="Preventivo",$BB253="Fuerte"),1,0)))</f>
        <v>0</v>
      </c>
      <c r="BE256" s="197" t="e">
        <f>+N253-BC256</f>
        <v>#N/A</v>
      </c>
      <c r="BF256" s="197" t="e">
        <f>+P253-BD256</f>
        <v>#N/A</v>
      </c>
      <c r="BG256" s="299"/>
      <c r="BH256" s="299"/>
      <c r="BI256" s="299"/>
      <c r="BJ256" s="488"/>
      <c r="BK256" s="488"/>
      <c r="BL256" s="488"/>
      <c r="BM256" s="488"/>
    </row>
    <row r="257" spans="1:65" ht="65.099999999999994" customHeight="1" thickBot="1" x14ac:dyDescent="0.3">
      <c r="A257" s="310"/>
      <c r="B257" s="495"/>
      <c r="C257" s="315"/>
      <c r="D257" s="109"/>
      <c r="E257" s="109"/>
      <c r="F257" s="410"/>
      <c r="G257" s="318"/>
      <c r="H257" s="100"/>
      <c r="I257" s="129"/>
      <c r="J257" s="100"/>
      <c r="K257" s="29"/>
      <c r="L257" s="130"/>
      <c r="M257" s="302"/>
      <c r="N257" s="304"/>
      <c r="O257" s="307"/>
      <c r="P257" s="304"/>
      <c r="Q257" s="308"/>
      <c r="R257" s="299"/>
      <c r="S257" s="162"/>
      <c r="T257" s="238"/>
      <c r="U257" s="47" t="s">
        <v>627</v>
      </c>
      <c r="V257" s="200"/>
      <c r="W257" s="200"/>
      <c r="X257" s="200"/>
      <c r="Y257" s="95" t="str">
        <f t="shared" si="37"/>
        <v/>
      </c>
      <c r="Z257" s="200"/>
      <c r="AA257" s="95" t="str">
        <f t="shared" si="38"/>
        <v/>
      </c>
      <c r="AB257" s="162"/>
      <c r="AC257" s="95" t="str">
        <f t="shared" si="39"/>
        <v/>
      </c>
      <c r="AD257" s="162"/>
      <c r="AE257" s="95" t="str">
        <f t="shared" si="40"/>
        <v/>
      </c>
      <c r="AF257" s="162"/>
      <c r="AG257" s="95" t="str">
        <f t="shared" si="41"/>
        <v/>
      </c>
      <c r="AH257" s="162"/>
      <c r="AI257" s="95" t="str">
        <f t="shared" si="42"/>
        <v/>
      </c>
      <c r="AJ257" s="162"/>
      <c r="AK257" s="27" t="str">
        <f t="shared" si="43"/>
        <v/>
      </c>
      <c r="AL257" s="48" t="str">
        <f t="shared" si="44"/>
        <v/>
      </c>
      <c r="AM257" s="48" t="str">
        <f t="shared" si="45"/>
        <v/>
      </c>
      <c r="AN257" s="236"/>
      <c r="AO257" s="236"/>
      <c r="AP257" s="236"/>
      <c r="AQ257" s="236"/>
      <c r="AR257" s="236"/>
      <c r="AS257" s="236"/>
      <c r="AT257" s="236"/>
      <c r="AU257" s="237" t="str">
        <f>IFERROR(VLOOKUP(AT257,'Seguridad Información'!$I$61:$J$65,2,0),"")</f>
        <v/>
      </c>
      <c r="AV257" s="79"/>
      <c r="AW257" s="78" t="str">
        <f t="shared" si="36"/>
        <v/>
      </c>
      <c r="AX257" s="77" t="str">
        <f t="shared" si="46"/>
        <v/>
      </c>
      <c r="AY257" s="21" t="str">
        <f>IFERROR(VLOOKUP((CONCATENATE(AM257,AX257)),Listados!$U$3:$V$11,2,FALSE),"")</f>
        <v/>
      </c>
      <c r="AZ257" s="48">
        <f t="shared" si="47"/>
        <v>100</v>
      </c>
      <c r="BA257" s="295"/>
      <c r="BB257" s="297"/>
      <c r="BC257" s="197">
        <f>+IF(AND(W257="Preventivo",BB253="Fuerte"),2,IF(AND(W257="Preventivo",BB253="Moderado"),1,0))</f>
        <v>0</v>
      </c>
      <c r="BD257" s="64">
        <f>+IF(AND(W257="Detectivo/Correctivo",$BB253="Fuerte"),2,IF(AND(W257="Detectivo/Correctivo",$BB257="Moderado"),1,IF(AND(W257="Preventivo",$BB253="Fuerte"),1,0)))</f>
        <v>0</v>
      </c>
      <c r="BE257" s="197" t="e">
        <f>+N253-BC257</f>
        <v>#N/A</v>
      </c>
      <c r="BF257" s="197" t="e">
        <f>+P253-BD257</f>
        <v>#N/A</v>
      </c>
      <c r="BG257" s="299"/>
      <c r="BH257" s="299"/>
      <c r="BI257" s="299"/>
      <c r="BJ257" s="488"/>
      <c r="BK257" s="488"/>
      <c r="BL257" s="488"/>
      <c r="BM257" s="488"/>
    </row>
    <row r="258" spans="1:65" ht="65.099999999999994" customHeight="1" thickBot="1" x14ac:dyDescent="0.3">
      <c r="A258" s="311"/>
      <c r="B258" s="495"/>
      <c r="C258" s="316"/>
      <c r="D258" s="106"/>
      <c r="E258" s="106"/>
      <c r="F258" s="479"/>
      <c r="G258" s="319"/>
      <c r="H258" s="100"/>
      <c r="I258" s="129"/>
      <c r="J258" s="100"/>
      <c r="K258" s="31"/>
      <c r="L258" s="130"/>
      <c r="M258" s="302"/>
      <c r="N258" s="305"/>
      <c r="O258" s="307"/>
      <c r="P258" s="305"/>
      <c r="Q258" s="308"/>
      <c r="R258" s="300"/>
      <c r="S258" s="162"/>
      <c r="T258" s="98"/>
      <c r="U258" s="47" t="s">
        <v>627</v>
      </c>
      <c r="V258" s="200"/>
      <c r="W258" s="200"/>
      <c r="X258" s="200"/>
      <c r="Y258" s="95" t="str">
        <f t="shared" si="37"/>
        <v/>
      </c>
      <c r="Z258" s="200"/>
      <c r="AA258" s="95" t="str">
        <f t="shared" si="38"/>
        <v/>
      </c>
      <c r="AB258" s="162"/>
      <c r="AC258" s="95" t="str">
        <f t="shared" si="39"/>
        <v/>
      </c>
      <c r="AD258" s="162"/>
      <c r="AE258" s="95" t="str">
        <f t="shared" si="40"/>
        <v/>
      </c>
      <c r="AF258" s="162"/>
      <c r="AG258" s="95" t="str">
        <f t="shared" si="41"/>
        <v/>
      </c>
      <c r="AH258" s="162"/>
      <c r="AI258" s="95" t="str">
        <f t="shared" si="42"/>
        <v/>
      </c>
      <c r="AJ258" s="162"/>
      <c r="AK258" s="27" t="str">
        <f t="shared" si="43"/>
        <v/>
      </c>
      <c r="AL258" s="48" t="str">
        <f t="shared" si="44"/>
        <v/>
      </c>
      <c r="AM258" s="48" t="str">
        <f t="shared" si="45"/>
        <v/>
      </c>
      <c r="AN258" s="236"/>
      <c r="AO258" s="236"/>
      <c r="AP258" s="236"/>
      <c r="AQ258" s="236"/>
      <c r="AR258" s="236"/>
      <c r="AS258" s="236"/>
      <c r="AT258" s="236"/>
      <c r="AU258" s="237" t="str">
        <f>IFERROR(VLOOKUP(AT258,'Seguridad Información'!$I$61:$J$65,2,0),"")</f>
        <v/>
      </c>
      <c r="AV258" s="79"/>
      <c r="AW258" s="78" t="str">
        <f t="shared" si="36"/>
        <v/>
      </c>
      <c r="AX258" s="77" t="str">
        <f t="shared" si="46"/>
        <v/>
      </c>
      <c r="AY258" s="21" t="str">
        <f>IFERROR(VLOOKUP((CONCATENATE(AM258,AX258)),Listados!$U$3:$V$11,2,FALSE),"")</f>
        <v/>
      </c>
      <c r="AZ258" s="48">
        <f t="shared" si="47"/>
        <v>100</v>
      </c>
      <c r="BA258" s="296"/>
      <c r="BB258" s="297"/>
      <c r="BC258" s="197">
        <f>+IF(AND(W258="Preventivo",BB253="Fuerte"),2,IF(AND(W258="Preventivo",BB253="Moderado"),1,0))</f>
        <v>0</v>
      </c>
      <c r="BD258" s="64">
        <f>+IF(AND(W258="Detectivo/Correctivo",$BB253="Fuerte"),2,IF(AND(W258="Detectivo/Correctivo",$BB258="Moderado"),1,IF(AND(W258="Preventivo",$BB253="Fuerte"),1,0)))</f>
        <v>0</v>
      </c>
      <c r="BE258" s="197" t="e">
        <f>+N253-BC258</f>
        <v>#N/A</v>
      </c>
      <c r="BF258" s="197" t="e">
        <f>+P253-BD258</f>
        <v>#N/A</v>
      </c>
      <c r="BG258" s="300"/>
      <c r="BH258" s="300"/>
      <c r="BI258" s="300"/>
      <c r="BJ258" s="489"/>
      <c r="BK258" s="489"/>
      <c r="BL258" s="489"/>
      <c r="BM258" s="489"/>
    </row>
    <row r="259" spans="1:65" ht="65.099999999999994" customHeight="1" thickBot="1" x14ac:dyDescent="0.3">
      <c r="A259" s="309">
        <v>43</v>
      </c>
      <c r="B259" s="494"/>
      <c r="C259" s="314" t="str">
        <f>IFERROR(VLOOKUP(B259,Listados!B$3:C$20,2,FALSE),"")</f>
        <v/>
      </c>
      <c r="D259" s="107"/>
      <c r="E259" s="107"/>
      <c r="F259" s="409"/>
      <c r="G259" s="317"/>
      <c r="H259" s="100"/>
      <c r="I259" s="129"/>
      <c r="J259" s="100"/>
      <c r="K259" s="103"/>
      <c r="L259" s="17"/>
      <c r="M259" s="301"/>
      <c r="N259" s="303" t="e">
        <f>+VLOOKUP(M259,Listados!$K$8:$L$12,2,0)</f>
        <v>#N/A</v>
      </c>
      <c r="O259" s="306"/>
      <c r="P259" s="303" t="e">
        <f>+VLOOKUP(O259,Listados!$K$13:$L$17,2,0)</f>
        <v>#N/A</v>
      </c>
      <c r="Q259" s="300" t="str">
        <f>IF(AND(M259&lt;&gt;"",O259&lt;&gt;""),VLOOKUP(M259&amp;O259,Listados!$M$3:$N$27,2,FALSE),"")</f>
        <v/>
      </c>
      <c r="R259" s="298" t="e">
        <f>+VLOOKUP(Q259,Listados!$P$3:$Q$6,2,FALSE)</f>
        <v>#N/A</v>
      </c>
      <c r="S259" s="162"/>
      <c r="T259" s="94"/>
      <c r="U259" s="47" t="s">
        <v>627</v>
      </c>
      <c r="V259" s="200"/>
      <c r="W259" s="200"/>
      <c r="X259" s="200"/>
      <c r="Y259" s="95" t="str">
        <f t="shared" si="37"/>
        <v/>
      </c>
      <c r="Z259" s="200"/>
      <c r="AA259" s="95" t="str">
        <f t="shared" si="38"/>
        <v/>
      </c>
      <c r="AB259" s="162"/>
      <c r="AC259" s="95" t="str">
        <f t="shared" si="39"/>
        <v/>
      </c>
      <c r="AD259" s="162"/>
      <c r="AE259" s="95" t="str">
        <f t="shared" si="40"/>
        <v/>
      </c>
      <c r="AF259" s="162"/>
      <c r="AG259" s="95" t="str">
        <f t="shared" si="41"/>
        <v/>
      </c>
      <c r="AH259" s="162"/>
      <c r="AI259" s="95" t="str">
        <f t="shared" si="42"/>
        <v/>
      </c>
      <c r="AJ259" s="162"/>
      <c r="AK259" s="27" t="str">
        <f t="shared" si="43"/>
        <v/>
      </c>
      <c r="AL259" s="48" t="str">
        <f t="shared" si="44"/>
        <v/>
      </c>
      <c r="AM259" s="48" t="str">
        <f t="shared" si="45"/>
        <v/>
      </c>
      <c r="AN259" s="236"/>
      <c r="AO259" s="236"/>
      <c r="AP259" s="236"/>
      <c r="AQ259" s="236"/>
      <c r="AR259" s="236"/>
      <c r="AS259" s="236"/>
      <c r="AT259" s="236"/>
      <c r="AU259" s="237" t="str">
        <f>IFERROR(VLOOKUP(AT259,'Seguridad Información'!$I$61:$J$65,2,0),"")</f>
        <v/>
      </c>
      <c r="AV259" s="79"/>
      <c r="AW259" s="78" t="str">
        <f t="shared" si="36"/>
        <v/>
      </c>
      <c r="AX259" s="77" t="str">
        <f t="shared" si="46"/>
        <v/>
      </c>
      <c r="AY259" s="21" t="str">
        <f>IFERROR(VLOOKUP((CONCATENATE(AM259,AX259)),Listados!$U$3:$V$11,2,FALSE),"")</f>
        <v/>
      </c>
      <c r="AZ259" s="48">
        <f t="shared" si="47"/>
        <v>100</v>
      </c>
      <c r="BA259" s="294">
        <f>AVERAGE(AZ259:AZ264)</f>
        <v>100</v>
      </c>
      <c r="BB259" s="296" t="str">
        <f>IF(BA259&lt;=50, "Débil", IF(BA259&lt;=99,"Moderado","Fuerte"))</f>
        <v>Fuerte</v>
      </c>
      <c r="BC259" s="197">
        <f>+IF(AND(W259="Preventivo",BB259="Fuerte"),2,IF(AND(W259="Preventivo",BB259="Moderado"),1,0))</f>
        <v>0</v>
      </c>
      <c r="BD259" s="64">
        <f>+IF(AND(W259="Detectivo/Correctivo",$BB259="Fuerte"),2,IF(AND(W259="Detectivo/Correctivo",$BB259="Moderado"),1,IF(AND(W259="Preventivo",$BB259="Fuerte"),1,0)))</f>
        <v>0</v>
      </c>
      <c r="BE259" s="197" t="e">
        <f>+N259-BC259</f>
        <v>#N/A</v>
      </c>
      <c r="BF259" s="197" t="e">
        <f>+P259-BD259</f>
        <v>#N/A</v>
      </c>
      <c r="BG259" s="298" t="e">
        <f>+VLOOKUP(MIN(BE259,BE260,BE261,BE262,BE263,BE264),Listados!$J$18:$K$24,2,TRUE)</f>
        <v>#N/A</v>
      </c>
      <c r="BH259" s="298" t="e">
        <f>+VLOOKUP(MIN(BF259,BF260,BF261,BF262,BF263,BF264),Listados!$J$27:$K$32,2,TRUE)</f>
        <v>#N/A</v>
      </c>
      <c r="BI259" s="298" t="e">
        <f>IF(AND(BG259&lt;&gt;"",BH259&lt;&gt;""),VLOOKUP(BG259&amp;BH259,Listados!$M$3:$N$27,2,FALSE),"")</f>
        <v>#N/A</v>
      </c>
      <c r="BJ259" s="487" t="e">
        <f>+IF($R259="Asumir el riesgo","NA","")</f>
        <v>#N/A</v>
      </c>
      <c r="BK259" s="487" t="e">
        <f>+IF($R259="Asumir el riesgo","NA","")</f>
        <v>#N/A</v>
      </c>
      <c r="BL259" s="487" t="e">
        <f>+IF($R259="Asumir el riesgo","NA","")</f>
        <v>#N/A</v>
      </c>
      <c r="BM259" s="487" t="e">
        <f>+IF($R259="Asumir el riesgo","NA","")</f>
        <v>#N/A</v>
      </c>
    </row>
    <row r="260" spans="1:65" ht="65.099999999999994" customHeight="1" thickBot="1" x14ac:dyDescent="0.3">
      <c r="A260" s="310"/>
      <c r="B260" s="495"/>
      <c r="C260" s="315"/>
      <c r="D260" s="168"/>
      <c r="E260" s="168"/>
      <c r="F260" s="410"/>
      <c r="G260" s="318"/>
      <c r="H260" s="100"/>
      <c r="I260" s="129"/>
      <c r="J260" s="100"/>
      <c r="K260" s="153"/>
      <c r="L260" s="130"/>
      <c r="M260" s="302"/>
      <c r="N260" s="304"/>
      <c r="O260" s="307"/>
      <c r="P260" s="304"/>
      <c r="Q260" s="308"/>
      <c r="R260" s="299"/>
      <c r="S260" s="162"/>
      <c r="T260" s="238"/>
      <c r="U260" s="47" t="s">
        <v>627</v>
      </c>
      <c r="V260" s="200"/>
      <c r="W260" s="200"/>
      <c r="X260" s="200"/>
      <c r="Y260" s="95" t="str">
        <f t="shared" si="37"/>
        <v/>
      </c>
      <c r="Z260" s="200"/>
      <c r="AA260" s="95" t="str">
        <f t="shared" si="38"/>
        <v/>
      </c>
      <c r="AB260" s="162"/>
      <c r="AC260" s="95" t="str">
        <f t="shared" si="39"/>
        <v/>
      </c>
      <c r="AD260" s="162"/>
      <c r="AE260" s="95" t="str">
        <f t="shared" si="40"/>
        <v/>
      </c>
      <c r="AF260" s="162"/>
      <c r="AG260" s="95" t="str">
        <f t="shared" si="41"/>
        <v/>
      </c>
      <c r="AH260" s="162"/>
      <c r="AI260" s="95" t="str">
        <f t="shared" si="42"/>
        <v/>
      </c>
      <c r="AJ260" s="162"/>
      <c r="AK260" s="27" t="str">
        <f t="shared" si="43"/>
        <v/>
      </c>
      <c r="AL260" s="48" t="str">
        <f t="shared" si="44"/>
        <v/>
      </c>
      <c r="AM260" s="48" t="str">
        <f t="shared" si="45"/>
        <v/>
      </c>
      <c r="AN260" s="236"/>
      <c r="AO260" s="236"/>
      <c r="AP260" s="236"/>
      <c r="AQ260" s="236"/>
      <c r="AR260" s="236"/>
      <c r="AS260" s="236"/>
      <c r="AT260" s="236"/>
      <c r="AU260" s="237" t="str">
        <f>IFERROR(VLOOKUP(AT260,'Seguridad Información'!$I$61:$J$65,2,0),"")</f>
        <v/>
      </c>
      <c r="AV260" s="79"/>
      <c r="AW260" s="78" t="str">
        <f t="shared" si="36"/>
        <v/>
      </c>
      <c r="AX260" s="77" t="str">
        <f t="shared" si="46"/>
        <v/>
      </c>
      <c r="AY260" s="21" t="str">
        <f>IFERROR(VLOOKUP((CONCATENATE(AM260,AX260)),Listados!$U$3:$V$11,2,FALSE),"")</f>
        <v/>
      </c>
      <c r="AZ260" s="48">
        <f t="shared" si="47"/>
        <v>100</v>
      </c>
      <c r="BA260" s="295"/>
      <c r="BB260" s="297"/>
      <c r="BC260" s="197">
        <f>+IF(AND(W260="Preventivo",BB259="Fuerte"),2,IF(AND(W260="Preventivo",BB259="Moderado"),1,0))</f>
        <v>0</v>
      </c>
      <c r="BD260" s="64">
        <f>+IF(AND(W260="Detectivo/Correctivo",$BB259="Fuerte"),2,IF(AND(W260="Detectivo/Correctivo",$BB260="Moderado"),1,IF(AND(W260="Preventivo",$BB259="Fuerte"),1,0)))</f>
        <v>0</v>
      </c>
      <c r="BE260" s="197" t="e">
        <f>+N259-BC260</f>
        <v>#N/A</v>
      </c>
      <c r="BF260" s="197" t="e">
        <f>+P259-BD260</f>
        <v>#N/A</v>
      </c>
      <c r="BG260" s="299"/>
      <c r="BH260" s="299"/>
      <c r="BI260" s="299"/>
      <c r="BJ260" s="488"/>
      <c r="BK260" s="488"/>
      <c r="BL260" s="488"/>
      <c r="BM260" s="488"/>
    </row>
    <row r="261" spans="1:65" ht="65.099999999999994" customHeight="1" thickBot="1" x14ac:dyDescent="0.3">
      <c r="A261" s="310"/>
      <c r="B261" s="495"/>
      <c r="C261" s="315"/>
      <c r="D261" s="168"/>
      <c r="E261" s="168"/>
      <c r="F261" s="410"/>
      <c r="G261" s="318"/>
      <c r="H261" s="100"/>
      <c r="I261" s="129"/>
      <c r="J261" s="100"/>
      <c r="K261" s="153"/>
      <c r="L261" s="130"/>
      <c r="M261" s="302"/>
      <c r="N261" s="304"/>
      <c r="O261" s="307"/>
      <c r="P261" s="304"/>
      <c r="Q261" s="308"/>
      <c r="R261" s="299"/>
      <c r="S261" s="162"/>
      <c r="T261" s="96"/>
      <c r="U261" s="47" t="s">
        <v>627</v>
      </c>
      <c r="V261" s="200"/>
      <c r="W261" s="200"/>
      <c r="X261" s="200"/>
      <c r="Y261" s="95" t="str">
        <f t="shared" si="37"/>
        <v/>
      </c>
      <c r="Z261" s="200"/>
      <c r="AA261" s="95" t="str">
        <f t="shared" si="38"/>
        <v/>
      </c>
      <c r="AB261" s="162"/>
      <c r="AC261" s="95" t="str">
        <f t="shared" si="39"/>
        <v/>
      </c>
      <c r="AD261" s="162"/>
      <c r="AE261" s="95" t="str">
        <f t="shared" si="40"/>
        <v/>
      </c>
      <c r="AF261" s="162"/>
      <c r="AG261" s="95" t="str">
        <f t="shared" si="41"/>
        <v/>
      </c>
      <c r="AH261" s="162"/>
      <c r="AI261" s="95" t="str">
        <f t="shared" si="42"/>
        <v/>
      </c>
      <c r="AJ261" s="162"/>
      <c r="AK261" s="27" t="str">
        <f t="shared" si="43"/>
        <v/>
      </c>
      <c r="AL261" s="48" t="str">
        <f t="shared" si="44"/>
        <v/>
      </c>
      <c r="AM261" s="48" t="str">
        <f t="shared" si="45"/>
        <v/>
      </c>
      <c r="AN261" s="236"/>
      <c r="AO261" s="236"/>
      <c r="AP261" s="236"/>
      <c r="AQ261" s="236"/>
      <c r="AR261" s="236"/>
      <c r="AS261" s="236"/>
      <c r="AT261" s="236"/>
      <c r="AU261" s="237" t="str">
        <f>IFERROR(VLOOKUP(AT261,'Seguridad Información'!$I$61:$J$65,2,0),"")</f>
        <v/>
      </c>
      <c r="AV261" s="79"/>
      <c r="AW261" s="78" t="str">
        <f t="shared" si="36"/>
        <v/>
      </c>
      <c r="AX261" s="77" t="str">
        <f t="shared" si="46"/>
        <v/>
      </c>
      <c r="AY261" s="21" t="str">
        <f>IFERROR(VLOOKUP((CONCATENATE(AM261,AX261)),Listados!$U$3:$V$11,2,FALSE),"")</f>
        <v/>
      </c>
      <c r="AZ261" s="48">
        <f t="shared" si="47"/>
        <v>100</v>
      </c>
      <c r="BA261" s="295"/>
      <c r="BB261" s="297"/>
      <c r="BC261" s="197">
        <f>+IF(AND(W261="Preventivo",BB259="Fuerte"),2,IF(AND(W261="Preventivo",BB259="Moderado"),1,0))</f>
        <v>0</v>
      </c>
      <c r="BD261" s="64">
        <f>+IF(AND(W261="Detectivo/Correctivo",$BB259="Fuerte"),2,IF(AND(W261="Detectivo/Correctivo",$BB261="Moderado"),1,IF(AND(W261="Preventivo",$BB259="Fuerte"),1,0)))</f>
        <v>0</v>
      </c>
      <c r="BE261" s="197" t="e">
        <f>+N259-BC261</f>
        <v>#N/A</v>
      </c>
      <c r="BF261" s="197" t="e">
        <f>+P259-BD261</f>
        <v>#N/A</v>
      </c>
      <c r="BG261" s="299"/>
      <c r="BH261" s="299"/>
      <c r="BI261" s="299"/>
      <c r="BJ261" s="488"/>
      <c r="BK261" s="488"/>
      <c r="BL261" s="488"/>
      <c r="BM261" s="488"/>
    </row>
    <row r="262" spans="1:65" ht="65.099999999999994" customHeight="1" thickBot="1" x14ac:dyDescent="0.3">
      <c r="A262" s="310"/>
      <c r="B262" s="495"/>
      <c r="C262" s="315"/>
      <c r="D262" s="168"/>
      <c r="E262" s="168"/>
      <c r="F262" s="410"/>
      <c r="G262" s="318"/>
      <c r="H262" s="100"/>
      <c r="I262" s="129"/>
      <c r="J262" s="100"/>
      <c r="K262" s="153"/>
      <c r="L262" s="130"/>
      <c r="M262" s="302"/>
      <c r="N262" s="304"/>
      <c r="O262" s="307"/>
      <c r="P262" s="304"/>
      <c r="Q262" s="308"/>
      <c r="R262" s="299"/>
      <c r="S262" s="162"/>
      <c r="T262" s="97"/>
      <c r="U262" s="47" t="s">
        <v>627</v>
      </c>
      <c r="V262" s="200"/>
      <c r="W262" s="200"/>
      <c r="X262" s="200"/>
      <c r="Y262" s="95" t="str">
        <f t="shared" si="37"/>
        <v/>
      </c>
      <c r="Z262" s="200"/>
      <c r="AA262" s="95" t="str">
        <f t="shared" si="38"/>
        <v/>
      </c>
      <c r="AB262" s="162"/>
      <c r="AC262" s="95" t="str">
        <f t="shared" si="39"/>
        <v/>
      </c>
      <c r="AD262" s="162"/>
      <c r="AE262" s="95" t="str">
        <f t="shared" si="40"/>
        <v/>
      </c>
      <c r="AF262" s="162"/>
      <c r="AG262" s="95" t="str">
        <f t="shared" si="41"/>
        <v/>
      </c>
      <c r="AH262" s="162"/>
      <c r="AI262" s="95" t="str">
        <f t="shared" si="42"/>
        <v/>
      </c>
      <c r="AJ262" s="162"/>
      <c r="AK262" s="27" t="str">
        <f t="shared" si="43"/>
        <v/>
      </c>
      <c r="AL262" s="48" t="str">
        <f t="shared" si="44"/>
        <v/>
      </c>
      <c r="AM262" s="48" t="str">
        <f t="shared" si="45"/>
        <v/>
      </c>
      <c r="AN262" s="236"/>
      <c r="AO262" s="236"/>
      <c r="AP262" s="236"/>
      <c r="AQ262" s="236"/>
      <c r="AR262" s="236"/>
      <c r="AS262" s="236"/>
      <c r="AT262" s="236"/>
      <c r="AU262" s="237" t="str">
        <f>IFERROR(VLOOKUP(AT262,'Seguridad Información'!$I$61:$J$65,2,0),"")</f>
        <v/>
      </c>
      <c r="AV262" s="79"/>
      <c r="AW262" s="78" t="str">
        <f t="shared" si="36"/>
        <v/>
      </c>
      <c r="AX262" s="77" t="str">
        <f t="shared" si="46"/>
        <v/>
      </c>
      <c r="AY262" s="21" t="str">
        <f>IFERROR(VLOOKUP((CONCATENATE(AM262,AX262)),Listados!$U$3:$V$11,2,FALSE),"")</f>
        <v/>
      </c>
      <c r="AZ262" s="48">
        <f t="shared" si="47"/>
        <v>100</v>
      </c>
      <c r="BA262" s="295"/>
      <c r="BB262" s="297"/>
      <c r="BC262" s="197">
        <f>+IF(AND(W262="Preventivo",BB259="Fuerte"),2,IF(AND(W262="Preventivo",BB259="Moderado"),1,0))</f>
        <v>0</v>
      </c>
      <c r="BD262" s="64">
        <f>+IF(AND(W262="Detectivo/Correctivo",$BB259="Fuerte"),2,IF(AND(W262="Detectivo/Correctivo",$BB262="Moderado"),1,IF(AND(W262="Preventivo",$BB259="Fuerte"),1,0)))</f>
        <v>0</v>
      </c>
      <c r="BE262" s="197" t="e">
        <f>+N259-BC262</f>
        <v>#N/A</v>
      </c>
      <c r="BF262" s="197" t="e">
        <f>+P259-BD262</f>
        <v>#N/A</v>
      </c>
      <c r="BG262" s="299"/>
      <c r="BH262" s="299"/>
      <c r="BI262" s="299"/>
      <c r="BJ262" s="488"/>
      <c r="BK262" s="488"/>
      <c r="BL262" s="488"/>
      <c r="BM262" s="488"/>
    </row>
    <row r="263" spans="1:65" ht="65.099999999999994" customHeight="1" thickBot="1" x14ac:dyDescent="0.3">
      <c r="A263" s="310"/>
      <c r="B263" s="495"/>
      <c r="C263" s="315"/>
      <c r="D263" s="109"/>
      <c r="E263" s="109"/>
      <c r="F263" s="410"/>
      <c r="G263" s="318"/>
      <c r="H263" s="100"/>
      <c r="I263" s="129"/>
      <c r="J263" s="100"/>
      <c r="K263" s="29"/>
      <c r="L263" s="130"/>
      <c r="M263" s="302"/>
      <c r="N263" s="304"/>
      <c r="O263" s="307"/>
      <c r="P263" s="304"/>
      <c r="Q263" s="308"/>
      <c r="R263" s="299"/>
      <c r="S263" s="162"/>
      <c r="T263" s="238"/>
      <c r="U263" s="47" t="s">
        <v>627</v>
      </c>
      <c r="V263" s="200"/>
      <c r="W263" s="200"/>
      <c r="X263" s="200"/>
      <c r="Y263" s="95" t="str">
        <f t="shared" si="37"/>
        <v/>
      </c>
      <c r="Z263" s="200"/>
      <c r="AA263" s="95" t="str">
        <f t="shared" si="38"/>
        <v/>
      </c>
      <c r="AB263" s="162"/>
      <c r="AC263" s="95" t="str">
        <f t="shared" si="39"/>
        <v/>
      </c>
      <c r="AD263" s="162"/>
      <c r="AE263" s="95" t="str">
        <f t="shared" si="40"/>
        <v/>
      </c>
      <c r="AF263" s="162"/>
      <c r="AG263" s="95" t="str">
        <f t="shared" si="41"/>
        <v/>
      </c>
      <c r="AH263" s="162"/>
      <c r="AI263" s="95" t="str">
        <f t="shared" si="42"/>
        <v/>
      </c>
      <c r="AJ263" s="162"/>
      <c r="AK263" s="27" t="str">
        <f t="shared" si="43"/>
        <v/>
      </c>
      <c r="AL263" s="48" t="str">
        <f t="shared" si="44"/>
        <v/>
      </c>
      <c r="AM263" s="48" t="str">
        <f t="shared" si="45"/>
        <v/>
      </c>
      <c r="AN263" s="236"/>
      <c r="AO263" s="236"/>
      <c r="AP263" s="236"/>
      <c r="AQ263" s="236"/>
      <c r="AR263" s="236"/>
      <c r="AS263" s="236"/>
      <c r="AT263" s="236"/>
      <c r="AU263" s="237" t="str">
        <f>IFERROR(VLOOKUP(AT263,'Seguridad Información'!$I$61:$J$65,2,0),"")</f>
        <v/>
      </c>
      <c r="AV263" s="79"/>
      <c r="AW263" s="78" t="str">
        <f t="shared" ref="AW263:AW326" si="48">IFERROR(AVERAGE(AO263,AQ263,AS263,AU263),"")</f>
        <v/>
      </c>
      <c r="AX263" s="77" t="str">
        <f t="shared" si="46"/>
        <v/>
      </c>
      <c r="AY263" s="21" t="str">
        <f>IFERROR(VLOOKUP((CONCATENATE(AM263,AX263)),Listados!$U$3:$V$11,2,FALSE),"")</f>
        <v/>
      </c>
      <c r="AZ263" s="48">
        <f t="shared" si="47"/>
        <v>100</v>
      </c>
      <c r="BA263" s="295"/>
      <c r="BB263" s="297"/>
      <c r="BC263" s="197">
        <f>+IF(AND(W263="Preventivo",BB259="Fuerte"),2,IF(AND(W263="Preventivo",BB259="Moderado"),1,0))</f>
        <v>0</v>
      </c>
      <c r="BD263" s="64">
        <f>+IF(AND(W263="Detectivo/Correctivo",$BB259="Fuerte"),2,IF(AND(W263="Detectivo/Correctivo",$BB263="Moderado"),1,IF(AND(W263="Preventivo",$BB259="Fuerte"),1,0)))</f>
        <v>0</v>
      </c>
      <c r="BE263" s="197" t="e">
        <f>+N259-BC263</f>
        <v>#N/A</v>
      </c>
      <c r="BF263" s="197" t="e">
        <f>+P259-BD263</f>
        <v>#N/A</v>
      </c>
      <c r="BG263" s="299"/>
      <c r="BH263" s="299"/>
      <c r="BI263" s="299"/>
      <c r="BJ263" s="488"/>
      <c r="BK263" s="488"/>
      <c r="BL263" s="488"/>
      <c r="BM263" s="488"/>
    </row>
    <row r="264" spans="1:65" ht="65.099999999999994" customHeight="1" thickBot="1" x14ac:dyDescent="0.3">
      <c r="A264" s="311"/>
      <c r="B264" s="495"/>
      <c r="C264" s="316"/>
      <c r="D264" s="106"/>
      <c r="E264" s="106"/>
      <c r="F264" s="479"/>
      <c r="G264" s="319"/>
      <c r="H264" s="100"/>
      <c r="I264" s="129"/>
      <c r="J264" s="100"/>
      <c r="K264" s="31"/>
      <c r="L264" s="130"/>
      <c r="M264" s="302"/>
      <c r="N264" s="305"/>
      <c r="O264" s="307"/>
      <c r="P264" s="305"/>
      <c r="Q264" s="308"/>
      <c r="R264" s="300"/>
      <c r="S264" s="162"/>
      <c r="T264" s="98"/>
      <c r="U264" s="47" t="s">
        <v>627</v>
      </c>
      <c r="V264" s="200"/>
      <c r="W264" s="200"/>
      <c r="X264" s="200"/>
      <c r="Y264" s="95" t="str">
        <f t="shared" ref="Y264:Y327" si="49">+IF(X264="si",15,"")</f>
        <v/>
      </c>
      <c r="Z264" s="200"/>
      <c r="AA264" s="95" t="str">
        <f t="shared" ref="AA264:AA327" si="50">+IF(Z264="si",15,"")</f>
        <v/>
      </c>
      <c r="AB264" s="162"/>
      <c r="AC264" s="95" t="str">
        <f t="shared" ref="AC264:AC327" si="51">+IF(AB264="si",15,"")</f>
        <v/>
      </c>
      <c r="AD264" s="162"/>
      <c r="AE264" s="95" t="str">
        <f t="shared" ref="AE264:AE327" si="52">+IF(AD264="si",15,"")</f>
        <v/>
      </c>
      <c r="AF264" s="162"/>
      <c r="AG264" s="95" t="str">
        <f t="shared" ref="AG264:AG327" si="53">+IF(AF264="si",15,"")</f>
        <v/>
      </c>
      <c r="AH264" s="162"/>
      <c r="AI264" s="95" t="str">
        <f t="shared" ref="AI264:AI327" si="54">+IF(AH264="si",15,"")</f>
        <v/>
      </c>
      <c r="AJ264" s="162"/>
      <c r="AK264" s="27" t="str">
        <f t="shared" ref="AK264:AK327" si="55">+IF(AJ264="Completa",10,IF(AJ264="Incompleta",5,""))</f>
        <v/>
      </c>
      <c r="AL264" s="48" t="str">
        <f t="shared" ref="AL264:AL327" si="56">IF((SUM(Y264,AA264,AC264,AE264,AG264,AI264,AK264)=0),"",(SUM(Y264,AA264,AC264,AE264,AG264,AI264,AK264)))</f>
        <v/>
      </c>
      <c r="AM264" s="48" t="str">
        <f t="shared" ref="AM264:AM327" si="57">IF(AL264&lt;=85,"Débil",IF(AL264&lt;=95,"Moderado",IF(AL264=100,"Fuerte","")))</f>
        <v/>
      </c>
      <c r="AN264" s="236"/>
      <c r="AO264" s="236"/>
      <c r="AP264" s="236"/>
      <c r="AQ264" s="236"/>
      <c r="AR264" s="236"/>
      <c r="AS264" s="236"/>
      <c r="AT264" s="236"/>
      <c r="AU264" s="237" t="str">
        <f>IFERROR(VLOOKUP(AT264,'Seguridad Información'!$I$61:$J$65,2,0),"")</f>
        <v/>
      </c>
      <c r="AV264" s="79"/>
      <c r="AW264" s="78" t="str">
        <f t="shared" si="48"/>
        <v/>
      </c>
      <c r="AX264" s="77" t="str">
        <f t="shared" ref="AX264:AX327" si="58">IF(AW264&lt;=80,"Débil",IF(AW264&lt;=90,"Moderado",IF(AW264=100,"Fuerte","")))</f>
        <v/>
      </c>
      <c r="AY264" s="21" t="str">
        <f>IFERROR(VLOOKUP((CONCATENATE(AM264,AX264)),Listados!$U$3:$V$11,2,FALSE),"")</f>
        <v/>
      </c>
      <c r="AZ264" s="48">
        <f t="shared" si="47"/>
        <v>100</v>
      </c>
      <c r="BA264" s="296"/>
      <c r="BB264" s="297"/>
      <c r="BC264" s="197">
        <f>+IF(AND(W264="Preventivo",BB259="Fuerte"),2,IF(AND(W264="Preventivo",BB259="Moderado"),1,0))</f>
        <v>0</v>
      </c>
      <c r="BD264" s="64">
        <f>+IF(AND(W264="Detectivo/Correctivo",$BB259="Fuerte"),2,IF(AND(W264="Detectivo/Correctivo",$BB264="Moderado"),1,IF(AND(W264="Preventivo",$BB259="Fuerte"),1,0)))</f>
        <v>0</v>
      </c>
      <c r="BE264" s="197" t="e">
        <f>+N259-BC264</f>
        <v>#N/A</v>
      </c>
      <c r="BF264" s="197" t="e">
        <f>+P259-BD264</f>
        <v>#N/A</v>
      </c>
      <c r="BG264" s="300"/>
      <c r="BH264" s="300"/>
      <c r="BI264" s="300"/>
      <c r="BJ264" s="489"/>
      <c r="BK264" s="489"/>
      <c r="BL264" s="489"/>
      <c r="BM264" s="489"/>
    </row>
    <row r="265" spans="1:65" ht="65.099999999999994" customHeight="1" thickBot="1" x14ac:dyDescent="0.3">
      <c r="A265" s="309">
        <v>44</v>
      </c>
      <c r="B265" s="494"/>
      <c r="C265" s="314" t="str">
        <f>IFERROR(VLOOKUP(B265,Listados!B$3:C$20,2,FALSE),"")</f>
        <v/>
      </c>
      <c r="D265" s="107"/>
      <c r="E265" s="107"/>
      <c r="F265" s="409"/>
      <c r="G265" s="317"/>
      <c r="H265" s="100"/>
      <c r="I265" s="129"/>
      <c r="J265" s="100"/>
      <c r="K265" s="103"/>
      <c r="L265" s="17"/>
      <c r="M265" s="301"/>
      <c r="N265" s="303" t="e">
        <f>+VLOOKUP(M265,Listados!$K$8:$L$12,2,0)</f>
        <v>#N/A</v>
      </c>
      <c r="O265" s="306"/>
      <c r="P265" s="303" t="e">
        <f>+VLOOKUP(O265,Listados!$K$13:$L$17,2,0)</f>
        <v>#N/A</v>
      </c>
      <c r="Q265" s="300" t="str">
        <f>IF(AND(M265&lt;&gt;"",O265&lt;&gt;""),VLOOKUP(M265&amp;O265,Listados!$M$3:$N$27,2,FALSE),"")</f>
        <v/>
      </c>
      <c r="R265" s="298" t="e">
        <f>+VLOOKUP(Q265,Listados!$P$3:$Q$6,2,FALSE)</f>
        <v>#N/A</v>
      </c>
      <c r="S265" s="162"/>
      <c r="T265" s="94"/>
      <c r="U265" s="47" t="s">
        <v>627</v>
      </c>
      <c r="V265" s="200"/>
      <c r="W265" s="200"/>
      <c r="X265" s="200"/>
      <c r="Y265" s="95" t="str">
        <f t="shared" si="49"/>
        <v/>
      </c>
      <c r="Z265" s="200"/>
      <c r="AA265" s="95" t="str">
        <f t="shared" si="50"/>
        <v/>
      </c>
      <c r="AB265" s="162"/>
      <c r="AC265" s="95" t="str">
        <f t="shared" si="51"/>
        <v/>
      </c>
      <c r="AD265" s="162"/>
      <c r="AE265" s="95" t="str">
        <f t="shared" si="52"/>
        <v/>
      </c>
      <c r="AF265" s="162"/>
      <c r="AG265" s="95" t="str">
        <f t="shared" si="53"/>
        <v/>
      </c>
      <c r="AH265" s="162"/>
      <c r="AI265" s="95" t="str">
        <f t="shared" si="54"/>
        <v/>
      </c>
      <c r="AJ265" s="162"/>
      <c r="AK265" s="27" t="str">
        <f t="shared" si="55"/>
        <v/>
      </c>
      <c r="AL265" s="48" t="str">
        <f t="shared" si="56"/>
        <v/>
      </c>
      <c r="AM265" s="48" t="str">
        <f t="shared" si="57"/>
        <v/>
      </c>
      <c r="AN265" s="236"/>
      <c r="AO265" s="236"/>
      <c r="AP265" s="236"/>
      <c r="AQ265" s="236"/>
      <c r="AR265" s="236"/>
      <c r="AS265" s="236"/>
      <c r="AT265" s="236"/>
      <c r="AU265" s="237" t="str">
        <f>IFERROR(VLOOKUP(AT265,'Seguridad Información'!$I$61:$J$65,2,0),"")</f>
        <v/>
      </c>
      <c r="AV265" s="79"/>
      <c r="AW265" s="78" t="str">
        <f t="shared" si="48"/>
        <v/>
      </c>
      <c r="AX265" s="77" t="str">
        <f t="shared" si="58"/>
        <v/>
      </c>
      <c r="AY265" s="21" t="str">
        <f>IFERROR(VLOOKUP((CONCATENATE(AM265,AX265)),Listados!$U$3:$V$11,2,FALSE),"")</f>
        <v/>
      </c>
      <c r="AZ265" s="48">
        <f t="shared" ref="AZ265:AZ328" si="59">IF(ISBLANK(AY265),"",IF(AY265="Débil", 0, IF(AY265="Moderado",50,100)))</f>
        <v>100</v>
      </c>
      <c r="BA265" s="294">
        <f>AVERAGE(AZ265:AZ270)</f>
        <v>100</v>
      </c>
      <c r="BB265" s="296" t="str">
        <f>IF(BA265&lt;=50, "Débil", IF(BA265&lt;=99,"Moderado","Fuerte"))</f>
        <v>Fuerte</v>
      </c>
      <c r="BC265" s="197">
        <f>+IF(AND(W265="Preventivo",BB265="Fuerte"),2,IF(AND(W265="Preventivo",BB265="Moderado"),1,0))</f>
        <v>0</v>
      </c>
      <c r="BD265" s="64">
        <f>+IF(AND(W265="Detectivo/Correctivo",$BB265="Fuerte"),2,IF(AND(W265="Detectivo/Correctivo",$BB265="Moderado"),1,IF(AND(W265="Preventivo",$BB265="Fuerte"),1,0)))</f>
        <v>0</v>
      </c>
      <c r="BE265" s="197" t="e">
        <f>+N265-BC265</f>
        <v>#N/A</v>
      </c>
      <c r="BF265" s="197" t="e">
        <f>+P265-BD265</f>
        <v>#N/A</v>
      </c>
      <c r="BG265" s="298" t="e">
        <f>+VLOOKUP(MIN(BE265,BE266,BE267,BE268,BE269,BE270),Listados!$J$18:$K$24,2,TRUE)</f>
        <v>#N/A</v>
      </c>
      <c r="BH265" s="298" t="e">
        <f>+VLOOKUP(MIN(BF265,BF266,BF267,BF268,BF269,BF270),Listados!$J$27:$K$32,2,TRUE)</f>
        <v>#N/A</v>
      </c>
      <c r="BI265" s="298" t="e">
        <f>IF(AND(BG265&lt;&gt;"",BH265&lt;&gt;""),VLOOKUP(BG265&amp;BH265,Listados!$M$3:$N$27,2,FALSE),"")</f>
        <v>#N/A</v>
      </c>
      <c r="BJ265" s="487" t="e">
        <f>+IF($R265="Asumir el riesgo","NA","")</f>
        <v>#N/A</v>
      </c>
      <c r="BK265" s="487" t="e">
        <f>+IF($R265="Asumir el riesgo","NA","")</f>
        <v>#N/A</v>
      </c>
      <c r="BL265" s="487" t="e">
        <f>+IF($R265="Asumir el riesgo","NA","")</f>
        <v>#N/A</v>
      </c>
      <c r="BM265" s="487" t="e">
        <f>+IF($R265="Asumir el riesgo","NA","")</f>
        <v>#N/A</v>
      </c>
    </row>
    <row r="266" spans="1:65" ht="65.099999999999994" customHeight="1" thickBot="1" x14ac:dyDescent="0.3">
      <c r="A266" s="310"/>
      <c r="B266" s="495"/>
      <c r="C266" s="315"/>
      <c r="D266" s="168"/>
      <c r="E266" s="168"/>
      <c r="F266" s="410"/>
      <c r="G266" s="318"/>
      <c r="H266" s="100"/>
      <c r="I266" s="129"/>
      <c r="J266" s="100"/>
      <c r="K266" s="153"/>
      <c r="L266" s="130"/>
      <c r="M266" s="302"/>
      <c r="N266" s="304"/>
      <c r="O266" s="307"/>
      <c r="P266" s="304"/>
      <c r="Q266" s="308"/>
      <c r="R266" s="299"/>
      <c r="S266" s="162"/>
      <c r="T266" s="238"/>
      <c r="U266" s="47" t="s">
        <v>627</v>
      </c>
      <c r="V266" s="200"/>
      <c r="W266" s="200"/>
      <c r="X266" s="200"/>
      <c r="Y266" s="95" t="str">
        <f t="shared" si="49"/>
        <v/>
      </c>
      <c r="Z266" s="200"/>
      <c r="AA266" s="95" t="str">
        <f t="shared" si="50"/>
        <v/>
      </c>
      <c r="AB266" s="162"/>
      <c r="AC266" s="95" t="str">
        <f t="shared" si="51"/>
        <v/>
      </c>
      <c r="AD266" s="162"/>
      <c r="AE266" s="95" t="str">
        <f t="shared" si="52"/>
        <v/>
      </c>
      <c r="AF266" s="162"/>
      <c r="AG266" s="95" t="str">
        <f t="shared" si="53"/>
        <v/>
      </c>
      <c r="AH266" s="162"/>
      <c r="AI266" s="95" t="str">
        <f t="shared" si="54"/>
        <v/>
      </c>
      <c r="AJ266" s="162"/>
      <c r="AK266" s="27" t="str">
        <f t="shared" si="55"/>
        <v/>
      </c>
      <c r="AL266" s="48" t="str">
        <f t="shared" si="56"/>
        <v/>
      </c>
      <c r="AM266" s="48" t="str">
        <f t="shared" si="57"/>
        <v/>
      </c>
      <c r="AN266" s="236"/>
      <c r="AO266" s="236"/>
      <c r="AP266" s="236"/>
      <c r="AQ266" s="236"/>
      <c r="AR266" s="236"/>
      <c r="AS266" s="236"/>
      <c r="AT266" s="236"/>
      <c r="AU266" s="237" t="str">
        <f>IFERROR(VLOOKUP(AT266,'Seguridad Información'!$I$61:$J$65,2,0),"")</f>
        <v/>
      </c>
      <c r="AV266" s="79"/>
      <c r="AW266" s="78" t="str">
        <f t="shared" si="48"/>
        <v/>
      </c>
      <c r="AX266" s="77" t="str">
        <f t="shared" si="58"/>
        <v/>
      </c>
      <c r="AY266" s="21" t="str">
        <f>IFERROR(VLOOKUP((CONCATENATE(AM266,AX266)),Listados!$U$3:$V$11,2,FALSE),"")</f>
        <v/>
      </c>
      <c r="AZ266" s="48">
        <f t="shared" si="59"/>
        <v>100</v>
      </c>
      <c r="BA266" s="295"/>
      <c r="BB266" s="297"/>
      <c r="BC266" s="197">
        <f>+IF(AND(W266="Preventivo",BB265="Fuerte"),2,IF(AND(W266="Preventivo",BB265="Moderado"),1,0))</f>
        <v>0</v>
      </c>
      <c r="BD266" s="64">
        <f>+IF(AND(W266="Detectivo/Correctivo",$BB265="Fuerte"),2,IF(AND(W266="Detectivo/Correctivo",$BB266="Moderado"),1,IF(AND(W266="Preventivo",$BB265="Fuerte"),1,0)))</f>
        <v>0</v>
      </c>
      <c r="BE266" s="197" t="e">
        <f>+N265-BC266</f>
        <v>#N/A</v>
      </c>
      <c r="BF266" s="197" t="e">
        <f>+P265-BD266</f>
        <v>#N/A</v>
      </c>
      <c r="BG266" s="299"/>
      <c r="BH266" s="299"/>
      <c r="BI266" s="299"/>
      <c r="BJ266" s="488"/>
      <c r="BK266" s="488"/>
      <c r="BL266" s="488"/>
      <c r="BM266" s="488"/>
    </row>
    <row r="267" spans="1:65" ht="65.099999999999994" customHeight="1" thickBot="1" x14ac:dyDescent="0.3">
      <c r="A267" s="310"/>
      <c r="B267" s="495"/>
      <c r="C267" s="315"/>
      <c r="D267" s="168"/>
      <c r="E267" s="168"/>
      <c r="F267" s="410"/>
      <c r="G267" s="318"/>
      <c r="H267" s="100"/>
      <c r="I267" s="129"/>
      <c r="J267" s="100"/>
      <c r="K267" s="153"/>
      <c r="L267" s="130"/>
      <c r="M267" s="302"/>
      <c r="N267" s="304"/>
      <c r="O267" s="307"/>
      <c r="P267" s="304"/>
      <c r="Q267" s="308"/>
      <c r="R267" s="299"/>
      <c r="S267" s="162"/>
      <c r="T267" s="96"/>
      <c r="U267" s="47" t="s">
        <v>627</v>
      </c>
      <c r="V267" s="200"/>
      <c r="W267" s="200"/>
      <c r="X267" s="200"/>
      <c r="Y267" s="95" t="str">
        <f t="shared" si="49"/>
        <v/>
      </c>
      <c r="Z267" s="200"/>
      <c r="AA267" s="95" t="str">
        <f t="shared" si="50"/>
        <v/>
      </c>
      <c r="AB267" s="162"/>
      <c r="AC267" s="95" t="str">
        <f t="shared" si="51"/>
        <v/>
      </c>
      <c r="AD267" s="162"/>
      <c r="AE267" s="95" t="str">
        <f t="shared" si="52"/>
        <v/>
      </c>
      <c r="AF267" s="162"/>
      <c r="AG267" s="95" t="str">
        <f t="shared" si="53"/>
        <v/>
      </c>
      <c r="AH267" s="162"/>
      <c r="AI267" s="95" t="str">
        <f t="shared" si="54"/>
        <v/>
      </c>
      <c r="AJ267" s="162"/>
      <c r="AK267" s="27" t="str">
        <f t="shared" si="55"/>
        <v/>
      </c>
      <c r="AL267" s="48" t="str">
        <f t="shared" si="56"/>
        <v/>
      </c>
      <c r="AM267" s="48" t="str">
        <f t="shared" si="57"/>
        <v/>
      </c>
      <c r="AN267" s="236"/>
      <c r="AO267" s="236"/>
      <c r="AP267" s="236"/>
      <c r="AQ267" s="236"/>
      <c r="AR267" s="236"/>
      <c r="AS267" s="236"/>
      <c r="AT267" s="236"/>
      <c r="AU267" s="237" t="str">
        <f>IFERROR(VLOOKUP(AT267,'Seguridad Información'!$I$61:$J$65,2,0),"")</f>
        <v/>
      </c>
      <c r="AV267" s="79"/>
      <c r="AW267" s="78" t="str">
        <f t="shared" si="48"/>
        <v/>
      </c>
      <c r="AX267" s="77" t="str">
        <f t="shared" si="58"/>
        <v/>
      </c>
      <c r="AY267" s="21" t="str">
        <f>IFERROR(VLOOKUP((CONCATENATE(AM267,AX267)),Listados!$U$3:$V$11,2,FALSE),"")</f>
        <v/>
      </c>
      <c r="AZ267" s="48">
        <f t="shared" si="59"/>
        <v>100</v>
      </c>
      <c r="BA267" s="295"/>
      <c r="BB267" s="297"/>
      <c r="BC267" s="197">
        <f>+IF(AND(W267="Preventivo",BB265="Fuerte"),2,IF(AND(W267="Preventivo",BB265="Moderado"),1,0))</f>
        <v>0</v>
      </c>
      <c r="BD267" s="64">
        <f>+IF(AND(W267="Detectivo/Correctivo",$BB265="Fuerte"),2,IF(AND(W267="Detectivo/Correctivo",$BB267="Moderado"),1,IF(AND(W267="Preventivo",$BB265="Fuerte"),1,0)))</f>
        <v>0</v>
      </c>
      <c r="BE267" s="197" t="e">
        <f>+N265-BC267</f>
        <v>#N/A</v>
      </c>
      <c r="BF267" s="197" t="e">
        <f>+P265-BD267</f>
        <v>#N/A</v>
      </c>
      <c r="BG267" s="299"/>
      <c r="BH267" s="299"/>
      <c r="BI267" s="299"/>
      <c r="BJ267" s="488"/>
      <c r="BK267" s="488"/>
      <c r="BL267" s="488"/>
      <c r="BM267" s="488"/>
    </row>
    <row r="268" spans="1:65" ht="65.099999999999994" customHeight="1" thickBot="1" x14ac:dyDescent="0.3">
      <c r="A268" s="310"/>
      <c r="B268" s="495"/>
      <c r="C268" s="315"/>
      <c r="D268" s="168"/>
      <c r="E268" s="168"/>
      <c r="F268" s="410"/>
      <c r="G268" s="318"/>
      <c r="H268" s="100"/>
      <c r="I268" s="129"/>
      <c r="J268" s="100"/>
      <c r="K268" s="153"/>
      <c r="L268" s="130"/>
      <c r="M268" s="302"/>
      <c r="N268" s="304"/>
      <c r="O268" s="307"/>
      <c r="P268" s="304"/>
      <c r="Q268" s="308"/>
      <c r="R268" s="299"/>
      <c r="S268" s="162"/>
      <c r="T268" s="97"/>
      <c r="U268" s="47" t="s">
        <v>627</v>
      </c>
      <c r="V268" s="200"/>
      <c r="W268" s="200"/>
      <c r="X268" s="200"/>
      <c r="Y268" s="95" t="str">
        <f t="shared" si="49"/>
        <v/>
      </c>
      <c r="Z268" s="200"/>
      <c r="AA268" s="95" t="str">
        <f t="shared" si="50"/>
        <v/>
      </c>
      <c r="AB268" s="162"/>
      <c r="AC268" s="95" t="str">
        <f t="shared" si="51"/>
        <v/>
      </c>
      <c r="AD268" s="162"/>
      <c r="AE268" s="95" t="str">
        <f t="shared" si="52"/>
        <v/>
      </c>
      <c r="AF268" s="162"/>
      <c r="AG268" s="95" t="str">
        <f t="shared" si="53"/>
        <v/>
      </c>
      <c r="AH268" s="162"/>
      <c r="AI268" s="95" t="str">
        <f t="shared" si="54"/>
        <v/>
      </c>
      <c r="AJ268" s="162"/>
      <c r="AK268" s="27" t="str">
        <f t="shared" si="55"/>
        <v/>
      </c>
      <c r="AL268" s="48" t="str">
        <f t="shared" si="56"/>
        <v/>
      </c>
      <c r="AM268" s="48" t="str">
        <f t="shared" si="57"/>
        <v/>
      </c>
      <c r="AN268" s="236"/>
      <c r="AO268" s="236"/>
      <c r="AP268" s="236"/>
      <c r="AQ268" s="236"/>
      <c r="AR268" s="236"/>
      <c r="AS268" s="236"/>
      <c r="AT268" s="236"/>
      <c r="AU268" s="237" t="str">
        <f>IFERROR(VLOOKUP(AT268,'Seguridad Información'!$I$61:$J$65,2,0),"")</f>
        <v/>
      </c>
      <c r="AV268" s="79"/>
      <c r="AW268" s="78" t="str">
        <f t="shared" si="48"/>
        <v/>
      </c>
      <c r="AX268" s="77" t="str">
        <f t="shared" si="58"/>
        <v/>
      </c>
      <c r="AY268" s="21" t="str">
        <f>IFERROR(VLOOKUP((CONCATENATE(AM268,AX268)),Listados!$U$3:$V$11,2,FALSE),"")</f>
        <v/>
      </c>
      <c r="AZ268" s="48">
        <f t="shared" si="59"/>
        <v>100</v>
      </c>
      <c r="BA268" s="295"/>
      <c r="BB268" s="297"/>
      <c r="BC268" s="197">
        <f>+IF(AND(W268="Preventivo",BB265="Fuerte"),2,IF(AND(W268="Preventivo",BB265="Moderado"),1,0))</f>
        <v>0</v>
      </c>
      <c r="BD268" s="64">
        <f>+IF(AND(W268="Detectivo/Correctivo",$BB265="Fuerte"),2,IF(AND(W268="Detectivo/Correctivo",$BB268="Moderado"),1,IF(AND(W268="Preventivo",$BB265="Fuerte"),1,0)))</f>
        <v>0</v>
      </c>
      <c r="BE268" s="197" t="e">
        <f>+N265-BC268</f>
        <v>#N/A</v>
      </c>
      <c r="BF268" s="197" t="e">
        <f>+P265-BD268</f>
        <v>#N/A</v>
      </c>
      <c r="BG268" s="299"/>
      <c r="BH268" s="299"/>
      <c r="BI268" s="299"/>
      <c r="BJ268" s="488"/>
      <c r="BK268" s="488"/>
      <c r="BL268" s="488"/>
      <c r="BM268" s="488"/>
    </row>
    <row r="269" spans="1:65" ht="65.099999999999994" customHeight="1" thickBot="1" x14ac:dyDescent="0.3">
      <c r="A269" s="310"/>
      <c r="B269" s="495"/>
      <c r="C269" s="315"/>
      <c r="D269" s="109"/>
      <c r="E269" s="109"/>
      <c r="F269" s="410"/>
      <c r="G269" s="318"/>
      <c r="H269" s="100"/>
      <c r="I269" s="129"/>
      <c r="J269" s="100"/>
      <c r="K269" s="29"/>
      <c r="L269" s="130"/>
      <c r="M269" s="302"/>
      <c r="N269" s="304"/>
      <c r="O269" s="307"/>
      <c r="P269" s="304"/>
      <c r="Q269" s="308"/>
      <c r="R269" s="299"/>
      <c r="S269" s="162"/>
      <c r="T269" s="238"/>
      <c r="U269" s="47" t="s">
        <v>627</v>
      </c>
      <c r="V269" s="200"/>
      <c r="W269" s="200"/>
      <c r="X269" s="200"/>
      <c r="Y269" s="95" t="str">
        <f t="shared" si="49"/>
        <v/>
      </c>
      <c r="Z269" s="200"/>
      <c r="AA269" s="95" t="str">
        <f t="shared" si="50"/>
        <v/>
      </c>
      <c r="AB269" s="162"/>
      <c r="AC269" s="95" t="str">
        <f t="shared" si="51"/>
        <v/>
      </c>
      <c r="AD269" s="162"/>
      <c r="AE269" s="95" t="str">
        <f t="shared" si="52"/>
        <v/>
      </c>
      <c r="AF269" s="162"/>
      <c r="AG269" s="95" t="str">
        <f t="shared" si="53"/>
        <v/>
      </c>
      <c r="AH269" s="162"/>
      <c r="AI269" s="95" t="str">
        <f t="shared" si="54"/>
        <v/>
      </c>
      <c r="AJ269" s="162"/>
      <c r="AK269" s="27" t="str">
        <f t="shared" si="55"/>
        <v/>
      </c>
      <c r="AL269" s="48" t="str">
        <f t="shared" si="56"/>
        <v/>
      </c>
      <c r="AM269" s="48" t="str">
        <f t="shared" si="57"/>
        <v/>
      </c>
      <c r="AN269" s="236"/>
      <c r="AO269" s="236"/>
      <c r="AP269" s="236"/>
      <c r="AQ269" s="236"/>
      <c r="AR269" s="236"/>
      <c r="AS269" s="236"/>
      <c r="AT269" s="236"/>
      <c r="AU269" s="237" t="str">
        <f>IFERROR(VLOOKUP(AT269,'Seguridad Información'!$I$61:$J$65,2,0),"")</f>
        <v/>
      </c>
      <c r="AV269" s="79"/>
      <c r="AW269" s="78" t="str">
        <f t="shared" si="48"/>
        <v/>
      </c>
      <c r="AX269" s="77" t="str">
        <f t="shared" si="58"/>
        <v/>
      </c>
      <c r="AY269" s="21" t="str">
        <f>IFERROR(VLOOKUP((CONCATENATE(AM269,AX269)),Listados!$U$3:$V$11,2,FALSE),"")</f>
        <v/>
      </c>
      <c r="AZ269" s="48">
        <f t="shared" si="59"/>
        <v>100</v>
      </c>
      <c r="BA269" s="295"/>
      <c r="BB269" s="297"/>
      <c r="BC269" s="197">
        <f>+IF(AND(W269="Preventivo",BB265="Fuerte"),2,IF(AND(W269="Preventivo",BB265="Moderado"),1,0))</f>
        <v>0</v>
      </c>
      <c r="BD269" s="64">
        <f>+IF(AND(W269="Detectivo/Correctivo",$BB265="Fuerte"),2,IF(AND(W269="Detectivo/Correctivo",$BB269="Moderado"),1,IF(AND(W269="Preventivo",$BB265="Fuerte"),1,0)))</f>
        <v>0</v>
      </c>
      <c r="BE269" s="197" t="e">
        <f>+N265-BC269</f>
        <v>#N/A</v>
      </c>
      <c r="BF269" s="197" t="e">
        <f>+P265-BD269</f>
        <v>#N/A</v>
      </c>
      <c r="BG269" s="299"/>
      <c r="BH269" s="299"/>
      <c r="BI269" s="299"/>
      <c r="BJ269" s="488"/>
      <c r="BK269" s="488"/>
      <c r="BL269" s="488"/>
      <c r="BM269" s="488"/>
    </row>
    <row r="270" spans="1:65" ht="65.099999999999994" customHeight="1" thickBot="1" x14ac:dyDescent="0.3">
      <c r="A270" s="311"/>
      <c r="B270" s="495"/>
      <c r="C270" s="316"/>
      <c r="D270" s="106"/>
      <c r="E270" s="106"/>
      <c r="F270" s="479"/>
      <c r="G270" s="319"/>
      <c r="H270" s="100"/>
      <c r="I270" s="129"/>
      <c r="J270" s="100"/>
      <c r="K270" s="31"/>
      <c r="L270" s="130"/>
      <c r="M270" s="302"/>
      <c r="N270" s="305"/>
      <c r="O270" s="307"/>
      <c r="P270" s="305"/>
      <c r="Q270" s="308"/>
      <c r="R270" s="300"/>
      <c r="S270" s="162"/>
      <c r="T270" s="98"/>
      <c r="U270" s="47" t="s">
        <v>627</v>
      </c>
      <c r="V270" s="200"/>
      <c r="W270" s="200"/>
      <c r="X270" s="200"/>
      <c r="Y270" s="95" t="str">
        <f t="shared" si="49"/>
        <v/>
      </c>
      <c r="Z270" s="200"/>
      <c r="AA270" s="95" t="str">
        <f t="shared" si="50"/>
        <v/>
      </c>
      <c r="AB270" s="162"/>
      <c r="AC270" s="95" t="str">
        <f t="shared" si="51"/>
        <v/>
      </c>
      <c r="AD270" s="162"/>
      <c r="AE270" s="95" t="str">
        <f t="shared" si="52"/>
        <v/>
      </c>
      <c r="AF270" s="162"/>
      <c r="AG270" s="95" t="str">
        <f t="shared" si="53"/>
        <v/>
      </c>
      <c r="AH270" s="162"/>
      <c r="AI270" s="95" t="str">
        <f t="shared" si="54"/>
        <v/>
      </c>
      <c r="AJ270" s="162"/>
      <c r="AK270" s="27" t="str">
        <f t="shared" si="55"/>
        <v/>
      </c>
      <c r="AL270" s="48" t="str">
        <f t="shared" si="56"/>
        <v/>
      </c>
      <c r="AM270" s="48" t="str">
        <f t="shared" si="57"/>
        <v/>
      </c>
      <c r="AN270" s="236"/>
      <c r="AO270" s="236"/>
      <c r="AP270" s="236"/>
      <c r="AQ270" s="236"/>
      <c r="AR270" s="236"/>
      <c r="AS270" s="236"/>
      <c r="AT270" s="236"/>
      <c r="AU270" s="237" t="str">
        <f>IFERROR(VLOOKUP(AT270,'Seguridad Información'!$I$61:$J$65,2,0),"")</f>
        <v/>
      </c>
      <c r="AV270" s="79"/>
      <c r="AW270" s="78" t="str">
        <f t="shared" si="48"/>
        <v/>
      </c>
      <c r="AX270" s="77" t="str">
        <f t="shared" si="58"/>
        <v/>
      </c>
      <c r="AY270" s="21" t="str">
        <f>IFERROR(VLOOKUP((CONCATENATE(AM270,AX270)),Listados!$U$3:$V$11,2,FALSE),"")</f>
        <v/>
      </c>
      <c r="AZ270" s="48">
        <f t="shared" si="59"/>
        <v>100</v>
      </c>
      <c r="BA270" s="296"/>
      <c r="BB270" s="297"/>
      <c r="BC270" s="197">
        <f>+IF(AND(W270="Preventivo",BB265="Fuerte"),2,IF(AND(W270="Preventivo",BB265="Moderado"),1,0))</f>
        <v>0</v>
      </c>
      <c r="BD270" s="64">
        <f>+IF(AND(W270="Detectivo/Correctivo",$BB265="Fuerte"),2,IF(AND(W270="Detectivo/Correctivo",$BB270="Moderado"),1,IF(AND(W270="Preventivo",$BB265="Fuerte"),1,0)))</f>
        <v>0</v>
      </c>
      <c r="BE270" s="197" t="e">
        <f>+N265-BC270</f>
        <v>#N/A</v>
      </c>
      <c r="BF270" s="197" t="e">
        <f>+P265-BD270</f>
        <v>#N/A</v>
      </c>
      <c r="BG270" s="300"/>
      <c r="BH270" s="300"/>
      <c r="BI270" s="300"/>
      <c r="BJ270" s="489"/>
      <c r="BK270" s="489"/>
      <c r="BL270" s="489"/>
      <c r="BM270" s="489"/>
    </row>
    <row r="271" spans="1:65" ht="65.099999999999994" customHeight="1" thickBot="1" x14ac:dyDescent="0.3">
      <c r="A271" s="309">
        <v>45</v>
      </c>
      <c r="B271" s="494"/>
      <c r="C271" s="314" t="str">
        <f>IFERROR(VLOOKUP(B271,Listados!B$3:C$20,2,FALSE),"")</f>
        <v/>
      </c>
      <c r="D271" s="107"/>
      <c r="E271" s="107"/>
      <c r="F271" s="409"/>
      <c r="G271" s="317"/>
      <c r="H271" s="100"/>
      <c r="I271" s="129"/>
      <c r="J271" s="100"/>
      <c r="K271" s="103"/>
      <c r="L271" s="17"/>
      <c r="M271" s="301"/>
      <c r="N271" s="303" t="e">
        <f>+VLOOKUP(M271,Listados!$K$8:$L$12,2,0)</f>
        <v>#N/A</v>
      </c>
      <c r="O271" s="306"/>
      <c r="P271" s="303" t="e">
        <f>+VLOOKUP(O271,Listados!$K$13:$L$17,2,0)</f>
        <v>#N/A</v>
      </c>
      <c r="Q271" s="300" t="str">
        <f>IF(AND(M271&lt;&gt;"",O271&lt;&gt;""),VLOOKUP(M271&amp;O271,Listados!$M$3:$N$27,2,FALSE),"")</f>
        <v/>
      </c>
      <c r="R271" s="298" t="e">
        <f>+VLOOKUP(Q271,Listados!$P$3:$Q$6,2,FALSE)</f>
        <v>#N/A</v>
      </c>
      <c r="S271" s="162"/>
      <c r="T271" s="94"/>
      <c r="U271" s="47" t="s">
        <v>627</v>
      </c>
      <c r="V271" s="200"/>
      <c r="W271" s="200"/>
      <c r="X271" s="200"/>
      <c r="Y271" s="95" t="str">
        <f t="shared" si="49"/>
        <v/>
      </c>
      <c r="Z271" s="200"/>
      <c r="AA271" s="95" t="str">
        <f t="shared" si="50"/>
        <v/>
      </c>
      <c r="AB271" s="162"/>
      <c r="AC271" s="95" t="str">
        <f t="shared" si="51"/>
        <v/>
      </c>
      <c r="AD271" s="162"/>
      <c r="AE271" s="95" t="str">
        <f t="shared" si="52"/>
        <v/>
      </c>
      <c r="AF271" s="162"/>
      <c r="AG271" s="95" t="str">
        <f t="shared" si="53"/>
        <v/>
      </c>
      <c r="AH271" s="162"/>
      <c r="AI271" s="95" t="str">
        <f t="shared" si="54"/>
        <v/>
      </c>
      <c r="AJ271" s="162"/>
      <c r="AK271" s="27" t="str">
        <f t="shared" si="55"/>
        <v/>
      </c>
      <c r="AL271" s="48" t="str">
        <f t="shared" si="56"/>
        <v/>
      </c>
      <c r="AM271" s="48" t="str">
        <f t="shared" si="57"/>
        <v/>
      </c>
      <c r="AN271" s="236"/>
      <c r="AO271" s="236"/>
      <c r="AP271" s="236"/>
      <c r="AQ271" s="236"/>
      <c r="AR271" s="236"/>
      <c r="AS271" s="236"/>
      <c r="AT271" s="236"/>
      <c r="AU271" s="237" t="str">
        <f>IFERROR(VLOOKUP(AT271,'Seguridad Información'!$I$61:$J$65,2,0),"")</f>
        <v/>
      </c>
      <c r="AV271" s="79"/>
      <c r="AW271" s="78" t="str">
        <f t="shared" si="48"/>
        <v/>
      </c>
      <c r="AX271" s="77" t="str">
        <f t="shared" si="58"/>
        <v/>
      </c>
      <c r="AY271" s="21" t="str">
        <f>IFERROR(VLOOKUP((CONCATENATE(AM271,AX271)),Listados!$U$3:$V$11,2,FALSE),"")</f>
        <v/>
      </c>
      <c r="AZ271" s="48">
        <f t="shared" si="59"/>
        <v>100</v>
      </c>
      <c r="BA271" s="294">
        <f>AVERAGE(AZ271:AZ276)</f>
        <v>100</v>
      </c>
      <c r="BB271" s="296" t="str">
        <f>IF(BA271&lt;=50, "Débil", IF(BA271&lt;=99,"Moderado","Fuerte"))</f>
        <v>Fuerte</v>
      </c>
      <c r="BC271" s="197">
        <f>+IF(AND(W271="Preventivo",BB271="Fuerte"),2,IF(AND(W271="Preventivo",BB271="Moderado"),1,0))</f>
        <v>0</v>
      </c>
      <c r="BD271" s="64">
        <f>+IF(AND(W271="Detectivo/Correctivo",$BB271="Fuerte"),2,IF(AND(W271="Detectivo/Correctivo",$BB271="Moderado"),1,IF(AND(W271="Preventivo",$BB271="Fuerte"),1,0)))</f>
        <v>0</v>
      </c>
      <c r="BE271" s="197" t="e">
        <f>+N271-BC271</f>
        <v>#N/A</v>
      </c>
      <c r="BF271" s="197" t="e">
        <f>+P271-BD271</f>
        <v>#N/A</v>
      </c>
      <c r="BG271" s="298" t="e">
        <f>+VLOOKUP(MIN(BE271,BE272,BE273,BE274,BE275,BE276),Listados!$J$18:$K$24,2,TRUE)</f>
        <v>#N/A</v>
      </c>
      <c r="BH271" s="298" t="e">
        <f>+VLOOKUP(MIN(BF271,BF272,BF273,BF274,BF275,BF276),Listados!$J$27:$K$32,2,TRUE)</f>
        <v>#N/A</v>
      </c>
      <c r="BI271" s="298" t="e">
        <f>IF(AND(BG271&lt;&gt;"",BH271&lt;&gt;""),VLOOKUP(BG271&amp;BH271,Listados!$M$3:$N$27,2,FALSE),"")</f>
        <v>#N/A</v>
      </c>
      <c r="BJ271" s="487" t="e">
        <f>+IF($R271="Asumir el riesgo","NA","")</f>
        <v>#N/A</v>
      </c>
      <c r="BK271" s="487" t="e">
        <f>+IF($R271="Asumir el riesgo","NA","")</f>
        <v>#N/A</v>
      </c>
      <c r="BL271" s="487" t="e">
        <f>+IF($R271="Asumir el riesgo","NA","")</f>
        <v>#N/A</v>
      </c>
      <c r="BM271" s="487" t="e">
        <f>+IF($R271="Asumir el riesgo","NA","")</f>
        <v>#N/A</v>
      </c>
    </row>
    <row r="272" spans="1:65" ht="65.099999999999994" customHeight="1" thickBot="1" x14ac:dyDescent="0.3">
      <c r="A272" s="310"/>
      <c r="B272" s="495"/>
      <c r="C272" s="315"/>
      <c r="D272" s="168"/>
      <c r="E272" s="168"/>
      <c r="F272" s="410"/>
      <c r="G272" s="318"/>
      <c r="H272" s="100"/>
      <c r="I272" s="129"/>
      <c r="J272" s="100"/>
      <c r="K272" s="153"/>
      <c r="L272" s="130"/>
      <c r="M272" s="302"/>
      <c r="N272" s="304"/>
      <c r="O272" s="307"/>
      <c r="P272" s="304"/>
      <c r="Q272" s="308"/>
      <c r="R272" s="299"/>
      <c r="S272" s="162"/>
      <c r="T272" s="238"/>
      <c r="U272" s="47" t="s">
        <v>627</v>
      </c>
      <c r="V272" s="200"/>
      <c r="W272" s="200"/>
      <c r="X272" s="200"/>
      <c r="Y272" s="95" t="str">
        <f t="shared" si="49"/>
        <v/>
      </c>
      <c r="Z272" s="200"/>
      <c r="AA272" s="95" t="str">
        <f t="shared" si="50"/>
        <v/>
      </c>
      <c r="AB272" s="162"/>
      <c r="AC272" s="95" t="str">
        <f t="shared" si="51"/>
        <v/>
      </c>
      <c r="AD272" s="162"/>
      <c r="AE272" s="95" t="str">
        <f t="shared" si="52"/>
        <v/>
      </c>
      <c r="AF272" s="162"/>
      <c r="AG272" s="95" t="str">
        <f t="shared" si="53"/>
        <v/>
      </c>
      <c r="AH272" s="162"/>
      <c r="AI272" s="95" t="str">
        <f t="shared" si="54"/>
        <v/>
      </c>
      <c r="AJ272" s="162"/>
      <c r="AK272" s="27" t="str">
        <f t="shared" si="55"/>
        <v/>
      </c>
      <c r="AL272" s="48" t="str">
        <f t="shared" si="56"/>
        <v/>
      </c>
      <c r="AM272" s="48" t="str">
        <f t="shared" si="57"/>
        <v/>
      </c>
      <c r="AN272" s="236"/>
      <c r="AO272" s="236"/>
      <c r="AP272" s="236"/>
      <c r="AQ272" s="236"/>
      <c r="AR272" s="236"/>
      <c r="AS272" s="236"/>
      <c r="AT272" s="236"/>
      <c r="AU272" s="237" t="str">
        <f>IFERROR(VLOOKUP(AT272,'Seguridad Información'!$I$61:$J$65,2,0),"")</f>
        <v/>
      </c>
      <c r="AV272" s="79"/>
      <c r="AW272" s="78" t="str">
        <f t="shared" si="48"/>
        <v/>
      </c>
      <c r="AX272" s="77" t="str">
        <f t="shared" si="58"/>
        <v/>
      </c>
      <c r="AY272" s="21" t="str">
        <f>IFERROR(VLOOKUP((CONCATENATE(AM272,AX272)),Listados!$U$3:$V$11,2,FALSE),"")</f>
        <v/>
      </c>
      <c r="AZ272" s="48">
        <f t="shared" si="59"/>
        <v>100</v>
      </c>
      <c r="BA272" s="295"/>
      <c r="BB272" s="297"/>
      <c r="BC272" s="197">
        <f>+IF(AND(W272="Preventivo",BB271="Fuerte"),2,IF(AND(W272="Preventivo",BB271="Moderado"),1,0))</f>
        <v>0</v>
      </c>
      <c r="BD272" s="64">
        <f>+IF(AND(W272="Detectivo/Correctivo",$BB271="Fuerte"),2,IF(AND(W272="Detectivo/Correctivo",$BB272="Moderado"),1,IF(AND(W272="Preventivo",$BB271="Fuerte"),1,0)))</f>
        <v>0</v>
      </c>
      <c r="BE272" s="197" t="e">
        <f>+N271-BC272</f>
        <v>#N/A</v>
      </c>
      <c r="BF272" s="197" t="e">
        <f>+P271-BD272</f>
        <v>#N/A</v>
      </c>
      <c r="BG272" s="299"/>
      <c r="BH272" s="299"/>
      <c r="BI272" s="299"/>
      <c r="BJ272" s="488"/>
      <c r="BK272" s="488"/>
      <c r="BL272" s="488"/>
      <c r="BM272" s="488"/>
    </row>
    <row r="273" spans="1:65" ht="65.099999999999994" customHeight="1" thickBot="1" x14ac:dyDescent="0.3">
      <c r="A273" s="310"/>
      <c r="B273" s="495"/>
      <c r="C273" s="315"/>
      <c r="D273" s="168"/>
      <c r="E273" s="168"/>
      <c r="F273" s="410"/>
      <c r="G273" s="318"/>
      <c r="H273" s="100"/>
      <c r="I273" s="129"/>
      <c r="J273" s="100"/>
      <c r="K273" s="153"/>
      <c r="L273" s="130"/>
      <c r="M273" s="302"/>
      <c r="N273" s="304"/>
      <c r="O273" s="307"/>
      <c r="P273" s="304"/>
      <c r="Q273" s="308"/>
      <c r="R273" s="299"/>
      <c r="S273" s="162"/>
      <c r="T273" s="96"/>
      <c r="U273" s="47" t="s">
        <v>627</v>
      </c>
      <c r="V273" s="200"/>
      <c r="W273" s="200"/>
      <c r="X273" s="200"/>
      <c r="Y273" s="95" t="str">
        <f t="shared" si="49"/>
        <v/>
      </c>
      <c r="Z273" s="200"/>
      <c r="AA273" s="95" t="str">
        <f t="shared" si="50"/>
        <v/>
      </c>
      <c r="AB273" s="162"/>
      <c r="AC273" s="95" t="str">
        <f t="shared" si="51"/>
        <v/>
      </c>
      <c r="AD273" s="162"/>
      <c r="AE273" s="95" t="str">
        <f t="shared" si="52"/>
        <v/>
      </c>
      <c r="AF273" s="162"/>
      <c r="AG273" s="95" t="str">
        <f t="shared" si="53"/>
        <v/>
      </c>
      <c r="AH273" s="162"/>
      <c r="AI273" s="95" t="str">
        <f t="shared" si="54"/>
        <v/>
      </c>
      <c r="AJ273" s="162"/>
      <c r="AK273" s="27" t="str">
        <f t="shared" si="55"/>
        <v/>
      </c>
      <c r="AL273" s="48" t="str">
        <f t="shared" si="56"/>
        <v/>
      </c>
      <c r="AM273" s="48" t="str">
        <f t="shared" si="57"/>
        <v/>
      </c>
      <c r="AN273" s="236"/>
      <c r="AO273" s="236"/>
      <c r="AP273" s="236"/>
      <c r="AQ273" s="236"/>
      <c r="AR273" s="236"/>
      <c r="AS273" s="236"/>
      <c r="AT273" s="236"/>
      <c r="AU273" s="237" t="str">
        <f>IFERROR(VLOOKUP(AT273,'Seguridad Información'!$I$61:$J$65,2,0),"")</f>
        <v/>
      </c>
      <c r="AV273" s="79"/>
      <c r="AW273" s="78" t="str">
        <f t="shared" si="48"/>
        <v/>
      </c>
      <c r="AX273" s="77" t="str">
        <f t="shared" si="58"/>
        <v/>
      </c>
      <c r="AY273" s="21" t="str">
        <f>IFERROR(VLOOKUP((CONCATENATE(AM273,AX273)),Listados!$U$3:$V$11,2,FALSE),"")</f>
        <v/>
      </c>
      <c r="AZ273" s="48">
        <f t="shared" si="59"/>
        <v>100</v>
      </c>
      <c r="BA273" s="295"/>
      <c r="BB273" s="297"/>
      <c r="BC273" s="197">
        <f>+IF(AND(W273="Preventivo",BB271="Fuerte"),2,IF(AND(W273="Preventivo",BB271="Moderado"),1,0))</f>
        <v>0</v>
      </c>
      <c r="BD273" s="64">
        <f>+IF(AND(W273="Detectivo/Correctivo",$BB271="Fuerte"),2,IF(AND(W273="Detectivo/Correctivo",$BB273="Moderado"),1,IF(AND(W273="Preventivo",$BB271="Fuerte"),1,0)))</f>
        <v>0</v>
      </c>
      <c r="BE273" s="197" t="e">
        <f>+N271-BC273</f>
        <v>#N/A</v>
      </c>
      <c r="BF273" s="197" t="e">
        <f>+P271-BD273</f>
        <v>#N/A</v>
      </c>
      <c r="BG273" s="299"/>
      <c r="BH273" s="299"/>
      <c r="BI273" s="299"/>
      <c r="BJ273" s="488"/>
      <c r="BK273" s="488"/>
      <c r="BL273" s="488"/>
      <c r="BM273" s="488"/>
    </row>
    <row r="274" spans="1:65" ht="65.099999999999994" customHeight="1" thickBot="1" x14ac:dyDescent="0.3">
      <c r="A274" s="310"/>
      <c r="B274" s="495"/>
      <c r="C274" s="315"/>
      <c r="D274" s="168"/>
      <c r="E274" s="168"/>
      <c r="F274" s="410"/>
      <c r="G274" s="318"/>
      <c r="H274" s="100"/>
      <c r="I274" s="129"/>
      <c r="J274" s="100"/>
      <c r="K274" s="153"/>
      <c r="L274" s="130"/>
      <c r="M274" s="302"/>
      <c r="N274" s="304"/>
      <c r="O274" s="307"/>
      <c r="P274" s="304"/>
      <c r="Q274" s="308"/>
      <c r="R274" s="299"/>
      <c r="S274" s="162"/>
      <c r="T274" s="97"/>
      <c r="U274" s="47" t="s">
        <v>627</v>
      </c>
      <c r="V274" s="200"/>
      <c r="W274" s="200"/>
      <c r="X274" s="200"/>
      <c r="Y274" s="95" t="str">
        <f t="shared" si="49"/>
        <v/>
      </c>
      <c r="Z274" s="200"/>
      <c r="AA274" s="95" t="str">
        <f t="shared" si="50"/>
        <v/>
      </c>
      <c r="AB274" s="162"/>
      <c r="AC274" s="95" t="str">
        <f t="shared" si="51"/>
        <v/>
      </c>
      <c r="AD274" s="162"/>
      <c r="AE274" s="95" t="str">
        <f t="shared" si="52"/>
        <v/>
      </c>
      <c r="AF274" s="162"/>
      <c r="AG274" s="95" t="str">
        <f t="shared" si="53"/>
        <v/>
      </c>
      <c r="AH274" s="162"/>
      <c r="AI274" s="95" t="str">
        <f t="shared" si="54"/>
        <v/>
      </c>
      <c r="AJ274" s="162"/>
      <c r="AK274" s="27" t="str">
        <f t="shared" si="55"/>
        <v/>
      </c>
      <c r="AL274" s="48" t="str">
        <f t="shared" si="56"/>
        <v/>
      </c>
      <c r="AM274" s="48" t="str">
        <f t="shared" si="57"/>
        <v/>
      </c>
      <c r="AN274" s="236"/>
      <c r="AO274" s="236"/>
      <c r="AP274" s="236"/>
      <c r="AQ274" s="236"/>
      <c r="AR274" s="236"/>
      <c r="AS274" s="236"/>
      <c r="AT274" s="236"/>
      <c r="AU274" s="237" t="str">
        <f>IFERROR(VLOOKUP(AT274,'Seguridad Información'!$I$61:$J$65,2,0),"")</f>
        <v/>
      </c>
      <c r="AV274" s="79"/>
      <c r="AW274" s="78" t="str">
        <f t="shared" si="48"/>
        <v/>
      </c>
      <c r="AX274" s="77" t="str">
        <f t="shared" si="58"/>
        <v/>
      </c>
      <c r="AY274" s="21" t="str">
        <f>IFERROR(VLOOKUP((CONCATENATE(AM274,AX274)),Listados!$U$3:$V$11,2,FALSE),"")</f>
        <v/>
      </c>
      <c r="AZ274" s="48">
        <f t="shared" si="59"/>
        <v>100</v>
      </c>
      <c r="BA274" s="295"/>
      <c r="BB274" s="297"/>
      <c r="BC274" s="197">
        <f>+IF(AND(W274="Preventivo",BB271="Fuerte"),2,IF(AND(W274="Preventivo",BB271="Moderado"),1,0))</f>
        <v>0</v>
      </c>
      <c r="BD274" s="64">
        <f>+IF(AND(W274="Detectivo/Correctivo",$BB271="Fuerte"),2,IF(AND(W274="Detectivo/Correctivo",$BB274="Moderado"),1,IF(AND(W274="Preventivo",$BB271="Fuerte"),1,0)))</f>
        <v>0</v>
      </c>
      <c r="BE274" s="197" t="e">
        <f>+N271-BC274</f>
        <v>#N/A</v>
      </c>
      <c r="BF274" s="197" t="e">
        <f>+P271-BD274</f>
        <v>#N/A</v>
      </c>
      <c r="BG274" s="299"/>
      <c r="BH274" s="299"/>
      <c r="BI274" s="299"/>
      <c r="BJ274" s="488"/>
      <c r="BK274" s="488"/>
      <c r="BL274" s="488"/>
      <c r="BM274" s="488"/>
    </row>
    <row r="275" spans="1:65" ht="65.099999999999994" customHeight="1" thickBot="1" x14ac:dyDescent="0.3">
      <c r="A275" s="310"/>
      <c r="B275" s="495"/>
      <c r="C275" s="315"/>
      <c r="D275" s="109"/>
      <c r="E275" s="109"/>
      <c r="F275" s="410"/>
      <c r="G275" s="318"/>
      <c r="H275" s="100"/>
      <c r="I275" s="129"/>
      <c r="J275" s="100"/>
      <c r="K275" s="29"/>
      <c r="L275" s="130"/>
      <c r="M275" s="302"/>
      <c r="N275" s="304"/>
      <c r="O275" s="307"/>
      <c r="P275" s="304"/>
      <c r="Q275" s="308"/>
      <c r="R275" s="299"/>
      <c r="S275" s="162"/>
      <c r="T275" s="238"/>
      <c r="U275" s="47" t="s">
        <v>627</v>
      </c>
      <c r="V275" s="200"/>
      <c r="W275" s="200"/>
      <c r="X275" s="200"/>
      <c r="Y275" s="95" t="str">
        <f t="shared" si="49"/>
        <v/>
      </c>
      <c r="Z275" s="200"/>
      <c r="AA275" s="95" t="str">
        <f t="shared" si="50"/>
        <v/>
      </c>
      <c r="AB275" s="162"/>
      <c r="AC275" s="95" t="str">
        <f t="shared" si="51"/>
        <v/>
      </c>
      <c r="AD275" s="162"/>
      <c r="AE275" s="95" t="str">
        <f t="shared" si="52"/>
        <v/>
      </c>
      <c r="AF275" s="162"/>
      <c r="AG275" s="95" t="str">
        <f t="shared" si="53"/>
        <v/>
      </c>
      <c r="AH275" s="162"/>
      <c r="AI275" s="95" t="str">
        <f t="shared" si="54"/>
        <v/>
      </c>
      <c r="AJ275" s="162"/>
      <c r="AK275" s="27" t="str">
        <f t="shared" si="55"/>
        <v/>
      </c>
      <c r="AL275" s="48" t="str">
        <f t="shared" si="56"/>
        <v/>
      </c>
      <c r="AM275" s="48" t="str">
        <f t="shared" si="57"/>
        <v/>
      </c>
      <c r="AN275" s="236"/>
      <c r="AO275" s="236"/>
      <c r="AP275" s="236"/>
      <c r="AQ275" s="236"/>
      <c r="AR275" s="236"/>
      <c r="AS275" s="236"/>
      <c r="AT275" s="236"/>
      <c r="AU275" s="237" t="str">
        <f>IFERROR(VLOOKUP(AT275,'Seguridad Información'!$I$61:$J$65,2,0),"")</f>
        <v/>
      </c>
      <c r="AV275" s="79"/>
      <c r="AW275" s="78" t="str">
        <f t="shared" si="48"/>
        <v/>
      </c>
      <c r="AX275" s="77" t="str">
        <f t="shared" si="58"/>
        <v/>
      </c>
      <c r="AY275" s="21" t="str">
        <f>IFERROR(VLOOKUP((CONCATENATE(AM275,AX275)),Listados!$U$3:$V$11,2,FALSE),"")</f>
        <v/>
      </c>
      <c r="AZ275" s="48">
        <f t="shared" si="59"/>
        <v>100</v>
      </c>
      <c r="BA275" s="295"/>
      <c r="BB275" s="297"/>
      <c r="BC275" s="197">
        <f>+IF(AND(W275="Preventivo",BB271="Fuerte"),2,IF(AND(W275="Preventivo",BB271="Moderado"),1,0))</f>
        <v>0</v>
      </c>
      <c r="BD275" s="64">
        <f>+IF(AND(W275="Detectivo/Correctivo",$BB271="Fuerte"),2,IF(AND(W275="Detectivo/Correctivo",$BB275="Moderado"),1,IF(AND(W275="Preventivo",$BB271="Fuerte"),1,0)))</f>
        <v>0</v>
      </c>
      <c r="BE275" s="197" t="e">
        <f>+N271-BC275</f>
        <v>#N/A</v>
      </c>
      <c r="BF275" s="197" t="e">
        <f>+P271-BD275</f>
        <v>#N/A</v>
      </c>
      <c r="BG275" s="299"/>
      <c r="BH275" s="299"/>
      <c r="BI275" s="299"/>
      <c r="BJ275" s="488"/>
      <c r="BK275" s="488"/>
      <c r="BL275" s="488"/>
      <c r="BM275" s="488"/>
    </row>
    <row r="276" spans="1:65" ht="65.099999999999994" customHeight="1" thickBot="1" x14ac:dyDescent="0.3">
      <c r="A276" s="311"/>
      <c r="B276" s="495"/>
      <c r="C276" s="316"/>
      <c r="D276" s="106"/>
      <c r="E276" s="106"/>
      <c r="F276" s="479"/>
      <c r="G276" s="319"/>
      <c r="H276" s="100"/>
      <c r="I276" s="129"/>
      <c r="J276" s="100"/>
      <c r="K276" s="31"/>
      <c r="L276" s="130"/>
      <c r="M276" s="302"/>
      <c r="N276" s="305"/>
      <c r="O276" s="307"/>
      <c r="P276" s="305"/>
      <c r="Q276" s="308"/>
      <c r="R276" s="300"/>
      <c r="S276" s="162"/>
      <c r="T276" s="98"/>
      <c r="U276" s="47" t="s">
        <v>627</v>
      </c>
      <c r="V276" s="200"/>
      <c r="W276" s="200"/>
      <c r="X276" s="200"/>
      <c r="Y276" s="95" t="str">
        <f t="shared" si="49"/>
        <v/>
      </c>
      <c r="Z276" s="200"/>
      <c r="AA276" s="95" t="str">
        <f t="shared" si="50"/>
        <v/>
      </c>
      <c r="AB276" s="162"/>
      <c r="AC276" s="95" t="str">
        <f t="shared" si="51"/>
        <v/>
      </c>
      <c r="AD276" s="162"/>
      <c r="AE276" s="95" t="str">
        <f t="shared" si="52"/>
        <v/>
      </c>
      <c r="AF276" s="162"/>
      <c r="AG276" s="95" t="str">
        <f t="shared" si="53"/>
        <v/>
      </c>
      <c r="AH276" s="162"/>
      <c r="AI276" s="95" t="str">
        <f t="shared" si="54"/>
        <v/>
      </c>
      <c r="AJ276" s="162"/>
      <c r="AK276" s="27" t="str">
        <f t="shared" si="55"/>
        <v/>
      </c>
      <c r="AL276" s="48" t="str">
        <f t="shared" si="56"/>
        <v/>
      </c>
      <c r="AM276" s="48" t="str">
        <f t="shared" si="57"/>
        <v/>
      </c>
      <c r="AN276" s="236"/>
      <c r="AO276" s="236"/>
      <c r="AP276" s="236"/>
      <c r="AQ276" s="236"/>
      <c r="AR276" s="236"/>
      <c r="AS276" s="236"/>
      <c r="AT276" s="236"/>
      <c r="AU276" s="237" t="str">
        <f>IFERROR(VLOOKUP(AT276,'Seguridad Información'!$I$61:$J$65,2,0),"")</f>
        <v/>
      </c>
      <c r="AV276" s="79"/>
      <c r="AW276" s="78" t="str">
        <f t="shared" si="48"/>
        <v/>
      </c>
      <c r="AX276" s="77" t="str">
        <f t="shared" si="58"/>
        <v/>
      </c>
      <c r="AY276" s="21" t="str">
        <f>IFERROR(VLOOKUP((CONCATENATE(AM276,AX276)),Listados!$U$3:$V$11,2,FALSE),"")</f>
        <v/>
      </c>
      <c r="AZ276" s="48">
        <f t="shared" si="59"/>
        <v>100</v>
      </c>
      <c r="BA276" s="296"/>
      <c r="BB276" s="297"/>
      <c r="BC276" s="197">
        <f>+IF(AND(W276="Preventivo",BB271="Fuerte"),2,IF(AND(W276="Preventivo",BB271="Moderado"),1,0))</f>
        <v>0</v>
      </c>
      <c r="BD276" s="64">
        <f>+IF(AND(W276="Detectivo/Correctivo",$BB271="Fuerte"),2,IF(AND(W276="Detectivo/Correctivo",$BB276="Moderado"),1,IF(AND(W276="Preventivo",$BB271="Fuerte"),1,0)))</f>
        <v>0</v>
      </c>
      <c r="BE276" s="197" t="e">
        <f>+N271-BC276</f>
        <v>#N/A</v>
      </c>
      <c r="BF276" s="197" t="e">
        <f>+P271-BD276</f>
        <v>#N/A</v>
      </c>
      <c r="BG276" s="300"/>
      <c r="BH276" s="300"/>
      <c r="BI276" s="300"/>
      <c r="BJ276" s="489"/>
      <c r="BK276" s="489"/>
      <c r="BL276" s="489"/>
      <c r="BM276" s="489"/>
    </row>
    <row r="277" spans="1:65" ht="65.099999999999994" customHeight="1" thickBot="1" x14ac:dyDescent="0.3">
      <c r="A277" s="309">
        <v>46</v>
      </c>
      <c r="B277" s="494"/>
      <c r="C277" s="314" t="str">
        <f>IFERROR(VLOOKUP(B277,Listados!B$3:C$20,2,FALSE),"")</f>
        <v/>
      </c>
      <c r="D277" s="107"/>
      <c r="E277" s="107"/>
      <c r="F277" s="409"/>
      <c r="G277" s="317"/>
      <c r="H277" s="100"/>
      <c r="I277" s="129"/>
      <c r="J277" s="100"/>
      <c r="K277" s="103"/>
      <c r="L277" s="17"/>
      <c r="M277" s="301"/>
      <c r="N277" s="303" t="e">
        <f>+VLOOKUP(M277,Listados!$K$8:$L$12,2,0)</f>
        <v>#N/A</v>
      </c>
      <c r="O277" s="306"/>
      <c r="P277" s="303" t="e">
        <f>+VLOOKUP(O277,Listados!$K$13:$L$17,2,0)</f>
        <v>#N/A</v>
      </c>
      <c r="Q277" s="300" t="str">
        <f>IF(AND(M277&lt;&gt;"",O277&lt;&gt;""),VLOOKUP(M277&amp;O277,Listados!$M$3:$N$27,2,FALSE),"")</f>
        <v/>
      </c>
      <c r="R277" s="298" t="e">
        <f>+VLOOKUP(Q277,Listados!$P$3:$Q$6,2,FALSE)</f>
        <v>#N/A</v>
      </c>
      <c r="S277" s="162"/>
      <c r="T277" s="94"/>
      <c r="U277" s="47" t="s">
        <v>627</v>
      </c>
      <c r="V277" s="200"/>
      <c r="W277" s="200"/>
      <c r="X277" s="200"/>
      <c r="Y277" s="95" t="str">
        <f t="shared" si="49"/>
        <v/>
      </c>
      <c r="Z277" s="200"/>
      <c r="AA277" s="95" t="str">
        <f t="shared" si="50"/>
        <v/>
      </c>
      <c r="AB277" s="162"/>
      <c r="AC277" s="95" t="str">
        <f t="shared" si="51"/>
        <v/>
      </c>
      <c r="AD277" s="162"/>
      <c r="AE277" s="95" t="str">
        <f t="shared" si="52"/>
        <v/>
      </c>
      <c r="AF277" s="162"/>
      <c r="AG277" s="95" t="str">
        <f t="shared" si="53"/>
        <v/>
      </c>
      <c r="AH277" s="162"/>
      <c r="AI277" s="95" t="str">
        <f t="shared" si="54"/>
        <v/>
      </c>
      <c r="AJ277" s="162"/>
      <c r="AK277" s="27" t="str">
        <f t="shared" si="55"/>
        <v/>
      </c>
      <c r="AL277" s="48" t="str">
        <f t="shared" si="56"/>
        <v/>
      </c>
      <c r="AM277" s="48" t="str">
        <f t="shared" si="57"/>
        <v/>
      </c>
      <c r="AN277" s="236"/>
      <c r="AO277" s="236"/>
      <c r="AP277" s="236"/>
      <c r="AQ277" s="236"/>
      <c r="AR277" s="236"/>
      <c r="AS277" s="236"/>
      <c r="AT277" s="236"/>
      <c r="AU277" s="237" t="str">
        <f>IFERROR(VLOOKUP(AT277,'Seguridad Información'!$I$61:$J$65,2,0),"")</f>
        <v/>
      </c>
      <c r="AV277" s="79"/>
      <c r="AW277" s="78" t="str">
        <f t="shared" si="48"/>
        <v/>
      </c>
      <c r="AX277" s="77" t="str">
        <f t="shared" si="58"/>
        <v/>
      </c>
      <c r="AY277" s="21" t="str">
        <f>IFERROR(VLOOKUP((CONCATENATE(AM277,AX277)),Listados!$U$3:$V$11,2,FALSE),"")</f>
        <v/>
      </c>
      <c r="AZ277" s="48">
        <f t="shared" si="59"/>
        <v>100</v>
      </c>
      <c r="BA277" s="294">
        <f>AVERAGE(AZ277:AZ282)</f>
        <v>100</v>
      </c>
      <c r="BB277" s="296" t="str">
        <f>IF(BA277&lt;=50, "Débil", IF(BA277&lt;=99,"Moderado","Fuerte"))</f>
        <v>Fuerte</v>
      </c>
      <c r="BC277" s="197">
        <f>+IF(AND(W277="Preventivo",BB277="Fuerte"),2,IF(AND(W277="Preventivo",BB277="Moderado"),1,0))</f>
        <v>0</v>
      </c>
      <c r="BD277" s="64">
        <f>+IF(AND(W277="Detectivo/Correctivo",$BB277="Fuerte"),2,IF(AND(W277="Detectivo/Correctivo",$BB277="Moderado"),1,IF(AND(W277="Preventivo",$BB277="Fuerte"),1,0)))</f>
        <v>0</v>
      </c>
      <c r="BE277" s="197" t="e">
        <f>+N277-BC277</f>
        <v>#N/A</v>
      </c>
      <c r="BF277" s="197" t="e">
        <f>+P277-BD277</f>
        <v>#N/A</v>
      </c>
      <c r="BG277" s="298" t="e">
        <f>+VLOOKUP(MIN(BE277,BE278,BE279,BE280,BE281,BE282),Listados!$J$18:$K$24,2,TRUE)</f>
        <v>#N/A</v>
      </c>
      <c r="BH277" s="298" t="e">
        <f>+VLOOKUP(MIN(BF277,BF278,BF279,BF280,BF281,BF282),Listados!$J$27:$K$32,2,TRUE)</f>
        <v>#N/A</v>
      </c>
      <c r="BI277" s="298" t="e">
        <f>IF(AND(BG277&lt;&gt;"",BH277&lt;&gt;""),VLOOKUP(BG277&amp;BH277,Listados!$M$3:$N$27,2,FALSE),"")</f>
        <v>#N/A</v>
      </c>
      <c r="BJ277" s="487" t="e">
        <f>+IF($R277="Asumir el riesgo","NA","")</f>
        <v>#N/A</v>
      </c>
      <c r="BK277" s="487" t="e">
        <f>+IF($R277="Asumir el riesgo","NA","")</f>
        <v>#N/A</v>
      </c>
      <c r="BL277" s="487" t="e">
        <f>+IF($R277="Asumir el riesgo","NA","")</f>
        <v>#N/A</v>
      </c>
      <c r="BM277" s="487" t="e">
        <f>+IF($R277="Asumir el riesgo","NA","")</f>
        <v>#N/A</v>
      </c>
    </row>
    <row r="278" spans="1:65" ht="65.099999999999994" customHeight="1" thickBot="1" x14ac:dyDescent="0.3">
      <c r="A278" s="310"/>
      <c r="B278" s="495"/>
      <c r="C278" s="315"/>
      <c r="D278" s="168"/>
      <c r="E278" s="168"/>
      <c r="F278" s="410"/>
      <c r="G278" s="318"/>
      <c r="H278" s="100"/>
      <c r="I278" s="129"/>
      <c r="J278" s="100"/>
      <c r="K278" s="153"/>
      <c r="L278" s="130"/>
      <c r="M278" s="302"/>
      <c r="N278" s="304"/>
      <c r="O278" s="307"/>
      <c r="P278" s="304"/>
      <c r="Q278" s="308"/>
      <c r="R278" s="299"/>
      <c r="S278" s="162"/>
      <c r="T278" s="238"/>
      <c r="U278" s="47" t="s">
        <v>627</v>
      </c>
      <c r="V278" s="200"/>
      <c r="W278" s="200"/>
      <c r="X278" s="200"/>
      <c r="Y278" s="95" t="str">
        <f t="shared" si="49"/>
        <v/>
      </c>
      <c r="Z278" s="200"/>
      <c r="AA278" s="95" t="str">
        <f t="shared" si="50"/>
        <v/>
      </c>
      <c r="AB278" s="162"/>
      <c r="AC278" s="95" t="str">
        <f t="shared" si="51"/>
        <v/>
      </c>
      <c r="AD278" s="162"/>
      <c r="AE278" s="95" t="str">
        <f t="shared" si="52"/>
        <v/>
      </c>
      <c r="AF278" s="162"/>
      <c r="AG278" s="95" t="str">
        <f t="shared" si="53"/>
        <v/>
      </c>
      <c r="AH278" s="162"/>
      <c r="AI278" s="95" t="str">
        <f t="shared" si="54"/>
        <v/>
      </c>
      <c r="AJ278" s="162"/>
      <c r="AK278" s="27" t="str">
        <f t="shared" si="55"/>
        <v/>
      </c>
      <c r="AL278" s="48" t="str">
        <f t="shared" si="56"/>
        <v/>
      </c>
      <c r="AM278" s="48" t="str">
        <f t="shared" si="57"/>
        <v/>
      </c>
      <c r="AN278" s="236"/>
      <c r="AO278" s="236"/>
      <c r="AP278" s="236"/>
      <c r="AQ278" s="236"/>
      <c r="AR278" s="236"/>
      <c r="AS278" s="236"/>
      <c r="AT278" s="236"/>
      <c r="AU278" s="237" t="str">
        <f>IFERROR(VLOOKUP(AT278,'Seguridad Información'!$I$61:$J$65,2,0),"")</f>
        <v/>
      </c>
      <c r="AV278" s="79"/>
      <c r="AW278" s="78" t="str">
        <f t="shared" si="48"/>
        <v/>
      </c>
      <c r="AX278" s="77" t="str">
        <f t="shared" si="58"/>
        <v/>
      </c>
      <c r="AY278" s="21" t="str">
        <f>IFERROR(VLOOKUP((CONCATENATE(AM278,AX278)),Listados!$U$3:$V$11,2,FALSE),"")</f>
        <v/>
      </c>
      <c r="AZ278" s="48">
        <f t="shared" si="59"/>
        <v>100</v>
      </c>
      <c r="BA278" s="295"/>
      <c r="BB278" s="297"/>
      <c r="BC278" s="197">
        <f>+IF(AND(W278="Preventivo",BB277="Fuerte"),2,IF(AND(W278="Preventivo",BB277="Moderado"),1,0))</f>
        <v>0</v>
      </c>
      <c r="BD278" s="64">
        <f>+IF(AND(W278="Detectivo/Correctivo",$BB277="Fuerte"),2,IF(AND(W278="Detectivo/Correctivo",$BB278="Moderado"),1,IF(AND(W278="Preventivo",$BB277="Fuerte"),1,0)))</f>
        <v>0</v>
      </c>
      <c r="BE278" s="197" t="e">
        <f>+N277-BC278</f>
        <v>#N/A</v>
      </c>
      <c r="BF278" s="197" t="e">
        <f>+P277-BD278</f>
        <v>#N/A</v>
      </c>
      <c r="BG278" s="299"/>
      <c r="BH278" s="299"/>
      <c r="BI278" s="299"/>
      <c r="BJ278" s="488"/>
      <c r="BK278" s="488"/>
      <c r="BL278" s="488"/>
      <c r="BM278" s="488"/>
    </row>
    <row r="279" spans="1:65" ht="65.099999999999994" customHeight="1" thickBot="1" x14ac:dyDescent="0.3">
      <c r="A279" s="310"/>
      <c r="B279" s="495"/>
      <c r="C279" s="315"/>
      <c r="D279" s="168"/>
      <c r="E279" s="168"/>
      <c r="F279" s="410"/>
      <c r="G279" s="318"/>
      <c r="H279" s="100"/>
      <c r="I279" s="129"/>
      <c r="J279" s="100"/>
      <c r="K279" s="153"/>
      <c r="L279" s="130"/>
      <c r="M279" s="302"/>
      <c r="N279" s="304"/>
      <c r="O279" s="307"/>
      <c r="P279" s="304"/>
      <c r="Q279" s="308"/>
      <c r="R279" s="299"/>
      <c r="S279" s="162"/>
      <c r="T279" s="96"/>
      <c r="U279" s="47" t="s">
        <v>627</v>
      </c>
      <c r="V279" s="200"/>
      <c r="W279" s="200"/>
      <c r="X279" s="200"/>
      <c r="Y279" s="95" t="str">
        <f t="shared" si="49"/>
        <v/>
      </c>
      <c r="Z279" s="200"/>
      <c r="AA279" s="95" t="str">
        <f t="shared" si="50"/>
        <v/>
      </c>
      <c r="AB279" s="162"/>
      <c r="AC279" s="95" t="str">
        <f t="shared" si="51"/>
        <v/>
      </c>
      <c r="AD279" s="162"/>
      <c r="AE279" s="95" t="str">
        <f t="shared" si="52"/>
        <v/>
      </c>
      <c r="AF279" s="162"/>
      <c r="AG279" s="95" t="str">
        <f t="shared" si="53"/>
        <v/>
      </c>
      <c r="AH279" s="162"/>
      <c r="AI279" s="95" t="str">
        <f t="shared" si="54"/>
        <v/>
      </c>
      <c r="AJ279" s="162"/>
      <c r="AK279" s="27" t="str">
        <f t="shared" si="55"/>
        <v/>
      </c>
      <c r="AL279" s="48" t="str">
        <f t="shared" si="56"/>
        <v/>
      </c>
      <c r="AM279" s="48" t="str">
        <f t="shared" si="57"/>
        <v/>
      </c>
      <c r="AN279" s="236"/>
      <c r="AO279" s="236"/>
      <c r="AP279" s="236"/>
      <c r="AQ279" s="236"/>
      <c r="AR279" s="236"/>
      <c r="AS279" s="236"/>
      <c r="AT279" s="236"/>
      <c r="AU279" s="237" t="str">
        <f>IFERROR(VLOOKUP(AT279,'Seguridad Información'!$I$61:$J$65,2,0),"")</f>
        <v/>
      </c>
      <c r="AV279" s="79"/>
      <c r="AW279" s="78" t="str">
        <f t="shared" si="48"/>
        <v/>
      </c>
      <c r="AX279" s="77" t="str">
        <f t="shared" si="58"/>
        <v/>
      </c>
      <c r="AY279" s="21" t="str">
        <f>IFERROR(VLOOKUP((CONCATENATE(AM279,AX279)),Listados!$U$3:$V$11,2,FALSE),"")</f>
        <v/>
      </c>
      <c r="AZ279" s="48">
        <f t="shared" si="59"/>
        <v>100</v>
      </c>
      <c r="BA279" s="295"/>
      <c r="BB279" s="297"/>
      <c r="BC279" s="197">
        <f>+IF(AND(W279="Preventivo",BB277="Fuerte"),2,IF(AND(W279="Preventivo",BB277="Moderado"),1,0))</f>
        <v>0</v>
      </c>
      <c r="BD279" s="64">
        <f>+IF(AND(W279="Detectivo/Correctivo",$BB277="Fuerte"),2,IF(AND(W279="Detectivo/Correctivo",$BB279="Moderado"),1,IF(AND(W279="Preventivo",$BB277="Fuerte"),1,0)))</f>
        <v>0</v>
      </c>
      <c r="BE279" s="197" t="e">
        <f>+N277-BC279</f>
        <v>#N/A</v>
      </c>
      <c r="BF279" s="197" t="e">
        <f>+P277-BD279</f>
        <v>#N/A</v>
      </c>
      <c r="BG279" s="299"/>
      <c r="BH279" s="299"/>
      <c r="BI279" s="299"/>
      <c r="BJ279" s="488"/>
      <c r="BK279" s="488"/>
      <c r="BL279" s="488"/>
      <c r="BM279" s="488"/>
    </row>
    <row r="280" spans="1:65" ht="65.099999999999994" customHeight="1" thickBot="1" x14ac:dyDescent="0.3">
      <c r="A280" s="310"/>
      <c r="B280" s="495"/>
      <c r="C280" s="315"/>
      <c r="D280" s="168"/>
      <c r="E280" s="168"/>
      <c r="F280" s="410"/>
      <c r="G280" s="318"/>
      <c r="H280" s="100"/>
      <c r="I280" s="129"/>
      <c r="J280" s="100"/>
      <c r="K280" s="153"/>
      <c r="L280" s="130"/>
      <c r="M280" s="302"/>
      <c r="N280" s="304"/>
      <c r="O280" s="307"/>
      <c r="P280" s="304"/>
      <c r="Q280" s="308"/>
      <c r="R280" s="299"/>
      <c r="S280" s="162"/>
      <c r="T280" s="97"/>
      <c r="U280" s="47" t="s">
        <v>627</v>
      </c>
      <c r="V280" s="200"/>
      <c r="W280" s="200"/>
      <c r="X280" s="200"/>
      <c r="Y280" s="95" t="str">
        <f t="shared" si="49"/>
        <v/>
      </c>
      <c r="Z280" s="200"/>
      <c r="AA280" s="95" t="str">
        <f t="shared" si="50"/>
        <v/>
      </c>
      <c r="AB280" s="162"/>
      <c r="AC280" s="95" t="str">
        <f t="shared" si="51"/>
        <v/>
      </c>
      <c r="AD280" s="162"/>
      <c r="AE280" s="95" t="str">
        <f t="shared" si="52"/>
        <v/>
      </c>
      <c r="AF280" s="162"/>
      <c r="AG280" s="95" t="str">
        <f t="shared" si="53"/>
        <v/>
      </c>
      <c r="AH280" s="162"/>
      <c r="AI280" s="95" t="str">
        <f t="shared" si="54"/>
        <v/>
      </c>
      <c r="AJ280" s="162"/>
      <c r="AK280" s="27" t="str">
        <f t="shared" si="55"/>
        <v/>
      </c>
      <c r="AL280" s="48" t="str">
        <f t="shared" si="56"/>
        <v/>
      </c>
      <c r="AM280" s="48" t="str">
        <f t="shared" si="57"/>
        <v/>
      </c>
      <c r="AN280" s="236"/>
      <c r="AO280" s="236"/>
      <c r="AP280" s="236"/>
      <c r="AQ280" s="236"/>
      <c r="AR280" s="236"/>
      <c r="AS280" s="236"/>
      <c r="AT280" s="236"/>
      <c r="AU280" s="237" t="str">
        <f>IFERROR(VLOOKUP(AT280,'Seguridad Información'!$I$61:$J$65,2,0),"")</f>
        <v/>
      </c>
      <c r="AV280" s="79"/>
      <c r="AW280" s="78" t="str">
        <f t="shared" si="48"/>
        <v/>
      </c>
      <c r="AX280" s="77" t="str">
        <f t="shared" si="58"/>
        <v/>
      </c>
      <c r="AY280" s="21" t="str">
        <f>IFERROR(VLOOKUP((CONCATENATE(AM280,AX280)),Listados!$U$3:$V$11,2,FALSE),"")</f>
        <v/>
      </c>
      <c r="AZ280" s="48">
        <f t="shared" si="59"/>
        <v>100</v>
      </c>
      <c r="BA280" s="295"/>
      <c r="BB280" s="297"/>
      <c r="BC280" s="197">
        <f>+IF(AND(W280="Preventivo",BB277="Fuerte"),2,IF(AND(W280="Preventivo",BB277="Moderado"),1,0))</f>
        <v>0</v>
      </c>
      <c r="BD280" s="64">
        <f>+IF(AND(W280="Detectivo/Correctivo",$BB277="Fuerte"),2,IF(AND(W280="Detectivo/Correctivo",$BB280="Moderado"),1,IF(AND(W280="Preventivo",$BB277="Fuerte"),1,0)))</f>
        <v>0</v>
      </c>
      <c r="BE280" s="197" t="e">
        <f>+N277-BC280</f>
        <v>#N/A</v>
      </c>
      <c r="BF280" s="197" t="e">
        <f>+P277-BD280</f>
        <v>#N/A</v>
      </c>
      <c r="BG280" s="299"/>
      <c r="BH280" s="299"/>
      <c r="BI280" s="299"/>
      <c r="BJ280" s="488"/>
      <c r="BK280" s="488"/>
      <c r="BL280" s="488"/>
      <c r="BM280" s="488"/>
    </row>
    <row r="281" spans="1:65" ht="65.099999999999994" customHeight="1" thickBot="1" x14ac:dyDescent="0.3">
      <c r="A281" s="310"/>
      <c r="B281" s="495"/>
      <c r="C281" s="315"/>
      <c r="D281" s="109"/>
      <c r="E281" s="109"/>
      <c r="F281" s="410"/>
      <c r="G281" s="318"/>
      <c r="H281" s="100"/>
      <c r="I281" s="129"/>
      <c r="J281" s="100"/>
      <c r="K281" s="29"/>
      <c r="L281" s="130"/>
      <c r="M281" s="302"/>
      <c r="N281" s="304"/>
      <c r="O281" s="307"/>
      <c r="P281" s="304"/>
      <c r="Q281" s="308"/>
      <c r="R281" s="299"/>
      <c r="S281" s="162"/>
      <c r="T281" s="238"/>
      <c r="U281" s="47" t="s">
        <v>627</v>
      </c>
      <c r="V281" s="200"/>
      <c r="W281" s="200"/>
      <c r="X281" s="200"/>
      <c r="Y281" s="95" t="str">
        <f t="shared" si="49"/>
        <v/>
      </c>
      <c r="Z281" s="200"/>
      <c r="AA281" s="95" t="str">
        <f t="shared" si="50"/>
        <v/>
      </c>
      <c r="AB281" s="162"/>
      <c r="AC281" s="95" t="str">
        <f t="shared" si="51"/>
        <v/>
      </c>
      <c r="AD281" s="162"/>
      <c r="AE281" s="95" t="str">
        <f t="shared" si="52"/>
        <v/>
      </c>
      <c r="AF281" s="162"/>
      <c r="AG281" s="95" t="str">
        <f t="shared" si="53"/>
        <v/>
      </c>
      <c r="AH281" s="162"/>
      <c r="AI281" s="95" t="str">
        <f t="shared" si="54"/>
        <v/>
      </c>
      <c r="AJ281" s="162"/>
      <c r="AK281" s="27" t="str">
        <f t="shared" si="55"/>
        <v/>
      </c>
      <c r="AL281" s="48" t="str">
        <f t="shared" si="56"/>
        <v/>
      </c>
      <c r="AM281" s="48" t="str">
        <f t="shared" si="57"/>
        <v/>
      </c>
      <c r="AN281" s="236"/>
      <c r="AO281" s="236"/>
      <c r="AP281" s="236"/>
      <c r="AQ281" s="236"/>
      <c r="AR281" s="236"/>
      <c r="AS281" s="236"/>
      <c r="AT281" s="236"/>
      <c r="AU281" s="237" t="str">
        <f>IFERROR(VLOOKUP(AT281,'Seguridad Información'!$I$61:$J$65,2,0),"")</f>
        <v/>
      </c>
      <c r="AV281" s="79"/>
      <c r="AW281" s="78" t="str">
        <f t="shared" si="48"/>
        <v/>
      </c>
      <c r="AX281" s="77" t="str">
        <f t="shared" si="58"/>
        <v/>
      </c>
      <c r="AY281" s="21" t="str">
        <f>IFERROR(VLOOKUP((CONCATENATE(AM281,AX281)),Listados!$U$3:$V$11,2,FALSE),"")</f>
        <v/>
      </c>
      <c r="AZ281" s="48">
        <f t="shared" si="59"/>
        <v>100</v>
      </c>
      <c r="BA281" s="295"/>
      <c r="BB281" s="297"/>
      <c r="BC281" s="197">
        <f>+IF(AND(W281="Preventivo",BB277="Fuerte"),2,IF(AND(W281="Preventivo",BB277="Moderado"),1,0))</f>
        <v>0</v>
      </c>
      <c r="BD281" s="64">
        <f>+IF(AND(W281="Detectivo/Correctivo",$BB277="Fuerte"),2,IF(AND(W281="Detectivo/Correctivo",$BB281="Moderado"),1,IF(AND(W281="Preventivo",$BB277="Fuerte"),1,0)))</f>
        <v>0</v>
      </c>
      <c r="BE281" s="197" t="e">
        <f>+N277-BC281</f>
        <v>#N/A</v>
      </c>
      <c r="BF281" s="197" t="e">
        <f>+P277-BD281</f>
        <v>#N/A</v>
      </c>
      <c r="BG281" s="299"/>
      <c r="BH281" s="299"/>
      <c r="BI281" s="299"/>
      <c r="BJ281" s="488"/>
      <c r="BK281" s="488"/>
      <c r="BL281" s="488"/>
      <c r="BM281" s="488"/>
    </row>
    <row r="282" spans="1:65" ht="65.099999999999994" customHeight="1" thickBot="1" x14ac:dyDescent="0.3">
      <c r="A282" s="311"/>
      <c r="B282" s="495"/>
      <c r="C282" s="316"/>
      <c r="D282" s="106"/>
      <c r="E282" s="106"/>
      <c r="F282" s="479"/>
      <c r="G282" s="319"/>
      <c r="H282" s="100"/>
      <c r="I282" s="129"/>
      <c r="J282" s="100"/>
      <c r="K282" s="31"/>
      <c r="L282" s="130"/>
      <c r="M282" s="302"/>
      <c r="N282" s="305"/>
      <c r="O282" s="307"/>
      <c r="P282" s="305"/>
      <c r="Q282" s="308"/>
      <c r="R282" s="300"/>
      <c r="S282" s="162"/>
      <c r="T282" s="98"/>
      <c r="U282" s="47" t="s">
        <v>627</v>
      </c>
      <c r="V282" s="200"/>
      <c r="W282" s="200"/>
      <c r="X282" s="200"/>
      <c r="Y282" s="95" t="str">
        <f t="shared" si="49"/>
        <v/>
      </c>
      <c r="Z282" s="200"/>
      <c r="AA282" s="95" t="str">
        <f t="shared" si="50"/>
        <v/>
      </c>
      <c r="AB282" s="162"/>
      <c r="AC282" s="95" t="str">
        <f t="shared" si="51"/>
        <v/>
      </c>
      <c r="AD282" s="162"/>
      <c r="AE282" s="95" t="str">
        <f t="shared" si="52"/>
        <v/>
      </c>
      <c r="AF282" s="162"/>
      <c r="AG282" s="95" t="str">
        <f t="shared" si="53"/>
        <v/>
      </c>
      <c r="AH282" s="162"/>
      <c r="AI282" s="95" t="str">
        <f t="shared" si="54"/>
        <v/>
      </c>
      <c r="AJ282" s="162"/>
      <c r="AK282" s="27" t="str">
        <f t="shared" si="55"/>
        <v/>
      </c>
      <c r="AL282" s="48" t="str">
        <f t="shared" si="56"/>
        <v/>
      </c>
      <c r="AM282" s="48" t="str">
        <f t="shared" si="57"/>
        <v/>
      </c>
      <c r="AN282" s="236"/>
      <c r="AO282" s="236"/>
      <c r="AP282" s="236"/>
      <c r="AQ282" s="236"/>
      <c r="AR282" s="236"/>
      <c r="AS282" s="236"/>
      <c r="AT282" s="236"/>
      <c r="AU282" s="237" t="str">
        <f>IFERROR(VLOOKUP(AT282,'Seguridad Información'!$I$61:$J$65,2,0),"")</f>
        <v/>
      </c>
      <c r="AV282" s="79"/>
      <c r="AW282" s="78" t="str">
        <f t="shared" si="48"/>
        <v/>
      </c>
      <c r="AX282" s="77" t="str">
        <f t="shared" si="58"/>
        <v/>
      </c>
      <c r="AY282" s="21" t="str">
        <f>IFERROR(VLOOKUP((CONCATENATE(AM282,AX282)),Listados!$U$3:$V$11,2,FALSE),"")</f>
        <v/>
      </c>
      <c r="AZ282" s="48">
        <f t="shared" si="59"/>
        <v>100</v>
      </c>
      <c r="BA282" s="296"/>
      <c r="BB282" s="297"/>
      <c r="BC282" s="197">
        <f>+IF(AND(W282="Preventivo",BB277="Fuerte"),2,IF(AND(W282="Preventivo",BB277="Moderado"),1,0))</f>
        <v>0</v>
      </c>
      <c r="BD282" s="64">
        <f>+IF(AND(W282="Detectivo/Correctivo",$BB277="Fuerte"),2,IF(AND(W282="Detectivo/Correctivo",$BB282="Moderado"),1,IF(AND(W282="Preventivo",$BB277="Fuerte"),1,0)))</f>
        <v>0</v>
      </c>
      <c r="BE282" s="197" t="e">
        <f>+N277-BC282</f>
        <v>#N/A</v>
      </c>
      <c r="BF282" s="197" t="e">
        <f>+P277-BD282</f>
        <v>#N/A</v>
      </c>
      <c r="BG282" s="300"/>
      <c r="BH282" s="300"/>
      <c r="BI282" s="300"/>
      <c r="BJ282" s="489"/>
      <c r="BK282" s="489"/>
      <c r="BL282" s="489"/>
      <c r="BM282" s="489"/>
    </row>
    <row r="283" spans="1:65" ht="65.099999999999994" customHeight="1" thickBot="1" x14ac:dyDescent="0.3">
      <c r="A283" s="309">
        <v>47</v>
      </c>
      <c r="B283" s="494"/>
      <c r="C283" s="314" t="str">
        <f>IFERROR(VLOOKUP(B283,Listados!B$3:C$20,2,FALSE),"")</f>
        <v/>
      </c>
      <c r="D283" s="107"/>
      <c r="E283" s="107"/>
      <c r="F283" s="409"/>
      <c r="G283" s="317"/>
      <c r="H283" s="100"/>
      <c r="I283" s="129"/>
      <c r="J283" s="100"/>
      <c r="K283" s="103"/>
      <c r="L283" s="17"/>
      <c r="M283" s="301"/>
      <c r="N283" s="303" t="e">
        <f>+VLOOKUP(M283,Listados!$K$8:$L$12,2,0)</f>
        <v>#N/A</v>
      </c>
      <c r="O283" s="306"/>
      <c r="P283" s="303" t="e">
        <f>+VLOOKUP(O283,Listados!$K$13:$L$17,2,0)</f>
        <v>#N/A</v>
      </c>
      <c r="Q283" s="300" t="str">
        <f>IF(AND(M283&lt;&gt;"",O283&lt;&gt;""),VLOOKUP(M283&amp;O283,Listados!$M$3:$N$27,2,FALSE),"")</f>
        <v/>
      </c>
      <c r="R283" s="298" t="e">
        <f>+VLOOKUP(Q283,Listados!$P$3:$Q$6,2,FALSE)</f>
        <v>#N/A</v>
      </c>
      <c r="S283" s="162"/>
      <c r="T283" s="94"/>
      <c r="U283" s="47" t="s">
        <v>627</v>
      </c>
      <c r="V283" s="200"/>
      <c r="W283" s="200"/>
      <c r="X283" s="200"/>
      <c r="Y283" s="95" t="str">
        <f t="shared" si="49"/>
        <v/>
      </c>
      <c r="Z283" s="200"/>
      <c r="AA283" s="95" t="str">
        <f t="shared" si="50"/>
        <v/>
      </c>
      <c r="AB283" s="162"/>
      <c r="AC283" s="95" t="str">
        <f t="shared" si="51"/>
        <v/>
      </c>
      <c r="AD283" s="162"/>
      <c r="AE283" s="95" t="str">
        <f t="shared" si="52"/>
        <v/>
      </c>
      <c r="AF283" s="162"/>
      <c r="AG283" s="95" t="str">
        <f t="shared" si="53"/>
        <v/>
      </c>
      <c r="AH283" s="162"/>
      <c r="AI283" s="95" t="str">
        <f t="shared" si="54"/>
        <v/>
      </c>
      <c r="AJ283" s="162"/>
      <c r="AK283" s="27" t="str">
        <f t="shared" si="55"/>
        <v/>
      </c>
      <c r="AL283" s="48" t="str">
        <f t="shared" si="56"/>
        <v/>
      </c>
      <c r="AM283" s="48" t="str">
        <f t="shared" si="57"/>
        <v/>
      </c>
      <c r="AN283" s="236"/>
      <c r="AO283" s="236"/>
      <c r="AP283" s="236"/>
      <c r="AQ283" s="236"/>
      <c r="AR283" s="236"/>
      <c r="AS283" s="236"/>
      <c r="AT283" s="236"/>
      <c r="AU283" s="237" t="str">
        <f>IFERROR(VLOOKUP(AT283,'Seguridad Información'!$I$61:$J$65,2,0),"")</f>
        <v/>
      </c>
      <c r="AV283" s="79"/>
      <c r="AW283" s="78" t="str">
        <f t="shared" si="48"/>
        <v/>
      </c>
      <c r="AX283" s="77" t="str">
        <f t="shared" si="58"/>
        <v/>
      </c>
      <c r="AY283" s="21" t="str">
        <f>IFERROR(VLOOKUP((CONCATENATE(AM283,AX283)),Listados!$U$3:$V$11,2,FALSE),"")</f>
        <v/>
      </c>
      <c r="AZ283" s="48">
        <f t="shared" si="59"/>
        <v>100</v>
      </c>
      <c r="BA283" s="294">
        <f>AVERAGE(AZ283:AZ288)</f>
        <v>100</v>
      </c>
      <c r="BB283" s="296" t="str">
        <f>IF(BA283&lt;=50, "Débil", IF(BA283&lt;=99,"Moderado","Fuerte"))</f>
        <v>Fuerte</v>
      </c>
      <c r="BC283" s="197">
        <f>+IF(AND(W283="Preventivo",BB283="Fuerte"),2,IF(AND(W283="Preventivo",BB283="Moderado"),1,0))</f>
        <v>0</v>
      </c>
      <c r="BD283" s="64">
        <f>+IF(AND(W283="Detectivo/Correctivo",$BB283="Fuerte"),2,IF(AND(W283="Detectivo/Correctivo",$BB283="Moderado"),1,IF(AND(W283="Preventivo",$BB283="Fuerte"),1,0)))</f>
        <v>0</v>
      </c>
      <c r="BE283" s="197" t="e">
        <f>+N283-BC283</f>
        <v>#N/A</v>
      </c>
      <c r="BF283" s="197" t="e">
        <f>+P283-BD283</f>
        <v>#N/A</v>
      </c>
      <c r="BG283" s="298" t="e">
        <f>+VLOOKUP(MIN(BE283,BE284,BE285,BE286,BE287,BE288),Listados!$J$18:$K$24,2,TRUE)</f>
        <v>#N/A</v>
      </c>
      <c r="BH283" s="298" t="e">
        <f>+VLOOKUP(MIN(BF283,BF284,BF285,BF286,BF287,BF288),Listados!$J$27:$K$32,2,TRUE)</f>
        <v>#N/A</v>
      </c>
      <c r="BI283" s="298" t="e">
        <f>IF(AND(BG283&lt;&gt;"",BH283&lt;&gt;""),VLOOKUP(BG283&amp;BH283,Listados!$M$3:$N$27,2,FALSE),"")</f>
        <v>#N/A</v>
      </c>
      <c r="BJ283" s="487" t="e">
        <f>+IF($R283="Asumir el riesgo","NA","")</f>
        <v>#N/A</v>
      </c>
      <c r="BK283" s="487" t="e">
        <f>+IF($R283="Asumir el riesgo","NA","")</f>
        <v>#N/A</v>
      </c>
      <c r="BL283" s="487" t="e">
        <f>+IF($R283="Asumir el riesgo","NA","")</f>
        <v>#N/A</v>
      </c>
      <c r="BM283" s="487" t="e">
        <f>+IF($R283="Asumir el riesgo","NA","")</f>
        <v>#N/A</v>
      </c>
    </row>
    <row r="284" spans="1:65" ht="65.099999999999994" customHeight="1" thickBot="1" x14ac:dyDescent="0.3">
      <c r="A284" s="310"/>
      <c r="B284" s="495"/>
      <c r="C284" s="315"/>
      <c r="D284" s="168"/>
      <c r="E284" s="168"/>
      <c r="F284" s="410"/>
      <c r="G284" s="318"/>
      <c r="H284" s="100"/>
      <c r="I284" s="129"/>
      <c r="J284" s="100"/>
      <c r="K284" s="153"/>
      <c r="L284" s="130"/>
      <c r="M284" s="302"/>
      <c r="N284" s="304"/>
      <c r="O284" s="307"/>
      <c r="P284" s="304"/>
      <c r="Q284" s="308"/>
      <c r="R284" s="299"/>
      <c r="S284" s="162"/>
      <c r="T284" s="238"/>
      <c r="U284" s="47" t="s">
        <v>627</v>
      </c>
      <c r="V284" s="200"/>
      <c r="W284" s="200"/>
      <c r="X284" s="200"/>
      <c r="Y284" s="95" t="str">
        <f t="shared" si="49"/>
        <v/>
      </c>
      <c r="Z284" s="200"/>
      <c r="AA284" s="95" t="str">
        <f t="shared" si="50"/>
        <v/>
      </c>
      <c r="AB284" s="162"/>
      <c r="AC284" s="95" t="str">
        <f t="shared" si="51"/>
        <v/>
      </c>
      <c r="AD284" s="162"/>
      <c r="AE284" s="95" t="str">
        <f t="shared" si="52"/>
        <v/>
      </c>
      <c r="AF284" s="162"/>
      <c r="AG284" s="95" t="str">
        <f t="shared" si="53"/>
        <v/>
      </c>
      <c r="AH284" s="162"/>
      <c r="AI284" s="95" t="str">
        <f t="shared" si="54"/>
        <v/>
      </c>
      <c r="AJ284" s="162"/>
      <c r="AK284" s="27" t="str">
        <f t="shared" si="55"/>
        <v/>
      </c>
      <c r="AL284" s="48" t="str">
        <f t="shared" si="56"/>
        <v/>
      </c>
      <c r="AM284" s="48" t="str">
        <f t="shared" si="57"/>
        <v/>
      </c>
      <c r="AN284" s="236"/>
      <c r="AO284" s="236"/>
      <c r="AP284" s="236"/>
      <c r="AQ284" s="236"/>
      <c r="AR284" s="236"/>
      <c r="AS284" s="236"/>
      <c r="AT284" s="236"/>
      <c r="AU284" s="237" t="str">
        <f>IFERROR(VLOOKUP(AT284,'Seguridad Información'!$I$61:$J$65,2,0),"")</f>
        <v/>
      </c>
      <c r="AV284" s="79"/>
      <c r="AW284" s="78" t="str">
        <f t="shared" si="48"/>
        <v/>
      </c>
      <c r="AX284" s="77" t="str">
        <f t="shared" si="58"/>
        <v/>
      </c>
      <c r="AY284" s="21" t="str">
        <f>IFERROR(VLOOKUP((CONCATENATE(AM284,AX284)),Listados!$U$3:$V$11,2,FALSE),"")</f>
        <v/>
      </c>
      <c r="AZ284" s="48">
        <f t="shared" si="59"/>
        <v>100</v>
      </c>
      <c r="BA284" s="295"/>
      <c r="BB284" s="297"/>
      <c r="BC284" s="197">
        <f>+IF(AND(W284="Preventivo",BB283="Fuerte"),2,IF(AND(W284="Preventivo",BB283="Moderado"),1,0))</f>
        <v>0</v>
      </c>
      <c r="BD284" s="64">
        <f>+IF(AND(W284="Detectivo/Correctivo",$BB283="Fuerte"),2,IF(AND(W284="Detectivo/Correctivo",$BB284="Moderado"),1,IF(AND(W284="Preventivo",$BB283="Fuerte"),1,0)))</f>
        <v>0</v>
      </c>
      <c r="BE284" s="197" t="e">
        <f>+N283-BC284</f>
        <v>#N/A</v>
      </c>
      <c r="BF284" s="197" t="e">
        <f>+P283-BD284</f>
        <v>#N/A</v>
      </c>
      <c r="BG284" s="299"/>
      <c r="BH284" s="299"/>
      <c r="BI284" s="299"/>
      <c r="BJ284" s="488"/>
      <c r="BK284" s="488"/>
      <c r="BL284" s="488"/>
      <c r="BM284" s="488"/>
    </row>
    <row r="285" spans="1:65" ht="65.099999999999994" customHeight="1" thickBot="1" x14ac:dyDescent="0.3">
      <c r="A285" s="310"/>
      <c r="B285" s="495"/>
      <c r="C285" s="315"/>
      <c r="D285" s="168"/>
      <c r="E285" s="168"/>
      <c r="F285" s="410"/>
      <c r="G285" s="318"/>
      <c r="H285" s="100"/>
      <c r="I285" s="129"/>
      <c r="J285" s="100"/>
      <c r="K285" s="153"/>
      <c r="L285" s="130"/>
      <c r="M285" s="302"/>
      <c r="N285" s="304"/>
      <c r="O285" s="307"/>
      <c r="P285" s="304"/>
      <c r="Q285" s="308"/>
      <c r="R285" s="299"/>
      <c r="S285" s="162"/>
      <c r="T285" s="96"/>
      <c r="U285" s="47" t="s">
        <v>627</v>
      </c>
      <c r="V285" s="200"/>
      <c r="W285" s="200"/>
      <c r="X285" s="200"/>
      <c r="Y285" s="95" t="str">
        <f t="shared" si="49"/>
        <v/>
      </c>
      <c r="Z285" s="200"/>
      <c r="AA285" s="95" t="str">
        <f t="shared" si="50"/>
        <v/>
      </c>
      <c r="AB285" s="162"/>
      <c r="AC285" s="95" t="str">
        <f t="shared" si="51"/>
        <v/>
      </c>
      <c r="AD285" s="162"/>
      <c r="AE285" s="95" t="str">
        <f t="shared" si="52"/>
        <v/>
      </c>
      <c r="AF285" s="162"/>
      <c r="AG285" s="95" t="str">
        <f t="shared" si="53"/>
        <v/>
      </c>
      <c r="AH285" s="162"/>
      <c r="AI285" s="95" t="str">
        <f t="shared" si="54"/>
        <v/>
      </c>
      <c r="AJ285" s="162"/>
      <c r="AK285" s="27" t="str">
        <f t="shared" si="55"/>
        <v/>
      </c>
      <c r="AL285" s="48" t="str">
        <f t="shared" si="56"/>
        <v/>
      </c>
      <c r="AM285" s="48" t="str">
        <f t="shared" si="57"/>
        <v/>
      </c>
      <c r="AN285" s="236"/>
      <c r="AO285" s="236"/>
      <c r="AP285" s="236"/>
      <c r="AQ285" s="236"/>
      <c r="AR285" s="236"/>
      <c r="AS285" s="236"/>
      <c r="AT285" s="236"/>
      <c r="AU285" s="237" t="str">
        <f>IFERROR(VLOOKUP(AT285,'Seguridad Información'!$I$61:$J$65,2,0),"")</f>
        <v/>
      </c>
      <c r="AV285" s="79"/>
      <c r="AW285" s="78" t="str">
        <f t="shared" si="48"/>
        <v/>
      </c>
      <c r="AX285" s="77" t="str">
        <f t="shared" si="58"/>
        <v/>
      </c>
      <c r="AY285" s="21" t="str">
        <f>IFERROR(VLOOKUP((CONCATENATE(AM285,AX285)),Listados!$U$3:$V$11,2,FALSE),"")</f>
        <v/>
      </c>
      <c r="AZ285" s="48">
        <f t="shared" si="59"/>
        <v>100</v>
      </c>
      <c r="BA285" s="295"/>
      <c r="BB285" s="297"/>
      <c r="BC285" s="197">
        <f>+IF(AND(W285="Preventivo",BB283="Fuerte"),2,IF(AND(W285="Preventivo",BB283="Moderado"),1,0))</f>
        <v>0</v>
      </c>
      <c r="BD285" s="64">
        <f>+IF(AND(W285="Detectivo/Correctivo",$BB283="Fuerte"),2,IF(AND(W285="Detectivo/Correctivo",$BB285="Moderado"),1,IF(AND(W285="Preventivo",$BB283="Fuerte"),1,0)))</f>
        <v>0</v>
      </c>
      <c r="BE285" s="197" t="e">
        <f>+N283-BC285</f>
        <v>#N/A</v>
      </c>
      <c r="BF285" s="197" t="e">
        <f>+P283-BD285</f>
        <v>#N/A</v>
      </c>
      <c r="BG285" s="299"/>
      <c r="BH285" s="299"/>
      <c r="BI285" s="299"/>
      <c r="BJ285" s="488"/>
      <c r="BK285" s="488"/>
      <c r="BL285" s="488"/>
      <c r="BM285" s="488"/>
    </row>
    <row r="286" spans="1:65" ht="65.099999999999994" customHeight="1" thickBot="1" x14ac:dyDescent="0.3">
      <c r="A286" s="310"/>
      <c r="B286" s="495"/>
      <c r="C286" s="315"/>
      <c r="D286" s="168"/>
      <c r="E286" s="168"/>
      <c r="F286" s="410"/>
      <c r="G286" s="318"/>
      <c r="H286" s="100"/>
      <c r="I286" s="129"/>
      <c r="J286" s="100"/>
      <c r="K286" s="153"/>
      <c r="L286" s="130"/>
      <c r="M286" s="302"/>
      <c r="N286" s="304"/>
      <c r="O286" s="307"/>
      <c r="P286" s="304"/>
      <c r="Q286" s="308"/>
      <c r="R286" s="299"/>
      <c r="S286" s="162"/>
      <c r="T286" s="97"/>
      <c r="U286" s="47" t="s">
        <v>627</v>
      </c>
      <c r="V286" s="200"/>
      <c r="W286" s="200"/>
      <c r="X286" s="200"/>
      <c r="Y286" s="95" t="str">
        <f t="shared" si="49"/>
        <v/>
      </c>
      <c r="Z286" s="200"/>
      <c r="AA286" s="95" t="str">
        <f t="shared" si="50"/>
        <v/>
      </c>
      <c r="AB286" s="162"/>
      <c r="AC286" s="95" t="str">
        <f t="shared" si="51"/>
        <v/>
      </c>
      <c r="AD286" s="162"/>
      <c r="AE286" s="95" t="str">
        <f t="shared" si="52"/>
        <v/>
      </c>
      <c r="AF286" s="162"/>
      <c r="AG286" s="95" t="str">
        <f t="shared" si="53"/>
        <v/>
      </c>
      <c r="AH286" s="162"/>
      <c r="AI286" s="95" t="str">
        <f t="shared" si="54"/>
        <v/>
      </c>
      <c r="AJ286" s="162"/>
      <c r="AK286" s="27" t="str">
        <f t="shared" si="55"/>
        <v/>
      </c>
      <c r="AL286" s="48" t="str">
        <f t="shared" si="56"/>
        <v/>
      </c>
      <c r="AM286" s="48" t="str">
        <f t="shared" si="57"/>
        <v/>
      </c>
      <c r="AN286" s="236"/>
      <c r="AO286" s="236"/>
      <c r="AP286" s="236"/>
      <c r="AQ286" s="236"/>
      <c r="AR286" s="236"/>
      <c r="AS286" s="236"/>
      <c r="AT286" s="236"/>
      <c r="AU286" s="237" t="str">
        <f>IFERROR(VLOOKUP(AT286,'Seguridad Información'!$I$61:$J$65,2,0),"")</f>
        <v/>
      </c>
      <c r="AV286" s="79"/>
      <c r="AW286" s="78" t="str">
        <f t="shared" si="48"/>
        <v/>
      </c>
      <c r="AX286" s="77" t="str">
        <f t="shared" si="58"/>
        <v/>
      </c>
      <c r="AY286" s="21" t="str">
        <f>IFERROR(VLOOKUP((CONCATENATE(AM286,AX286)),Listados!$U$3:$V$11,2,FALSE),"")</f>
        <v/>
      </c>
      <c r="AZ286" s="48">
        <f t="shared" si="59"/>
        <v>100</v>
      </c>
      <c r="BA286" s="295"/>
      <c r="BB286" s="297"/>
      <c r="BC286" s="197">
        <f>+IF(AND(W286="Preventivo",BB283="Fuerte"),2,IF(AND(W286="Preventivo",BB283="Moderado"),1,0))</f>
        <v>0</v>
      </c>
      <c r="BD286" s="64">
        <f>+IF(AND(W286="Detectivo/Correctivo",$BB283="Fuerte"),2,IF(AND(W286="Detectivo/Correctivo",$BB286="Moderado"),1,IF(AND(W286="Preventivo",$BB283="Fuerte"),1,0)))</f>
        <v>0</v>
      </c>
      <c r="BE286" s="197" t="e">
        <f>+N283-BC286</f>
        <v>#N/A</v>
      </c>
      <c r="BF286" s="197" t="e">
        <f>+P283-BD286</f>
        <v>#N/A</v>
      </c>
      <c r="BG286" s="299"/>
      <c r="BH286" s="299"/>
      <c r="BI286" s="299"/>
      <c r="BJ286" s="488"/>
      <c r="BK286" s="488"/>
      <c r="BL286" s="488"/>
      <c r="BM286" s="488"/>
    </row>
    <row r="287" spans="1:65" ht="65.099999999999994" customHeight="1" thickBot="1" x14ac:dyDescent="0.3">
      <c r="A287" s="310"/>
      <c r="B287" s="495"/>
      <c r="C287" s="315"/>
      <c r="D287" s="109"/>
      <c r="E287" s="109"/>
      <c r="F287" s="410"/>
      <c r="G287" s="318"/>
      <c r="H287" s="100"/>
      <c r="I287" s="129"/>
      <c r="J287" s="100"/>
      <c r="K287" s="29"/>
      <c r="L287" s="130"/>
      <c r="M287" s="302"/>
      <c r="N287" s="304"/>
      <c r="O287" s="307"/>
      <c r="P287" s="304"/>
      <c r="Q287" s="308"/>
      <c r="R287" s="299"/>
      <c r="S287" s="162"/>
      <c r="T287" s="238"/>
      <c r="U287" s="47" t="s">
        <v>627</v>
      </c>
      <c r="V287" s="200"/>
      <c r="W287" s="200"/>
      <c r="X287" s="200"/>
      <c r="Y287" s="95" t="str">
        <f t="shared" si="49"/>
        <v/>
      </c>
      <c r="Z287" s="200"/>
      <c r="AA287" s="95" t="str">
        <f t="shared" si="50"/>
        <v/>
      </c>
      <c r="AB287" s="162"/>
      <c r="AC287" s="95" t="str">
        <f t="shared" si="51"/>
        <v/>
      </c>
      <c r="AD287" s="162"/>
      <c r="AE287" s="95" t="str">
        <f t="shared" si="52"/>
        <v/>
      </c>
      <c r="AF287" s="162"/>
      <c r="AG287" s="95" t="str">
        <f t="shared" si="53"/>
        <v/>
      </c>
      <c r="AH287" s="162"/>
      <c r="AI287" s="95" t="str">
        <f t="shared" si="54"/>
        <v/>
      </c>
      <c r="AJ287" s="162"/>
      <c r="AK287" s="27" t="str">
        <f t="shared" si="55"/>
        <v/>
      </c>
      <c r="AL287" s="48" t="str">
        <f t="shared" si="56"/>
        <v/>
      </c>
      <c r="AM287" s="48" t="str">
        <f t="shared" si="57"/>
        <v/>
      </c>
      <c r="AN287" s="236"/>
      <c r="AO287" s="236"/>
      <c r="AP287" s="236"/>
      <c r="AQ287" s="236"/>
      <c r="AR287" s="236"/>
      <c r="AS287" s="236"/>
      <c r="AT287" s="236"/>
      <c r="AU287" s="237" t="str">
        <f>IFERROR(VLOOKUP(AT287,'Seguridad Información'!$I$61:$J$65,2,0),"")</f>
        <v/>
      </c>
      <c r="AV287" s="79"/>
      <c r="AW287" s="78" t="str">
        <f t="shared" si="48"/>
        <v/>
      </c>
      <c r="AX287" s="77" t="str">
        <f t="shared" si="58"/>
        <v/>
      </c>
      <c r="AY287" s="21" t="str">
        <f>IFERROR(VLOOKUP((CONCATENATE(AM287,AX287)),Listados!$U$3:$V$11,2,FALSE),"")</f>
        <v/>
      </c>
      <c r="AZ287" s="48">
        <f t="shared" si="59"/>
        <v>100</v>
      </c>
      <c r="BA287" s="295"/>
      <c r="BB287" s="297"/>
      <c r="BC287" s="197">
        <f>+IF(AND(W287="Preventivo",BB283="Fuerte"),2,IF(AND(W287="Preventivo",BB283="Moderado"),1,0))</f>
        <v>0</v>
      </c>
      <c r="BD287" s="64">
        <f>+IF(AND(W287="Detectivo/Correctivo",$BB283="Fuerte"),2,IF(AND(W287="Detectivo/Correctivo",$BB287="Moderado"),1,IF(AND(W287="Preventivo",$BB283="Fuerte"),1,0)))</f>
        <v>0</v>
      </c>
      <c r="BE287" s="197" t="e">
        <f>+N283-BC287</f>
        <v>#N/A</v>
      </c>
      <c r="BF287" s="197" t="e">
        <f>+P283-BD287</f>
        <v>#N/A</v>
      </c>
      <c r="BG287" s="299"/>
      <c r="BH287" s="299"/>
      <c r="BI287" s="299"/>
      <c r="BJ287" s="488"/>
      <c r="BK287" s="488"/>
      <c r="BL287" s="488"/>
      <c r="BM287" s="488"/>
    </row>
    <row r="288" spans="1:65" ht="65.099999999999994" customHeight="1" thickBot="1" x14ac:dyDescent="0.3">
      <c r="A288" s="311"/>
      <c r="B288" s="495"/>
      <c r="C288" s="316"/>
      <c r="D288" s="106"/>
      <c r="E288" s="106"/>
      <c r="F288" s="479"/>
      <c r="G288" s="319"/>
      <c r="H288" s="100"/>
      <c r="I288" s="129"/>
      <c r="J288" s="100"/>
      <c r="K288" s="31"/>
      <c r="L288" s="130"/>
      <c r="M288" s="302"/>
      <c r="N288" s="305"/>
      <c r="O288" s="307"/>
      <c r="P288" s="305"/>
      <c r="Q288" s="308"/>
      <c r="R288" s="300"/>
      <c r="S288" s="162"/>
      <c r="T288" s="98"/>
      <c r="U288" s="47" t="s">
        <v>627</v>
      </c>
      <c r="V288" s="200"/>
      <c r="W288" s="200"/>
      <c r="X288" s="200"/>
      <c r="Y288" s="95" t="str">
        <f t="shared" si="49"/>
        <v/>
      </c>
      <c r="Z288" s="200"/>
      <c r="AA288" s="95" t="str">
        <f t="shared" si="50"/>
        <v/>
      </c>
      <c r="AB288" s="162"/>
      <c r="AC288" s="95" t="str">
        <f t="shared" si="51"/>
        <v/>
      </c>
      <c r="AD288" s="162"/>
      <c r="AE288" s="95" t="str">
        <f t="shared" si="52"/>
        <v/>
      </c>
      <c r="AF288" s="162"/>
      <c r="AG288" s="95" t="str">
        <f t="shared" si="53"/>
        <v/>
      </c>
      <c r="AH288" s="162"/>
      <c r="AI288" s="95" t="str">
        <f t="shared" si="54"/>
        <v/>
      </c>
      <c r="AJ288" s="162"/>
      <c r="AK288" s="27" t="str">
        <f t="shared" si="55"/>
        <v/>
      </c>
      <c r="AL288" s="48" t="str">
        <f t="shared" si="56"/>
        <v/>
      </c>
      <c r="AM288" s="48" t="str">
        <f t="shared" si="57"/>
        <v/>
      </c>
      <c r="AN288" s="236"/>
      <c r="AO288" s="236"/>
      <c r="AP288" s="236"/>
      <c r="AQ288" s="236"/>
      <c r="AR288" s="236"/>
      <c r="AS288" s="236"/>
      <c r="AT288" s="236"/>
      <c r="AU288" s="237" t="str">
        <f>IFERROR(VLOOKUP(AT288,'Seguridad Información'!$I$61:$J$65,2,0),"")</f>
        <v/>
      </c>
      <c r="AV288" s="79"/>
      <c r="AW288" s="78" t="str">
        <f t="shared" si="48"/>
        <v/>
      </c>
      <c r="AX288" s="77" t="str">
        <f t="shared" si="58"/>
        <v/>
      </c>
      <c r="AY288" s="21" t="str">
        <f>IFERROR(VLOOKUP((CONCATENATE(AM288,AX288)),Listados!$U$3:$V$11,2,FALSE),"")</f>
        <v/>
      </c>
      <c r="AZ288" s="48">
        <f t="shared" si="59"/>
        <v>100</v>
      </c>
      <c r="BA288" s="296"/>
      <c r="BB288" s="297"/>
      <c r="BC288" s="197">
        <f>+IF(AND(W288="Preventivo",BB283="Fuerte"),2,IF(AND(W288="Preventivo",BB283="Moderado"),1,0))</f>
        <v>0</v>
      </c>
      <c r="BD288" s="64">
        <f>+IF(AND(W288="Detectivo/Correctivo",$BB283="Fuerte"),2,IF(AND(W288="Detectivo/Correctivo",$BB288="Moderado"),1,IF(AND(W288="Preventivo",$BB283="Fuerte"),1,0)))</f>
        <v>0</v>
      </c>
      <c r="BE288" s="197" t="e">
        <f>+N283-BC288</f>
        <v>#N/A</v>
      </c>
      <c r="BF288" s="197" t="e">
        <f>+P283-BD288</f>
        <v>#N/A</v>
      </c>
      <c r="BG288" s="300"/>
      <c r="BH288" s="300"/>
      <c r="BI288" s="300"/>
      <c r="BJ288" s="489"/>
      <c r="BK288" s="489"/>
      <c r="BL288" s="489"/>
      <c r="BM288" s="489"/>
    </row>
    <row r="289" spans="1:65" ht="65.099999999999994" customHeight="1" thickBot="1" x14ac:dyDescent="0.3">
      <c r="A289" s="309">
        <v>48</v>
      </c>
      <c r="B289" s="494"/>
      <c r="C289" s="314" t="str">
        <f>IFERROR(VLOOKUP(B289,Listados!B$3:C$20,2,FALSE),"")</f>
        <v/>
      </c>
      <c r="D289" s="107"/>
      <c r="E289" s="107"/>
      <c r="F289" s="409"/>
      <c r="G289" s="317"/>
      <c r="H289" s="100"/>
      <c r="I289" s="129"/>
      <c r="J289" s="100"/>
      <c r="K289" s="103"/>
      <c r="L289" s="17"/>
      <c r="M289" s="301"/>
      <c r="N289" s="303" t="e">
        <f>+VLOOKUP(M289,Listados!$K$8:$L$12,2,0)</f>
        <v>#N/A</v>
      </c>
      <c r="O289" s="306"/>
      <c r="P289" s="303" t="e">
        <f>+VLOOKUP(O289,Listados!$K$13:$L$17,2,0)</f>
        <v>#N/A</v>
      </c>
      <c r="Q289" s="300" t="str">
        <f>IF(AND(M289&lt;&gt;"",O289&lt;&gt;""),VLOOKUP(M289&amp;O289,Listados!$M$3:$N$27,2,FALSE),"")</f>
        <v/>
      </c>
      <c r="R289" s="298" t="e">
        <f>+VLOOKUP(Q289,Listados!$P$3:$Q$6,2,FALSE)</f>
        <v>#N/A</v>
      </c>
      <c r="S289" s="162"/>
      <c r="T289" s="94"/>
      <c r="U289" s="47" t="s">
        <v>627</v>
      </c>
      <c r="V289" s="200"/>
      <c r="W289" s="200"/>
      <c r="X289" s="200"/>
      <c r="Y289" s="95" t="str">
        <f t="shared" si="49"/>
        <v/>
      </c>
      <c r="Z289" s="200"/>
      <c r="AA289" s="95" t="str">
        <f t="shared" si="50"/>
        <v/>
      </c>
      <c r="AB289" s="162"/>
      <c r="AC289" s="95" t="str">
        <f t="shared" si="51"/>
        <v/>
      </c>
      <c r="AD289" s="162"/>
      <c r="AE289" s="95" t="str">
        <f t="shared" si="52"/>
        <v/>
      </c>
      <c r="AF289" s="162"/>
      <c r="AG289" s="95" t="str">
        <f t="shared" si="53"/>
        <v/>
      </c>
      <c r="AH289" s="162"/>
      <c r="AI289" s="95" t="str">
        <f t="shared" si="54"/>
        <v/>
      </c>
      <c r="AJ289" s="162"/>
      <c r="AK289" s="27" t="str">
        <f t="shared" si="55"/>
        <v/>
      </c>
      <c r="AL289" s="48" t="str">
        <f t="shared" si="56"/>
        <v/>
      </c>
      <c r="AM289" s="48" t="str">
        <f t="shared" si="57"/>
        <v/>
      </c>
      <c r="AN289" s="236"/>
      <c r="AO289" s="236"/>
      <c r="AP289" s="236"/>
      <c r="AQ289" s="236"/>
      <c r="AR289" s="236"/>
      <c r="AS289" s="236"/>
      <c r="AT289" s="236"/>
      <c r="AU289" s="237" t="str">
        <f>IFERROR(VLOOKUP(AT289,'Seguridad Información'!$I$61:$J$65,2,0),"")</f>
        <v/>
      </c>
      <c r="AV289" s="79"/>
      <c r="AW289" s="78" t="str">
        <f t="shared" si="48"/>
        <v/>
      </c>
      <c r="AX289" s="77" t="str">
        <f t="shared" si="58"/>
        <v/>
      </c>
      <c r="AY289" s="21" t="str">
        <f>IFERROR(VLOOKUP((CONCATENATE(AM289,AX289)),Listados!$U$3:$V$11,2,FALSE),"")</f>
        <v/>
      </c>
      <c r="AZ289" s="48">
        <f t="shared" si="59"/>
        <v>100</v>
      </c>
      <c r="BA289" s="294">
        <f>AVERAGE(AZ289:AZ294)</f>
        <v>100</v>
      </c>
      <c r="BB289" s="296" t="str">
        <f>IF(BA289&lt;=50, "Débil", IF(BA289&lt;=99,"Moderado","Fuerte"))</f>
        <v>Fuerte</v>
      </c>
      <c r="BC289" s="197">
        <f>+IF(AND(W289="Preventivo",BB289="Fuerte"),2,IF(AND(W289="Preventivo",BB289="Moderado"),1,0))</f>
        <v>0</v>
      </c>
      <c r="BD289" s="64">
        <f>+IF(AND(W289="Detectivo/Correctivo",$BB289="Fuerte"),2,IF(AND(W289="Detectivo/Correctivo",$BB289="Moderado"),1,IF(AND(W289="Preventivo",$BB289="Fuerte"),1,0)))</f>
        <v>0</v>
      </c>
      <c r="BE289" s="197" t="e">
        <f>+N289-BC289</f>
        <v>#N/A</v>
      </c>
      <c r="BF289" s="197" t="e">
        <f>+P289-BD289</f>
        <v>#N/A</v>
      </c>
      <c r="BG289" s="298" t="e">
        <f>+VLOOKUP(MIN(BE289,BE290,BE291,BE292,BE293,BE294),Listados!$J$18:$K$24,2,TRUE)</f>
        <v>#N/A</v>
      </c>
      <c r="BH289" s="298" t="e">
        <f>+VLOOKUP(MIN(BF289,BF290,BF291,BF292,BF293,BF294),Listados!$J$27:$K$32,2,TRUE)</f>
        <v>#N/A</v>
      </c>
      <c r="BI289" s="298" t="e">
        <f>IF(AND(BG289&lt;&gt;"",BH289&lt;&gt;""),VLOOKUP(BG289&amp;BH289,Listados!$M$3:$N$27,2,FALSE),"")</f>
        <v>#N/A</v>
      </c>
      <c r="BJ289" s="487" t="e">
        <f>+IF($R289="Asumir el riesgo","NA","")</f>
        <v>#N/A</v>
      </c>
      <c r="BK289" s="487" t="e">
        <f>+IF($R289="Asumir el riesgo","NA","")</f>
        <v>#N/A</v>
      </c>
      <c r="BL289" s="487" t="e">
        <f>+IF($R289="Asumir el riesgo","NA","")</f>
        <v>#N/A</v>
      </c>
      <c r="BM289" s="487" t="e">
        <f>+IF($R289="Asumir el riesgo","NA","")</f>
        <v>#N/A</v>
      </c>
    </row>
    <row r="290" spans="1:65" ht="65.099999999999994" customHeight="1" thickBot="1" x14ac:dyDescent="0.3">
      <c r="A290" s="310"/>
      <c r="B290" s="495"/>
      <c r="C290" s="315"/>
      <c r="D290" s="168"/>
      <c r="E290" s="168"/>
      <c r="F290" s="410"/>
      <c r="G290" s="318"/>
      <c r="H290" s="100"/>
      <c r="I290" s="129"/>
      <c r="J290" s="100"/>
      <c r="K290" s="153"/>
      <c r="L290" s="130"/>
      <c r="M290" s="302"/>
      <c r="N290" s="304"/>
      <c r="O290" s="307"/>
      <c r="P290" s="304"/>
      <c r="Q290" s="308"/>
      <c r="R290" s="299"/>
      <c r="S290" s="162"/>
      <c r="T290" s="238"/>
      <c r="U290" s="47" t="s">
        <v>627</v>
      </c>
      <c r="V290" s="200"/>
      <c r="W290" s="200"/>
      <c r="X290" s="200"/>
      <c r="Y290" s="95" t="str">
        <f t="shared" si="49"/>
        <v/>
      </c>
      <c r="Z290" s="200"/>
      <c r="AA290" s="95" t="str">
        <f t="shared" si="50"/>
        <v/>
      </c>
      <c r="AB290" s="162"/>
      <c r="AC290" s="95" t="str">
        <f t="shared" si="51"/>
        <v/>
      </c>
      <c r="AD290" s="162"/>
      <c r="AE290" s="95" t="str">
        <f t="shared" si="52"/>
        <v/>
      </c>
      <c r="AF290" s="162"/>
      <c r="AG290" s="95" t="str">
        <f t="shared" si="53"/>
        <v/>
      </c>
      <c r="AH290" s="162"/>
      <c r="AI290" s="95" t="str">
        <f t="shared" si="54"/>
        <v/>
      </c>
      <c r="AJ290" s="162"/>
      <c r="AK290" s="27" t="str">
        <f t="shared" si="55"/>
        <v/>
      </c>
      <c r="AL290" s="48" t="str">
        <f t="shared" si="56"/>
        <v/>
      </c>
      <c r="AM290" s="48" t="str">
        <f t="shared" si="57"/>
        <v/>
      </c>
      <c r="AN290" s="236"/>
      <c r="AO290" s="236"/>
      <c r="AP290" s="236"/>
      <c r="AQ290" s="236"/>
      <c r="AR290" s="236"/>
      <c r="AS290" s="236"/>
      <c r="AT290" s="236"/>
      <c r="AU290" s="237" t="str">
        <f>IFERROR(VLOOKUP(AT290,'Seguridad Información'!$I$61:$J$65,2,0),"")</f>
        <v/>
      </c>
      <c r="AV290" s="79"/>
      <c r="AW290" s="78" t="str">
        <f t="shared" si="48"/>
        <v/>
      </c>
      <c r="AX290" s="77" t="str">
        <f t="shared" si="58"/>
        <v/>
      </c>
      <c r="AY290" s="21" t="str">
        <f>IFERROR(VLOOKUP((CONCATENATE(AM290,AX290)),Listados!$U$3:$V$11,2,FALSE),"")</f>
        <v/>
      </c>
      <c r="AZ290" s="48">
        <f t="shared" si="59"/>
        <v>100</v>
      </c>
      <c r="BA290" s="295"/>
      <c r="BB290" s="297"/>
      <c r="BC290" s="197">
        <f>+IF(AND(W290="Preventivo",BB289="Fuerte"),2,IF(AND(W290="Preventivo",BB289="Moderado"),1,0))</f>
        <v>0</v>
      </c>
      <c r="BD290" s="64">
        <f>+IF(AND(W290="Detectivo/Correctivo",$BB289="Fuerte"),2,IF(AND(W290="Detectivo/Correctivo",$BB290="Moderado"),1,IF(AND(W290="Preventivo",$BB289="Fuerte"),1,0)))</f>
        <v>0</v>
      </c>
      <c r="BE290" s="197" t="e">
        <f>+N289-BC290</f>
        <v>#N/A</v>
      </c>
      <c r="BF290" s="197" t="e">
        <f>+P289-BD290</f>
        <v>#N/A</v>
      </c>
      <c r="BG290" s="299"/>
      <c r="BH290" s="299"/>
      <c r="BI290" s="299"/>
      <c r="BJ290" s="488"/>
      <c r="BK290" s="488"/>
      <c r="BL290" s="488"/>
      <c r="BM290" s="488"/>
    </row>
    <row r="291" spans="1:65" ht="65.099999999999994" customHeight="1" thickBot="1" x14ac:dyDescent="0.3">
      <c r="A291" s="310"/>
      <c r="B291" s="495"/>
      <c r="C291" s="315"/>
      <c r="D291" s="168"/>
      <c r="E291" s="168"/>
      <c r="F291" s="410"/>
      <c r="G291" s="318"/>
      <c r="H291" s="100"/>
      <c r="I291" s="129"/>
      <c r="J291" s="100"/>
      <c r="K291" s="153"/>
      <c r="L291" s="130"/>
      <c r="M291" s="302"/>
      <c r="N291" s="304"/>
      <c r="O291" s="307"/>
      <c r="P291" s="304"/>
      <c r="Q291" s="308"/>
      <c r="R291" s="299"/>
      <c r="S291" s="162"/>
      <c r="T291" s="96"/>
      <c r="U291" s="47" t="s">
        <v>627</v>
      </c>
      <c r="V291" s="200"/>
      <c r="W291" s="200"/>
      <c r="X291" s="200"/>
      <c r="Y291" s="95" t="str">
        <f t="shared" si="49"/>
        <v/>
      </c>
      <c r="Z291" s="200"/>
      <c r="AA291" s="95" t="str">
        <f t="shared" si="50"/>
        <v/>
      </c>
      <c r="AB291" s="162"/>
      <c r="AC291" s="95" t="str">
        <f t="shared" si="51"/>
        <v/>
      </c>
      <c r="AD291" s="162"/>
      <c r="AE291" s="95" t="str">
        <f t="shared" si="52"/>
        <v/>
      </c>
      <c r="AF291" s="162"/>
      <c r="AG291" s="95" t="str">
        <f t="shared" si="53"/>
        <v/>
      </c>
      <c r="AH291" s="162"/>
      <c r="AI291" s="95" t="str">
        <f t="shared" si="54"/>
        <v/>
      </c>
      <c r="AJ291" s="162"/>
      <c r="AK291" s="27" t="str">
        <f t="shared" si="55"/>
        <v/>
      </c>
      <c r="AL291" s="48" t="str">
        <f t="shared" si="56"/>
        <v/>
      </c>
      <c r="AM291" s="48" t="str">
        <f t="shared" si="57"/>
        <v/>
      </c>
      <c r="AN291" s="236"/>
      <c r="AO291" s="236"/>
      <c r="AP291" s="236"/>
      <c r="AQ291" s="236"/>
      <c r="AR291" s="236"/>
      <c r="AS291" s="236"/>
      <c r="AT291" s="236"/>
      <c r="AU291" s="237" t="str">
        <f>IFERROR(VLOOKUP(AT291,'Seguridad Información'!$I$61:$J$65,2,0),"")</f>
        <v/>
      </c>
      <c r="AV291" s="79"/>
      <c r="AW291" s="78" t="str">
        <f t="shared" si="48"/>
        <v/>
      </c>
      <c r="AX291" s="77" t="str">
        <f t="shared" si="58"/>
        <v/>
      </c>
      <c r="AY291" s="21" t="str">
        <f>IFERROR(VLOOKUP((CONCATENATE(AM291,AX291)),Listados!$U$3:$V$11,2,FALSE),"")</f>
        <v/>
      </c>
      <c r="AZ291" s="48">
        <f t="shared" si="59"/>
        <v>100</v>
      </c>
      <c r="BA291" s="295"/>
      <c r="BB291" s="297"/>
      <c r="BC291" s="197">
        <f>+IF(AND(W291="Preventivo",BB289="Fuerte"),2,IF(AND(W291="Preventivo",BB289="Moderado"),1,0))</f>
        <v>0</v>
      </c>
      <c r="BD291" s="64">
        <f>+IF(AND(W291="Detectivo/Correctivo",$BB289="Fuerte"),2,IF(AND(W291="Detectivo/Correctivo",$BB291="Moderado"),1,IF(AND(W291="Preventivo",$BB289="Fuerte"),1,0)))</f>
        <v>0</v>
      </c>
      <c r="BE291" s="197" t="e">
        <f>+N289-BC291</f>
        <v>#N/A</v>
      </c>
      <c r="BF291" s="197" t="e">
        <f>+P289-BD291</f>
        <v>#N/A</v>
      </c>
      <c r="BG291" s="299"/>
      <c r="BH291" s="299"/>
      <c r="BI291" s="299"/>
      <c r="BJ291" s="488"/>
      <c r="BK291" s="488"/>
      <c r="BL291" s="488"/>
      <c r="BM291" s="488"/>
    </row>
    <row r="292" spans="1:65" ht="65.099999999999994" customHeight="1" thickBot="1" x14ac:dyDescent="0.3">
      <c r="A292" s="310"/>
      <c r="B292" s="495"/>
      <c r="C292" s="315"/>
      <c r="D292" s="168"/>
      <c r="E292" s="168"/>
      <c r="F292" s="410"/>
      <c r="G292" s="318"/>
      <c r="H292" s="100"/>
      <c r="I292" s="129"/>
      <c r="J292" s="100"/>
      <c r="K292" s="153"/>
      <c r="L292" s="130"/>
      <c r="M292" s="302"/>
      <c r="N292" s="304"/>
      <c r="O292" s="307"/>
      <c r="P292" s="304"/>
      <c r="Q292" s="308"/>
      <c r="R292" s="299"/>
      <c r="S292" s="162"/>
      <c r="T292" s="97"/>
      <c r="U292" s="47" t="s">
        <v>627</v>
      </c>
      <c r="V292" s="200"/>
      <c r="W292" s="200"/>
      <c r="X292" s="200"/>
      <c r="Y292" s="95" t="str">
        <f t="shared" si="49"/>
        <v/>
      </c>
      <c r="Z292" s="200"/>
      <c r="AA292" s="95" t="str">
        <f t="shared" si="50"/>
        <v/>
      </c>
      <c r="AB292" s="162"/>
      <c r="AC292" s="95" t="str">
        <f t="shared" si="51"/>
        <v/>
      </c>
      <c r="AD292" s="162"/>
      <c r="AE292" s="95" t="str">
        <f t="shared" si="52"/>
        <v/>
      </c>
      <c r="AF292" s="162"/>
      <c r="AG292" s="95" t="str">
        <f t="shared" si="53"/>
        <v/>
      </c>
      <c r="AH292" s="162"/>
      <c r="AI292" s="95" t="str">
        <f t="shared" si="54"/>
        <v/>
      </c>
      <c r="AJ292" s="162"/>
      <c r="AK292" s="27" t="str">
        <f t="shared" si="55"/>
        <v/>
      </c>
      <c r="AL292" s="48" t="str">
        <f t="shared" si="56"/>
        <v/>
      </c>
      <c r="AM292" s="48" t="str">
        <f t="shared" si="57"/>
        <v/>
      </c>
      <c r="AN292" s="236"/>
      <c r="AO292" s="236"/>
      <c r="AP292" s="236"/>
      <c r="AQ292" s="236"/>
      <c r="AR292" s="236"/>
      <c r="AS292" s="236"/>
      <c r="AT292" s="236"/>
      <c r="AU292" s="237" t="str">
        <f>IFERROR(VLOOKUP(AT292,'Seguridad Información'!$I$61:$J$65,2,0),"")</f>
        <v/>
      </c>
      <c r="AV292" s="79"/>
      <c r="AW292" s="78" t="str">
        <f t="shared" si="48"/>
        <v/>
      </c>
      <c r="AX292" s="77" t="str">
        <f t="shared" si="58"/>
        <v/>
      </c>
      <c r="AY292" s="21" t="str">
        <f>IFERROR(VLOOKUP((CONCATENATE(AM292,AX292)),Listados!$U$3:$V$11,2,FALSE),"")</f>
        <v/>
      </c>
      <c r="AZ292" s="48">
        <f t="shared" si="59"/>
        <v>100</v>
      </c>
      <c r="BA292" s="295"/>
      <c r="BB292" s="297"/>
      <c r="BC292" s="197">
        <f>+IF(AND(W292="Preventivo",BB289="Fuerte"),2,IF(AND(W292="Preventivo",BB289="Moderado"),1,0))</f>
        <v>0</v>
      </c>
      <c r="BD292" s="64">
        <f>+IF(AND(W292="Detectivo/Correctivo",$BB289="Fuerte"),2,IF(AND(W292="Detectivo/Correctivo",$BB292="Moderado"),1,IF(AND(W292="Preventivo",$BB289="Fuerte"),1,0)))</f>
        <v>0</v>
      </c>
      <c r="BE292" s="197" t="e">
        <f>+N289-BC292</f>
        <v>#N/A</v>
      </c>
      <c r="BF292" s="197" t="e">
        <f>+P289-BD292</f>
        <v>#N/A</v>
      </c>
      <c r="BG292" s="299"/>
      <c r="BH292" s="299"/>
      <c r="BI292" s="299"/>
      <c r="BJ292" s="488"/>
      <c r="BK292" s="488"/>
      <c r="BL292" s="488"/>
      <c r="BM292" s="488"/>
    </row>
    <row r="293" spans="1:65" ht="65.099999999999994" customHeight="1" thickBot="1" x14ac:dyDescent="0.3">
      <c r="A293" s="310"/>
      <c r="B293" s="495"/>
      <c r="C293" s="315"/>
      <c r="D293" s="109"/>
      <c r="E293" s="109"/>
      <c r="F293" s="410"/>
      <c r="G293" s="318"/>
      <c r="H293" s="100"/>
      <c r="I293" s="129"/>
      <c r="J293" s="100"/>
      <c r="K293" s="29"/>
      <c r="L293" s="130"/>
      <c r="M293" s="302"/>
      <c r="N293" s="304"/>
      <c r="O293" s="307"/>
      <c r="P293" s="304"/>
      <c r="Q293" s="308"/>
      <c r="R293" s="299"/>
      <c r="S293" s="162"/>
      <c r="T293" s="238"/>
      <c r="U293" s="47" t="s">
        <v>627</v>
      </c>
      <c r="V293" s="200"/>
      <c r="W293" s="200"/>
      <c r="X293" s="200"/>
      <c r="Y293" s="95" t="str">
        <f t="shared" si="49"/>
        <v/>
      </c>
      <c r="Z293" s="200"/>
      <c r="AA293" s="95" t="str">
        <f t="shared" si="50"/>
        <v/>
      </c>
      <c r="AB293" s="162"/>
      <c r="AC293" s="95" t="str">
        <f t="shared" si="51"/>
        <v/>
      </c>
      <c r="AD293" s="162"/>
      <c r="AE293" s="95" t="str">
        <f t="shared" si="52"/>
        <v/>
      </c>
      <c r="AF293" s="162"/>
      <c r="AG293" s="95" t="str">
        <f t="shared" si="53"/>
        <v/>
      </c>
      <c r="AH293" s="162"/>
      <c r="AI293" s="95" t="str">
        <f t="shared" si="54"/>
        <v/>
      </c>
      <c r="AJ293" s="162"/>
      <c r="AK293" s="27" t="str">
        <f t="shared" si="55"/>
        <v/>
      </c>
      <c r="AL293" s="48" t="str">
        <f t="shared" si="56"/>
        <v/>
      </c>
      <c r="AM293" s="48" t="str">
        <f t="shared" si="57"/>
        <v/>
      </c>
      <c r="AN293" s="236"/>
      <c r="AO293" s="236"/>
      <c r="AP293" s="236"/>
      <c r="AQ293" s="236"/>
      <c r="AR293" s="236"/>
      <c r="AS293" s="236"/>
      <c r="AT293" s="236"/>
      <c r="AU293" s="237" t="str">
        <f>IFERROR(VLOOKUP(AT293,'Seguridad Información'!$I$61:$J$65,2,0),"")</f>
        <v/>
      </c>
      <c r="AV293" s="79"/>
      <c r="AW293" s="78" t="str">
        <f t="shared" si="48"/>
        <v/>
      </c>
      <c r="AX293" s="77" t="str">
        <f t="shared" si="58"/>
        <v/>
      </c>
      <c r="AY293" s="21" t="str">
        <f>IFERROR(VLOOKUP((CONCATENATE(AM293,AX293)),Listados!$U$3:$V$11,2,FALSE),"")</f>
        <v/>
      </c>
      <c r="AZ293" s="48">
        <f t="shared" si="59"/>
        <v>100</v>
      </c>
      <c r="BA293" s="295"/>
      <c r="BB293" s="297"/>
      <c r="BC293" s="197">
        <f>+IF(AND(W293="Preventivo",BB289="Fuerte"),2,IF(AND(W293="Preventivo",BB289="Moderado"),1,0))</f>
        <v>0</v>
      </c>
      <c r="BD293" s="64">
        <f>+IF(AND(W293="Detectivo/Correctivo",$BB289="Fuerte"),2,IF(AND(W293="Detectivo/Correctivo",$BB293="Moderado"),1,IF(AND(W293="Preventivo",$BB289="Fuerte"),1,0)))</f>
        <v>0</v>
      </c>
      <c r="BE293" s="197" t="e">
        <f>+N289-BC293</f>
        <v>#N/A</v>
      </c>
      <c r="BF293" s="197" t="e">
        <f>+P289-BD293</f>
        <v>#N/A</v>
      </c>
      <c r="BG293" s="299"/>
      <c r="BH293" s="299"/>
      <c r="BI293" s="299"/>
      <c r="BJ293" s="488"/>
      <c r="BK293" s="488"/>
      <c r="BL293" s="488"/>
      <c r="BM293" s="488"/>
    </row>
    <row r="294" spans="1:65" ht="65.099999999999994" customHeight="1" thickBot="1" x14ac:dyDescent="0.3">
      <c r="A294" s="311"/>
      <c r="B294" s="495"/>
      <c r="C294" s="316"/>
      <c r="D294" s="106"/>
      <c r="E294" s="106"/>
      <c r="F294" s="479"/>
      <c r="G294" s="319"/>
      <c r="H294" s="100"/>
      <c r="I294" s="129"/>
      <c r="J294" s="100"/>
      <c r="K294" s="31"/>
      <c r="L294" s="130"/>
      <c r="M294" s="302"/>
      <c r="N294" s="305"/>
      <c r="O294" s="307"/>
      <c r="P294" s="305"/>
      <c r="Q294" s="308"/>
      <c r="R294" s="300"/>
      <c r="S294" s="162"/>
      <c r="T294" s="98"/>
      <c r="U294" s="47" t="s">
        <v>627</v>
      </c>
      <c r="V294" s="200"/>
      <c r="W294" s="200"/>
      <c r="X294" s="200"/>
      <c r="Y294" s="95" t="str">
        <f t="shared" si="49"/>
        <v/>
      </c>
      <c r="Z294" s="200"/>
      <c r="AA294" s="95" t="str">
        <f t="shared" si="50"/>
        <v/>
      </c>
      <c r="AB294" s="162"/>
      <c r="AC294" s="95" t="str">
        <f t="shared" si="51"/>
        <v/>
      </c>
      <c r="AD294" s="162"/>
      <c r="AE294" s="95" t="str">
        <f t="shared" si="52"/>
        <v/>
      </c>
      <c r="AF294" s="162"/>
      <c r="AG294" s="95" t="str">
        <f t="shared" si="53"/>
        <v/>
      </c>
      <c r="AH294" s="162"/>
      <c r="AI294" s="95" t="str">
        <f t="shared" si="54"/>
        <v/>
      </c>
      <c r="AJ294" s="162"/>
      <c r="AK294" s="27" t="str">
        <f t="shared" si="55"/>
        <v/>
      </c>
      <c r="AL294" s="48" t="str">
        <f t="shared" si="56"/>
        <v/>
      </c>
      <c r="AM294" s="48" t="str">
        <f t="shared" si="57"/>
        <v/>
      </c>
      <c r="AN294" s="236"/>
      <c r="AO294" s="236"/>
      <c r="AP294" s="236"/>
      <c r="AQ294" s="236"/>
      <c r="AR294" s="236"/>
      <c r="AS294" s="236"/>
      <c r="AT294" s="236"/>
      <c r="AU294" s="237" t="str">
        <f>IFERROR(VLOOKUP(AT294,'Seguridad Información'!$I$61:$J$65,2,0),"")</f>
        <v/>
      </c>
      <c r="AV294" s="79"/>
      <c r="AW294" s="78" t="str">
        <f t="shared" si="48"/>
        <v/>
      </c>
      <c r="AX294" s="77" t="str">
        <f t="shared" si="58"/>
        <v/>
      </c>
      <c r="AY294" s="21" t="str">
        <f>IFERROR(VLOOKUP((CONCATENATE(AM294,AX294)),Listados!$U$3:$V$11,2,FALSE),"")</f>
        <v/>
      </c>
      <c r="AZ294" s="48">
        <f t="shared" si="59"/>
        <v>100</v>
      </c>
      <c r="BA294" s="296"/>
      <c r="BB294" s="297"/>
      <c r="BC294" s="197">
        <f>+IF(AND(W294="Preventivo",BB289="Fuerte"),2,IF(AND(W294="Preventivo",BB289="Moderado"),1,0))</f>
        <v>0</v>
      </c>
      <c r="BD294" s="64">
        <f>+IF(AND(W294="Detectivo/Correctivo",$BB289="Fuerte"),2,IF(AND(W294="Detectivo/Correctivo",$BB294="Moderado"),1,IF(AND(W294="Preventivo",$BB289="Fuerte"),1,0)))</f>
        <v>0</v>
      </c>
      <c r="BE294" s="197" t="e">
        <f>+N289-BC294</f>
        <v>#N/A</v>
      </c>
      <c r="BF294" s="197" t="e">
        <f>+P289-BD294</f>
        <v>#N/A</v>
      </c>
      <c r="BG294" s="300"/>
      <c r="BH294" s="300"/>
      <c r="BI294" s="300"/>
      <c r="BJ294" s="489"/>
      <c r="BK294" s="489"/>
      <c r="BL294" s="489"/>
      <c r="BM294" s="489"/>
    </row>
    <row r="295" spans="1:65" ht="65.099999999999994" customHeight="1" thickBot="1" x14ac:dyDescent="0.3">
      <c r="A295" s="309">
        <v>49</v>
      </c>
      <c r="B295" s="494"/>
      <c r="C295" s="314" t="str">
        <f>IFERROR(VLOOKUP(B295,Listados!B$3:C$20,2,FALSE),"")</f>
        <v/>
      </c>
      <c r="D295" s="107"/>
      <c r="E295" s="107"/>
      <c r="F295" s="409"/>
      <c r="G295" s="317"/>
      <c r="H295" s="100"/>
      <c r="I295" s="129"/>
      <c r="J295" s="100"/>
      <c r="K295" s="103"/>
      <c r="L295" s="17"/>
      <c r="M295" s="301"/>
      <c r="N295" s="303" t="e">
        <f>+VLOOKUP(M295,Listados!$K$8:$L$12,2,0)</f>
        <v>#N/A</v>
      </c>
      <c r="O295" s="306"/>
      <c r="P295" s="303" t="e">
        <f>+VLOOKUP(O295,Listados!$K$13:$L$17,2,0)</f>
        <v>#N/A</v>
      </c>
      <c r="Q295" s="300" t="str">
        <f>IF(AND(M295&lt;&gt;"",O295&lt;&gt;""),VLOOKUP(M295&amp;O295,Listados!$M$3:$N$27,2,FALSE),"")</f>
        <v/>
      </c>
      <c r="R295" s="298" t="e">
        <f>+VLOOKUP(Q295,Listados!$P$3:$Q$6,2,FALSE)</f>
        <v>#N/A</v>
      </c>
      <c r="S295" s="162"/>
      <c r="T295" s="94"/>
      <c r="U295" s="47" t="s">
        <v>627</v>
      </c>
      <c r="V295" s="200"/>
      <c r="W295" s="200"/>
      <c r="X295" s="200"/>
      <c r="Y295" s="95" t="str">
        <f t="shared" si="49"/>
        <v/>
      </c>
      <c r="Z295" s="200"/>
      <c r="AA295" s="95" t="str">
        <f t="shared" si="50"/>
        <v/>
      </c>
      <c r="AB295" s="162"/>
      <c r="AC295" s="95" t="str">
        <f t="shared" si="51"/>
        <v/>
      </c>
      <c r="AD295" s="162"/>
      <c r="AE295" s="95" t="str">
        <f t="shared" si="52"/>
        <v/>
      </c>
      <c r="AF295" s="162"/>
      <c r="AG295" s="95" t="str">
        <f t="shared" si="53"/>
        <v/>
      </c>
      <c r="AH295" s="162"/>
      <c r="AI295" s="95" t="str">
        <f t="shared" si="54"/>
        <v/>
      </c>
      <c r="AJ295" s="162"/>
      <c r="AK295" s="27" t="str">
        <f t="shared" si="55"/>
        <v/>
      </c>
      <c r="AL295" s="48" t="str">
        <f t="shared" si="56"/>
        <v/>
      </c>
      <c r="AM295" s="48" t="str">
        <f t="shared" si="57"/>
        <v/>
      </c>
      <c r="AN295" s="236"/>
      <c r="AO295" s="236"/>
      <c r="AP295" s="236"/>
      <c r="AQ295" s="236"/>
      <c r="AR295" s="236"/>
      <c r="AS295" s="236"/>
      <c r="AT295" s="236"/>
      <c r="AU295" s="237" t="str">
        <f>IFERROR(VLOOKUP(AT295,'Seguridad Información'!$I$61:$J$65,2,0),"")</f>
        <v/>
      </c>
      <c r="AV295" s="79"/>
      <c r="AW295" s="78" t="str">
        <f t="shared" si="48"/>
        <v/>
      </c>
      <c r="AX295" s="77" t="str">
        <f t="shared" si="58"/>
        <v/>
      </c>
      <c r="AY295" s="21" t="str">
        <f>IFERROR(VLOOKUP((CONCATENATE(AM295,AX295)),Listados!$U$3:$V$11,2,FALSE),"")</f>
        <v/>
      </c>
      <c r="AZ295" s="48">
        <f t="shared" si="59"/>
        <v>100</v>
      </c>
      <c r="BA295" s="294">
        <f>AVERAGE(AZ295:AZ300)</f>
        <v>100</v>
      </c>
      <c r="BB295" s="296" t="str">
        <f>IF(BA295&lt;=50, "Débil", IF(BA295&lt;=99,"Moderado","Fuerte"))</f>
        <v>Fuerte</v>
      </c>
      <c r="BC295" s="197">
        <f>+IF(AND(W295="Preventivo",BB295="Fuerte"),2,IF(AND(W295="Preventivo",BB295="Moderado"),1,0))</f>
        <v>0</v>
      </c>
      <c r="BD295" s="64">
        <f>+IF(AND(W295="Detectivo/Correctivo",$BB295="Fuerte"),2,IF(AND(W295="Detectivo/Correctivo",$BB295="Moderado"),1,IF(AND(W295="Preventivo",$BB295="Fuerte"),1,0)))</f>
        <v>0</v>
      </c>
      <c r="BE295" s="197" t="e">
        <f>+N295-BC295</f>
        <v>#N/A</v>
      </c>
      <c r="BF295" s="197" t="e">
        <f>+P295-BD295</f>
        <v>#N/A</v>
      </c>
      <c r="BG295" s="298" t="e">
        <f>+VLOOKUP(MIN(BE295,BE296,BE297,BE298,BE299,BE300),Listados!$J$18:$K$24,2,TRUE)</f>
        <v>#N/A</v>
      </c>
      <c r="BH295" s="298" t="e">
        <f>+VLOOKUP(MIN(BF295,BF296,BF297,BF298,BF299,BF300),Listados!$J$27:$K$32,2,TRUE)</f>
        <v>#N/A</v>
      </c>
      <c r="BI295" s="298" t="e">
        <f>IF(AND(BG295&lt;&gt;"",BH295&lt;&gt;""),VLOOKUP(BG295&amp;BH295,Listados!$M$3:$N$27,2,FALSE),"")</f>
        <v>#N/A</v>
      </c>
      <c r="BJ295" s="487" t="e">
        <f>+IF($R295="Asumir el riesgo","NA","")</f>
        <v>#N/A</v>
      </c>
      <c r="BK295" s="487" t="e">
        <f>+IF($R295="Asumir el riesgo","NA","")</f>
        <v>#N/A</v>
      </c>
      <c r="BL295" s="487" t="e">
        <f>+IF($R295="Asumir el riesgo","NA","")</f>
        <v>#N/A</v>
      </c>
      <c r="BM295" s="487" t="e">
        <f>+IF($R295="Asumir el riesgo","NA","")</f>
        <v>#N/A</v>
      </c>
    </row>
    <row r="296" spans="1:65" ht="65.099999999999994" customHeight="1" thickBot="1" x14ac:dyDescent="0.3">
      <c r="A296" s="310"/>
      <c r="B296" s="495"/>
      <c r="C296" s="315"/>
      <c r="D296" s="168"/>
      <c r="E296" s="168"/>
      <c r="F296" s="410"/>
      <c r="G296" s="318"/>
      <c r="H296" s="100"/>
      <c r="I296" s="129"/>
      <c r="J296" s="100"/>
      <c r="K296" s="153"/>
      <c r="L296" s="130"/>
      <c r="M296" s="302"/>
      <c r="N296" s="304"/>
      <c r="O296" s="307"/>
      <c r="P296" s="304"/>
      <c r="Q296" s="308"/>
      <c r="R296" s="299"/>
      <c r="S296" s="162"/>
      <c r="T296" s="238"/>
      <c r="U296" s="47" t="s">
        <v>627</v>
      </c>
      <c r="V296" s="200"/>
      <c r="W296" s="200"/>
      <c r="X296" s="200"/>
      <c r="Y296" s="95" t="str">
        <f t="shared" si="49"/>
        <v/>
      </c>
      <c r="Z296" s="200"/>
      <c r="AA296" s="95" t="str">
        <f t="shared" si="50"/>
        <v/>
      </c>
      <c r="AB296" s="162"/>
      <c r="AC296" s="95" t="str">
        <f t="shared" si="51"/>
        <v/>
      </c>
      <c r="AD296" s="162"/>
      <c r="AE296" s="95" t="str">
        <f t="shared" si="52"/>
        <v/>
      </c>
      <c r="AF296" s="162"/>
      <c r="AG296" s="95" t="str">
        <f t="shared" si="53"/>
        <v/>
      </c>
      <c r="AH296" s="162"/>
      <c r="AI296" s="95" t="str">
        <f t="shared" si="54"/>
        <v/>
      </c>
      <c r="AJ296" s="162"/>
      <c r="AK296" s="27" t="str">
        <f t="shared" si="55"/>
        <v/>
      </c>
      <c r="AL296" s="48" t="str">
        <f t="shared" si="56"/>
        <v/>
      </c>
      <c r="AM296" s="48" t="str">
        <f t="shared" si="57"/>
        <v/>
      </c>
      <c r="AN296" s="236"/>
      <c r="AO296" s="236"/>
      <c r="AP296" s="236"/>
      <c r="AQ296" s="236"/>
      <c r="AR296" s="236"/>
      <c r="AS296" s="236"/>
      <c r="AT296" s="236"/>
      <c r="AU296" s="237" t="str">
        <f>IFERROR(VLOOKUP(AT296,'Seguridad Información'!$I$61:$J$65,2,0),"")</f>
        <v/>
      </c>
      <c r="AV296" s="79"/>
      <c r="AW296" s="78" t="str">
        <f t="shared" si="48"/>
        <v/>
      </c>
      <c r="AX296" s="77" t="str">
        <f t="shared" si="58"/>
        <v/>
      </c>
      <c r="AY296" s="21" t="str">
        <f>IFERROR(VLOOKUP((CONCATENATE(AM296,AX296)),Listados!$U$3:$V$11,2,FALSE),"")</f>
        <v/>
      </c>
      <c r="AZ296" s="48">
        <f t="shared" si="59"/>
        <v>100</v>
      </c>
      <c r="BA296" s="295"/>
      <c r="BB296" s="297"/>
      <c r="BC296" s="197">
        <f>+IF(AND(W296="Preventivo",BB295="Fuerte"),2,IF(AND(W296="Preventivo",BB295="Moderado"),1,0))</f>
        <v>0</v>
      </c>
      <c r="BD296" s="64">
        <f>+IF(AND(W296="Detectivo/Correctivo",$BB295="Fuerte"),2,IF(AND(W296="Detectivo/Correctivo",$BB296="Moderado"),1,IF(AND(W296="Preventivo",$BB295="Fuerte"),1,0)))</f>
        <v>0</v>
      </c>
      <c r="BE296" s="197" t="e">
        <f>+N295-BC296</f>
        <v>#N/A</v>
      </c>
      <c r="BF296" s="197" t="e">
        <f>+P295-BD296</f>
        <v>#N/A</v>
      </c>
      <c r="BG296" s="299"/>
      <c r="BH296" s="299"/>
      <c r="BI296" s="299"/>
      <c r="BJ296" s="488"/>
      <c r="BK296" s="488"/>
      <c r="BL296" s="488"/>
      <c r="BM296" s="488"/>
    </row>
    <row r="297" spans="1:65" ht="65.099999999999994" customHeight="1" thickBot="1" x14ac:dyDescent="0.3">
      <c r="A297" s="310"/>
      <c r="B297" s="495"/>
      <c r="C297" s="315"/>
      <c r="D297" s="168"/>
      <c r="E297" s="168"/>
      <c r="F297" s="410"/>
      <c r="G297" s="318"/>
      <c r="H297" s="100"/>
      <c r="I297" s="129"/>
      <c r="J297" s="100"/>
      <c r="K297" s="153"/>
      <c r="L297" s="130"/>
      <c r="M297" s="302"/>
      <c r="N297" s="304"/>
      <c r="O297" s="307"/>
      <c r="P297" s="304"/>
      <c r="Q297" s="308"/>
      <c r="R297" s="299"/>
      <c r="S297" s="162"/>
      <c r="T297" s="96"/>
      <c r="U297" s="47" t="s">
        <v>627</v>
      </c>
      <c r="V297" s="200"/>
      <c r="W297" s="200"/>
      <c r="X297" s="200"/>
      <c r="Y297" s="95" t="str">
        <f t="shared" si="49"/>
        <v/>
      </c>
      <c r="Z297" s="200"/>
      <c r="AA297" s="95" t="str">
        <f t="shared" si="50"/>
        <v/>
      </c>
      <c r="AB297" s="162"/>
      <c r="AC297" s="95" t="str">
        <f t="shared" si="51"/>
        <v/>
      </c>
      <c r="AD297" s="162"/>
      <c r="AE297" s="95" t="str">
        <f t="shared" si="52"/>
        <v/>
      </c>
      <c r="AF297" s="162"/>
      <c r="AG297" s="95" t="str">
        <f t="shared" si="53"/>
        <v/>
      </c>
      <c r="AH297" s="162"/>
      <c r="AI297" s="95" t="str">
        <f t="shared" si="54"/>
        <v/>
      </c>
      <c r="AJ297" s="162"/>
      <c r="AK297" s="27" t="str">
        <f t="shared" si="55"/>
        <v/>
      </c>
      <c r="AL297" s="48" t="str">
        <f t="shared" si="56"/>
        <v/>
      </c>
      <c r="AM297" s="48" t="str">
        <f t="shared" si="57"/>
        <v/>
      </c>
      <c r="AN297" s="236"/>
      <c r="AO297" s="236"/>
      <c r="AP297" s="236"/>
      <c r="AQ297" s="236"/>
      <c r="AR297" s="236"/>
      <c r="AS297" s="236"/>
      <c r="AT297" s="236"/>
      <c r="AU297" s="237" t="str">
        <f>IFERROR(VLOOKUP(AT297,'Seguridad Información'!$I$61:$J$65,2,0),"")</f>
        <v/>
      </c>
      <c r="AV297" s="79"/>
      <c r="AW297" s="78" t="str">
        <f t="shared" si="48"/>
        <v/>
      </c>
      <c r="AX297" s="77" t="str">
        <f t="shared" si="58"/>
        <v/>
      </c>
      <c r="AY297" s="21" t="str">
        <f>IFERROR(VLOOKUP((CONCATENATE(AM297,AX297)),Listados!$U$3:$V$11,2,FALSE),"")</f>
        <v/>
      </c>
      <c r="AZ297" s="48">
        <f t="shared" si="59"/>
        <v>100</v>
      </c>
      <c r="BA297" s="295"/>
      <c r="BB297" s="297"/>
      <c r="BC297" s="197">
        <f>+IF(AND(W297="Preventivo",BB295="Fuerte"),2,IF(AND(W297="Preventivo",BB295="Moderado"),1,0))</f>
        <v>0</v>
      </c>
      <c r="BD297" s="64">
        <f>+IF(AND(W297="Detectivo/Correctivo",$BB295="Fuerte"),2,IF(AND(W297="Detectivo/Correctivo",$BB297="Moderado"),1,IF(AND(W297="Preventivo",$BB295="Fuerte"),1,0)))</f>
        <v>0</v>
      </c>
      <c r="BE297" s="197" t="e">
        <f>+N295-BC297</f>
        <v>#N/A</v>
      </c>
      <c r="BF297" s="197" t="e">
        <f>+P295-BD297</f>
        <v>#N/A</v>
      </c>
      <c r="BG297" s="299"/>
      <c r="BH297" s="299"/>
      <c r="BI297" s="299"/>
      <c r="BJ297" s="488"/>
      <c r="BK297" s="488"/>
      <c r="BL297" s="488"/>
      <c r="BM297" s="488"/>
    </row>
    <row r="298" spans="1:65" ht="65.099999999999994" customHeight="1" thickBot="1" x14ac:dyDescent="0.3">
      <c r="A298" s="310"/>
      <c r="B298" s="495"/>
      <c r="C298" s="315"/>
      <c r="D298" s="168"/>
      <c r="E298" s="168"/>
      <c r="F298" s="410"/>
      <c r="G298" s="318"/>
      <c r="H298" s="100"/>
      <c r="I298" s="129"/>
      <c r="J298" s="100"/>
      <c r="K298" s="153"/>
      <c r="L298" s="130"/>
      <c r="M298" s="302"/>
      <c r="N298" s="304"/>
      <c r="O298" s="307"/>
      <c r="P298" s="304"/>
      <c r="Q298" s="308"/>
      <c r="R298" s="299"/>
      <c r="S298" s="162"/>
      <c r="T298" s="97"/>
      <c r="U298" s="47" t="s">
        <v>627</v>
      </c>
      <c r="V298" s="200"/>
      <c r="W298" s="200"/>
      <c r="X298" s="200"/>
      <c r="Y298" s="95" t="str">
        <f t="shared" si="49"/>
        <v/>
      </c>
      <c r="Z298" s="200"/>
      <c r="AA298" s="95" t="str">
        <f t="shared" si="50"/>
        <v/>
      </c>
      <c r="AB298" s="162"/>
      <c r="AC298" s="95" t="str">
        <f t="shared" si="51"/>
        <v/>
      </c>
      <c r="AD298" s="162"/>
      <c r="AE298" s="95" t="str">
        <f t="shared" si="52"/>
        <v/>
      </c>
      <c r="AF298" s="162"/>
      <c r="AG298" s="95" t="str">
        <f t="shared" si="53"/>
        <v/>
      </c>
      <c r="AH298" s="162"/>
      <c r="AI298" s="95" t="str">
        <f t="shared" si="54"/>
        <v/>
      </c>
      <c r="AJ298" s="162"/>
      <c r="AK298" s="27" t="str">
        <f t="shared" si="55"/>
        <v/>
      </c>
      <c r="AL298" s="48" t="str">
        <f t="shared" si="56"/>
        <v/>
      </c>
      <c r="AM298" s="48" t="str">
        <f t="shared" si="57"/>
        <v/>
      </c>
      <c r="AN298" s="236"/>
      <c r="AO298" s="236"/>
      <c r="AP298" s="236"/>
      <c r="AQ298" s="236"/>
      <c r="AR298" s="236"/>
      <c r="AS298" s="236"/>
      <c r="AT298" s="236"/>
      <c r="AU298" s="237" t="str">
        <f>IFERROR(VLOOKUP(AT298,'Seguridad Información'!$I$61:$J$65,2,0),"")</f>
        <v/>
      </c>
      <c r="AV298" s="79"/>
      <c r="AW298" s="78" t="str">
        <f t="shared" si="48"/>
        <v/>
      </c>
      <c r="AX298" s="77" t="str">
        <f t="shared" si="58"/>
        <v/>
      </c>
      <c r="AY298" s="21" t="str">
        <f>IFERROR(VLOOKUP((CONCATENATE(AM298,AX298)),Listados!$U$3:$V$11,2,FALSE),"")</f>
        <v/>
      </c>
      <c r="AZ298" s="48">
        <f t="shared" si="59"/>
        <v>100</v>
      </c>
      <c r="BA298" s="295"/>
      <c r="BB298" s="297"/>
      <c r="BC298" s="197">
        <f>+IF(AND(W298="Preventivo",BB295="Fuerte"),2,IF(AND(W298="Preventivo",BB295="Moderado"),1,0))</f>
        <v>0</v>
      </c>
      <c r="BD298" s="64">
        <f>+IF(AND(W298="Detectivo/Correctivo",$BB295="Fuerte"),2,IF(AND(W298="Detectivo/Correctivo",$BB298="Moderado"),1,IF(AND(W298="Preventivo",$BB295="Fuerte"),1,0)))</f>
        <v>0</v>
      </c>
      <c r="BE298" s="197" t="e">
        <f>+N295-BC298</f>
        <v>#N/A</v>
      </c>
      <c r="BF298" s="197" t="e">
        <f>+P295-BD298</f>
        <v>#N/A</v>
      </c>
      <c r="BG298" s="299"/>
      <c r="BH298" s="299"/>
      <c r="BI298" s="299"/>
      <c r="BJ298" s="488"/>
      <c r="BK298" s="488"/>
      <c r="BL298" s="488"/>
      <c r="BM298" s="488"/>
    </row>
    <row r="299" spans="1:65" ht="65.099999999999994" customHeight="1" thickBot="1" x14ac:dyDescent="0.3">
      <c r="A299" s="310"/>
      <c r="B299" s="495"/>
      <c r="C299" s="315"/>
      <c r="D299" s="109"/>
      <c r="E299" s="109"/>
      <c r="F299" s="410"/>
      <c r="G299" s="318"/>
      <c r="H299" s="100"/>
      <c r="I299" s="129"/>
      <c r="J299" s="100"/>
      <c r="K299" s="29"/>
      <c r="L299" s="130"/>
      <c r="M299" s="302"/>
      <c r="N299" s="304"/>
      <c r="O299" s="307"/>
      <c r="P299" s="304"/>
      <c r="Q299" s="308"/>
      <c r="R299" s="299"/>
      <c r="S299" s="162"/>
      <c r="T299" s="238"/>
      <c r="U299" s="47" t="s">
        <v>627</v>
      </c>
      <c r="V299" s="200"/>
      <c r="W299" s="200"/>
      <c r="X299" s="200"/>
      <c r="Y299" s="95" t="str">
        <f t="shared" si="49"/>
        <v/>
      </c>
      <c r="Z299" s="200"/>
      <c r="AA299" s="95" t="str">
        <f t="shared" si="50"/>
        <v/>
      </c>
      <c r="AB299" s="162"/>
      <c r="AC299" s="95" t="str">
        <f t="shared" si="51"/>
        <v/>
      </c>
      <c r="AD299" s="162"/>
      <c r="AE299" s="95" t="str">
        <f t="shared" si="52"/>
        <v/>
      </c>
      <c r="AF299" s="162"/>
      <c r="AG299" s="95" t="str">
        <f t="shared" si="53"/>
        <v/>
      </c>
      <c r="AH299" s="162"/>
      <c r="AI299" s="95" t="str">
        <f t="shared" si="54"/>
        <v/>
      </c>
      <c r="AJ299" s="162"/>
      <c r="AK299" s="27" t="str">
        <f t="shared" si="55"/>
        <v/>
      </c>
      <c r="AL299" s="48" t="str">
        <f t="shared" si="56"/>
        <v/>
      </c>
      <c r="AM299" s="48" t="str">
        <f t="shared" si="57"/>
        <v/>
      </c>
      <c r="AN299" s="236"/>
      <c r="AO299" s="236"/>
      <c r="AP299" s="236"/>
      <c r="AQ299" s="236"/>
      <c r="AR299" s="236"/>
      <c r="AS299" s="236"/>
      <c r="AT299" s="236"/>
      <c r="AU299" s="237" t="str">
        <f>IFERROR(VLOOKUP(AT299,'Seguridad Información'!$I$61:$J$65,2,0),"")</f>
        <v/>
      </c>
      <c r="AV299" s="79"/>
      <c r="AW299" s="78" t="str">
        <f t="shared" si="48"/>
        <v/>
      </c>
      <c r="AX299" s="77" t="str">
        <f t="shared" si="58"/>
        <v/>
      </c>
      <c r="AY299" s="21" t="str">
        <f>IFERROR(VLOOKUP((CONCATENATE(AM299,AX299)),Listados!$U$3:$V$11,2,FALSE),"")</f>
        <v/>
      </c>
      <c r="AZ299" s="48">
        <f t="shared" si="59"/>
        <v>100</v>
      </c>
      <c r="BA299" s="295"/>
      <c r="BB299" s="297"/>
      <c r="BC299" s="197">
        <f>+IF(AND(W299="Preventivo",BB295="Fuerte"),2,IF(AND(W299="Preventivo",BB295="Moderado"),1,0))</f>
        <v>0</v>
      </c>
      <c r="BD299" s="64">
        <f>+IF(AND(W299="Detectivo/Correctivo",$BB295="Fuerte"),2,IF(AND(W299="Detectivo/Correctivo",$BB299="Moderado"),1,IF(AND(W299="Preventivo",$BB295="Fuerte"),1,0)))</f>
        <v>0</v>
      </c>
      <c r="BE299" s="197" t="e">
        <f>+N295-BC299</f>
        <v>#N/A</v>
      </c>
      <c r="BF299" s="197" t="e">
        <f>+P295-BD299</f>
        <v>#N/A</v>
      </c>
      <c r="BG299" s="299"/>
      <c r="BH299" s="299"/>
      <c r="BI299" s="299"/>
      <c r="BJ299" s="488"/>
      <c r="BK299" s="488"/>
      <c r="BL299" s="488"/>
      <c r="BM299" s="488"/>
    </row>
    <row r="300" spans="1:65" ht="65.099999999999994" customHeight="1" thickBot="1" x14ac:dyDescent="0.3">
      <c r="A300" s="311"/>
      <c r="B300" s="495"/>
      <c r="C300" s="316"/>
      <c r="D300" s="106"/>
      <c r="E300" s="106"/>
      <c r="F300" s="479"/>
      <c r="G300" s="319"/>
      <c r="H300" s="100"/>
      <c r="I300" s="129"/>
      <c r="J300" s="100"/>
      <c r="K300" s="31"/>
      <c r="L300" s="130"/>
      <c r="M300" s="302"/>
      <c r="N300" s="305"/>
      <c r="O300" s="307"/>
      <c r="P300" s="305"/>
      <c r="Q300" s="308"/>
      <c r="R300" s="300"/>
      <c r="S300" s="162"/>
      <c r="T300" s="98"/>
      <c r="U300" s="47" t="s">
        <v>627</v>
      </c>
      <c r="V300" s="200"/>
      <c r="W300" s="200"/>
      <c r="X300" s="200"/>
      <c r="Y300" s="95" t="str">
        <f t="shared" si="49"/>
        <v/>
      </c>
      <c r="Z300" s="200"/>
      <c r="AA300" s="95" t="str">
        <f t="shared" si="50"/>
        <v/>
      </c>
      <c r="AB300" s="162"/>
      <c r="AC300" s="95" t="str">
        <f t="shared" si="51"/>
        <v/>
      </c>
      <c r="AD300" s="162"/>
      <c r="AE300" s="95" t="str">
        <f t="shared" si="52"/>
        <v/>
      </c>
      <c r="AF300" s="162"/>
      <c r="AG300" s="95" t="str">
        <f t="shared" si="53"/>
        <v/>
      </c>
      <c r="AH300" s="162"/>
      <c r="AI300" s="95" t="str">
        <f t="shared" si="54"/>
        <v/>
      </c>
      <c r="AJ300" s="162"/>
      <c r="AK300" s="27" t="str">
        <f t="shared" si="55"/>
        <v/>
      </c>
      <c r="AL300" s="48" t="str">
        <f t="shared" si="56"/>
        <v/>
      </c>
      <c r="AM300" s="48" t="str">
        <f t="shared" si="57"/>
        <v/>
      </c>
      <c r="AN300" s="236"/>
      <c r="AO300" s="236"/>
      <c r="AP300" s="236"/>
      <c r="AQ300" s="236"/>
      <c r="AR300" s="236"/>
      <c r="AS300" s="236"/>
      <c r="AT300" s="236"/>
      <c r="AU300" s="237" t="str">
        <f>IFERROR(VLOOKUP(AT300,'Seguridad Información'!$I$61:$J$65,2,0),"")</f>
        <v/>
      </c>
      <c r="AV300" s="79"/>
      <c r="AW300" s="78" t="str">
        <f t="shared" si="48"/>
        <v/>
      </c>
      <c r="AX300" s="77" t="str">
        <f t="shared" si="58"/>
        <v/>
      </c>
      <c r="AY300" s="21" t="str">
        <f>IFERROR(VLOOKUP((CONCATENATE(AM300,AX300)),Listados!$U$3:$V$11,2,FALSE),"")</f>
        <v/>
      </c>
      <c r="AZ300" s="48">
        <f t="shared" si="59"/>
        <v>100</v>
      </c>
      <c r="BA300" s="296"/>
      <c r="BB300" s="297"/>
      <c r="BC300" s="197">
        <f>+IF(AND(W300="Preventivo",BB295="Fuerte"),2,IF(AND(W300="Preventivo",BB295="Moderado"),1,0))</f>
        <v>0</v>
      </c>
      <c r="BD300" s="64">
        <f>+IF(AND(W300="Detectivo/Correctivo",$BB295="Fuerte"),2,IF(AND(W300="Detectivo/Correctivo",$BB300="Moderado"),1,IF(AND(W300="Preventivo",$BB295="Fuerte"),1,0)))</f>
        <v>0</v>
      </c>
      <c r="BE300" s="197" t="e">
        <f>+N295-BC300</f>
        <v>#N/A</v>
      </c>
      <c r="BF300" s="197" t="e">
        <f>+P295-BD300</f>
        <v>#N/A</v>
      </c>
      <c r="BG300" s="300"/>
      <c r="BH300" s="300"/>
      <c r="BI300" s="300"/>
      <c r="BJ300" s="489"/>
      <c r="BK300" s="489"/>
      <c r="BL300" s="489"/>
      <c r="BM300" s="489"/>
    </row>
    <row r="301" spans="1:65" ht="65.099999999999994" customHeight="1" thickBot="1" x14ac:dyDescent="0.3">
      <c r="A301" s="309">
        <v>50</v>
      </c>
      <c r="B301" s="494"/>
      <c r="C301" s="314" t="str">
        <f>IFERROR(VLOOKUP(B301,Listados!B$3:C$20,2,FALSE),"")</f>
        <v/>
      </c>
      <c r="D301" s="107"/>
      <c r="E301" s="107"/>
      <c r="F301" s="409"/>
      <c r="G301" s="317"/>
      <c r="H301" s="100"/>
      <c r="I301" s="129"/>
      <c r="J301" s="100"/>
      <c r="K301" s="103"/>
      <c r="L301" s="17"/>
      <c r="M301" s="301"/>
      <c r="N301" s="303" t="e">
        <f>+VLOOKUP(M301,Listados!$K$8:$L$12,2,0)</f>
        <v>#N/A</v>
      </c>
      <c r="O301" s="306"/>
      <c r="P301" s="303" t="e">
        <f>+VLOOKUP(O301,Listados!$K$13:$L$17,2,0)</f>
        <v>#N/A</v>
      </c>
      <c r="Q301" s="300" t="str">
        <f>IF(AND(M301&lt;&gt;"",O301&lt;&gt;""),VLOOKUP(M301&amp;O301,Listados!$M$3:$N$27,2,FALSE),"")</f>
        <v/>
      </c>
      <c r="R301" s="298" t="e">
        <f>+VLOOKUP(Q301,Listados!$P$3:$Q$6,2,FALSE)</f>
        <v>#N/A</v>
      </c>
      <c r="S301" s="162"/>
      <c r="T301" s="94"/>
      <c r="U301" s="47" t="s">
        <v>627</v>
      </c>
      <c r="V301" s="200"/>
      <c r="W301" s="200"/>
      <c r="X301" s="200"/>
      <c r="Y301" s="95" t="str">
        <f t="shared" si="49"/>
        <v/>
      </c>
      <c r="Z301" s="200"/>
      <c r="AA301" s="95" t="str">
        <f t="shared" si="50"/>
        <v/>
      </c>
      <c r="AB301" s="162"/>
      <c r="AC301" s="95" t="str">
        <f t="shared" si="51"/>
        <v/>
      </c>
      <c r="AD301" s="162"/>
      <c r="AE301" s="95" t="str">
        <f t="shared" si="52"/>
        <v/>
      </c>
      <c r="AF301" s="162"/>
      <c r="AG301" s="95" t="str">
        <f t="shared" si="53"/>
        <v/>
      </c>
      <c r="AH301" s="162"/>
      <c r="AI301" s="95" t="str">
        <f t="shared" si="54"/>
        <v/>
      </c>
      <c r="AJ301" s="162"/>
      <c r="AK301" s="27" t="str">
        <f t="shared" si="55"/>
        <v/>
      </c>
      <c r="AL301" s="48" t="str">
        <f t="shared" si="56"/>
        <v/>
      </c>
      <c r="AM301" s="48" t="str">
        <f t="shared" si="57"/>
        <v/>
      </c>
      <c r="AN301" s="236"/>
      <c r="AO301" s="236"/>
      <c r="AP301" s="236"/>
      <c r="AQ301" s="236"/>
      <c r="AR301" s="236"/>
      <c r="AS301" s="236"/>
      <c r="AT301" s="236"/>
      <c r="AU301" s="237" t="str">
        <f>IFERROR(VLOOKUP(AT301,'Seguridad Información'!$I$61:$J$65,2,0),"")</f>
        <v/>
      </c>
      <c r="AV301" s="79"/>
      <c r="AW301" s="78" t="str">
        <f t="shared" si="48"/>
        <v/>
      </c>
      <c r="AX301" s="77" t="str">
        <f t="shared" si="58"/>
        <v/>
      </c>
      <c r="AY301" s="21" t="str">
        <f>IFERROR(VLOOKUP((CONCATENATE(AM301,AX301)),Listados!$U$3:$V$11,2,FALSE),"")</f>
        <v/>
      </c>
      <c r="AZ301" s="48">
        <f t="shared" si="59"/>
        <v>100</v>
      </c>
      <c r="BA301" s="294">
        <f>AVERAGE(AZ301:AZ306)</f>
        <v>100</v>
      </c>
      <c r="BB301" s="296" t="str">
        <f>IF(BA301&lt;=50, "Débil", IF(BA301&lt;=99,"Moderado","Fuerte"))</f>
        <v>Fuerte</v>
      </c>
      <c r="BC301" s="197">
        <f>+IF(AND(W301="Preventivo",BB301="Fuerte"),2,IF(AND(W301="Preventivo",BB301="Moderado"),1,0))</f>
        <v>0</v>
      </c>
      <c r="BD301" s="64">
        <f>+IF(AND(W301="Detectivo/Correctivo",$BB301="Fuerte"),2,IF(AND(W301="Detectivo/Correctivo",$BB301="Moderado"),1,IF(AND(W301="Preventivo",$BB301="Fuerte"),1,0)))</f>
        <v>0</v>
      </c>
      <c r="BE301" s="197" t="e">
        <f>+N301-BC301</f>
        <v>#N/A</v>
      </c>
      <c r="BF301" s="197" t="e">
        <f>+P301-BD301</f>
        <v>#N/A</v>
      </c>
      <c r="BG301" s="298" t="e">
        <f>+VLOOKUP(MIN(BE301,BE302,BE303,BE304,BE305,BE306),Listados!$J$18:$K$24,2,TRUE)</f>
        <v>#N/A</v>
      </c>
      <c r="BH301" s="298" t="e">
        <f>+VLOOKUP(MIN(BF301,BF302,BF303,BF304,BF305,BF306),Listados!$J$27:$K$32,2,TRUE)</f>
        <v>#N/A</v>
      </c>
      <c r="BI301" s="298" t="e">
        <f>IF(AND(BG301&lt;&gt;"",BH301&lt;&gt;""),VLOOKUP(BG301&amp;BH301,Listados!$M$3:$N$27,2,FALSE),"")</f>
        <v>#N/A</v>
      </c>
      <c r="BJ301" s="487" t="e">
        <f>+IF($R301="Asumir el riesgo","NA","")</f>
        <v>#N/A</v>
      </c>
      <c r="BK301" s="487" t="e">
        <f>+IF($R301="Asumir el riesgo","NA","")</f>
        <v>#N/A</v>
      </c>
      <c r="BL301" s="487" t="e">
        <f>+IF($R301="Asumir el riesgo","NA","")</f>
        <v>#N/A</v>
      </c>
      <c r="BM301" s="487" t="e">
        <f>+IF($R301="Asumir el riesgo","NA","")</f>
        <v>#N/A</v>
      </c>
    </row>
    <row r="302" spans="1:65" ht="65.099999999999994" customHeight="1" thickBot="1" x14ac:dyDescent="0.3">
      <c r="A302" s="310"/>
      <c r="B302" s="495"/>
      <c r="C302" s="315"/>
      <c r="D302" s="168"/>
      <c r="E302" s="168"/>
      <c r="F302" s="410"/>
      <c r="G302" s="318"/>
      <c r="H302" s="100"/>
      <c r="I302" s="129"/>
      <c r="J302" s="100"/>
      <c r="K302" s="153"/>
      <c r="L302" s="130"/>
      <c r="M302" s="302"/>
      <c r="N302" s="304"/>
      <c r="O302" s="307"/>
      <c r="P302" s="304"/>
      <c r="Q302" s="308"/>
      <c r="R302" s="299"/>
      <c r="S302" s="162"/>
      <c r="T302" s="238"/>
      <c r="U302" s="47" t="s">
        <v>627</v>
      </c>
      <c r="V302" s="200"/>
      <c r="W302" s="200"/>
      <c r="X302" s="200"/>
      <c r="Y302" s="95" t="str">
        <f t="shared" si="49"/>
        <v/>
      </c>
      <c r="Z302" s="200"/>
      <c r="AA302" s="95" t="str">
        <f t="shared" si="50"/>
        <v/>
      </c>
      <c r="AB302" s="162"/>
      <c r="AC302" s="95" t="str">
        <f t="shared" si="51"/>
        <v/>
      </c>
      <c r="AD302" s="162"/>
      <c r="AE302" s="95" t="str">
        <f t="shared" si="52"/>
        <v/>
      </c>
      <c r="AF302" s="162"/>
      <c r="AG302" s="95" t="str">
        <f t="shared" si="53"/>
        <v/>
      </c>
      <c r="AH302" s="162"/>
      <c r="AI302" s="95" t="str">
        <f t="shared" si="54"/>
        <v/>
      </c>
      <c r="AJ302" s="162"/>
      <c r="AK302" s="27" t="str">
        <f t="shared" si="55"/>
        <v/>
      </c>
      <c r="AL302" s="48" t="str">
        <f t="shared" si="56"/>
        <v/>
      </c>
      <c r="AM302" s="48" t="str">
        <f t="shared" si="57"/>
        <v/>
      </c>
      <c r="AN302" s="236"/>
      <c r="AO302" s="236"/>
      <c r="AP302" s="236"/>
      <c r="AQ302" s="236"/>
      <c r="AR302" s="236"/>
      <c r="AS302" s="236"/>
      <c r="AT302" s="236"/>
      <c r="AU302" s="237" t="str">
        <f>IFERROR(VLOOKUP(AT302,'Seguridad Información'!$I$61:$J$65,2,0),"")</f>
        <v/>
      </c>
      <c r="AV302" s="79"/>
      <c r="AW302" s="78" t="str">
        <f t="shared" si="48"/>
        <v/>
      </c>
      <c r="AX302" s="77" t="str">
        <f t="shared" si="58"/>
        <v/>
      </c>
      <c r="AY302" s="21" t="str">
        <f>IFERROR(VLOOKUP((CONCATENATE(AM302,AX302)),Listados!$U$3:$V$11,2,FALSE),"")</f>
        <v/>
      </c>
      <c r="AZ302" s="48">
        <f t="shared" si="59"/>
        <v>100</v>
      </c>
      <c r="BA302" s="295"/>
      <c r="BB302" s="297"/>
      <c r="BC302" s="197">
        <f>+IF(AND(W302="Preventivo",BB301="Fuerte"),2,IF(AND(W302="Preventivo",BB301="Moderado"),1,0))</f>
        <v>0</v>
      </c>
      <c r="BD302" s="64">
        <f>+IF(AND(W302="Detectivo/Correctivo",$BB301="Fuerte"),2,IF(AND(W302="Detectivo/Correctivo",$BB302="Moderado"),1,IF(AND(W302="Preventivo",$BB301="Fuerte"),1,0)))</f>
        <v>0</v>
      </c>
      <c r="BE302" s="197" t="e">
        <f>+N301-BC302</f>
        <v>#N/A</v>
      </c>
      <c r="BF302" s="197" t="e">
        <f>+P301-BD302</f>
        <v>#N/A</v>
      </c>
      <c r="BG302" s="299"/>
      <c r="BH302" s="299"/>
      <c r="BI302" s="299"/>
      <c r="BJ302" s="488"/>
      <c r="BK302" s="488"/>
      <c r="BL302" s="488"/>
      <c r="BM302" s="488"/>
    </row>
    <row r="303" spans="1:65" ht="65.099999999999994" customHeight="1" thickBot="1" x14ac:dyDescent="0.3">
      <c r="A303" s="310"/>
      <c r="B303" s="495"/>
      <c r="C303" s="315"/>
      <c r="D303" s="168"/>
      <c r="E303" s="168"/>
      <c r="F303" s="410"/>
      <c r="G303" s="318"/>
      <c r="H303" s="100"/>
      <c r="I303" s="129"/>
      <c r="J303" s="100"/>
      <c r="K303" s="153"/>
      <c r="L303" s="130"/>
      <c r="M303" s="302"/>
      <c r="N303" s="304"/>
      <c r="O303" s="307"/>
      <c r="P303" s="304"/>
      <c r="Q303" s="308"/>
      <c r="R303" s="299"/>
      <c r="S303" s="162"/>
      <c r="T303" s="96"/>
      <c r="U303" s="47" t="s">
        <v>627</v>
      </c>
      <c r="V303" s="200"/>
      <c r="W303" s="200"/>
      <c r="X303" s="200"/>
      <c r="Y303" s="95" t="str">
        <f t="shared" si="49"/>
        <v/>
      </c>
      <c r="Z303" s="200"/>
      <c r="AA303" s="95" t="str">
        <f t="shared" si="50"/>
        <v/>
      </c>
      <c r="AB303" s="162"/>
      <c r="AC303" s="95" t="str">
        <f t="shared" si="51"/>
        <v/>
      </c>
      <c r="AD303" s="162"/>
      <c r="AE303" s="95" t="str">
        <f t="shared" si="52"/>
        <v/>
      </c>
      <c r="AF303" s="162"/>
      <c r="AG303" s="95" t="str">
        <f t="shared" si="53"/>
        <v/>
      </c>
      <c r="AH303" s="162"/>
      <c r="AI303" s="95" t="str">
        <f t="shared" si="54"/>
        <v/>
      </c>
      <c r="AJ303" s="162"/>
      <c r="AK303" s="27" t="str">
        <f t="shared" si="55"/>
        <v/>
      </c>
      <c r="AL303" s="48" t="str">
        <f t="shared" si="56"/>
        <v/>
      </c>
      <c r="AM303" s="48" t="str">
        <f t="shared" si="57"/>
        <v/>
      </c>
      <c r="AN303" s="236"/>
      <c r="AO303" s="236"/>
      <c r="AP303" s="236"/>
      <c r="AQ303" s="236"/>
      <c r="AR303" s="236"/>
      <c r="AS303" s="236"/>
      <c r="AT303" s="236"/>
      <c r="AU303" s="237" t="str">
        <f>IFERROR(VLOOKUP(AT303,'Seguridad Información'!$I$61:$J$65,2,0),"")</f>
        <v/>
      </c>
      <c r="AV303" s="79"/>
      <c r="AW303" s="78" t="str">
        <f t="shared" si="48"/>
        <v/>
      </c>
      <c r="AX303" s="77" t="str">
        <f t="shared" si="58"/>
        <v/>
      </c>
      <c r="AY303" s="21" t="str">
        <f>IFERROR(VLOOKUP((CONCATENATE(AM303,AX303)),Listados!$U$3:$V$11,2,FALSE),"")</f>
        <v/>
      </c>
      <c r="AZ303" s="48">
        <f t="shared" si="59"/>
        <v>100</v>
      </c>
      <c r="BA303" s="295"/>
      <c r="BB303" s="297"/>
      <c r="BC303" s="197">
        <f>+IF(AND(W303="Preventivo",BB301="Fuerte"),2,IF(AND(W303="Preventivo",BB301="Moderado"),1,0))</f>
        <v>0</v>
      </c>
      <c r="BD303" s="64">
        <f>+IF(AND(W303="Detectivo/Correctivo",$BB301="Fuerte"),2,IF(AND(W303="Detectivo/Correctivo",$BB303="Moderado"),1,IF(AND(W303="Preventivo",$BB301="Fuerte"),1,0)))</f>
        <v>0</v>
      </c>
      <c r="BE303" s="197" t="e">
        <f>+N301-BC303</f>
        <v>#N/A</v>
      </c>
      <c r="BF303" s="197" t="e">
        <f>+P301-BD303</f>
        <v>#N/A</v>
      </c>
      <c r="BG303" s="299"/>
      <c r="BH303" s="299"/>
      <c r="BI303" s="299"/>
      <c r="BJ303" s="488"/>
      <c r="BK303" s="488"/>
      <c r="BL303" s="488"/>
      <c r="BM303" s="488"/>
    </row>
    <row r="304" spans="1:65" ht="65.099999999999994" customHeight="1" thickBot="1" x14ac:dyDescent="0.3">
      <c r="A304" s="310"/>
      <c r="B304" s="495"/>
      <c r="C304" s="315"/>
      <c r="D304" s="168"/>
      <c r="E304" s="168"/>
      <c r="F304" s="410"/>
      <c r="G304" s="318"/>
      <c r="H304" s="100"/>
      <c r="I304" s="129"/>
      <c r="J304" s="100"/>
      <c r="K304" s="153"/>
      <c r="L304" s="130"/>
      <c r="M304" s="302"/>
      <c r="N304" s="304"/>
      <c r="O304" s="307"/>
      <c r="P304" s="304"/>
      <c r="Q304" s="308"/>
      <c r="R304" s="299"/>
      <c r="S304" s="162"/>
      <c r="T304" s="97"/>
      <c r="U304" s="47" t="s">
        <v>627</v>
      </c>
      <c r="V304" s="200"/>
      <c r="W304" s="200"/>
      <c r="X304" s="200"/>
      <c r="Y304" s="95" t="str">
        <f t="shared" si="49"/>
        <v/>
      </c>
      <c r="Z304" s="200"/>
      <c r="AA304" s="95" t="str">
        <f t="shared" si="50"/>
        <v/>
      </c>
      <c r="AB304" s="162"/>
      <c r="AC304" s="95" t="str">
        <f t="shared" si="51"/>
        <v/>
      </c>
      <c r="AD304" s="162"/>
      <c r="AE304" s="95" t="str">
        <f t="shared" si="52"/>
        <v/>
      </c>
      <c r="AF304" s="162"/>
      <c r="AG304" s="95" t="str">
        <f t="shared" si="53"/>
        <v/>
      </c>
      <c r="AH304" s="162"/>
      <c r="AI304" s="95" t="str">
        <f t="shared" si="54"/>
        <v/>
      </c>
      <c r="AJ304" s="162"/>
      <c r="AK304" s="27" t="str">
        <f t="shared" si="55"/>
        <v/>
      </c>
      <c r="AL304" s="48" t="str">
        <f t="shared" si="56"/>
        <v/>
      </c>
      <c r="AM304" s="48" t="str">
        <f t="shared" si="57"/>
        <v/>
      </c>
      <c r="AN304" s="236"/>
      <c r="AO304" s="236"/>
      <c r="AP304" s="236"/>
      <c r="AQ304" s="236"/>
      <c r="AR304" s="236"/>
      <c r="AS304" s="236"/>
      <c r="AT304" s="236"/>
      <c r="AU304" s="237" t="str">
        <f>IFERROR(VLOOKUP(AT304,'Seguridad Información'!$I$61:$J$65,2,0),"")</f>
        <v/>
      </c>
      <c r="AV304" s="79"/>
      <c r="AW304" s="78" t="str">
        <f t="shared" si="48"/>
        <v/>
      </c>
      <c r="AX304" s="77" t="str">
        <f t="shared" si="58"/>
        <v/>
      </c>
      <c r="AY304" s="21" t="str">
        <f>IFERROR(VLOOKUP((CONCATENATE(AM304,AX304)),Listados!$U$3:$V$11,2,FALSE),"")</f>
        <v/>
      </c>
      <c r="AZ304" s="48">
        <f t="shared" si="59"/>
        <v>100</v>
      </c>
      <c r="BA304" s="295"/>
      <c r="BB304" s="297"/>
      <c r="BC304" s="197">
        <f>+IF(AND(W304="Preventivo",BB301="Fuerte"),2,IF(AND(W304="Preventivo",BB301="Moderado"),1,0))</f>
        <v>0</v>
      </c>
      <c r="BD304" s="64">
        <f>+IF(AND(W304="Detectivo/Correctivo",$BB301="Fuerte"),2,IF(AND(W304="Detectivo/Correctivo",$BB304="Moderado"),1,IF(AND(W304="Preventivo",$BB301="Fuerte"),1,0)))</f>
        <v>0</v>
      </c>
      <c r="BE304" s="197" t="e">
        <f>+N301-BC304</f>
        <v>#N/A</v>
      </c>
      <c r="BF304" s="197" t="e">
        <f>+P301-BD304</f>
        <v>#N/A</v>
      </c>
      <c r="BG304" s="299"/>
      <c r="BH304" s="299"/>
      <c r="BI304" s="299"/>
      <c r="BJ304" s="488"/>
      <c r="BK304" s="488"/>
      <c r="BL304" s="488"/>
      <c r="BM304" s="488"/>
    </row>
    <row r="305" spans="1:65" ht="65.099999999999994" customHeight="1" thickBot="1" x14ac:dyDescent="0.3">
      <c r="A305" s="310"/>
      <c r="B305" s="495"/>
      <c r="C305" s="315"/>
      <c r="D305" s="109"/>
      <c r="E305" s="109"/>
      <c r="F305" s="410"/>
      <c r="G305" s="318"/>
      <c r="H305" s="100"/>
      <c r="I305" s="129"/>
      <c r="J305" s="100"/>
      <c r="K305" s="29"/>
      <c r="L305" s="130"/>
      <c r="M305" s="302"/>
      <c r="N305" s="304"/>
      <c r="O305" s="307"/>
      <c r="P305" s="304"/>
      <c r="Q305" s="308"/>
      <c r="R305" s="299"/>
      <c r="S305" s="162"/>
      <c r="T305" s="238"/>
      <c r="U305" s="47" t="s">
        <v>627</v>
      </c>
      <c r="V305" s="200"/>
      <c r="W305" s="200"/>
      <c r="X305" s="200"/>
      <c r="Y305" s="95" t="str">
        <f t="shared" si="49"/>
        <v/>
      </c>
      <c r="Z305" s="200"/>
      <c r="AA305" s="95" t="str">
        <f t="shared" si="50"/>
        <v/>
      </c>
      <c r="AB305" s="162"/>
      <c r="AC305" s="95" t="str">
        <f t="shared" si="51"/>
        <v/>
      </c>
      <c r="AD305" s="162"/>
      <c r="AE305" s="95" t="str">
        <f t="shared" si="52"/>
        <v/>
      </c>
      <c r="AF305" s="162"/>
      <c r="AG305" s="95" t="str">
        <f t="shared" si="53"/>
        <v/>
      </c>
      <c r="AH305" s="162"/>
      <c r="AI305" s="95" t="str">
        <f t="shared" si="54"/>
        <v/>
      </c>
      <c r="AJ305" s="162"/>
      <c r="AK305" s="27" t="str">
        <f t="shared" si="55"/>
        <v/>
      </c>
      <c r="AL305" s="48" t="str">
        <f t="shared" si="56"/>
        <v/>
      </c>
      <c r="AM305" s="48" t="str">
        <f t="shared" si="57"/>
        <v/>
      </c>
      <c r="AN305" s="236"/>
      <c r="AO305" s="236"/>
      <c r="AP305" s="236"/>
      <c r="AQ305" s="236"/>
      <c r="AR305" s="236"/>
      <c r="AS305" s="236"/>
      <c r="AT305" s="236"/>
      <c r="AU305" s="237" t="str">
        <f>IFERROR(VLOOKUP(AT305,'Seguridad Información'!$I$61:$J$65,2,0),"")</f>
        <v/>
      </c>
      <c r="AV305" s="79"/>
      <c r="AW305" s="78" t="str">
        <f t="shared" si="48"/>
        <v/>
      </c>
      <c r="AX305" s="77" t="str">
        <f t="shared" si="58"/>
        <v/>
      </c>
      <c r="AY305" s="21" t="str">
        <f>IFERROR(VLOOKUP((CONCATENATE(AM305,AX305)),Listados!$U$3:$V$11,2,FALSE),"")</f>
        <v/>
      </c>
      <c r="AZ305" s="48">
        <f t="shared" si="59"/>
        <v>100</v>
      </c>
      <c r="BA305" s="295"/>
      <c r="BB305" s="297"/>
      <c r="BC305" s="197">
        <f>+IF(AND(W305="Preventivo",BB301="Fuerte"),2,IF(AND(W305="Preventivo",BB301="Moderado"),1,0))</f>
        <v>0</v>
      </c>
      <c r="BD305" s="64">
        <f>+IF(AND(W305="Detectivo/Correctivo",$BB301="Fuerte"),2,IF(AND(W305="Detectivo/Correctivo",$BB305="Moderado"),1,IF(AND(W305="Preventivo",$BB301="Fuerte"),1,0)))</f>
        <v>0</v>
      </c>
      <c r="BE305" s="197" t="e">
        <f>+N301-BC305</f>
        <v>#N/A</v>
      </c>
      <c r="BF305" s="197" t="e">
        <f>+P301-BD305</f>
        <v>#N/A</v>
      </c>
      <c r="BG305" s="299"/>
      <c r="BH305" s="299"/>
      <c r="BI305" s="299"/>
      <c r="BJ305" s="488"/>
      <c r="BK305" s="488"/>
      <c r="BL305" s="488"/>
      <c r="BM305" s="488"/>
    </row>
    <row r="306" spans="1:65" ht="65.099999999999994" customHeight="1" thickBot="1" x14ac:dyDescent="0.3">
      <c r="A306" s="311"/>
      <c r="B306" s="495"/>
      <c r="C306" s="316"/>
      <c r="D306" s="106"/>
      <c r="E306" s="106"/>
      <c r="F306" s="479"/>
      <c r="G306" s="319"/>
      <c r="H306" s="100"/>
      <c r="I306" s="129"/>
      <c r="J306" s="100"/>
      <c r="K306" s="31"/>
      <c r="L306" s="130"/>
      <c r="M306" s="302"/>
      <c r="N306" s="305"/>
      <c r="O306" s="307"/>
      <c r="P306" s="305"/>
      <c r="Q306" s="308"/>
      <c r="R306" s="300"/>
      <c r="S306" s="162"/>
      <c r="T306" s="98"/>
      <c r="U306" s="47" t="s">
        <v>627</v>
      </c>
      <c r="V306" s="200"/>
      <c r="W306" s="200"/>
      <c r="X306" s="200"/>
      <c r="Y306" s="95" t="str">
        <f t="shared" si="49"/>
        <v/>
      </c>
      <c r="Z306" s="200"/>
      <c r="AA306" s="95" t="str">
        <f t="shared" si="50"/>
        <v/>
      </c>
      <c r="AB306" s="162"/>
      <c r="AC306" s="95" t="str">
        <f t="shared" si="51"/>
        <v/>
      </c>
      <c r="AD306" s="162"/>
      <c r="AE306" s="95" t="str">
        <f t="shared" si="52"/>
        <v/>
      </c>
      <c r="AF306" s="162"/>
      <c r="AG306" s="95" t="str">
        <f t="shared" si="53"/>
        <v/>
      </c>
      <c r="AH306" s="162"/>
      <c r="AI306" s="95" t="str">
        <f t="shared" si="54"/>
        <v/>
      </c>
      <c r="AJ306" s="162"/>
      <c r="AK306" s="27" t="str">
        <f t="shared" si="55"/>
        <v/>
      </c>
      <c r="AL306" s="48" t="str">
        <f t="shared" si="56"/>
        <v/>
      </c>
      <c r="AM306" s="48" t="str">
        <f t="shared" si="57"/>
        <v/>
      </c>
      <c r="AN306" s="236"/>
      <c r="AO306" s="236"/>
      <c r="AP306" s="236"/>
      <c r="AQ306" s="236"/>
      <c r="AR306" s="236"/>
      <c r="AS306" s="236"/>
      <c r="AT306" s="236"/>
      <c r="AU306" s="237" t="str">
        <f>IFERROR(VLOOKUP(AT306,'Seguridad Información'!$I$61:$J$65,2,0),"")</f>
        <v/>
      </c>
      <c r="AV306" s="79"/>
      <c r="AW306" s="78" t="str">
        <f t="shared" si="48"/>
        <v/>
      </c>
      <c r="AX306" s="77" t="str">
        <f t="shared" si="58"/>
        <v/>
      </c>
      <c r="AY306" s="21" t="str">
        <f>IFERROR(VLOOKUP((CONCATENATE(AM306,AX306)),Listados!$U$3:$V$11,2,FALSE),"")</f>
        <v/>
      </c>
      <c r="AZ306" s="48">
        <f t="shared" si="59"/>
        <v>100</v>
      </c>
      <c r="BA306" s="296"/>
      <c r="BB306" s="297"/>
      <c r="BC306" s="197">
        <f>+IF(AND(W306="Preventivo",BB301="Fuerte"),2,IF(AND(W306="Preventivo",BB301="Moderado"),1,0))</f>
        <v>0</v>
      </c>
      <c r="BD306" s="64">
        <f>+IF(AND(W306="Detectivo/Correctivo",$BB301="Fuerte"),2,IF(AND(W306="Detectivo/Correctivo",$BB306="Moderado"),1,IF(AND(W306="Preventivo",$BB301="Fuerte"),1,0)))</f>
        <v>0</v>
      </c>
      <c r="BE306" s="197" t="e">
        <f>+N301-BC306</f>
        <v>#N/A</v>
      </c>
      <c r="BF306" s="197" t="e">
        <f>+P301-BD306</f>
        <v>#N/A</v>
      </c>
      <c r="BG306" s="300"/>
      <c r="BH306" s="300"/>
      <c r="BI306" s="300"/>
      <c r="BJ306" s="489"/>
      <c r="BK306" s="489"/>
      <c r="BL306" s="489"/>
      <c r="BM306" s="489"/>
    </row>
    <row r="307" spans="1:65" ht="65.099999999999994" customHeight="1" thickBot="1" x14ac:dyDescent="0.3">
      <c r="A307" s="309">
        <v>51</v>
      </c>
      <c r="B307" s="494"/>
      <c r="C307" s="314" t="str">
        <f>IFERROR(VLOOKUP(B307,Listados!B$3:C$20,2,FALSE),"")</f>
        <v/>
      </c>
      <c r="D307" s="107"/>
      <c r="E307" s="107"/>
      <c r="F307" s="409"/>
      <c r="G307" s="317"/>
      <c r="H307" s="100"/>
      <c r="I307" s="129"/>
      <c r="J307" s="100"/>
      <c r="K307" s="103"/>
      <c r="L307" s="17"/>
      <c r="M307" s="301"/>
      <c r="N307" s="303" t="e">
        <f>+VLOOKUP(M307,Listados!$K$8:$L$12,2,0)</f>
        <v>#N/A</v>
      </c>
      <c r="O307" s="306"/>
      <c r="P307" s="303" t="e">
        <f>+VLOOKUP(O307,Listados!$K$13:$L$17,2,0)</f>
        <v>#N/A</v>
      </c>
      <c r="Q307" s="300" t="str">
        <f>IF(AND(M307&lt;&gt;"",O307&lt;&gt;""),VLOOKUP(M307&amp;O307,Listados!$M$3:$N$27,2,FALSE),"")</f>
        <v/>
      </c>
      <c r="R307" s="298" t="e">
        <f>+VLOOKUP(Q307,Listados!$P$3:$Q$6,2,FALSE)</f>
        <v>#N/A</v>
      </c>
      <c r="S307" s="162"/>
      <c r="T307" s="94"/>
      <c r="U307" s="47" t="s">
        <v>627</v>
      </c>
      <c r="V307" s="200"/>
      <c r="W307" s="200"/>
      <c r="X307" s="200"/>
      <c r="Y307" s="95" t="str">
        <f t="shared" si="49"/>
        <v/>
      </c>
      <c r="Z307" s="200"/>
      <c r="AA307" s="95" t="str">
        <f t="shared" si="50"/>
        <v/>
      </c>
      <c r="AB307" s="162"/>
      <c r="AC307" s="95" t="str">
        <f t="shared" si="51"/>
        <v/>
      </c>
      <c r="AD307" s="162"/>
      <c r="AE307" s="95" t="str">
        <f t="shared" si="52"/>
        <v/>
      </c>
      <c r="AF307" s="162"/>
      <c r="AG307" s="95" t="str">
        <f t="shared" si="53"/>
        <v/>
      </c>
      <c r="AH307" s="162"/>
      <c r="AI307" s="95" t="str">
        <f t="shared" si="54"/>
        <v/>
      </c>
      <c r="AJ307" s="162"/>
      <c r="AK307" s="27" t="str">
        <f t="shared" si="55"/>
        <v/>
      </c>
      <c r="AL307" s="48" t="str">
        <f t="shared" si="56"/>
        <v/>
      </c>
      <c r="AM307" s="48" t="str">
        <f t="shared" si="57"/>
        <v/>
      </c>
      <c r="AN307" s="236"/>
      <c r="AO307" s="236"/>
      <c r="AP307" s="236"/>
      <c r="AQ307" s="236"/>
      <c r="AR307" s="236"/>
      <c r="AS307" s="236"/>
      <c r="AT307" s="236"/>
      <c r="AU307" s="237" t="str">
        <f>IFERROR(VLOOKUP(AT307,'Seguridad Información'!$I$61:$J$65,2,0),"")</f>
        <v/>
      </c>
      <c r="AV307" s="79"/>
      <c r="AW307" s="78" t="str">
        <f t="shared" si="48"/>
        <v/>
      </c>
      <c r="AX307" s="77" t="str">
        <f t="shared" si="58"/>
        <v/>
      </c>
      <c r="AY307" s="21" t="str">
        <f>IFERROR(VLOOKUP((CONCATENATE(AM307,AX307)),Listados!$U$3:$V$11,2,FALSE),"")</f>
        <v/>
      </c>
      <c r="AZ307" s="48">
        <f t="shared" si="59"/>
        <v>100</v>
      </c>
      <c r="BA307" s="294">
        <f>AVERAGE(AZ307:AZ312)</f>
        <v>100</v>
      </c>
      <c r="BB307" s="296" t="str">
        <f>IF(BA307&lt;=50, "Débil", IF(BA307&lt;=99,"Moderado","Fuerte"))</f>
        <v>Fuerte</v>
      </c>
      <c r="BC307" s="197">
        <f>+IF(AND(W307="Preventivo",BB307="Fuerte"),2,IF(AND(W307="Preventivo",BB307="Moderado"),1,0))</f>
        <v>0</v>
      </c>
      <c r="BD307" s="64">
        <f>+IF(AND(W307="Detectivo/Correctivo",$BB307="Fuerte"),2,IF(AND(W307="Detectivo/Correctivo",$BB307="Moderado"),1,IF(AND(W307="Preventivo",$BB307="Fuerte"),1,0)))</f>
        <v>0</v>
      </c>
      <c r="BE307" s="197" t="e">
        <f>+N307-BC307</f>
        <v>#N/A</v>
      </c>
      <c r="BF307" s="197" t="e">
        <f>+P307-BD307</f>
        <v>#N/A</v>
      </c>
      <c r="BG307" s="298" t="e">
        <f>+VLOOKUP(MIN(BE307,BE308,BE309,BE310,BE311,BE312),Listados!$J$18:$K$24,2,TRUE)</f>
        <v>#N/A</v>
      </c>
      <c r="BH307" s="298" t="e">
        <f>+VLOOKUP(MIN(BF307,BF308,BF309,BF310,BF311,BF312),Listados!$J$27:$K$32,2,TRUE)</f>
        <v>#N/A</v>
      </c>
      <c r="BI307" s="298" t="e">
        <f>IF(AND(BG307&lt;&gt;"",BH307&lt;&gt;""),VLOOKUP(BG307&amp;BH307,Listados!$M$3:$N$27,2,FALSE),"")</f>
        <v>#N/A</v>
      </c>
      <c r="BJ307" s="487" t="e">
        <f>+IF($R307="Asumir el riesgo","NA","")</f>
        <v>#N/A</v>
      </c>
      <c r="BK307" s="487" t="e">
        <f>+IF($R307="Asumir el riesgo","NA","")</f>
        <v>#N/A</v>
      </c>
      <c r="BL307" s="487" t="e">
        <f>+IF($R307="Asumir el riesgo","NA","")</f>
        <v>#N/A</v>
      </c>
      <c r="BM307" s="487" t="e">
        <f>+IF($R307="Asumir el riesgo","NA","")</f>
        <v>#N/A</v>
      </c>
    </row>
    <row r="308" spans="1:65" ht="65.099999999999994" customHeight="1" thickBot="1" x14ac:dyDescent="0.3">
      <c r="A308" s="310"/>
      <c r="B308" s="495"/>
      <c r="C308" s="315"/>
      <c r="D308" s="168"/>
      <c r="E308" s="168"/>
      <c r="F308" s="410"/>
      <c r="G308" s="318"/>
      <c r="H308" s="100"/>
      <c r="I308" s="129"/>
      <c r="J308" s="100"/>
      <c r="K308" s="153"/>
      <c r="L308" s="130"/>
      <c r="M308" s="302"/>
      <c r="N308" s="304"/>
      <c r="O308" s="307"/>
      <c r="P308" s="304"/>
      <c r="Q308" s="308"/>
      <c r="R308" s="299"/>
      <c r="S308" s="162"/>
      <c r="T308" s="238"/>
      <c r="U308" s="47" t="s">
        <v>627</v>
      </c>
      <c r="V308" s="200"/>
      <c r="W308" s="200"/>
      <c r="X308" s="200"/>
      <c r="Y308" s="95" t="str">
        <f t="shared" si="49"/>
        <v/>
      </c>
      <c r="Z308" s="200"/>
      <c r="AA308" s="95" t="str">
        <f t="shared" si="50"/>
        <v/>
      </c>
      <c r="AB308" s="162"/>
      <c r="AC308" s="95" t="str">
        <f t="shared" si="51"/>
        <v/>
      </c>
      <c r="AD308" s="162"/>
      <c r="AE308" s="95" t="str">
        <f t="shared" si="52"/>
        <v/>
      </c>
      <c r="AF308" s="162"/>
      <c r="AG308" s="95" t="str">
        <f t="shared" si="53"/>
        <v/>
      </c>
      <c r="AH308" s="162"/>
      <c r="AI308" s="95" t="str">
        <f t="shared" si="54"/>
        <v/>
      </c>
      <c r="AJ308" s="162"/>
      <c r="AK308" s="27" t="str">
        <f t="shared" si="55"/>
        <v/>
      </c>
      <c r="AL308" s="48" t="str">
        <f t="shared" si="56"/>
        <v/>
      </c>
      <c r="AM308" s="48" t="str">
        <f t="shared" si="57"/>
        <v/>
      </c>
      <c r="AN308" s="236"/>
      <c r="AO308" s="236"/>
      <c r="AP308" s="236"/>
      <c r="AQ308" s="236"/>
      <c r="AR308" s="236"/>
      <c r="AS308" s="236"/>
      <c r="AT308" s="236"/>
      <c r="AU308" s="237" t="str">
        <f>IFERROR(VLOOKUP(AT308,'Seguridad Información'!$I$61:$J$65,2,0),"")</f>
        <v/>
      </c>
      <c r="AV308" s="79"/>
      <c r="AW308" s="78" t="str">
        <f t="shared" si="48"/>
        <v/>
      </c>
      <c r="AX308" s="77" t="str">
        <f t="shared" si="58"/>
        <v/>
      </c>
      <c r="AY308" s="21" t="str">
        <f>IFERROR(VLOOKUP((CONCATENATE(AM308,AX308)),Listados!$U$3:$V$11,2,FALSE),"")</f>
        <v/>
      </c>
      <c r="AZ308" s="48">
        <f t="shared" si="59"/>
        <v>100</v>
      </c>
      <c r="BA308" s="295"/>
      <c r="BB308" s="297"/>
      <c r="BC308" s="197">
        <f>+IF(AND(W308="Preventivo",BB307="Fuerte"),2,IF(AND(W308="Preventivo",BB307="Moderado"),1,0))</f>
        <v>0</v>
      </c>
      <c r="BD308" s="64">
        <f>+IF(AND(W308="Detectivo/Correctivo",$BB307="Fuerte"),2,IF(AND(W308="Detectivo/Correctivo",$BB308="Moderado"),1,IF(AND(W308="Preventivo",$BB307="Fuerte"),1,0)))</f>
        <v>0</v>
      </c>
      <c r="BE308" s="197" t="e">
        <f>+N307-BC308</f>
        <v>#N/A</v>
      </c>
      <c r="BF308" s="197" t="e">
        <f>+P307-BD308</f>
        <v>#N/A</v>
      </c>
      <c r="BG308" s="299"/>
      <c r="BH308" s="299"/>
      <c r="BI308" s="299"/>
      <c r="BJ308" s="488"/>
      <c r="BK308" s="488"/>
      <c r="BL308" s="488"/>
      <c r="BM308" s="488"/>
    </row>
    <row r="309" spans="1:65" ht="65.099999999999994" customHeight="1" thickBot="1" x14ac:dyDescent="0.3">
      <c r="A309" s="310"/>
      <c r="B309" s="495"/>
      <c r="C309" s="315"/>
      <c r="D309" s="168"/>
      <c r="E309" s="168"/>
      <c r="F309" s="410"/>
      <c r="G309" s="318"/>
      <c r="H309" s="100"/>
      <c r="I309" s="129"/>
      <c r="J309" s="100"/>
      <c r="K309" s="153"/>
      <c r="L309" s="130"/>
      <c r="M309" s="302"/>
      <c r="N309" s="304"/>
      <c r="O309" s="307"/>
      <c r="P309" s="304"/>
      <c r="Q309" s="308"/>
      <c r="R309" s="299"/>
      <c r="S309" s="162"/>
      <c r="T309" s="96"/>
      <c r="U309" s="47" t="s">
        <v>627</v>
      </c>
      <c r="V309" s="200"/>
      <c r="W309" s="200"/>
      <c r="X309" s="200"/>
      <c r="Y309" s="95" t="str">
        <f t="shared" si="49"/>
        <v/>
      </c>
      <c r="Z309" s="200"/>
      <c r="AA309" s="95" t="str">
        <f t="shared" si="50"/>
        <v/>
      </c>
      <c r="AB309" s="162"/>
      <c r="AC309" s="95" t="str">
        <f t="shared" si="51"/>
        <v/>
      </c>
      <c r="AD309" s="162"/>
      <c r="AE309" s="95" t="str">
        <f t="shared" si="52"/>
        <v/>
      </c>
      <c r="AF309" s="162"/>
      <c r="AG309" s="95" t="str">
        <f t="shared" si="53"/>
        <v/>
      </c>
      <c r="AH309" s="162"/>
      <c r="AI309" s="95" t="str">
        <f t="shared" si="54"/>
        <v/>
      </c>
      <c r="AJ309" s="162"/>
      <c r="AK309" s="27" t="str">
        <f t="shared" si="55"/>
        <v/>
      </c>
      <c r="AL309" s="48" t="str">
        <f t="shared" si="56"/>
        <v/>
      </c>
      <c r="AM309" s="48" t="str">
        <f t="shared" si="57"/>
        <v/>
      </c>
      <c r="AN309" s="236"/>
      <c r="AO309" s="236"/>
      <c r="AP309" s="236"/>
      <c r="AQ309" s="236"/>
      <c r="AR309" s="236"/>
      <c r="AS309" s="236"/>
      <c r="AT309" s="236"/>
      <c r="AU309" s="237" t="str">
        <f>IFERROR(VLOOKUP(AT309,'Seguridad Información'!$I$61:$J$65,2,0),"")</f>
        <v/>
      </c>
      <c r="AV309" s="79"/>
      <c r="AW309" s="78" t="str">
        <f t="shared" si="48"/>
        <v/>
      </c>
      <c r="AX309" s="77" t="str">
        <f t="shared" si="58"/>
        <v/>
      </c>
      <c r="AY309" s="21" t="str">
        <f>IFERROR(VLOOKUP((CONCATENATE(AM309,AX309)),Listados!$U$3:$V$11,2,FALSE),"")</f>
        <v/>
      </c>
      <c r="AZ309" s="48">
        <f t="shared" si="59"/>
        <v>100</v>
      </c>
      <c r="BA309" s="295"/>
      <c r="BB309" s="297"/>
      <c r="BC309" s="197">
        <f>+IF(AND(W309="Preventivo",BB307="Fuerte"),2,IF(AND(W309="Preventivo",BB307="Moderado"),1,0))</f>
        <v>0</v>
      </c>
      <c r="BD309" s="64">
        <f>+IF(AND(W309="Detectivo/Correctivo",$BB307="Fuerte"),2,IF(AND(W309="Detectivo/Correctivo",$BB309="Moderado"),1,IF(AND(W309="Preventivo",$BB307="Fuerte"),1,0)))</f>
        <v>0</v>
      </c>
      <c r="BE309" s="197" t="e">
        <f>+N307-BC309</f>
        <v>#N/A</v>
      </c>
      <c r="BF309" s="197" t="e">
        <f>+P307-BD309</f>
        <v>#N/A</v>
      </c>
      <c r="BG309" s="299"/>
      <c r="BH309" s="299"/>
      <c r="BI309" s="299"/>
      <c r="BJ309" s="488"/>
      <c r="BK309" s="488"/>
      <c r="BL309" s="488"/>
      <c r="BM309" s="488"/>
    </row>
    <row r="310" spans="1:65" ht="65.099999999999994" customHeight="1" thickBot="1" x14ac:dyDescent="0.3">
      <c r="A310" s="310"/>
      <c r="B310" s="495"/>
      <c r="C310" s="315"/>
      <c r="D310" s="168"/>
      <c r="E310" s="168"/>
      <c r="F310" s="410"/>
      <c r="G310" s="318"/>
      <c r="H310" s="100"/>
      <c r="I310" s="129"/>
      <c r="J310" s="100"/>
      <c r="K310" s="153"/>
      <c r="L310" s="130"/>
      <c r="M310" s="302"/>
      <c r="N310" s="304"/>
      <c r="O310" s="307"/>
      <c r="P310" s="304"/>
      <c r="Q310" s="308"/>
      <c r="R310" s="299"/>
      <c r="S310" s="162"/>
      <c r="T310" s="97"/>
      <c r="U310" s="47" t="s">
        <v>627</v>
      </c>
      <c r="V310" s="200"/>
      <c r="W310" s="200"/>
      <c r="X310" s="200"/>
      <c r="Y310" s="95" t="str">
        <f t="shared" si="49"/>
        <v/>
      </c>
      <c r="Z310" s="200"/>
      <c r="AA310" s="95" t="str">
        <f t="shared" si="50"/>
        <v/>
      </c>
      <c r="AB310" s="162"/>
      <c r="AC310" s="95" t="str">
        <f t="shared" si="51"/>
        <v/>
      </c>
      <c r="AD310" s="162"/>
      <c r="AE310" s="95" t="str">
        <f t="shared" si="52"/>
        <v/>
      </c>
      <c r="AF310" s="162"/>
      <c r="AG310" s="95" t="str">
        <f t="shared" si="53"/>
        <v/>
      </c>
      <c r="AH310" s="162"/>
      <c r="AI310" s="95" t="str">
        <f t="shared" si="54"/>
        <v/>
      </c>
      <c r="AJ310" s="162"/>
      <c r="AK310" s="27" t="str">
        <f t="shared" si="55"/>
        <v/>
      </c>
      <c r="AL310" s="48" t="str">
        <f t="shared" si="56"/>
        <v/>
      </c>
      <c r="AM310" s="48" t="str">
        <f t="shared" si="57"/>
        <v/>
      </c>
      <c r="AN310" s="236"/>
      <c r="AO310" s="236"/>
      <c r="AP310" s="236"/>
      <c r="AQ310" s="236"/>
      <c r="AR310" s="236"/>
      <c r="AS310" s="236"/>
      <c r="AT310" s="236"/>
      <c r="AU310" s="237" t="str">
        <f>IFERROR(VLOOKUP(AT310,'Seguridad Información'!$I$61:$J$65,2,0),"")</f>
        <v/>
      </c>
      <c r="AV310" s="79"/>
      <c r="AW310" s="78" t="str">
        <f t="shared" si="48"/>
        <v/>
      </c>
      <c r="AX310" s="77" t="str">
        <f t="shared" si="58"/>
        <v/>
      </c>
      <c r="AY310" s="21" t="str">
        <f>IFERROR(VLOOKUP((CONCATENATE(AM310,AX310)),Listados!$U$3:$V$11,2,FALSE),"")</f>
        <v/>
      </c>
      <c r="AZ310" s="48">
        <f t="shared" si="59"/>
        <v>100</v>
      </c>
      <c r="BA310" s="295"/>
      <c r="BB310" s="297"/>
      <c r="BC310" s="197">
        <f>+IF(AND(W310="Preventivo",BB307="Fuerte"),2,IF(AND(W310="Preventivo",BB307="Moderado"),1,0))</f>
        <v>0</v>
      </c>
      <c r="BD310" s="64">
        <f>+IF(AND(W310="Detectivo/Correctivo",$BB307="Fuerte"),2,IF(AND(W310="Detectivo/Correctivo",$BB310="Moderado"),1,IF(AND(W310="Preventivo",$BB307="Fuerte"),1,0)))</f>
        <v>0</v>
      </c>
      <c r="BE310" s="197" t="e">
        <f>+N307-BC310</f>
        <v>#N/A</v>
      </c>
      <c r="BF310" s="197" t="e">
        <f>+P307-BD310</f>
        <v>#N/A</v>
      </c>
      <c r="BG310" s="299"/>
      <c r="BH310" s="299"/>
      <c r="BI310" s="299"/>
      <c r="BJ310" s="488"/>
      <c r="BK310" s="488"/>
      <c r="BL310" s="488"/>
      <c r="BM310" s="488"/>
    </row>
    <row r="311" spans="1:65" ht="65.099999999999994" customHeight="1" thickBot="1" x14ac:dyDescent="0.3">
      <c r="A311" s="310"/>
      <c r="B311" s="495"/>
      <c r="C311" s="315"/>
      <c r="D311" s="109"/>
      <c r="E311" s="109"/>
      <c r="F311" s="410"/>
      <c r="G311" s="318"/>
      <c r="H311" s="100"/>
      <c r="I311" s="129"/>
      <c r="J311" s="100"/>
      <c r="K311" s="29"/>
      <c r="L311" s="130"/>
      <c r="M311" s="302"/>
      <c r="N311" s="304"/>
      <c r="O311" s="307"/>
      <c r="P311" s="304"/>
      <c r="Q311" s="308"/>
      <c r="R311" s="299"/>
      <c r="S311" s="162"/>
      <c r="T311" s="238"/>
      <c r="U311" s="47" t="s">
        <v>627</v>
      </c>
      <c r="V311" s="200"/>
      <c r="W311" s="200"/>
      <c r="X311" s="200"/>
      <c r="Y311" s="95" t="str">
        <f t="shared" si="49"/>
        <v/>
      </c>
      <c r="Z311" s="200"/>
      <c r="AA311" s="95" t="str">
        <f t="shared" si="50"/>
        <v/>
      </c>
      <c r="AB311" s="162"/>
      <c r="AC311" s="95" t="str">
        <f t="shared" si="51"/>
        <v/>
      </c>
      <c r="AD311" s="162"/>
      <c r="AE311" s="95" t="str">
        <f t="shared" si="52"/>
        <v/>
      </c>
      <c r="AF311" s="162"/>
      <c r="AG311" s="95" t="str">
        <f t="shared" si="53"/>
        <v/>
      </c>
      <c r="AH311" s="162"/>
      <c r="AI311" s="95" t="str">
        <f t="shared" si="54"/>
        <v/>
      </c>
      <c r="AJ311" s="162"/>
      <c r="AK311" s="27" t="str">
        <f t="shared" si="55"/>
        <v/>
      </c>
      <c r="AL311" s="48" t="str">
        <f t="shared" si="56"/>
        <v/>
      </c>
      <c r="AM311" s="48" t="str">
        <f t="shared" si="57"/>
        <v/>
      </c>
      <c r="AN311" s="236"/>
      <c r="AO311" s="236"/>
      <c r="AP311" s="236"/>
      <c r="AQ311" s="236"/>
      <c r="AR311" s="236"/>
      <c r="AS311" s="236"/>
      <c r="AT311" s="236"/>
      <c r="AU311" s="237" t="str">
        <f>IFERROR(VLOOKUP(AT311,'Seguridad Información'!$I$61:$J$65,2,0),"")</f>
        <v/>
      </c>
      <c r="AV311" s="79"/>
      <c r="AW311" s="78" t="str">
        <f t="shared" si="48"/>
        <v/>
      </c>
      <c r="AX311" s="77" t="str">
        <f t="shared" si="58"/>
        <v/>
      </c>
      <c r="AY311" s="21" t="str">
        <f>IFERROR(VLOOKUP((CONCATENATE(AM311,AX311)),Listados!$U$3:$V$11,2,FALSE),"")</f>
        <v/>
      </c>
      <c r="AZ311" s="48">
        <f t="shared" si="59"/>
        <v>100</v>
      </c>
      <c r="BA311" s="295"/>
      <c r="BB311" s="297"/>
      <c r="BC311" s="197">
        <f>+IF(AND(W311="Preventivo",BB307="Fuerte"),2,IF(AND(W311="Preventivo",BB307="Moderado"),1,0))</f>
        <v>0</v>
      </c>
      <c r="BD311" s="64">
        <f>+IF(AND(W311="Detectivo/Correctivo",$BB307="Fuerte"),2,IF(AND(W311="Detectivo/Correctivo",$BB311="Moderado"),1,IF(AND(W311="Preventivo",$BB307="Fuerte"),1,0)))</f>
        <v>0</v>
      </c>
      <c r="BE311" s="197" t="e">
        <f>+N307-BC311</f>
        <v>#N/A</v>
      </c>
      <c r="BF311" s="197" t="e">
        <f>+P307-BD311</f>
        <v>#N/A</v>
      </c>
      <c r="BG311" s="299"/>
      <c r="BH311" s="299"/>
      <c r="BI311" s="299"/>
      <c r="BJ311" s="488"/>
      <c r="BK311" s="488"/>
      <c r="BL311" s="488"/>
      <c r="BM311" s="488"/>
    </row>
    <row r="312" spans="1:65" ht="65.099999999999994" customHeight="1" thickBot="1" x14ac:dyDescent="0.3">
      <c r="A312" s="311"/>
      <c r="B312" s="495"/>
      <c r="C312" s="316"/>
      <c r="D312" s="106"/>
      <c r="E312" s="106"/>
      <c r="F312" s="479"/>
      <c r="G312" s="319"/>
      <c r="H312" s="100"/>
      <c r="I312" s="129"/>
      <c r="J312" s="100"/>
      <c r="K312" s="31"/>
      <c r="L312" s="130"/>
      <c r="M312" s="302"/>
      <c r="N312" s="305"/>
      <c r="O312" s="307"/>
      <c r="P312" s="305"/>
      <c r="Q312" s="308"/>
      <c r="R312" s="300"/>
      <c r="S312" s="162"/>
      <c r="T312" s="98"/>
      <c r="U312" s="47" t="s">
        <v>627</v>
      </c>
      <c r="V312" s="200"/>
      <c r="W312" s="200"/>
      <c r="X312" s="200"/>
      <c r="Y312" s="95" t="str">
        <f t="shared" si="49"/>
        <v/>
      </c>
      <c r="Z312" s="200"/>
      <c r="AA312" s="95" t="str">
        <f t="shared" si="50"/>
        <v/>
      </c>
      <c r="AB312" s="162"/>
      <c r="AC312" s="95" t="str">
        <f t="shared" si="51"/>
        <v/>
      </c>
      <c r="AD312" s="162"/>
      <c r="AE312" s="95" t="str">
        <f t="shared" si="52"/>
        <v/>
      </c>
      <c r="AF312" s="162"/>
      <c r="AG312" s="95" t="str">
        <f t="shared" si="53"/>
        <v/>
      </c>
      <c r="AH312" s="162"/>
      <c r="AI312" s="95" t="str">
        <f t="shared" si="54"/>
        <v/>
      </c>
      <c r="AJ312" s="162"/>
      <c r="AK312" s="27" t="str">
        <f t="shared" si="55"/>
        <v/>
      </c>
      <c r="AL312" s="48" t="str">
        <f t="shared" si="56"/>
        <v/>
      </c>
      <c r="AM312" s="48" t="str">
        <f t="shared" si="57"/>
        <v/>
      </c>
      <c r="AN312" s="236"/>
      <c r="AO312" s="236"/>
      <c r="AP312" s="236"/>
      <c r="AQ312" s="236"/>
      <c r="AR312" s="236"/>
      <c r="AS312" s="236"/>
      <c r="AT312" s="236"/>
      <c r="AU312" s="237" t="str">
        <f>IFERROR(VLOOKUP(AT312,'Seguridad Información'!$I$61:$J$65,2,0),"")</f>
        <v/>
      </c>
      <c r="AV312" s="79"/>
      <c r="AW312" s="78" t="str">
        <f t="shared" si="48"/>
        <v/>
      </c>
      <c r="AX312" s="77" t="str">
        <f t="shared" si="58"/>
        <v/>
      </c>
      <c r="AY312" s="21" t="str">
        <f>IFERROR(VLOOKUP((CONCATENATE(AM312,AX312)),Listados!$U$3:$V$11,2,FALSE),"")</f>
        <v/>
      </c>
      <c r="AZ312" s="48">
        <f t="shared" si="59"/>
        <v>100</v>
      </c>
      <c r="BA312" s="296"/>
      <c r="BB312" s="297"/>
      <c r="BC312" s="197">
        <f>+IF(AND(W312="Preventivo",BB307="Fuerte"),2,IF(AND(W312="Preventivo",BB307="Moderado"),1,0))</f>
        <v>0</v>
      </c>
      <c r="BD312" s="64">
        <f>+IF(AND(W312="Detectivo/Correctivo",$BB307="Fuerte"),2,IF(AND(W312="Detectivo/Correctivo",$BB312="Moderado"),1,IF(AND(W312="Preventivo",$BB307="Fuerte"),1,0)))</f>
        <v>0</v>
      </c>
      <c r="BE312" s="197" t="e">
        <f>+N307-BC312</f>
        <v>#N/A</v>
      </c>
      <c r="BF312" s="197" t="e">
        <f>+P307-BD312</f>
        <v>#N/A</v>
      </c>
      <c r="BG312" s="300"/>
      <c r="BH312" s="300"/>
      <c r="BI312" s="300"/>
      <c r="BJ312" s="489"/>
      <c r="BK312" s="489"/>
      <c r="BL312" s="489"/>
      <c r="BM312" s="489"/>
    </row>
    <row r="313" spans="1:65" ht="65.099999999999994" customHeight="1" thickBot="1" x14ac:dyDescent="0.3">
      <c r="A313" s="309">
        <v>52</v>
      </c>
      <c r="B313" s="494"/>
      <c r="C313" s="314" t="str">
        <f>IFERROR(VLOOKUP(B313,Listados!B$3:C$20,2,FALSE),"")</f>
        <v/>
      </c>
      <c r="D313" s="107"/>
      <c r="E313" s="107"/>
      <c r="F313" s="409"/>
      <c r="G313" s="317"/>
      <c r="H313" s="100"/>
      <c r="I313" s="129"/>
      <c r="J313" s="100"/>
      <c r="K313" s="103"/>
      <c r="L313" s="17"/>
      <c r="M313" s="301"/>
      <c r="N313" s="303" t="e">
        <f>+VLOOKUP(M313,Listados!$K$8:$L$12,2,0)</f>
        <v>#N/A</v>
      </c>
      <c r="O313" s="306"/>
      <c r="P313" s="303" t="e">
        <f>+VLOOKUP(O313,Listados!$K$13:$L$17,2,0)</f>
        <v>#N/A</v>
      </c>
      <c r="Q313" s="300" t="str">
        <f>IF(AND(M313&lt;&gt;"",O313&lt;&gt;""),VLOOKUP(M313&amp;O313,Listados!$M$3:$N$27,2,FALSE),"")</f>
        <v/>
      </c>
      <c r="R313" s="298" t="e">
        <f>+VLOOKUP(Q313,Listados!$P$3:$Q$6,2,FALSE)</f>
        <v>#N/A</v>
      </c>
      <c r="S313" s="162"/>
      <c r="T313" s="94"/>
      <c r="U313" s="47" t="s">
        <v>627</v>
      </c>
      <c r="V313" s="200"/>
      <c r="W313" s="200"/>
      <c r="X313" s="200"/>
      <c r="Y313" s="95" t="str">
        <f t="shared" si="49"/>
        <v/>
      </c>
      <c r="Z313" s="200"/>
      <c r="AA313" s="95" t="str">
        <f t="shared" si="50"/>
        <v/>
      </c>
      <c r="AB313" s="162"/>
      <c r="AC313" s="95" t="str">
        <f t="shared" si="51"/>
        <v/>
      </c>
      <c r="AD313" s="162"/>
      <c r="AE313" s="95" t="str">
        <f t="shared" si="52"/>
        <v/>
      </c>
      <c r="AF313" s="162"/>
      <c r="AG313" s="95" t="str">
        <f t="shared" si="53"/>
        <v/>
      </c>
      <c r="AH313" s="162"/>
      <c r="AI313" s="95" t="str">
        <f t="shared" si="54"/>
        <v/>
      </c>
      <c r="AJ313" s="162"/>
      <c r="AK313" s="27" t="str">
        <f t="shared" si="55"/>
        <v/>
      </c>
      <c r="AL313" s="48" t="str">
        <f t="shared" si="56"/>
        <v/>
      </c>
      <c r="AM313" s="48" t="str">
        <f t="shared" si="57"/>
        <v/>
      </c>
      <c r="AN313" s="236"/>
      <c r="AO313" s="236"/>
      <c r="AP313" s="236"/>
      <c r="AQ313" s="236"/>
      <c r="AR313" s="236"/>
      <c r="AS313" s="236"/>
      <c r="AT313" s="236"/>
      <c r="AU313" s="237" t="str">
        <f>IFERROR(VLOOKUP(AT313,'Seguridad Información'!$I$61:$J$65,2,0),"")</f>
        <v/>
      </c>
      <c r="AV313" s="79"/>
      <c r="AW313" s="78" t="str">
        <f t="shared" si="48"/>
        <v/>
      </c>
      <c r="AX313" s="77" t="str">
        <f t="shared" si="58"/>
        <v/>
      </c>
      <c r="AY313" s="21" t="str">
        <f>IFERROR(VLOOKUP((CONCATENATE(AM313,AX313)),Listados!$U$3:$V$11,2,FALSE),"")</f>
        <v/>
      </c>
      <c r="AZ313" s="48">
        <f t="shared" si="59"/>
        <v>100</v>
      </c>
      <c r="BA313" s="294">
        <f>AVERAGE(AZ313:AZ318)</f>
        <v>100</v>
      </c>
      <c r="BB313" s="296" t="str">
        <f>IF(BA313&lt;=50, "Débil", IF(BA313&lt;=99,"Moderado","Fuerte"))</f>
        <v>Fuerte</v>
      </c>
      <c r="BC313" s="197">
        <f>+IF(AND(W313="Preventivo",BB313="Fuerte"),2,IF(AND(W313="Preventivo",BB313="Moderado"),1,0))</f>
        <v>0</v>
      </c>
      <c r="BD313" s="64">
        <f>+IF(AND(W313="Detectivo/Correctivo",$BB313="Fuerte"),2,IF(AND(W313="Detectivo/Correctivo",$BB313="Moderado"),1,IF(AND(W313="Preventivo",$BB313="Fuerte"),1,0)))</f>
        <v>0</v>
      </c>
      <c r="BE313" s="197" t="e">
        <f>+N313-BC313</f>
        <v>#N/A</v>
      </c>
      <c r="BF313" s="197" t="e">
        <f>+P313-BD313</f>
        <v>#N/A</v>
      </c>
      <c r="BG313" s="298" t="e">
        <f>+VLOOKUP(MIN(BE313,BE314,BE315,BE316,BE317,BE318),Listados!$J$18:$K$24,2,TRUE)</f>
        <v>#N/A</v>
      </c>
      <c r="BH313" s="298" t="e">
        <f>+VLOOKUP(MIN(BF313,BF314,BF315,BF316,BF317,BF318),Listados!$J$27:$K$32,2,TRUE)</f>
        <v>#N/A</v>
      </c>
      <c r="BI313" s="298" t="e">
        <f>IF(AND(BG313&lt;&gt;"",BH313&lt;&gt;""),VLOOKUP(BG313&amp;BH313,Listados!$M$3:$N$27,2,FALSE),"")</f>
        <v>#N/A</v>
      </c>
      <c r="BJ313" s="487" t="e">
        <f>+IF($R313="Asumir el riesgo","NA","")</f>
        <v>#N/A</v>
      </c>
      <c r="BK313" s="487" t="e">
        <f>+IF($R313="Asumir el riesgo","NA","")</f>
        <v>#N/A</v>
      </c>
      <c r="BL313" s="487" t="e">
        <f>+IF($R313="Asumir el riesgo","NA","")</f>
        <v>#N/A</v>
      </c>
      <c r="BM313" s="487" t="e">
        <f>+IF($R313="Asumir el riesgo","NA","")</f>
        <v>#N/A</v>
      </c>
    </row>
    <row r="314" spans="1:65" ht="65.099999999999994" customHeight="1" thickBot="1" x14ac:dyDescent="0.3">
      <c r="A314" s="310"/>
      <c r="B314" s="495"/>
      <c r="C314" s="315"/>
      <c r="D314" s="168"/>
      <c r="E314" s="168"/>
      <c r="F314" s="410"/>
      <c r="G314" s="318"/>
      <c r="H314" s="100"/>
      <c r="I314" s="129"/>
      <c r="J314" s="100"/>
      <c r="K314" s="153"/>
      <c r="L314" s="130"/>
      <c r="M314" s="302"/>
      <c r="N314" s="304"/>
      <c r="O314" s="307"/>
      <c r="P314" s="304"/>
      <c r="Q314" s="308"/>
      <c r="R314" s="299"/>
      <c r="S314" s="162"/>
      <c r="T314" s="238"/>
      <c r="U314" s="47" t="s">
        <v>627</v>
      </c>
      <c r="V314" s="200"/>
      <c r="W314" s="200"/>
      <c r="X314" s="200"/>
      <c r="Y314" s="95" t="str">
        <f t="shared" si="49"/>
        <v/>
      </c>
      <c r="Z314" s="200"/>
      <c r="AA314" s="95" t="str">
        <f t="shared" si="50"/>
        <v/>
      </c>
      <c r="AB314" s="162"/>
      <c r="AC314" s="95" t="str">
        <f t="shared" si="51"/>
        <v/>
      </c>
      <c r="AD314" s="162"/>
      <c r="AE314" s="95" t="str">
        <f t="shared" si="52"/>
        <v/>
      </c>
      <c r="AF314" s="162"/>
      <c r="AG314" s="95" t="str">
        <f t="shared" si="53"/>
        <v/>
      </c>
      <c r="AH314" s="162"/>
      <c r="AI314" s="95" t="str">
        <f t="shared" si="54"/>
        <v/>
      </c>
      <c r="AJ314" s="162"/>
      <c r="AK314" s="27" t="str">
        <f t="shared" si="55"/>
        <v/>
      </c>
      <c r="AL314" s="48" t="str">
        <f t="shared" si="56"/>
        <v/>
      </c>
      <c r="AM314" s="48" t="str">
        <f t="shared" si="57"/>
        <v/>
      </c>
      <c r="AN314" s="236"/>
      <c r="AO314" s="236"/>
      <c r="AP314" s="236"/>
      <c r="AQ314" s="236"/>
      <c r="AR314" s="236"/>
      <c r="AS314" s="236"/>
      <c r="AT314" s="236"/>
      <c r="AU314" s="237" t="str">
        <f>IFERROR(VLOOKUP(AT314,'Seguridad Información'!$I$61:$J$65,2,0),"")</f>
        <v/>
      </c>
      <c r="AV314" s="79"/>
      <c r="AW314" s="78" t="str">
        <f t="shared" si="48"/>
        <v/>
      </c>
      <c r="AX314" s="77" t="str">
        <f t="shared" si="58"/>
        <v/>
      </c>
      <c r="AY314" s="21" t="str">
        <f>IFERROR(VLOOKUP((CONCATENATE(AM314,AX314)),Listados!$U$3:$V$11,2,FALSE),"")</f>
        <v/>
      </c>
      <c r="AZ314" s="48">
        <f t="shared" si="59"/>
        <v>100</v>
      </c>
      <c r="BA314" s="295"/>
      <c r="BB314" s="297"/>
      <c r="BC314" s="197">
        <f>+IF(AND(W314="Preventivo",BB313="Fuerte"),2,IF(AND(W314="Preventivo",BB313="Moderado"),1,0))</f>
        <v>0</v>
      </c>
      <c r="BD314" s="64">
        <f>+IF(AND(W314="Detectivo/Correctivo",$BB313="Fuerte"),2,IF(AND(W314="Detectivo/Correctivo",$BB314="Moderado"),1,IF(AND(W314="Preventivo",$BB313="Fuerte"),1,0)))</f>
        <v>0</v>
      </c>
      <c r="BE314" s="197" t="e">
        <f>+N313-BC314</f>
        <v>#N/A</v>
      </c>
      <c r="BF314" s="197" t="e">
        <f>+P313-BD314</f>
        <v>#N/A</v>
      </c>
      <c r="BG314" s="299"/>
      <c r="BH314" s="299"/>
      <c r="BI314" s="299"/>
      <c r="BJ314" s="488"/>
      <c r="BK314" s="488"/>
      <c r="BL314" s="488"/>
      <c r="BM314" s="488"/>
    </row>
    <row r="315" spans="1:65" ht="65.099999999999994" customHeight="1" thickBot="1" x14ac:dyDescent="0.3">
      <c r="A315" s="310"/>
      <c r="B315" s="495"/>
      <c r="C315" s="315"/>
      <c r="D315" s="168"/>
      <c r="E315" s="168"/>
      <c r="F315" s="410"/>
      <c r="G315" s="318"/>
      <c r="H315" s="100"/>
      <c r="I315" s="129"/>
      <c r="J315" s="100"/>
      <c r="K315" s="153"/>
      <c r="L315" s="130"/>
      <c r="M315" s="302"/>
      <c r="N315" s="304"/>
      <c r="O315" s="307"/>
      <c r="P315" s="304"/>
      <c r="Q315" s="308"/>
      <c r="R315" s="299"/>
      <c r="S315" s="162"/>
      <c r="T315" s="96"/>
      <c r="U315" s="47" t="s">
        <v>627</v>
      </c>
      <c r="V315" s="200"/>
      <c r="W315" s="200"/>
      <c r="X315" s="200"/>
      <c r="Y315" s="95" t="str">
        <f t="shared" si="49"/>
        <v/>
      </c>
      <c r="Z315" s="200"/>
      <c r="AA315" s="95" t="str">
        <f t="shared" si="50"/>
        <v/>
      </c>
      <c r="AB315" s="162"/>
      <c r="AC315" s="95" t="str">
        <f t="shared" si="51"/>
        <v/>
      </c>
      <c r="AD315" s="162"/>
      <c r="AE315" s="95" t="str">
        <f t="shared" si="52"/>
        <v/>
      </c>
      <c r="AF315" s="162"/>
      <c r="AG315" s="95" t="str">
        <f t="shared" si="53"/>
        <v/>
      </c>
      <c r="AH315" s="162"/>
      <c r="AI315" s="95" t="str">
        <f t="shared" si="54"/>
        <v/>
      </c>
      <c r="AJ315" s="162"/>
      <c r="AK315" s="27" t="str">
        <f t="shared" si="55"/>
        <v/>
      </c>
      <c r="AL315" s="48" t="str">
        <f t="shared" si="56"/>
        <v/>
      </c>
      <c r="AM315" s="48" t="str">
        <f t="shared" si="57"/>
        <v/>
      </c>
      <c r="AN315" s="236"/>
      <c r="AO315" s="236"/>
      <c r="AP315" s="236"/>
      <c r="AQ315" s="236"/>
      <c r="AR315" s="236"/>
      <c r="AS315" s="236"/>
      <c r="AT315" s="236"/>
      <c r="AU315" s="237" t="str">
        <f>IFERROR(VLOOKUP(AT315,'Seguridad Información'!$I$61:$J$65,2,0),"")</f>
        <v/>
      </c>
      <c r="AV315" s="79"/>
      <c r="AW315" s="78" t="str">
        <f t="shared" si="48"/>
        <v/>
      </c>
      <c r="AX315" s="77" t="str">
        <f t="shared" si="58"/>
        <v/>
      </c>
      <c r="AY315" s="21" t="str">
        <f>IFERROR(VLOOKUP((CONCATENATE(AM315,AX315)),Listados!$U$3:$V$11,2,FALSE),"")</f>
        <v/>
      </c>
      <c r="AZ315" s="48">
        <f t="shared" si="59"/>
        <v>100</v>
      </c>
      <c r="BA315" s="295"/>
      <c r="BB315" s="297"/>
      <c r="BC315" s="197">
        <f>+IF(AND(W315="Preventivo",BB313="Fuerte"),2,IF(AND(W315="Preventivo",BB313="Moderado"),1,0))</f>
        <v>0</v>
      </c>
      <c r="BD315" s="64">
        <f>+IF(AND(W315="Detectivo/Correctivo",$BB313="Fuerte"),2,IF(AND(W315="Detectivo/Correctivo",$BB315="Moderado"),1,IF(AND(W315="Preventivo",$BB313="Fuerte"),1,0)))</f>
        <v>0</v>
      </c>
      <c r="BE315" s="197" t="e">
        <f>+N313-BC315</f>
        <v>#N/A</v>
      </c>
      <c r="BF315" s="197" t="e">
        <f>+P313-BD315</f>
        <v>#N/A</v>
      </c>
      <c r="BG315" s="299"/>
      <c r="BH315" s="299"/>
      <c r="BI315" s="299"/>
      <c r="BJ315" s="488"/>
      <c r="BK315" s="488"/>
      <c r="BL315" s="488"/>
      <c r="BM315" s="488"/>
    </row>
    <row r="316" spans="1:65" ht="65.099999999999994" customHeight="1" thickBot="1" x14ac:dyDescent="0.3">
      <c r="A316" s="310"/>
      <c r="B316" s="495"/>
      <c r="C316" s="315"/>
      <c r="D316" s="168"/>
      <c r="E316" s="168"/>
      <c r="F316" s="410"/>
      <c r="G316" s="318"/>
      <c r="H316" s="100"/>
      <c r="I316" s="129"/>
      <c r="J316" s="100"/>
      <c r="K316" s="153"/>
      <c r="L316" s="130"/>
      <c r="M316" s="302"/>
      <c r="N316" s="304"/>
      <c r="O316" s="307"/>
      <c r="P316" s="304"/>
      <c r="Q316" s="308"/>
      <c r="R316" s="299"/>
      <c r="S316" s="162"/>
      <c r="T316" s="97"/>
      <c r="U316" s="47" t="s">
        <v>627</v>
      </c>
      <c r="V316" s="200"/>
      <c r="W316" s="200"/>
      <c r="X316" s="200"/>
      <c r="Y316" s="95" t="str">
        <f t="shared" si="49"/>
        <v/>
      </c>
      <c r="Z316" s="200"/>
      <c r="AA316" s="95" t="str">
        <f t="shared" si="50"/>
        <v/>
      </c>
      <c r="AB316" s="162"/>
      <c r="AC316" s="95" t="str">
        <f t="shared" si="51"/>
        <v/>
      </c>
      <c r="AD316" s="162"/>
      <c r="AE316" s="95" t="str">
        <f t="shared" si="52"/>
        <v/>
      </c>
      <c r="AF316" s="162"/>
      <c r="AG316" s="95" t="str">
        <f t="shared" si="53"/>
        <v/>
      </c>
      <c r="AH316" s="162"/>
      <c r="AI316" s="95" t="str">
        <f t="shared" si="54"/>
        <v/>
      </c>
      <c r="AJ316" s="162"/>
      <c r="AK316" s="27" t="str">
        <f t="shared" si="55"/>
        <v/>
      </c>
      <c r="AL316" s="48" t="str">
        <f t="shared" si="56"/>
        <v/>
      </c>
      <c r="AM316" s="48" t="str">
        <f t="shared" si="57"/>
        <v/>
      </c>
      <c r="AN316" s="236"/>
      <c r="AO316" s="236"/>
      <c r="AP316" s="236"/>
      <c r="AQ316" s="236"/>
      <c r="AR316" s="236"/>
      <c r="AS316" s="236"/>
      <c r="AT316" s="236"/>
      <c r="AU316" s="237" t="str">
        <f>IFERROR(VLOOKUP(AT316,'Seguridad Información'!$I$61:$J$65,2,0),"")</f>
        <v/>
      </c>
      <c r="AV316" s="79"/>
      <c r="AW316" s="78" t="str">
        <f t="shared" si="48"/>
        <v/>
      </c>
      <c r="AX316" s="77" t="str">
        <f t="shared" si="58"/>
        <v/>
      </c>
      <c r="AY316" s="21" t="str">
        <f>IFERROR(VLOOKUP((CONCATENATE(AM316,AX316)),Listados!$U$3:$V$11,2,FALSE),"")</f>
        <v/>
      </c>
      <c r="AZ316" s="48">
        <f t="shared" si="59"/>
        <v>100</v>
      </c>
      <c r="BA316" s="295"/>
      <c r="BB316" s="297"/>
      <c r="BC316" s="197">
        <f>+IF(AND(W316="Preventivo",BB313="Fuerte"),2,IF(AND(W316="Preventivo",BB313="Moderado"),1,0))</f>
        <v>0</v>
      </c>
      <c r="BD316" s="64">
        <f>+IF(AND(W316="Detectivo/Correctivo",$BB313="Fuerte"),2,IF(AND(W316="Detectivo/Correctivo",$BB316="Moderado"),1,IF(AND(W316="Preventivo",$BB313="Fuerte"),1,0)))</f>
        <v>0</v>
      </c>
      <c r="BE316" s="197" t="e">
        <f>+N313-BC316</f>
        <v>#N/A</v>
      </c>
      <c r="BF316" s="197" t="e">
        <f>+P313-BD316</f>
        <v>#N/A</v>
      </c>
      <c r="BG316" s="299"/>
      <c r="BH316" s="299"/>
      <c r="BI316" s="299"/>
      <c r="BJ316" s="488"/>
      <c r="BK316" s="488"/>
      <c r="BL316" s="488"/>
      <c r="BM316" s="488"/>
    </row>
    <row r="317" spans="1:65" ht="65.099999999999994" customHeight="1" thickBot="1" x14ac:dyDescent="0.3">
      <c r="A317" s="310"/>
      <c r="B317" s="495"/>
      <c r="C317" s="315"/>
      <c r="D317" s="109"/>
      <c r="E317" s="109"/>
      <c r="F317" s="410"/>
      <c r="G317" s="318"/>
      <c r="H317" s="100"/>
      <c r="I317" s="129"/>
      <c r="J317" s="100"/>
      <c r="K317" s="29"/>
      <c r="L317" s="130"/>
      <c r="M317" s="302"/>
      <c r="N317" s="304"/>
      <c r="O317" s="307"/>
      <c r="P317" s="304"/>
      <c r="Q317" s="308"/>
      <c r="R317" s="299"/>
      <c r="S317" s="162"/>
      <c r="T317" s="238"/>
      <c r="U317" s="47" t="s">
        <v>627</v>
      </c>
      <c r="V317" s="200"/>
      <c r="W317" s="200"/>
      <c r="X317" s="200"/>
      <c r="Y317" s="95" t="str">
        <f t="shared" si="49"/>
        <v/>
      </c>
      <c r="Z317" s="200"/>
      <c r="AA317" s="95" t="str">
        <f t="shared" si="50"/>
        <v/>
      </c>
      <c r="AB317" s="162"/>
      <c r="AC317" s="95" t="str">
        <f t="shared" si="51"/>
        <v/>
      </c>
      <c r="AD317" s="162"/>
      <c r="AE317" s="95" t="str">
        <f t="shared" si="52"/>
        <v/>
      </c>
      <c r="AF317" s="162"/>
      <c r="AG317" s="95" t="str">
        <f t="shared" si="53"/>
        <v/>
      </c>
      <c r="AH317" s="162"/>
      <c r="AI317" s="95" t="str">
        <f t="shared" si="54"/>
        <v/>
      </c>
      <c r="AJ317" s="162"/>
      <c r="AK317" s="27" t="str">
        <f t="shared" si="55"/>
        <v/>
      </c>
      <c r="AL317" s="48" t="str">
        <f t="shared" si="56"/>
        <v/>
      </c>
      <c r="AM317" s="48" t="str">
        <f t="shared" si="57"/>
        <v/>
      </c>
      <c r="AN317" s="236"/>
      <c r="AO317" s="236"/>
      <c r="AP317" s="236"/>
      <c r="AQ317" s="236"/>
      <c r="AR317" s="236"/>
      <c r="AS317" s="236"/>
      <c r="AT317" s="236"/>
      <c r="AU317" s="237" t="str">
        <f>IFERROR(VLOOKUP(AT317,'Seguridad Información'!$I$61:$J$65,2,0),"")</f>
        <v/>
      </c>
      <c r="AV317" s="79"/>
      <c r="AW317" s="78" t="str">
        <f t="shared" si="48"/>
        <v/>
      </c>
      <c r="AX317" s="77" t="str">
        <f t="shared" si="58"/>
        <v/>
      </c>
      <c r="AY317" s="21" t="str">
        <f>IFERROR(VLOOKUP((CONCATENATE(AM317,AX317)),Listados!$U$3:$V$11,2,FALSE),"")</f>
        <v/>
      </c>
      <c r="AZ317" s="48">
        <f t="shared" si="59"/>
        <v>100</v>
      </c>
      <c r="BA317" s="295"/>
      <c r="BB317" s="297"/>
      <c r="BC317" s="197">
        <f>+IF(AND(W317="Preventivo",BB313="Fuerte"),2,IF(AND(W317="Preventivo",BB313="Moderado"),1,0))</f>
        <v>0</v>
      </c>
      <c r="BD317" s="64">
        <f>+IF(AND(W317="Detectivo/Correctivo",$BB313="Fuerte"),2,IF(AND(W317="Detectivo/Correctivo",$BB317="Moderado"),1,IF(AND(W317="Preventivo",$BB313="Fuerte"),1,0)))</f>
        <v>0</v>
      </c>
      <c r="BE317" s="197" t="e">
        <f>+N313-BC317</f>
        <v>#N/A</v>
      </c>
      <c r="BF317" s="197" t="e">
        <f>+P313-BD317</f>
        <v>#N/A</v>
      </c>
      <c r="BG317" s="299"/>
      <c r="BH317" s="299"/>
      <c r="BI317" s="299"/>
      <c r="BJ317" s="488"/>
      <c r="BK317" s="488"/>
      <c r="BL317" s="488"/>
      <c r="BM317" s="488"/>
    </row>
    <row r="318" spans="1:65" ht="65.099999999999994" customHeight="1" thickBot="1" x14ac:dyDescent="0.3">
      <c r="A318" s="311"/>
      <c r="B318" s="495"/>
      <c r="C318" s="316"/>
      <c r="D318" s="106"/>
      <c r="E318" s="106"/>
      <c r="F318" s="479"/>
      <c r="G318" s="319"/>
      <c r="H318" s="100"/>
      <c r="I318" s="129"/>
      <c r="J318" s="100"/>
      <c r="K318" s="31"/>
      <c r="L318" s="130"/>
      <c r="M318" s="302"/>
      <c r="N318" s="305"/>
      <c r="O318" s="307"/>
      <c r="P318" s="305"/>
      <c r="Q318" s="308"/>
      <c r="R318" s="300"/>
      <c r="S318" s="162"/>
      <c r="T318" s="98"/>
      <c r="U318" s="47" t="s">
        <v>627</v>
      </c>
      <c r="V318" s="200"/>
      <c r="W318" s="200"/>
      <c r="X318" s="200"/>
      <c r="Y318" s="95" t="str">
        <f t="shared" si="49"/>
        <v/>
      </c>
      <c r="Z318" s="200"/>
      <c r="AA318" s="95" t="str">
        <f t="shared" si="50"/>
        <v/>
      </c>
      <c r="AB318" s="162"/>
      <c r="AC318" s="95" t="str">
        <f t="shared" si="51"/>
        <v/>
      </c>
      <c r="AD318" s="162"/>
      <c r="AE318" s="95" t="str">
        <f t="shared" si="52"/>
        <v/>
      </c>
      <c r="AF318" s="162"/>
      <c r="AG318" s="95" t="str">
        <f t="shared" si="53"/>
        <v/>
      </c>
      <c r="AH318" s="162"/>
      <c r="AI318" s="95" t="str">
        <f t="shared" si="54"/>
        <v/>
      </c>
      <c r="AJ318" s="162"/>
      <c r="AK318" s="27" t="str">
        <f t="shared" si="55"/>
        <v/>
      </c>
      <c r="AL318" s="48" t="str">
        <f t="shared" si="56"/>
        <v/>
      </c>
      <c r="AM318" s="48" t="str">
        <f t="shared" si="57"/>
        <v/>
      </c>
      <c r="AN318" s="236"/>
      <c r="AO318" s="236"/>
      <c r="AP318" s="236"/>
      <c r="AQ318" s="236"/>
      <c r="AR318" s="236"/>
      <c r="AS318" s="236"/>
      <c r="AT318" s="236"/>
      <c r="AU318" s="237" t="str">
        <f>IFERROR(VLOOKUP(AT318,'Seguridad Información'!$I$61:$J$65,2,0),"")</f>
        <v/>
      </c>
      <c r="AV318" s="79"/>
      <c r="AW318" s="78" t="str">
        <f t="shared" si="48"/>
        <v/>
      </c>
      <c r="AX318" s="77" t="str">
        <f t="shared" si="58"/>
        <v/>
      </c>
      <c r="AY318" s="21" t="str">
        <f>IFERROR(VLOOKUP((CONCATENATE(AM318,AX318)),Listados!$U$3:$V$11,2,FALSE),"")</f>
        <v/>
      </c>
      <c r="AZ318" s="48">
        <f t="shared" si="59"/>
        <v>100</v>
      </c>
      <c r="BA318" s="296"/>
      <c r="BB318" s="297"/>
      <c r="BC318" s="197">
        <f>+IF(AND(W318="Preventivo",BB313="Fuerte"),2,IF(AND(W318="Preventivo",BB313="Moderado"),1,0))</f>
        <v>0</v>
      </c>
      <c r="BD318" s="64">
        <f>+IF(AND(W318="Detectivo/Correctivo",$BB313="Fuerte"),2,IF(AND(W318="Detectivo/Correctivo",$BB318="Moderado"),1,IF(AND(W318="Preventivo",$BB313="Fuerte"),1,0)))</f>
        <v>0</v>
      </c>
      <c r="BE318" s="197" t="e">
        <f>+N313-BC318</f>
        <v>#N/A</v>
      </c>
      <c r="BF318" s="197" t="e">
        <f>+P313-BD318</f>
        <v>#N/A</v>
      </c>
      <c r="BG318" s="300"/>
      <c r="BH318" s="300"/>
      <c r="BI318" s="300"/>
      <c r="BJ318" s="489"/>
      <c r="BK318" s="489"/>
      <c r="BL318" s="489"/>
      <c r="BM318" s="489"/>
    </row>
    <row r="319" spans="1:65" ht="65.099999999999994" customHeight="1" thickBot="1" x14ac:dyDescent="0.3">
      <c r="A319" s="309">
        <v>53</v>
      </c>
      <c r="B319" s="494"/>
      <c r="C319" s="314" t="str">
        <f>IFERROR(VLOOKUP(B319,Listados!B$3:C$20,2,FALSE),"")</f>
        <v/>
      </c>
      <c r="D319" s="107"/>
      <c r="E319" s="107"/>
      <c r="F319" s="409"/>
      <c r="G319" s="317"/>
      <c r="H319" s="100"/>
      <c r="I319" s="129"/>
      <c r="J319" s="100"/>
      <c r="K319" s="103"/>
      <c r="L319" s="17"/>
      <c r="M319" s="301"/>
      <c r="N319" s="303" t="e">
        <f>+VLOOKUP(M319,Listados!$K$8:$L$12,2,0)</f>
        <v>#N/A</v>
      </c>
      <c r="O319" s="306"/>
      <c r="P319" s="303" t="e">
        <f>+VLOOKUP(O319,Listados!$K$13:$L$17,2,0)</f>
        <v>#N/A</v>
      </c>
      <c r="Q319" s="300" t="str">
        <f>IF(AND(M319&lt;&gt;"",O319&lt;&gt;""),VLOOKUP(M319&amp;O319,Listados!$M$3:$N$27,2,FALSE),"")</f>
        <v/>
      </c>
      <c r="R319" s="298" t="e">
        <f>+VLOOKUP(Q319,Listados!$P$3:$Q$6,2,FALSE)</f>
        <v>#N/A</v>
      </c>
      <c r="S319" s="162"/>
      <c r="T319" s="94"/>
      <c r="U319" s="47" t="s">
        <v>627</v>
      </c>
      <c r="V319" s="200"/>
      <c r="W319" s="200"/>
      <c r="X319" s="200"/>
      <c r="Y319" s="95" t="str">
        <f t="shared" si="49"/>
        <v/>
      </c>
      <c r="Z319" s="200"/>
      <c r="AA319" s="95" t="str">
        <f t="shared" si="50"/>
        <v/>
      </c>
      <c r="AB319" s="162"/>
      <c r="AC319" s="95" t="str">
        <f t="shared" si="51"/>
        <v/>
      </c>
      <c r="AD319" s="162"/>
      <c r="AE319" s="95" t="str">
        <f t="shared" si="52"/>
        <v/>
      </c>
      <c r="AF319" s="162"/>
      <c r="AG319" s="95" t="str">
        <f t="shared" si="53"/>
        <v/>
      </c>
      <c r="AH319" s="162"/>
      <c r="AI319" s="95" t="str">
        <f t="shared" si="54"/>
        <v/>
      </c>
      <c r="AJ319" s="162"/>
      <c r="AK319" s="27" t="str">
        <f t="shared" si="55"/>
        <v/>
      </c>
      <c r="AL319" s="48" t="str">
        <f t="shared" si="56"/>
        <v/>
      </c>
      <c r="AM319" s="48" t="str">
        <f t="shared" si="57"/>
        <v/>
      </c>
      <c r="AN319" s="236"/>
      <c r="AO319" s="236"/>
      <c r="AP319" s="236"/>
      <c r="AQ319" s="236"/>
      <c r="AR319" s="236"/>
      <c r="AS319" s="236"/>
      <c r="AT319" s="236"/>
      <c r="AU319" s="237" t="str">
        <f>IFERROR(VLOOKUP(AT319,'Seguridad Información'!$I$61:$J$65,2,0),"")</f>
        <v/>
      </c>
      <c r="AV319" s="79"/>
      <c r="AW319" s="78" t="str">
        <f t="shared" si="48"/>
        <v/>
      </c>
      <c r="AX319" s="77" t="str">
        <f t="shared" si="58"/>
        <v/>
      </c>
      <c r="AY319" s="21" t="str">
        <f>IFERROR(VLOOKUP((CONCATENATE(AM319,AX319)),Listados!$U$3:$V$11,2,FALSE),"")</f>
        <v/>
      </c>
      <c r="AZ319" s="48">
        <f t="shared" si="59"/>
        <v>100</v>
      </c>
      <c r="BA319" s="294">
        <f>AVERAGE(AZ319:AZ324)</f>
        <v>100</v>
      </c>
      <c r="BB319" s="296" t="str">
        <f>IF(BA319&lt;=50, "Débil", IF(BA319&lt;=99,"Moderado","Fuerte"))</f>
        <v>Fuerte</v>
      </c>
      <c r="BC319" s="197">
        <f>+IF(AND(W319="Preventivo",BB319="Fuerte"),2,IF(AND(W319="Preventivo",BB319="Moderado"),1,0))</f>
        <v>0</v>
      </c>
      <c r="BD319" s="64">
        <f>+IF(AND(W319="Detectivo/Correctivo",$BB319="Fuerte"),2,IF(AND(W319="Detectivo/Correctivo",$BB319="Moderado"),1,IF(AND(W319="Preventivo",$BB319="Fuerte"),1,0)))</f>
        <v>0</v>
      </c>
      <c r="BE319" s="197" t="e">
        <f>+N319-BC319</f>
        <v>#N/A</v>
      </c>
      <c r="BF319" s="197" t="e">
        <f>+P319-BD319</f>
        <v>#N/A</v>
      </c>
      <c r="BG319" s="298" t="e">
        <f>+VLOOKUP(MIN(BE319,BE320,BE321,BE322,BE323,BE324),Listados!$J$18:$K$24,2,TRUE)</f>
        <v>#N/A</v>
      </c>
      <c r="BH319" s="298" t="e">
        <f>+VLOOKUP(MIN(BF319,BF320,BF321,BF322,BF323,BF324),Listados!$J$27:$K$32,2,TRUE)</f>
        <v>#N/A</v>
      </c>
      <c r="BI319" s="298" t="e">
        <f>IF(AND(BG319&lt;&gt;"",BH319&lt;&gt;""),VLOOKUP(BG319&amp;BH319,Listados!$M$3:$N$27,2,FALSE),"")</f>
        <v>#N/A</v>
      </c>
      <c r="BJ319" s="487" t="e">
        <f>+IF($R319="Asumir el riesgo","NA","")</f>
        <v>#N/A</v>
      </c>
      <c r="BK319" s="487" t="e">
        <f>+IF($R319="Asumir el riesgo","NA","")</f>
        <v>#N/A</v>
      </c>
      <c r="BL319" s="487" t="e">
        <f>+IF($R319="Asumir el riesgo","NA","")</f>
        <v>#N/A</v>
      </c>
      <c r="BM319" s="487" t="e">
        <f>+IF($R319="Asumir el riesgo","NA","")</f>
        <v>#N/A</v>
      </c>
    </row>
    <row r="320" spans="1:65" ht="65.099999999999994" customHeight="1" thickBot="1" x14ac:dyDescent="0.3">
      <c r="A320" s="310"/>
      <c r="B320" s="495"/>
      <c r="C320" s="315"/>
      <c r="D320" s="168"/>
      <c r="E320" s="168"/>
      <c r="F320" s="410"/>
      <c r="G320" s="318"/>
      <c r="H320" s="100"/>
      <c r="I320" s="129"/>
      <c r="J320" s="100"/>
      <c r="K320" s="153"/>
      <c r="L320" s="130"/>
      <c r="M320" s="302"/>
      <c r="N320" s="304"/>
      <c r="O320" s="307"/>
      <c r="P320" s="304"/>
      <c r="Q320" s="308"/>
      <c r="R320" s="299"/>
      <c r="S320" s="162"/>
      <c r="T320" s="238"/>
      <c r="U320" s="47" t="s">
        <v>627</v>
      </c>
      <c r="V320" s="200"/>
      <c r="W320" s="200"/>
      <c r="X320" s="200"/>
      <c r="Y320" s="95" t="str">
        <f t="shared" si="49"/>
        <v/>
      </c>
      <c r="Z320" s="200"/>
      <c r="AA320" s="95" t="str">
        <f t="shared" si="50"/>
        <v/>
      </c>
      <c r="AB320" s="162"/>
      <c r="AC320" s="95" t="str">
        <f t="shared" si="51"/>
        <v/>
      </c>
      <c r="AD320" s="162"/>
      <c r="AE320" s="95" t="str">
        <f t="shared" si="52"/>
        <v/>
      </c>
      <c r="AF320" s="162"/>
      <c r="AG320" s="95" t="str">
        <f t="shared" si="53"/>
        <v/>
      </c>
      <c r="AH320" s="162"/>
      <c r="AI320" s="95" t="str">
        <f t="shared" si="54"/>
        <v/>
      </c>
      <c r="AJ320" s="162"/>
      <c r="AK320" s="27" t="str">
        <f t="shared" si="55"/>
        <v/>
      </c>
      <c r="AL320" s="48" t="str">
        <f t="shared" si="56"/>
        <v/>
      </c>
      <c r="AM320" s="48" t="str">
        <f t="shared" si="57"/>
        <v/>
      </c>
      <c r="AN320" s="236"/>
      <c r="AO320" s="236"/>
      <c r="AP320" s="236"/>
      <c r="AQ320" s="236"/>
      <c r="AR320" s="236"/>
      <c r="AS320" s="236"/>
      <c r="AT320" s="236"/>
      <c r="AU320" s="237" t="str">
        <f>IFERROR(VLOOKUP(AT320,'Seguridad Información'!$I$61:$J$65,2,0),"")</f>
        <v/>
      </c>
      <c r="AV320" s="79"/>
      <c r="AW320" s="78" t="str">
        <f t="shared" si="48"/>
        <v/>
      </c>
      <c r="AX320" s="77" t="str">
        <f t="shared" si="58"/>
        <v/>
      </c>
      <c r="AY320" s="21" t="str">
        <f>IFERROR(VLOOKUP((CONCATENATE(AM320,AX320)),Listados!$U$3:$V$11,2,FALSE),"")</f>
        <v/>
      </c>
      <c r="AZ320" s="48">
        <f t="shared" si="59"/>
        <v>100</v>
      </c>
      <c r="BA320" s="295"/>
      <c r="BB320" s="297"/>
      <c r="BC320" s="197">
        <f>+IF(AND(W320="Preventivo",BB319="Fuerte"),2,IF(AND(W320="Preventivo",BB319="Moderado"),1,0))</f>
        <v>0</v>
      </c>
      <c r="BD320" s="64">
        <f>+IF(AND(W320="Detectivo/Correctivo",$BB319="Fuerte"),2,IF(AND(W320="Detectivo/Correctivo",$BB320="Moderado"),1,IF(AND(W320="Preventivo",$BB319="Fuerte"),1,0)))</f>
        <v>0</v>
      </c>
      <c r="BE320" s="197" t="e">
        <f>+N319-BC320</f>
        <v>#N/A</v>
      </c>
      <c r="BF320" s="197" t="e">
        <f>+P319-BD320</f>
        <v>#N/A</v>
      </c>
      <c r="BG320" s="299"/>
      <c r="BH320" s="299"/>
      <c r="BI320" s="299"/>
      <c r="BJ320" s="488"/>
      <c r="BK320" s="488"/>
      <c r="BL320" s="488"/>
      <c r="BM320" s="488"/>
    </row>
    <row r="321" spans="1:65" ht="65.099999999999994" customHeight="1" thickBot="1" x14ac:dyDescent="0.3">
      <c r="A321" s="310"/>
      <c r="B321" s="495"/>
      <c r="C321" s="315"/>
      <c r="D321" s="168"/>
      <c r="E321" s="168"/>
      <c r="F321" s="410"/>
      <c r="G321" s="318"/>
      <c r="H321" s="100"/>
      <c r="I321" s="129"/>
      <c r="J321" s="100"/>
      <c r="K321" s="153"/>
      <c r="L321" s="130"/>
      <c r="M321" s="302"/>
      <c r="N321" s="304"/>
      <c r="O321" s="307"/>
      <c r="P321" s="304"/>
      <c r="Q321" s="308"/>
      <c r="R321" s="299"/>
      <c r="S321" s="162"/>
      <c r="T321" s="96"/>
      <c r="U321" s="47" t="s">
        <v>627</v>
      </c>
      <c r="V321" s="200"/>
      <c r="W321" s="200"/>
      <c r="X321" s="200"/>
      <c r="Y321" s="95" t="str">
        <f t="shared" si="49"/>
        <v/>
      </c>
      <c r="Z321" s="200"/>
      <c r="AA321" s="95" t="str">
        <f t="shared" si="50"/>
        <v/>
      </c>
      <c r="AB321" s="162"/>
      <c r="AC321" s="95" t="str">
        <f t="shared" si="51"/>
        <v/>
      </c>
      <c r="AD321" s="162"/>
      <c r="AE321" s="95" t="str">
        <f t="shared" si="52"/>
        <v/>
      </c>
      <c r="AF321" s="162"/>
      <c r="AG321" s="95" t="str">
        <f t="shared" si="53"/>
        <v/>
      </c>
      <c r="AH321" s="162"/>
      <c r="AI321" s="95" t="str">
        <f t="shared" si="54"/>
        <v/>
      </c>
      <c r="AJ321" s="162"/>
      <c r="AK321" s="27" t="str">
        <f t="shared" si="55"/>
        <v/>
      </c>
      <c r="AL321" s="48" t="str">
        <f t="shared" si="56"/>
        <v/>
      </c>
      <c r="AM321" s="48" t="str">
        <f t="shared" si="57"/>
        <v/>
      </c>
      <c r="AN321" s="236"/>
      <c r="AO321" s="236"/>
      <c r="AP321" s="236"/>
      <c r="AQ321" s="236"/>
      <c r="AR321" s="236"/>
      <c r="AS321" s="236"/>
      <c r="AT321" s="236"/>
      <c r="AU321" s="237" t="str">
        <f>IFERROR(VLOOKUP(AT321,'Seguridad Información'!$I$61:$J$65,2,0),"")</f>
        <v/>
      </c>
      <c r="AV321" s="79"/>
      <c r="AW321" s="78" t="str">
        <f t="shared" si="48"/>
        <v/>
      </c>
      <c r="AX321" s="77" t="str">
        <f t="shared" si="58"/>
        <v/>
      </c>
      <c r="AY321" s="21" t="str">
        <f>IFERROR(VLOOKUP((CONCATENATE(AM321,AX321)),Listados!$U$3:$V$11,2,FALSE),"")</f>
        <v/>
      </c>
      <c r="AZ321" s="48">
        <f t="shared" si="59"/>
        <v>100</v>
      </c>
      <c r="BA321" s="295"/>
      <c r="BB321" s="297"/>
      <c r="BC321" s="197">
        <f>+IF(AND(W321="Preventivo",BB319="Fuerte"),2,IF(AND(W321="Preventivo",BB319="Moderado"),1,0))</f>
        <v>0</v>
      </c>
      <c r="BD321" s="64">
        <f>+IF(AND(W321="Detectivo/Correctivo",$BB319="Fuerte"),2,IF(AND(W321="Detectivo/Correctivo",$BB321="Moderado"),1,IF(AND(W321="Preventivo",$BB319="Fuerte"),1,0)))</f>
        <v>0</v>
      </c>
      <c r="BE321" s="197" t="e">
        <f>+N319-BC321</f>
        <v>#N/A</v>
      </c>
      <c r="BF321" s="197" t="e">
        <f>+P319-BD321</f>
        <v>#N/A</v>
      </c>
      <c r="BG321" s="299"/>
      <c r="BH321" s="299"/>
      <c r="BI321" s="299"/>
      <c r="BJ321" s="488"/>
      <c r="BK321" s="488"/>
      <c r="BL321" s="488"/>
      <c r="BM321" s="488"/>
    </row>
    <row r="322" spans="1:65" ht="65.099999999999994" customHeight="1" thickBot="1" x14ac:dyDescent="0.3">
      <c r="A322" s="310"/>
      <c r="B322" s="495"/>
      <c r="C322" s="315"/>
      <c r="D322" s="168"/>
      <c r="E322" s="168"/>
      <c r="F322" s="410"/>
      <c r="G322" s="318"/>
      <c r="H322" s="100"/>
      <c r="I322" s="129"/>
      <c r="J322" s="100"/>
      <c r="K322" s="153"/>
      <c r="L322" s="130"/>
      <c r="M322" s="302"/>
      <c r="N322" s="304"/>
      <c r="O322" s="307"/>
      <c r="P322" s="304"/>
      <c r="Q322" s="308"/>
      <c r="R322" s="299"/>
      <c r="S322" s="162"/>
      <c r="T322" s="97"/>
      <c r="U322" s="47" t="s">
        <v>627</v>
      </c>
      <c r="V322" s="200"/>
      <c r="W322" s="200"/>
      <c r="X322" s="200"/>
      <c r="Y322" s="95" t="str">
        <f t="shared" si="49"/>
        <v/>
      </c>
      <c r="Z322" s="200"/>
      <c r="AA322" s="95" t="str">
        <f t="shared" si="50"/>
        <v/>
      </c>
      <c r="AB322" s="162"/>
      <c r="AC322" s="95" t="str">
        <f t="shared" si="51"/>
        <v/>
      </c>
      <c r="AD322" s="162"/>
      <c r="AE322" s="95" t="str">
        <f t="shared" si="52"/>
        <v/>
      </c>
      <c r="AF322" s="162"/>
      <c r="AG322" s="95" t="str">
        <f t="shared" si="53"/>
        <v/>
      </c>
      <c r="AH322" s="162"/>
      <c r="AI322" s="95" t="str">
        <f t="shared" si="54"/>
        <v/>
      </c>
      <c r="AJ322" s="162"/>
      <c r="AK322" s="27" t="str">
        <f t="shared" si="55"/>
        <v/>
      </c>
      <c r="AL322" s="48" t="str">
        <f t="shared" si="56"/>
        <v/>
      </c>
      <c r="AM322" s="48" t="str">
        <f t="shared" si="57"/>
        <v/>
      </c>
      <c r="AN322" s="236"/>
      <c r="AO322" s="236"/>
      <c r="AP322" s="236"/>
      <c r="AQ322" s="236"/>
      <c r="AR322" s="236"/>
      <c r="AS322" s="236"/>
      <c r="AT322" s="236"/>
      <c r="AU322" s="237" t="str">
        <f>IFERROR(VLOOKUP(AT322,'Seguridad Información'!$I$61:$J$65,2,0),"")</f>
        <v/>
      </c>
      <c r="AV322" s="79"/>
      <c r="AW322" s="78" t="str">
        <f t="shared" si="48"/>
        <v/>
      </c>
      <c r="AX322" s="77" t="str">
        <f t="shared" si="58"/>
        <v/>
      </c>
      <c r="AY322" s="21" t="str">
        <f>IFERROR(VLOOKUP((CONCATENATE(AM322,AX322)),Listados!$U$3:$V$11,2,FALSE),"")</f>
        <v/>
      </c>
      <c r="AZ322" s="48">
        <f t="shared" si="59"/>
        <v>100</v>
      </c>
      <c r="BA322" s="295"/>
      <c r="BB322" s="297"/>
      <c r="BC322" s="197">
        <f>+IF(AND(W322="Preventivo",BB319="Fuerte"),2,IF(AND(W322="Preventivo",BB319="Moderado"),1,0))</f>
        <v>0</v>
      </c>
      <c r="BD322" s="64">
        <f>+IF(AND(W322="Detectivo/Correctivo",$BB319="Fuerte"),2,IF(AND(W322="Detectivo/Correctivo",$BB322="Moderado"),1,IF(AND(W322="Preventivo",$BB319="Fuerte"),1,0)))</f>
        <v>0</v>
      </c>
      <c r="BE322" s="197" t="e">
        <f>+N319-BC322</f>
        <v>#N/A</v>
      </c>
      <c r="BF322" s="197" t="e">
        <f>+P319-BD322</f>
        <v>#N/A</v>
      </c>
      <c r="BG322" s="299"/>
      <c r="BH322" s="299"/>
      <c r="BI322" s="299"/>
      <c r="BJ322" s="488"/>
      <c r="BK322" s="488"/>
      <c r="BL322" s="488"/>
      <c r="BM322" s="488"/>
    </row>
    <row r="323" spans="1:65" ht="65.099999999999994" customHeight="1" thickBot="1" x14ac:dyDescent="0.3">
      <c r="A323" s="310"/>
      <c r="B323" s="495"/>
      <c r="C323" s="315"/>
      <c r="D323" s="109"/>
      <c r="E323" s="109"/>
      <c r="F323" s="410"/>
      <c r="G323" s="318"/>
      <c r="H323" s="100"/>
      <c r="I323" s="129"/>
      <c r="J323" s="100"/>
      <c r="K323" s="29"/>
      <c r="L323" s="130"/>
      <c r="M323" s="302"/>
      <c r="N323" s="304"/>
      <c r="O323" s="307"/>
      <c r="P323" s="304"/>
      <c r="Q323" s="308"/>
      <c r="R323" s="299"/>
      <c r="S323" s="162"/>
      <c r="T323" s="238"/>
      <c r="U323" s="47" t="s">
        <v>627</v>
      </c>
      <c r="V323" s="200"/>
      <c r="W323" s="200"/>
      <c r="X323" s="200"/>
      <c r="Y323" s="95" t="str">
        <f t="shared" si="49"/>
        <v/>
      </c>
      <c r="Z323" s="200"/>
      <c r="AA323" s="95" t="str">
        <f t="shared" si="50"/>
        <v/>
      </c>
      <c r="AB323" s="162"/>
      <c r="AC323" s="95" t="str">
        <f t="shared" si="51"/>
        <v/>
      </c>
      <c r="AD323" s="162"/>
      <c r="AE323" s="95" t="str">
        <f t="shared" si="52"/>
        <v/>
      </c>
      <c r="AF323" s="162"/>
      <c r="AG323" s="95" t="str">
        <f t="shared" si="53"/>
        <v/>
      </c>
      <c r="AH323" s="162"/>
      <c r="AI323" s="95" t="str">
        <f t="shared" si="54"/>
        <v/>
      </c>
      <c r="AJ323" s="162"/>
      <c r="AK323" s="27" t="str">
        <f t="shared" si="55"/>
        <v/>
      </c>
      <c r="AL323" s="48" t="str">
        <f t="shared" si="56"/>
        <v/>
      </c>
      <c r="AM323" s="48" t="str">
        <f t="shared" si="57"/>
        <v/>
      </c>
      <c r="AN323" s="236"/>
      <c r="AO323" s="236"/>
      <c r="AP323" s="236"/>
      <c r="AQ323" s="236"/>
      <c r="AR323" s="236"/>
      <c r="AS323" s="236"/>
      <c r="AT323" s="236"/>
      <c r="AU323" s="237" t="str">
        <f>IFERROR(VLOOKUP(AT323,'Seguridad Información'!$I$61:$J$65,2,0),"")</f>
        <v/>
      </c>
      <c r="AV323" s="79"/>
      <c r="AW323" s="78" t="str">
        <f t="shared" si="48"/>
        <v/>
      </c>
      <c r="AX323" s="77" t="str">
        <f t="shared" si="58"/>
        <v/>
      </c>
      <c r="AY323" s="21" t="str">
        <f>IFERROR(VLOOKUP((CONCATENATE(AM323,AX323)),Listados!$U$3:$V$11,2,FALSE),"")</f>
        <v/>
      </c>
      <c r="AZ323" s="48">
        <f t="shared" si="59"/>
        <v>100</v>
      </c>
      <c r="BA323" s="295"/>
      <c r="BB323" s="297"/>
      <c r="BC323" s="197">
        <f>+IF(AND(W323="Preventivo",BB319="Fuerte"),2,IF(AND(W323="Preventivo",BB319="Moderado"),1,0))</f>
        <v>0</v>
      </c>
      <c r="BD323" s="64">
        <f>+IF(AND(W323="Detectivo/Correctivo",$BB319="Fuerte"),2,IF(AND(W323="Detectivo/Correctivo",$BB323="Moderado"),1,IF(AND(W323="Preventivo",$BB319="Fuerte"),1,0)))</f>
        <v>0</v>
      </c>
      <c r="BE323" s="197" t="e">
        <f>+N319-BC323</f>
        <v>#N/A</v>
      </c>
      <c r="BF323" s="197" t="e">
        <f>+P319-BD323</f>
        <v>#N/A</v>
      </c>
      <c r="BG323" s="299"/>
      <c r="BH323" s="299"/>
      <c r="BI323" s="299"/>
      <c r="BJ323" s="488"/>
      <c r="BK323" s="488"/>
      <c r="BL323" s="488"/>
      <c r="BM323" s="488"/>
    </row>
    <row r="324" spans="1:65" ht="65.099999999999994" customHeight="1" thickBot="1" x14ac:dyDescent="0.3">
      <c r="A324" s="311"/>
      <c r="B324" s="495"/>
      <c r="C324" s="316"/>
      <c r="D324" s="106"/>
      <c r="E324" s="106"/>
      <c r="F324" s="479"/>
      <c r="G324" s="319"/>
      <c r="H324" s="100"/>
      <c r="I324" s="129"/>
      <c r="J324" s="100"/>
      <c r="K324" s="31"/>
      <c r="L324" s="130"/>
      <c r="M324" s="302"/>
      <c r="N324" s="305"/>
      <c r="O324" s="307"/>
      <c r="P324" s="305"/>
      <c r="Q324" s="308"/>
      <c r="R324" s="300"/>
      <c r="S324" s="162"/>
      <c r="T324" s="98"/>
      <c r="U324" s="47" t="s">
        <v>627</v>
      </c>
      <c r="V324" s="200"/>
      <c r="W324" s="200"/>
      <c r="X324" s="200"/>
      <c r="Y324" s="95" t="str">
        <f t="shared" si="49"/>
        <v/>
      </c>
      <c r="Z324" s="200"/>
      <c r="AA324" s="95" t="str">
        <f t="shared" si="50"/>
        <v/>
      </c>
      <c r="AB324" s="162"/>
      <c r="AC324" s="95" t="str">
        <f t="shared" si="51"/>
        <v/>
      </c>
      <c r="AD324" s="162"/>
      <c r="AE324" s="95" t="str">
        <f t="shared" si="52"/>
        <v/>
      </c>
      <c r="AF324" s="162"/>
      <c r="AG324" s="95" t="str">
        <f t="shared" si="53"/>
        <v/>
      </c>
      <c r="AH324" s="162"/>
      <c r="AI324" s="95" t="str">
        <f t="shared" si="54"/>
        <v/>
      </c>
      <c r="AJ324" s="162"/>
      <c r="AK324" s="27" t="str">
        <f t="shared" si="55"/>
        <v/>
      </c>
      <c r="AL324" s="48" t="str">
        <f t="shared" si="56"/>
        <v/>
      </c>
      <c r="AM324" s="48" t="str">
        <f t="shared" si="57"/>
        <v/>
      </c>
      <c r="AN324" s="236"/>
      <c r="AO324" s="236"/>
      <c r="AP324" s="236"/>
      <c r="AQ324" s="236"/>
      <c r="AR324" s="236"/>
      <c r="AS324" s="236"/>
      <c r="AT324" s="236"/>
      <c r="AU324" s="237" t="str">
        <f>IFERROR(VLOOKUP(AT324,'Seguridad Información'!$I$61:$J$65,2,0),"")</f>
        <v/>
      </c>
      <c r="AV324" s="79"/>
      <c r="AW324" s="78" t="str">
        <f t="shared" si="48"/>
        <v/>
      </c>
      <c r="AX324" s="77" t="str">
        <f t="shared" si="58"/>
        <v/>
      </c>
      <c r="AY324" s="21" t="str">
        <f>IFERROR(VLOOKUP((CONCATENATE(AM324,AX324)),Listados!$U$3:$V$11,2,FALSE),"")</f>
        <v/>
      </c>
      <c r="AZ324" s="48">
        <f t="shared" si="59"/>
        <v>100</v>
      </c>
      <c r="BA324" s="296"/>
      <c r="BB324" s="297"/>
      <c r="BC324" s="197">
        <f>+IF(AND(W324="Preventivo",BB319="Fuerte"),2,IF(AND(W324="Preventivo",BB319="Moderado"),1,0))</f>
        <v>0</v>
      </c>
      <c r="BD324" s="64">
        <f>+IF(AND(W324="Detectivo/Correctivo",$BB319="Fuerte"),2,IF(AND(W324="Detectivo/Correctivo",$BB324="Moderado"),1,IF(AND(W324="Preventivo",$BB319="Fuerte"),1,0)))</f>
        <v>0</v>
      </c>
      <c r="BE324" s="197" t="e">
        <f>+N319-BC324</f>
        <v>#N/A</v>
      </c>
      <c r="BF324" s="197" t="e">
        <f>+P319-BD324</f>
        <v>#N/A</v>
      </c>
      <c r="BG324" s="300"/>
      <c r="BH324" s="300"/>
      <c r="BI324" s="300"/>
      <c r="BJ324" s="489"/>
      <c r="BK324" s="489"/>
      <c r="BL324" s="489"/>
      <c r="BM324" s="489"/>
    </row>
    <row r="325" spans="1:65" ht="65.099999999999994" customHeight="1" thickBot="1" x14ac:dyDescent="0.3">
      <c r="A325" s="309">
        <v>54</v>
      </c>
      <c r="B325" s="494"/>
      <c r="C325" s="314" t="str">
        <f>IFERROR(VLOOKUP(B325,Listados!B$3:C$20,2,FALSE),"")</f>
        <v/>
      </c>
      <c r="D325" s="107"/>
      <c r="E325" s="107"/>
      <c r="F325" s="409"/>
      <c r="G325" s="317"/>
      <c r="H325" s="100"/>
      <c r="I325" s="129"/>
      <c r="J325" s="100"/>
      <c r="K325" s="103"/>
      <c r="L325" s="17"/>
      <c r="M325" s="301"/>
      <c r="N325" s="303" t="e">
        <f>+VLOOKUP(M325,Listados!$K$8:$L$12,2,0)</f>
        <v>#N/A</v>
      </c>
      <c r="O325" s="306"/>
      <c r="P325" s="303" t="e">
        <f>+VLOOKUP(O325,Listados!$K$13:$L$17,2,0)</f>
        <v>#N/A</v>
      </c>
      <c r="Q325" s="300" t="str">
        <f>IF(AND(M325&lt;&gt;"",O325&lt;&gt;""),VLOOKUP(M325&amp;O325,Listados!$M$3:$N$27,2,FALSE),"")</f>
        <v/>
      </c>
      <c r="R325" s="298" t="e">
        <f>+VLOOKUP(Q325,Listados!$P$3:$Q$6,2,FALSE)</f>
        <v>#N/A</v>
      </c>
      <c r="S325" s="162"/>
      <c r="T325" s="94"/>
      <c r="U325" s="47" t="s">
        <v>627</v>
      </c>
      <c r="V325" s="200"/>
      <c r="W325" s="200"/>
      <c r="X325" s="200"/>
      <c r="Y325" s="95" t="str">
        <f t="shared" si="49"/>
        <v/>
      </c>
      <c r="Z325" s="200"/>
      <c r="AA325" s="95" t="str">
        <f t="shared" si="50"/>
        <v/>
      </c>
      <c r="AB325" s="162"/>
      <c r="AC325" s="95" t="str">
        <f t="shared" si="51"/>
        <v/>
      </c>
      <c r="AD325" s="162"/>
      <c r="AE325" s="95" t="str">
        <f t="shared" si="52"/>
        <v/>
      </c>
      <c r="AF325" s="162"/>
      <c r="AG325" s="95" t="str">
        <f t="shared" si="53"/>
        <v/>
      </c>
      <c r="AH325" s="162"/>
      <c r="AI325" s="95" t="str">
        <f t="shared" si="54"/>
        <v/>
      </c>
      <c r="AJ325" s="162"/>
      <c r="AK325" s="27" t="str">
        <f t="shared" si="55"/>
        <v/>
      </c>
      <c r="AL325" s="48" t="str">
        <f t="shared" si="56"/>
        <v/>
      </c>
      <c r="AM325" s="48" t="str">
        <f t="shared" si="57"/>
        <v/>
      </c>
      <c r="AN325" s="236"/>
      <c r="AO325" s="236"/>
      <c r="AP325" s="236"/>
      <c r="AQ325" s="236"/>
      <c r="AR325" s="236"/>
      <c r="AS325" s="236"/>
      <c r="AT325" s="236"/>
      <c r="AU325" s="237" t="str">
        <f>IFERROR(VLOOKUP(AT325,'Seguridad Información'!$I$61:$J$65,2,0),"")</f>
        <v/>
      </c>
      <c r="AV325" s="79"/>
      <c r="AW325" s="78" t="str">
        <f t="shared" si="48"/>
        <v/>
      </c>
      <c r="AX325" s="77" t="str">
        <f t="shared" si="58"/>
        <v/>
      </c>
      <c r="AY325" s="21" t="str">
        <f>IFERROR(VLOOKUP((CONCATENATE(AM325,AX325)),Listados!$U$3:$V$11,2,FALSE),"")</f>
        <v/>
      </c>
      <c r="AZ325" s="48">
        <f t="shared" si="59"/>
        <v>100</v>
      </c>
      <c r="BA325" s="294">
        <f>AVERAGE(AZ325:AZ330)</f>
        <v>100</v>
      </c>
      <c r="BB325" s="296" t="str">
        <f>IF(BA325&lt;=50, "Débil", IF(BA325&lt;=99,"Moderado","Fuerte"))</f>
        <v>Fuerte</v>
      </c>
      <c r="BC325" s="197">
        <f>+IF(AND(W325="Preventivo",BB325="Fuerte"),2,IF(AND(W325="Preventivo",BB325="Moderado"),1,0))</f>
        <v>0</v>
      </c>
      <c r="BD325" s="64">
        <f>+IF(AND(W325="Detectivo/Correctivo",$BB325="Fuerte"),2,IF(AND(W325="Detectivo/Correctivo",$BB325="Moderado"),1,IF(AND(W325="Preventivo",$BB325="Fuerte"),1,0)))</f>
        <v>0</v>
      </c>
      <c r="BE325" s="197" t="e">
        <f>+N325-BC325</f>
        <v>#N/A</v>
      </c>
      <c r="BF325" s="197" t="e">
        <f>+P325-BD325</f>
        <v>#N/A</v>
      </c>
      <c r="BG325" s="298" t="e">
        <f>+VLOOKUP(MIN(BE325,BE326,BE327,BE328,BE329,BE330),Listados!$J$18:$K$24,2,TRUE)</f>
        <v>#N/A</v>
      </c>
      <c r="BH325" s="298" t="e">
        <f>+VLOOKUP(MIN(BF325,BF326,BF327,BF328,BF329,BF330),Listados!$J$27:$K$32,2,TRUE)</f>
        <v>#N/A</v>
      </c>
      <c r="BI325" s="298" t="e">
        <f>IF(AND(BG325&lt;&gt;"",BH325&lt;&gt;""),VLOOKUP(BG325&amp;BH325,Listados!$M$3:$N$27,2,FALSE),"")</f>
        <v>#N/A</v>
      </c>
      <c r="BJ325" s="487" t="e">
        <f>+IF($R325="Asumir el riesgo","NA","")</f>
        <v>#N/A</v>
      </c>
      <c r="BK325" s="487" t="e">
        <f>+IF($R325="Asumir el riesgo","NA","")</f>
        <v>#N/A</v>
      </c>
      <c r="BL325" s="487" t="e">
        <f>+IF($R325="Asumir el riesgo","NA","")</f>
        <v>#N/A</v>
      </c>
      <c r="BM325" s="487" t="e">
        <f>+IF($R325="Asumir el riesgo","NA","")</f>
        <v>#N/A</v>
      </c>
    </row>
    <row r="326" spans="1:65" ht="65.099999999999994" customHeight="1" thickBot="1" x14ac:dyDescent="0.3">
      <c r="A326" s="310"/>
      <c r="B326" s="495"/>
      <c r="C326" s="315"/>
      <c r="D326" s="168"/>
      <c r="E326" s="168"/>
      <c r="F326" s="410"/>
      <c r="G326" s="318"/>
      <c r="H326" s="100"/>
      <c r="I326" s="129"/>
      <c r="J326" s="100"/>
      <c r="K326" s="153"/>
      <c r="L326" s="130"/>
      <c r="M326" s="302"/>
      <c r="N326" s="304"/>
      <c r="O326" s="307"/>
      <c r="P326" s="304"/>
      <c r="Q326" s="308"/>
      <c r="R326" s="299"/>
      <c r="S326" s="162"/>
      <c r="T326" s="238"/>
      <c r="U326" s="47" t="s">
        <v>627</v>
      </c>
      <c r="V326" s="200"/>
      <c r="W326" s="200"/>
      <c r="X326" s="200"/>
      <c r="Y326" s="95" t="str">
        <f t="shared" si="49"/>
        <v/>
      </c>
      <c r="Z326" s="200"/>
      <c r="AA326" s="95" t="str">
        <f t="shared" si="50"/>
        <v/>
      </c>
      <c r="AB326" s="162"/>
      <c r="AC326" s="95" t="str">
        <f t="shared" si="51"/>
        <v/>
      </c>
      <c r="AD326" s="162"/>
      <c r="AE326" s="95" t="str">
        <f t="shared" si="52"/>
        <v/>
      </c>
      <c r="AF326" s="162"/>
      <c r="AG326" s="95" t="str">
        <f t="shared" si="53"/>
        <v/>
      </c>
      <c r="AH326" s="162"/>
      <c r="AI326" s="95" t="str">
        <f t="shared" si="54"/>
        <v/>
      </c>
      <c r="AJ326" s="162"/>
      <c r="AK326" s="27" t="str">
        <f t="shared" si="55"/>
        <v/>
      </c>
      <c r="AL326" s="48" t="str">
        <f t="shared" si="56"/>
        <v/>
      </c>
      <c r="AM326" s="48" t="str">
        <f t="shared" si="57"/>
        <v/>
      </c>
      <c r="AN326" s="236"/>
      <c r="AO326" s="236"/>
      <c r="AP326" s="236"/>
      <c r="AQ326" s="236"/>
      <c r="AR326" s="236"/>
      <c r="AS326" s="236"/>
      <c r="AT326" s="236"/>
      <c r="AU326" s="237" t="str">
        <f>IFERROR(VLOOKUP(AT326,'Seguridad Información'!$I$61:$J$65,2,0),"")</f>
        <v/>
      </c>
      <c r="AV326" s="79"/>
      <c r="AW326" s="78" t="str">
        <f t="shared" si="48"/>
        <v/>
      </c>
      <c r="AX326" s="77" t="str">
        <f t="shared" si="58"/>
        <v/>
      </c>
      <c r="AY326" s="21" t="str">
        <f>IFERROR(VLOOKUP((CONCATENATE(AM326,AX326)),Listados!$U$3:$V$11,2,FALSE),"")</f>
        <v/>
      </c>
      <c r="AZ326" s="48">
        <f t="shared" si="59"/>
        <v>100</v>
      </c>
      <c r="BA326" s="295"/>
      <c r="BB326" s="297"/>
      <c r="BC326" s="197">
        <f>+IF(AND(W326="Preventivo",BB325="Fuerte"),2,IF(AND(W326="Preventivo",BB325="Moderado"),1,0))</f>
        <v>0</v>
      </c>
      <c r="BD326" s="64">
        <f>+IF(AND(W326="Detectivo/Correctivo",$BB325="Fuerte"),2,IF(AND(W326="Detectivo/Correctivo",$BB326="Moderado"),1,IF(AND(W326="Preventivo",$BB325="Fuerte"),1,0)))</f>
        <v>0</v>
      </c>
      <c r="BE326" s="197" t="e">
        <f>+N325-BC326</f>
        <v>#N/A</v>
      </c>
      <c r="BF326" s="197" t="e">
        <f>+P325-BD326</f>
        <v>#N/A</v>
      </c>
      <c r="BG326" s="299"/>
      <c r="BH326" s="299"/>
      <c r="BI326" s="299"/>
      <c r="BJ326" s="488"/>
      <c r="BK326" s="488"/>
      <c r="BL326" s="488"/>
      <c r="BM326" s="488"/>
    </row>
    <row r="327" spans="1:65" ht="65.099999999999994" customHeight="1" thickBot="1" x14ac:dyDescent="0.3">
      <c r="A327" s="310"/>
      <c r="B327" s="495"/>
      <c r="C327" s="315"/>
      <c r="D327" s="168"/>
      <c r="E327" s="168"/>
      <c r="F327" s="410"/>
      <c r="G327" s="318"/>
      <c r="H327" s="100"/>
      <c r="I327" s="129"/>
      <c r="J327" s="100"/>
      <c r="K327" s="153"/>
      <c r="L327" s="130"/>
      <c r="M327" s="302"/>
      <c r="N327" s="304"/>
      <c r="O327" s="307"/>
      <c r="P327" s="304"/>
      <c r="Q327" s="308"/>
      <c r="R327" s="299"/>
      <c r="S327" s="162"/>
      <c r="T327" s="96"/>
      <c r="U327" s="47" t="s">
        <v>627</v>
      </c>
      <c r="V327" s="200"/>
      <c r="W327" s="200"/>
      <c r="X327" s="200"/>
      <c r="Y327" s="95" t="str">
        <f t="shared" si="49"/>
        <v/>
      </c>
      <c r="Z327" s="200"/>
      <c r="AA327" s="95" t="str">
        <f t="shared" si="50"/>
        <v/>
      </c>
      <c r="AB327" s="162"/>
      <c r="AC327" s="95" t="str">
        <f t="shared" si="51"/>
        <v/>
      </c>
      <c r="AD327" s="162"/>
      <c r="AE327" s="95" t="str">
        <f t="shared" si="52"/>
        <v/>
      </c>
      <c r="AF327" s="162"/>
      <c r="AG327" s="95" t="str">
        <f t="shared" si="53"/>
        <v/>
      </c>
      <c r="AH327" s="162"/>
      <c r="AI327" s="95" t="str">
        <f t="shared" si="54"/>
        <v/>
      </c>
      <c r="AJ327" s="162"/>
      <c r="AK327" s="27" t="str">
        <f t="shared" si="55"/>
        <v/>
      </c>
      <c r="AL327" s="48" t="str">
        <f t="shared" si="56"/>
        <v/>
      </c>
      <c r="AM327" s="48" t="str">
        <f t="shared" si="57"/>
        <v/>
      </c>
      <c r="AN327" s="236"/>
      <c r="AO327" s="236"/>
      <c r="AP327" s="236"/>
      <c r="AQ327" s="236"/>
      <c r="AR327" s="236"/>
      <c r="AS327" s="236"/>
      <c r="AT327" s="236"/>
      <c r="AU327" s="237" t="str">
        <f>IFERROR(VLOOKUP(AT327,'Seguridad Información'!$I$61:$J$65,2,0),"")</f>
        <v/>
      </c>
      <c r="AV327" s="79"/>
      <c r="AW327" s="78" t="str">
        <f t="shared" ref="AW327:AW366" si="60">IFERROR(AVERAGE(AO327,AQ327,AS327,AU327),"")</f>
        <v/>
      </c>
      <c r="AX327" s="77" t="str">
        <f t="shared" si="58"/>
        <v/>
      </c>
      <c r="AY327" s="21" t="str">
        <f>IFERROR(VLOOKUP((CONCATENATE(AM327,AX327)),Listados!$U$3:$V$11,2,FALSE),"")</f>
        <v/>
      </c>
      <c r="AZ327" s="48">
        <f t="shared" si="59"/>
        <v>100</v>
      </c>
      <c r="BA327" s="295"/>
      <c r="BB327" s="297"/>
      <c r="BC327" s="197">
        <f>+IF(AND(W327="Preventivo",BB325="Fuerte"),2,IF(AND(W327="Preventivo",BB325="Moderado"),1,0))</f>
        <v>0</v>
      </c>
      <c r="BD327" s="64">
        <f>+IF(AND(W327="Detectivo/Correctivo",$BB325="Fuerte"),2,IF(AND(W327="Detectivo/Correctivo",$BB327="Moderado"),1,IF(AND(W327="Preventivo",$BB325="Fuerte"),1,0)))</f>
        <v>0</v>
      </c>
      <c r="BE327" s="197" t="e">
        <f>+N325-BC327</f>
        <v>#N/A</v>
      </c>
      <c r="BF327" s="197" t="e">
        <f>+P325-BD327</f>
        <v>#N/A</v>
      </c>
      <c r="BG327" s="299"/>
      <c r="BH327" s="299"/>
      <c r="BI327" s="299"/>
      <c r="BJ327" s="488"/>
      <c r="BK327" s="488"/>
      <c r="BL327" s="488"/>
      <c r="BM327" s="488"/>
    </row>
    <row r="328" spans="1:65" ht="65.099999999999994" customHeight="1" thickBot="1" x14ac:dyDescent="0.3">
      <c r="A328" s="310"/>
      <c r="B328" s="495"/>
      <c r="C328" s="315"/>
      <c r="D328" s="168"/>
      <c r="E328" s="168"/>
      <c r="F328" s="410"/>
      <c r="G328" s="318"/>
      <c r="H328" s="100"/>
      <c r="I328" s="129"/>
      <c r="J328" s="100"/>
      <c r="K328" s="153"/>
      <c r="L328" s="130"/>
      <c r="M328" s="302"/>
      <c r="N328" s="304"/>
      <c r="O328" s="307"/>
      <c r="P328" s="304"/>
      <c r="Q328" s="308"/>
      <c r="R328" s="299"/>
      <c r="S328" s="162"/>
      <c r="T328" s="97"/>
      <c r="U328" s="47" t="s">
        <v>627</v>
      </c>
      <c r="V328" s="200"/>
      <c r="W328" s="200"/>
      <c r="X328" s="200"/>
      <c r="Y328" s="95" t="str">
        <f t="shared" ref="Y328:Y366" si="61">+IF(X328="si",15,"")</f>
        <v/>
      </c>
      <c r="Z328" s="200"/>
      <c r="AA328" s="95" t="str">
        <f t="shared" ref="AA328:AA366" si="62">+IF(Z328="si",15,"")</f>
        <v/>
      </c>
      <c r="AB328" s="162"/>
      <c r="AC328" s="95" t="str">
        <f t="shared" ref="AC328:AC366" si="63">+IF(AB328="si",15,"")</f>
        <v/>
      </c>
      <c r="AD328" s="162"/>
      <c r="AE328" s="95" t="str">
        <f t="shared" ref="AE328:AE366" si="64">+IF(AD328="si",15,"")</f>
        <v/>
      </c>
      <c r="AF328" s="162"/>
      <c r="AG328" s="95" t="str">
        <f t="shared" ref="AG328:AG366" si="65">+IF(AF328="si",15,"")</f>
        <v/>
      </c>
      <c r="AH328" s="162"/>
      <c r="AI328" s="95" t="str">
        <f t="shared" ref="AI328:AI366" si="66">+IF(AH328="si",15,"")</f>
        <v/>
      </c>
      <c r="AJ328" s="162"/>
      <c r="AK328" s="27" t="str">
        <f t="shared" ref="AK328:AK366" si="67">+IF(AJ328="Completa",10,IF(AJ328="Incompleta",5,""))</f>
        <v/>
      </c>
      <c r="AL328" s="48" t="str">
        <f t="shared" ref="AL328:AL366" si="68">IF((SUM(Y328,AA328,AC328,AE328,AG328,AI328,AK328)=0),"",(SUM(Y328,AA328,AC328,AE328,AG328,AI328,AK328)))</f>
        <v/>
      </c>
      <c r="AM328" s="48" t="str">
        <f t="shared" ref="AM328:AM366" si="69">IF(AL328&lt;=85,"Débil",IF(AL328&lt;=95,"Moderado",IF(AL328=100,"Fuerte","")))</f>
        <v/>
      </c>
      <c r="AN328" s="236"/>
      <c r="AO328" s="236"/>
      <c r="AP328" s="236"/>
      <c r="AQ328" s="236"/>
      <c r="AR328" s="236"/>
      <c r="AS328" s="236"/>
      <c r="AT328" s="236"/>
      <c r="AU328" s="237" t="str">
        <f>IFERROR(VLOOKUP(AT328,'Seguridad Información'!$I$61:$J$65,2,0),"")</f>
        <v/>
      </c>
      <c r="AV328" s="79"/>
      <c r="AW328" s="78" t="str">
        <f t="shared" si="60"/>
        <v/>
      </c>
      <c r="AX328" s="77" t="str">
        <f t="shared" ref="AX328:AX366" si="70">IF(AW328&lt;=80,"Débil",IF(AW328&lt;=90,"Moderado",IF(AW328=100,"Fuerte","")))</f>
        <v/>
      </c>
      <c r="AY328" s="21" t="str">
        <f>IFERROR(VLOOKUP((CONCATENATE(AM328,AX328)),Listados!$U$3:$V$11,2,FALSE),"")</f>
        <v/>
      </c>
      <c r="AZ328" s="48">
        <f t="shared" si="59"/>
        <v>100</v>
      </c>
      <c r="BA328" s="295"/>
      <c r="BB328" s="297"/>
      <c r="BC328" s="197">
        <f>+IF(AND(W328="Preventivo",BB325="Fuerte"),2,IF(AND(W328="Preventivo",BB325="Moderado"),1,0))</f>
        <v>0</v>
      </c>
      <c r="BD328" s="64">
        <f>+IF(AND(W328="Detectivo/Correctivo",$BB325="Fuerte"),2,IF(AND(W328="Detectivo/Correctivo",$BB328="Moderado"),1,IF(AND(W328="Preventivo",$BB325="Fuerte"),1,0)))</f>
        <v>0</v>
      </c>
      <c r="BE328" s="197" t="e">
        <f>+N325-BC328</f>
        <v>#N/A</v>
      </c>
      <c r="BF328" s="197" t="e">
        <f>+P325-BD328</f>
        <v>#N/A</v>
      </c>
      <c r="BG328" s="299"/>
      <c r="BH328" s="299"/>
      <c r="BI328" s="299"/>
      <c r="BJ328" s="488"/>
      <c r="BK328" s="488"/>
      <c r="BL328" s="488"/>
      <c r="BM328" s="488"/>
    </row>
    <row r="329" spans="1:65" ht="65.099999999999994" customHeight="1" thickBot="1" x14ac:dyDescent="0.3">
      <c r="A329" s="310"/>
      <c r="B329" s="495"/>
      <c r="C329" s="315"/>
      <c r="D329" s="109"/>
      <c r="E329" s="109"/>
      <c r="F329" s="410"/>
      <c r="G329" s="318"/>
      <c r="H329" s="100"/>
      <c r="I329" s="129"/>
      <c r="J329" s="100"/>
      <c r="K329" s="29"/>
      <c r="L329" s="130"/>
      <c r="M329" s="302"/>
      <c r="N329" s="304"/>
      <c r="O329" s="307"/>
      <c r="P329" s="304"/>
      <c r="Q329" s="308"/>
      <c r="R329" s="299"/>
      <c r="S329" s="162"/>
      <c r="T329" s="238"/>
      <c r="U329" s="47" t="s">
        <v>627</v>
      </c>
      <c r="V329" s="200"/>
      <c r="W329" s="200"/>
      <c r="X329" s="200"/>
      <c r="Y329" s="95" t="str">
        <f t="shared" si="61"/>
        <v/>
      </c>
      <c r="Z329" s="200"/>
      <c r="AA329" s="95" t="str">
        <f t="shared" si="62"/>
        <v/>
      </c>
      <c r="AB329" s="162"/>
      <c r="AC329" s="95" t="str">
        <f t="shared" si="63"/>
        <v/>
      </c>
      <c r="AD329" s="162"/>
      <c r="AE329" s="95" t="str">
        <f t="shared" si="64"/>
        <v/>
      </c>
      <c r="AF329" s="162"/>
      <c r="AG329" s="95" t="str">
        <f t="shared" si="65"/>
        <v/>
      </c>
      <c r="AH329" s="162"/>
      <c r="AI329" s="95" t="str">
        <f t="shared" si="66"/>
        <v/>
      </c>
      <c r="AJ329" s="162"/>
      <c r="AK329" s="27" t="str">
        <f t="shared" si="67"/>
        <v/>
      </c>
      <c r="AL329" s="48" t="str">
        <f t="shared" si="68"/>
        <v/>
      </c>
      <c r="AM329" s="48" t="str">
        <f t="shared" si="69"/>
        <v/>
      </c>
      <c r="AN329" s="236"/>
      <c r="AO329" s="236"/>
      <c r="AP329" s="236"/>
      <c r="AQ329" s="236"/>
      <c r="AR329" s="236"/>
      <c r="AS329" s="236"/>
      <c r="AT329" s="236"/>
      <c r="AU329" s="237" t="str">
        <f>IFERROR(VLOOKUP(AT329,'Seguridad Información'!$I$61:$J$65,2,0),"")</f>
        <v/>
      </c>
      <c r="AV329" s="79"/>
      <c r="AW329" s="78" t="str">
        <f t="shared" si="60"/>
        <v/>
      </c>
      <c r="AX329" s="77" t="str">
        <f t="shared" si="70"/>
        <v/>
      </c>
      <c r="AY329" s="21" t="str">
        <f>IFERROR(VLOOKUP((CONCATENATE(AM329,AX329)),Listados!$U$3:$V$11,2,FALSE),"")</f>
        <v/>
      </c>
      <c r="AZ329" s="48">
        <f t="shared" ref="AZ329:AZ366" si="71">IF(ISBLANK(AY329),"",IF(AY329="Débil", 0, IF(AY329="Moderado",50,100)))</f>
        <v>100</v>
      </c>
      <c r="BA329" s="295"/>
      <c r="BB329" s="297"/>
      <c r="BC329" s="197">
        <f>+IF(AND(W329="Preventivo",BB325="Fuerte"),2,IF(AND(W329="Preventivo",BB325="Moderado"),1,0))</f>
        <v>0</v>
      </c>
      <c r="BD329" s="64">
        <f>+IF(AND(W329="Detectivo/Correctivo",$BB325="Fuerte"),2,IF(AND(W329="Detectivo/Correctivo",$BB329="Moderado"),1,IF(AND(W329="Preventivo",$BB325="Fuerte"),1,0)))</f>
        <v>0</v>
      </c>
      <c r="BE329" s="197" t="e">
        <f>+N325-BC329</f>
        <v>#N/A</v>
      </c>
      <c r="BF329" s="197" t="e">
        <f>+P325-BD329</f>
        <v>#N/A</v>
      </c>
      <c r="BG329" s="299"/>
      <c r="BH329" s="299"/>
      <c r="BI329" s="299"/>
      <c r="BJ329" s="488"/>
      <c r="BK329" s="488"/>
      <c r="BL329" s="488"/>
      <c r="BM329" s="488"/>
    </row>
    <row r="330" spans="1:65" ht="65.099999999999994" customHeight="1" thickBot="1" x14ac:dyDescent="0.3">
      <c r="A330" s="311"/>
      <c r="B330" s="495"/>
      <c r="C330" s="316"/>
      <c r="D330" s="106"/>
      <c r="E330" s="106"/>
      <c r="F330" s="479"/>
      <c r="G330" s="319"/>
      <c r="H330" s="100"/>
      <c r="I330" s="129"/>
      <c r="J330" s="100"/>
      <c r="K330" s="31"/>
      <c r="L330" s="130"/>
      <c r="M330" s="302"/>
      <c r="N330" s="305"/>
      <c r="O330" s="307"/>
      <c r="P330" s="305"/>
      <c r="Q330" s="308"/>
      <c r="R330" s="300"/>
      <c r="S330" s="162"/>
      <c r="T330" s="98"/>
      <c r="U330" s="47" t="s">
        <v>627</v>
      </c>
      <c r="V330" s="200"/>
      <c r="W330" s="200"/>
      <c r="X330" s="200"/>
      <c r="Y330" s="95" t="str">
        <f t="shared" si="61"/>
        <v/>
      </c>
      <c r="Z330" s="200"/>
      <c r="AA330" s="95" t="str">
        <f t="shared" si="62"/>
        <v/>
      </c>
      <c r="AB330" s="162"/>
      <c r="AC330" s="95" t="str">
        <f t="shared" si="63"/>
        <v/>
      </c>
      <c r="AD330" s="162"/>
      <c r="AE330" s="95" t="str">
        <f t="shared" si="64"/>
        <v/>
      </c>
      <c r="AF330" s="162"/>
      <c r="AG330" s="95" t="str">
        <f t="shared" si="65"/>
        <v/>
      </c>
      <c r="AH330" s="162"/>
      <c r="AI330" s="95" t="str">
        <f t="shared" si="66"/>
        <v/>
      </c>
      <c r="AJ330" s="162"/>
      <c r="AK330" s="27" t="str">
        <f t="shared" si="67"/>
        <v/>
      </c>
      <c r="AL330" s="48" t="str">
        <f t="shared" si="68"/>
        <v/>
      </c>
      <c r="AM330" s="48" t="str">
        <f t="shared" si="69"/>
        <v/>
      </c>
      <c r="AN330" s="236"/>
      <c r="AO330" s="236"/>
      <c r="AP330" s="236"/>
      <c r="AQ330" s="236"/>
      <c r="AR330" s="236"/>
      <c r="AS330" s="236"/>
      <c r="AT330" s="236"/>
      <c r="AU330" s="237" t="str">
        <f>IFERROR(VLOOKUP(AT330,'Seguridad Información'!$I$61:$J$65,2,0),"")</f>
        <v/>
      </c>
      <c r="AV330" s="79"/>
      <c r="AW330" s="78" t="str">
        <f t="shared" si="60"/>
        <v/>
      </c>
      <c r="AX330" s="77" t="str">
        <f t="shared" si="70"/>
        <v/>
      </c>
      <c r="AY330" s="21" t="str">
        <f>IFERROR(VLOOKUP((CONCATENATE(AM330,AX330)),Listados!$U$3:$V$11,2,FALSE),"")</f>
        <v/>
      </c>
      <c r="AZ330" s="48">
        <f t="shared" si="71"/>
        <v>100</v>
      </c>
      <c r="BA330" s="296"/>
      <c r="BB330" s="297"/>
      <c r="BC330" s="197">
        <f>+IF(AND(W330="Preventivo",BB325="Fuerte"),2,IF(AND(W330="Preventivo",BB325="Moderado"),1,0))</f>
        <v>0</v>
      </c>
      <c r="BD330" s="64">
        <f>+IF(AND(W330="Detectivo/Correctivo",$BB325="Fuerte"),2,IF(AND(W330="Detectivo/Correctivo",$BB330="Moderado"),1,IF(AND(W330="Preventivo",$BB325="Fuerte"),1,0)))</f>
        <v>0</v>
      </c>
      <c r="BE330" s="197" t="e">
        <f>+N325-BC330</f>
        <v>#N/A</v>
      </c>
      <c r="BF330" s="197" t="e">
        <f>+P325-BD330</f>
        <v>#N/A</v>
      </c>
      <c r="BG330" s="300"/>
      <c r="BH330" s="300"/>
      <c r="BI330" s="300"/>
      <c r="BJ330" s="489"/>
      <c r="BK330" s="489"/>
      <c r="BL330" s="489"/>
      <c r="BM330" s="489"/>
    </row>
    <row r="331" spans="1:65" ht="65.099999999999994" customHeight="1" thickBot="1" x14ac:dyDescent="0.3">
      <c r="A331" s="309">
        <v>55</v>
      </c>
      <c r="B331" s="494"/>
      <c r="C331" s="314" t="str">
        <f>IFERROR(VLOOKUP(B331,Listados!B$3:C$20,2,FALSE),"")</f>
        <v/>
      </c>
      <c r="D331" s="107"/>
      <c r="E331" s="107"/>
      <c r="F331" s="409"/>
      <c r="G331" s="317"/>
      <c r="H331" s="100"/>
      <c r="I331" s="129"/>
      <c r="J331" s="100"/>
      <c r="K331" s="103"/>
      <c r="L331" s="17"/>
      <c r="M331" s="301"/>
      <c r="N331" s="303" t="e">
        <f>+VLOOKUP(M331,Listados!$K$8:$L$12,2,0)</f>
        <v>#N/A</v>
      </c>
      <c r="O331" s="306"/>
      <c r="P331" s="303" t="e">
        <f>+VLOOKUP(O331,Listados!$K$13:$L$17,2,0)</f>
        <v>#N/A</v>
      </c>
      <c r="Q331" s="300" t="str">
        <f>IF(AND(M331&lt;&gt;"",O331&lt;&gt;""),VLOOKUP(M331&amp;O331,Listados!$M$3:$N$27,2,FALSE),"")</f>
        <v/>
      </c>
      <c r="R331" s="298" t="e">
        <f>+VLOOKUP(Q331,Listados!$P$3:$Q$6,2,FALSE)</f>
        <v>#N/A</v>
      </c>
      <c r="S331" s="162"/>
      <c r="T331" s="94"/>
      <c r="U331" s="47" t="s">
        <v>627</v>
      </c>
      <c r="V331" s="200"/>
      <c r="W331" s="200"/>
      <c r="X331" s="200"/>
      <c r="Y331" s="95" t="str">
        <f t="shared" si="61"/>
        <v/>
      </c>
      <c r="Z331" s="200"/>
      <c r="AA331" s="95" t="str">
        <f t="shared" si="62"/>
        <v/>
      </c>
      <c r="AB331" s="162"/>
      <c r="AC331" s="95" t="str">
        <f t="shared" si="63"/>
        <v/>
      </c>
      <c r="AD331" s="162"/>
      <c r="AE331" s="95" t="str">
        <f t="shared" si="64"/>
        <v/>
      </c>
      <c r="AF331" s="162"/>
      <c r="AG331" s="95" t="str">
        <f t="shared" si="65"/>
        <v/>
      </c>
      <c r="AH331" s="162"/>
      <c r="AI331" s="95" t="str">
        <f t="shared" si="66"/>
        <v/>
      </c>
      <c r="AJ331" s="162"/>
      <c r="AK331" s="27" t="str">
        <f t="shared" si="67"/>
        <v/>
      </c>
      <c r="AL331" s="48" t="str">
        <f t="shared" si="68"/>
        <v/>
      </c>
      <c r="AM331" s="48" t="str">
        <f t="shared" si="69"/>
        <v/>
      </c>
      <c r="AN331" s="236"/>
      <c r="AO331" s="236"/>
      <c r="AP331" s="236"/>
      <c r="AQ331" s="236"/>
      <c r="AR331" s="236"/>
      <c r="AS331" s="236"/>
      <c r="AT331" s="236"/>
      <c r="AU331" s="237" t="str">
        <f>IFERROR(VLOOKUP(AT331,'Seguridad Información'!$I$61:$J$65,2,0),"")</f>
        <v/>
      </c>
      <c r="AV331" s="79"/>
      <c r="AW331" s="78" t="str">
        <f t="shared" si="60"/>
        <v/>
      </c>
      <c r="AX331" s="77" t="str">
        <f t="shared" si="70"/>
        <v/>
      </c>
      <c r="AY331" s="21" t="str">
        <f>IFERROR(VLOOKUP((CONCATENATE(AM331,AX331)),Listados!$U$3:$V$11,2,FALSE),"")</f>
        <v/>
      </c>
      <c r="AZ331" s="48">
        <f t="shared" si="71"/>
        <v>100</v>
      </c>
      <c r="BA331" s="294">
        <f>AVERAGE(AZ331:AZ336)</f>
        <v>100</v>
      </c>
      <c r="BB331" s="296" t="str">
        <f>IF(BA331&lt;=50, "Débil", IF(BA331&lt;=99,"Moderado","Fuerte"))</f>
        <v>Fuerte</v>
      </c>
      <c r="BC331" s="197">
        <f>+IF(AND(W331="Preventivo",BB331="Fuerte"),2,IF(AND(W331="Preventivo",BB331="Moderado"),1,0))</f>
        <v>0</v>
      </c>
      <c r="BD331" s="64">
        <f>+IF(AND(W331="Detectivo/Correctivo",$BB331="Fuerte"),2,IF(AND(W331="Detectivo/Correctivo",$BB331="Moderado"),1,IF(AND(W331="Preventivo",$BB331="Fuerte"),1,0)))</f>
        <v>0</v>
      </c>
      <c r="BE331" s="197" t="e">
        <f>+N331-BC331</f>
        <v>#N/A</v>
      </c>
      <c r="BF331" s="197" t="e">
        <f>+P331-BD331</f>
        <v>#N/A</v>
      </c>
      <c r="BG331" s="298" t="e">
        <f>+VLOOKUP(MIN(BE331,BE332,BE333,BE334,BE335,BE336),Listados!$J$18:$K$24,2,TRUE)</f>
        <v>#N/A</v>
      </c>
      <c r="BH331" s="298" t="e">
        <f>+VLOOKUP(MIN(BF331,BF332,BF333,BF334,BF335,BF336),Listados!$J$27:$K$32,2,TRUE)</f>
        <v>#N/A</v>
      </c>
      <c r="BI331" s="298" t="e">
        <f>IF(AND(BG331&lt;&gt;"",BH331&lt;&gt;""),VLOOKUP(BG331&amp;BH331,Listados!$M$3:$N$27,2,FALSE),"")</f>
        <v>#N/A</v>
      </c>
      <c r="BJ331" s="487" t="e">
        <f>+IF($R331="Asumir el riesgo","NA","")</f>
        <v>#N/A</v>
      </c>
      <c r="BK331" s="487" t="e">
        <f>+IF($R331="Asumir el riesgo","NA","")</f>
        <v>#N/A</v>
      </c>
      <c r="BL331" s="487" t="e">
        <f>+IF($R331="Asumir el riesgo","NA","")</f>
        <v>#N/A</v>
      </c>
      <c r="BM331" s="487" t="e">
        <f>+IF($R331="Asumir el riesgo","NA","")</f>
        <v>#N/A</v>
      </c>
    </row>
    <row r="332" spans="1:65" ht="65.099999999999994" customHeight="1" thickBot="1" x14ac:dyDescent="0.3">
      <c r="A332" s="310"/>
      <c r="B332" s="495"/>
      <c r="C332" s="315"/>
      <c r="D332" s="168"/>
      <c r="E332" s="168"/>
      <c r="F332" s="410"/>
      <c r="G332" s="318"/>
      <c r="H332" s="100"/>
      <c r="I332" s="129"/>
      <c r="J332" s="100"/>
      <c r="K332" s="153"/>
      <c r="L332" s="130"/>
      <c r="M332" s="302"/>
      <c r="N332" s="304"/>
      <c r="O332" s="307"/>
      <c r="P332" s="304"/>
      <c r="Q332" s="308"/>
      <c r="R332" s="299"/>
      <c r="S332" s="162"/>
      <c r="T332" s="238"/>
      <c r="U332" s="47" t="s">
        <v>627</v>
      </c>
      <c r="V332" s="200"/>
      <c r="W332" s="200"/>
      <c r="X332" s="200"/>
      <c r="Y332" s="95" t="str">
        <f t="shared" si="61"/>
        <v/>
      </c>
      <c r="Z332" s="200"/>
      <c r="AA332" s="95" t="str">
        <f t="shared" si="62"/>
        <v/>
      </c>
      <c r="AB332" s="162"/>
      <c r="AC332" s="95" t="str">
        <f t="shared" si="63"/>
        <v/>
      </c>
      <c r="AD332" s="162"/>
      <c r="AE332" s="95" t="str">
        <f t="shared" si="64"/>
        <v/>
      </c>
      <c r="AF332" s="162"/>
      <c r="AG332" s="95" t="str">
        <f t="shared" si="65"/>
        <v/>
      </c>
      <c r="AH332" s="162"/>
      <c r="AI332" s="95" t="str">
        <f t="shared" si="66"/>
        <v/>
      </c>
      <c r="AJ332" s="162"/>
      <c r="AK332" s="27" t="str">
        <f t="shared" si="67"/>
        <v/>
      </c>
      <c r="AL332" s="48" t="str">
        <f t="shared" si="68"/>
        <v/>
      </c>
      <c r="AM332" s="48" t="str">
        <f t="shared" si="69"/>
        <v/>
      </c>
      <c r="AN332" s="236"/>
      <c r="AO332" s="236"/>
      <c r="AP332" s="236"/>
      <c r="AQ332" s="236"/>
      <c r="AR332" s="236"/>
      <c r="AS332" s="236"/>
      <c r="AT332" s="236"/>
      <c r="AU332" s="237" t="str">
        <f>IFERROR(VLOOKUP(AT332,'Seguridad Información'!$I$61:$J$65,2,0),"")</f>
        <v/>
      </c>
      <c r="AV332" s="79"/>
      <c r="AW332" s="78" t="str">
        <f t="shared" si="60"/>
        <v/>
      </c>
      <c r="AX332" s="77" t="str">
        <f t="shared" si="70"/>
        <v/>
      </c>
      <c r="AY332" s="21" t="str">
        <f>IFERROR(VLOOKUP((CONCATENATE(AM332,AX332)),Listados!$U$3:$V$11,2,FALSE),"")</f>
        <v/>
      </c>
      <c r="AZ332" s="48">
        <f t="shared" si="71"/>
        <v>100</v>
      </c>
      <c r="BA332" s="295"/>
      <c r="BB332" s="297"/>
      <c r="BC332" s="197">
        <f>+IF(AND(W332="Preventivo",BB331="Fuerte"),2,IF(AND(W332="Preventivo",BB331="Moderado"),1,0))</f>
        <v>0</v>
      </c>
      <c r="BD332" s="64">
        <f>+IF(AND(W332="Detectivo/Correctivo",$BB331="Fuerte"),2,IF(AND(W332="Detectivo/Correctivo",$BB332="Moderado"),1,IF(AND(W332="Preventivo",$BB331="Fuerte"),1,0)))</f>
        <v>0</v>
      </c>
      <c r="BE332" s="197" t="e">
        <f>+N331-BC332</f>
        <v>#N/A</v>
      </c>
      <c r="BF332" s="197" t="e">
        <f>+P331-BD332</f>
        <v>#N/A</v>
      </c>
      <c r="BG332" s="299"/>
      <c r="BH332" s="299"/>
      <c r="BI332" s="299"/>
      <c r="BJ332" s="488"/>
      <c r="BK332" s="488"/>
      <c r="BL332" s="488"/>
      <c r="BM332" s="488"/>
    </row>
    <row r="333" spans="1:65" ht="65.099999999999994" customHeight="1" thickBot="1" x14ac:dyDescent="0.3">
      <c r="A333" s="310"/>
      <c r="B333" s="495"/>
      <c r="C333" s="315"/>
      <c r="D333" s="168"/>
      <c r="E333" s="168"/>
      <c r="F333" s="410"/>
      <c r="G333" s="318"/>
      <c r="H333" s="100"/>
      <c r="I333" s="129"/>
      <c r="J333" s="100"/>
      <c r="K333" s="153"/>
      <c r="L333" s="130"/>
      <c r="M333" s="302"/>
      <c r="N333" s="304"/>
      <c r="O333" s="307"/>
      <c r="P333" s="304"/>
      <c r="Q333" s="308"/>
      <c r="R333" s="299"/>
      <c r="S333" s="162"/>
      <c r="T333" s="96"/>
      <c r="U333" s="47" t="s">
        <v>627</v>
      </c>
      <c r="V333" s="200"/>
      <c r="W333" s="200"/>
      <c r="X333" s="200"/>
      <c r="Y333" s="95" t="str">
        <f t="shared" si="61"/>
        <v/>
      </c>
      <c r="Z333" s="200"/>
      <c r="AA333" s="95" t="str">
        <f t="shared" si="62"/>
        <v/>
      </c>
      <c r="AB333" s="162"/>
      <c r="AC333" s="95" t="str">
        <f t="shared" si="63"/>
        <v/>
      </c>
      <c r="AD333" s="162"/>
      <c r="AE333" s="95" t="str">
        <f t="shared" si="64"/>
        <v/>
      </c>
      <c r="AF333" s="162"/>
      <c r="AG333" s="95" t="str">
        <f t="shared" si="65"/>
        <v/>
      </c>
      <c r="AH333" s="162"/>
      <c r="AI333" s="95" t="str">
        <f t="shared" si="66"/>
        <v/>
      </c>
      <c r="AJ333" s="162"/>
      <c r="AK333" s="27" t="str">
        <f t="shared" si="67"/>
        <v/>
      </c>
      <c r="AL333" s="48" t="str">
        <f t="shared" si="68"/>
        <v/>
      </c>
      <c r="AM333" s="48" t="str">
        <f t="shared" si="69"/>
        <v/>
      </c>
      <c r="AN333" s="236"/>
      <c r="AO333" s="236"/>
      <c r="AP333" s="236"/>
      <c r="AQ333" s="236"/>
      <c r="AR333" s="236"/>
      <c r="AS333" s="236"/>
      <c r="AT333" s="236"/>
      <c r="AU333" s="237" t="str">
        <f>IFERROR(VLOOKUP(AT333,'Seguridad Información'!$I$61:$J$65,2,0),"")</f>
        <v/>
      </c>
      <c r="AV333" s="79"/>
      <c r="AW333" s="78" t="str">
        <f t="shared" si="60"/>
        <v/>
      </c>
      <c r="AX333" s="77" t="str">
        <f t="shared" si="70"/>
        <v/>
      </c>
      <c r="AY333" s="21" t="str">
        <f>IFERROR(VLOOKUP((CONCATENATE(AM333,AX333)),Listados!$U$3:$V$11,2,FALSE),"")</f>
        <v/>
      </c>
      <c r="AZ333" s="48">
        <f t="shared" si="71"/>
        <v>100</v>
      </c>
      <c r="BA333" s="295"/>
      <c r="BB333" s="297"/>
      <c r="BC333" s="197">
        <f>+IF(AND(W333="Preventivo",BB331="Fuerte"),2,IF(AND(W333="Preventivo",BB331="Moderado"),1,0))</f>
        <v>0</v>
      </c>
      <c r="BD333" s="64">
        <f>+IF(AND(W333="Detectivo/Correctivo",$BB331="Fuerte"),2,IF(AND(W333="Detectivo/Correctivo",$BB333="Moderado"),1,IF(AND(W333="Preventivo",$BB331="Fuerte"),1,0)))</f>
        <v>0</v>
      </c>
      <c r="BE333" s="197" t="e">
        <f>+N331-BC333</f>
        <v>#N/A</v>
      </c>
      <c r="BF333" s="197" t="e">
        <f>+P331-BD333</f>
        <v>#N/A</v>
      </c>
      <c r="BG333" s="299"/>
      <c r="BH333" s="299"/>
      <c r="BI333" s="299"/>
      <c r="BJ333" s="488"/>
      <c r="BK333" s="488"/>
      <c r="BL333" s="488"/>
      <c r="BM333" s="488"/>
    </row>
    <row r="334" spans="1:65" ht="65.099999999999994" customHeight="1" thickBot="1" x14ac:dyDescent="0.3">
      <c r="A334" s="310"/>
      <c r="B334" s="495"/>
      <c r="C334" s="315"/>
      <c r="D334" s="168"/>
      <c r="E334" s="168"/>
      <c r="F334" s="410"/>
      <c r="G334" s="318"/>
      <c r="H334" s="100"/>
      <c r="I334" s="129"/>
      <c r="J334" s="100"/>
      <c r="K334" s="153"/>
      <c r="L334" s="130"/>
      <c r="M334" s="302"/>
      <c r="N334" s="304"/>
      <c r="O334" s="307"/>
      <c r="P334" s="304"/>
      <c r="Q334" s="308"/>
      <c r="R334" s="299"/>
      <c r="S334" s="162"/>
      <c r="T334" s="97"/>
      <c r="U334" s="47" t="s">
        <v>627</v>
      </c>
      <c r="V334" s="200"/>
      <c r="W334" s="200"/>
      <c r="X334" s="200"/>
      <c r="Y334" s="95" t="str">
        <f t="shared" si="61"/>
        <v/>
      </c>
      <c r="Z334" s="200"/>
      <c r="AA334" s="95" t="str">
        <f t="shared" si="62"/>
        <v/>
      </c>
      <c r="AB334" s="162"/>
      <c r="AC334" s="95" t="str">
        <f t="shared" si="63"/>
        <v/>
      </c>
      <c r="AD334" s="162"/>
      <c r="AE334" s="95" t="str">
        <f t="shared" si="64"/>
        <v/>
      </c>
      <c r="AF334" s="162"/>
      <c r="AG334" s="95" t="str">
        <f t="shared" si="65"/>
        <v/>
      </c>
      <c r="AH334" s="162"/>
      <c r="AI334" s="95" t="str">
        <f t="shared" si="66"/>
        <v/>
      </c>
      <c r="AJ334" s="162"/>
      <c r="AK334" s="27" t="str">
        <f t="shared" si="67"/>
        <v/>
      </c>
      <c r="AL334" s="48" t="str">
        <f t="shared" si="68"/>
        <v/>
      </c>
      <c r="AM334" s="48" t="str">
        <f t="shared" si="69"/>
        <v/>
      </c>
      <c r="AN334" s="236"/>
      <c r="AO334" s="236"/>
      <c r="AP334" s="236"/>
      <c r="AQ334" s="236"/>
      <c r="AR334" s="236"/>
      <c r="AS334" s="236"/>
      <c r="AT334" s="236"/>
      <c r="AU334" s="237" t="str">
        <f>IFERROR(VLOOKUP(AT334,'Seguridad Información'!$I$61:$J$65,2,0),"")</f>
        <v/>
      </c>
      <c r="AV334" s="79"/>
      <c r="AW334" s="78" t="str">
        <f t="shared" si="60"/>
        <v/>
      </c>
      <c r="AX334" s="77" t="str">
        <f t="shared" si="70"/>
        <v/>
      </c>
      <c r="AY334" s="21" t="str">
        <f>IFERROR(VLOOKUP((CONCATENATE(AM334,AX334)),Listados!$U$3:$V$11,2,FALSE),"")</f>
        <v/>
      </c>
      <c r="AZ334" s="48">
        <f t="shared" si="71"/>
        <v>100</v>
      </c>
      <c r="BA334" s="295"/>
      <c r="BB334" s="297"/>
      <c r="BC334" s="197">
        <f>+IF(AND(W334="Preventivo",BB331="Fuerte"),2,IF(AND(W334="Preventivo",BB331="Moderado"),1,0))</f>
        <v>0</v>
      </c>
      <c r="BD334" s="64">
        <f>+IF(AND(W334="Detectivo/Correctivo",$BB331="Fuerte"),2,IF(AND(W334="Detectivo/Correctivo",$BB334="Moderado"),1,IF(AND(W334="Preventivo",$BB331="Fuerte"),1,0)))</f>
        <v>0</v>
      </c>
      <c r="BE334" s="197" t="e">
        <f>+N331-BC334</f>
        <v>#N/A</v>
      </c>
      <c r="BF334" s="197" t="e">
        <f>+P331-BD334</f>
        <v>#N/A</v>
      </c>
      <c r="BG334" s="299"/>
      <c r="BH334" s="299"/>
      <c r="BI334" s="299"/>
      <c r="BJ334" s="488"/>
      <c r="BK334" s="488"/>
      <c r="BL334" s="488"/>
      <c r="BM334" s="488"/>
    </row>
    <row r="335" spans="1:65" ht="65.099999999999994" customHeight="1" thickBot="1" x14ac:dyDescent="0.3">
      <c r="A335" s="310"/>
      <c r="B335" s="495"/>
      <c r="C335" s="315"/>
      <c r="D335" s="109"/>
      <c r="E335" s="109"/>
      <c r="F335" s="410"/>
      <c r="G335" s="318"/>
      <c r="H335" s="100"/>
      <c r="I335" s="129"/>
      <c r="J335" s="100"/>
      <c r="K335" s="29"/>
      <c r="L335" s="130"/>
      <c r="M335" s="302"/>
      <c r="N335" s="304"/>
      <c r="O335" s="307"/>
      <c r="P335" s="304"/>
      <c r="Q335" s="308"/>
      <c r="R335" s="299"/>
      <c r="S335" s="162"/>
      <c r="T335" s="238"/>
      <c r="U335" s="47" t="s">
        <v>627</v>
      </c>
      <c r="V335" s="200"/>
      <c r="W335" s="200"/>
      <c r="X335" s="200"/>
      <c r="Y335" s="95" t="str">
        <f t="shared" si="61"/>
        <v/>
      </c>
      <c r="Z335" s="200"/>
      <c r="AA335" s="95" t="str">
        <f t="shared" si="62"/>
        <v/>
      </c>
      <c r="AB335" s="162"/>
      <c r="AC335" s="95" t="str">
        <f t="shared" si="63"/>
        <v/>
      </c>
      <c r="AD335" s="162"/>
      <c r="AE335" s="95" t="str">
        <f t="shared" si="64"/>
        <v/>
      </c>
      <c r="AF335" s="162"/>
      <c r="AG335" s="95" t="str">
        <f t="shared" si="65"/>
        <v/>
      </c>
      <c r="AH335" s="162"/>
      <c r="AI335" s="95" t="str">
        <f t="shared" si="66"/>
        <v/>
      </c>
      <c r="AJ335" s="162"/>
      <c r="AK335" s="27" t="str">
        <f t="shared" si="67"/>
        <v/>
      </c>
      <c r="AL335" s="48" t="str">
        <f t="shared" si="68"/>
        <v/>
      </c>
      <c r="AM335" s="48" t="str">
        <f t="shared" si="69"/>
        <v/>
      </c>
      <c r="AN335" s="236"/>
      <c r="AO335" s="236"/>
      <c r="AP335" s="236"/>
      <c r="AQ335" s="236"/>
      <c r="AR335" s="236"/>
      <c r="AS335" s="236"/>
      <c r="AT335" s="236"/>
      <c r="AU335" s="237" t="str">
        <f>IFERROR(VLOOKUP(AT335,'Seguridad Información'!$I$61:$J$65,2,0),"")</f>
        <v/>
      </c>
      <c r="AV335" s="79"/>
      <c r="AW335" s="78" t="str">
        <f t="shared" si="60"/>
        <v/>
      </c>
      <c r="AX335" s="77" t="str">
        <f t="shared" si="70"/>
        <v/>
      </c>
      <c r="AY335" s="21" t="str">
        <f>IFERROR(VLOOKUP((CONCATENATE(AM335,AX335)),Listados!$U$3:$V$11,2,FALSE),"")</f>
        <v/>
      </c>
      <c r="AZ335" s="48">
        <f t="shared" si="71"/>
        <v>100</v>
      </c>
      <c r="BA335" s="295"/>
      <c r="BB335" s="297"/>
      <c r="BC335" s="197">
        <f>+IF(AND(W335="Preventivo",BB331="Fuerte"),2,IF(AND(W335="Preventivo",BB331="Moderado"),1,0))</f>
        <v>0</v>
      </c>
      <c r="BD335" s="64">
        <f>+IF(AND(W335="Detectivo/Correctivo",$BB331="Fuerte"),2,IF(AND(W335="Detectivo/Correctivo",$BB335="Moderado"),1,IF(AND(W335="Preventivo",$BB331="Fuerte"),1,0)))</f>
        <v>0</v>
      </c>
      <c r="BE335" s="197" t="e">
        <f>+N331-BC335</f>
        <v>#N/A</v>
      </c>
      <c r="BF335" s="197" t="e">
        <f>+P331-BD335</f>
        <v>#N/A</v>
      </c>
      <c r="BG335" s="299"/>
      <c r="BH335" s="299"/>
      <c r="BI335" s="299"/>
      <c r="BJ335" s="488"/>
      <c r="BK335" s="488"/>
      <c r="BL335" s="488"/>
      <c r="BM335" s="488"/>
    </row>
    <row r="336" spans="1:65" ht="65.099999999999994" customHeight="1" thickBot="1" x14ac:dyDescent="0.3">
      <c r="A336" s="311"/>
      <c r="B336" s="495"/>
      <c r="C336" s="316"/>
      <c r="D336" s="106"/>
      <c r="E336" s="106"/>
      <c r="F336" s="479"/>
      <c r="G336" s="319"/>
      <c r="H336" s="100"/>
      <c r="I336" s="129"/>
      <c r="J336" s="100"/>
      <c r="K336" s="31"/>
      <c r="L336" s="130"/>
      <c r="M336" s="302"/>
      <c r="N336" s="305"/>
      <c r="O336" s="307"/>
      <c r="P336" s="305"/>
      <c r="Q336" s="308"/>
      <c r="R336" s="300"/>
      <c r="S336" s="162"/>
      <c r="T336" s="98"/>
      <c r="U336" s="47" t="s">
        <v>627</v>
      </c>
      <c r="V336" s="200"/>
      <c r="W336" s="200"/>
      <c r="X336" s="200"/>
      <c r="Y336" s="95" t="str">
        <f t="shared" si="61"/>
        <v/>
      </c>
      <c r="Z336" s="200"/>
      <c r="AA336" s="95" t="str">
        <f t="shared" si="62"/>
        <v/>
      </c>
      <c r="AB336" s="162"/>
      <c r="AC336" s="95" t="str">
        <f t="shared" si="63"/>
        <v/>
      </c>
      <c r="AD336" s="162"/>
      <c r="AE336" s="95" t="str">
        <f t="shared" si="64"/>
        <v/>
      </c>
      <c r="AF336" s="162"/>
      <c r="AG336" s="95" t="str">
        <f t="shared" si="65"/>
        <v/>
      </c>
      <c r="AH336" s="162"/>
      <c r="AI336" s="95" t="str">
        <f t="shared" si="66"/>
        <v/>
      </c>
      <c r="AJ336" s="162"/>
      <c r="AK336" s="27" t="str">
        <f t="shared" si="67"/>
        <v/>
      </c>
      <c r="AL336" s="48" t="str">
        <f t="shared" si="68"/>
        <v/>
      </c>
      <c r="AM336" s="48" t="str">
        <f t="shared" si="69"/>
        <v/>
      </c>
      <c r="AN336" s="236"/>
      <c r="AO336" s="236"/>
      <c r="AP336" s="236"/>
      <c r="AQ336" s="236"/>
      <c r="AR336" s="236"/>
      <c r="AS336" s="236"/>
      <c r="AT336" s="236"/>
      <c r="AU336" s="237" t="str">
        <f>IFERROR(VLOOKUP(AT336,'Seguridad Información'!$I$61:$J$65,2,0),"")</f>
        <v/>
      </c>
      <c r="AV336" s="79"/>
      <c r="AW336" s="78" t="str">
        <f t="shared" si="60"/>
        <v/>
      </c>
      <c r="AX336" s="77" t="str">
        <f t="shared" si="70"/>
        <v/>
      </c>
      <c r="AY336" s="21" t="str">
        <f>IFERROR(VLOOKUP((CONCATENATE(AM336,AX336)),Listados!$U$3:$V$11,2,FALSE),"")</f>
        <v/>
      </c>
      <c r="AZ336" s="48">
        <f t="shared" si="71"/>
        <v>100</v>
      </c>
      <c r="BA336" s="296"/>
      <c r="BB336" s="297"/>
      <c r="BC336" s="197">
        <f>+IF(AND(W336="Preventivo",BB331="Fuerte"),2,IF(AND(W336="Preventivo",BB331="Moderado"),1,0))</f>
        <v>0</v>
      </c>
      <c r="BD336" s="64">
        <f>+IF(AND(W336="Detectivo/Correctivo",$BB331="Fuerte"),2,IF(AND(W336="Detectivo/Correctivo",$BB336="Moderado"),1,IF(AND(W336="Preventivo",$BB331="Fuerte"),1,0)))</f>
        <v>0</v>
      </c>
      <c r="BE336" s="197" t="e">
        <f>+N331-BC336</f>
        <v>#N/A</v>
      </c>
      <c r="BF336" s="197" t="e">
        <f>+P331-BD336</f>
        <v>#N/A</v>
      </c>
      <c r="BG336" s="300"/>
      <c r="BH336" s="300"/>
      <c r="BI336" s="300"/>
      <c r="BJ336" s="489"/>
      <c r="BK336" s="489"/>
      <c r="BL336" s="489"/>
      <c r="BM336" s="489"/>
    </row>
    <row r="337" spans="1:65" ht="65.099999999999994" customHeight="1" thickBot="1" x14ac:dyDescent="0.3">
      <c r="A337" s="309">
        <v>56</v>
      </c>
      <c r="B337" s="494"/>
      <c r="C337" s="314" t="str">
        <f>IFERROR(VLOOKUP(B337,Listados!B$3:C$20,2,FALSE),"")</f>
        <v/>
      </c>
      <c r="D337" s="107"/>
      <c r="E337" s="107"/>
      <c r="F337" s="409"/>
      <c r="G337" s="317"/>
      <c r="H337" s="100"/>
      <c r="I337" s="129"/>
      <c r="J337" s="100"/>
      <c r="K337" s="103"/>
      <c r="L337" s="17"/>
      <c r="M337" s="301"/>
      <c r="N337" s="303" t="e">
        <f>+VLOOKUP(M337,Listados!$K$8:$L$12,2,0)</f>
        <v>#N/A</v>
      </c>
      <c r="O337" s="306"/>
      <c r="P337" s="303" t="e">
        <f>+VLOOKUP(O337,Listados!$K$13:$L$17,2,0)</f>
        <v>#N/A</v>
      </c>
      <c r="Q337" s="300" t="str">
        <f>IF(AND(M337&lt;&gt;"",O337&lt;&gt;""),VLOOKUP(M337&amp;O337,Listados!$M$3:$N$27,2,FALSE),"")</f>
        <v/>
      </c>
      <c r="R337" s="298" t="e">
        <f>+VLOOKUP(Q337,Listados!$P$3:$Q$6,2,FALSE)</f>
        <v>#N/A</v>
      </c>
      <c r="S337" s="162"/>
      <c r="T337" s="94"/>
      <c r="U337" s="47" t="s">
        <v>627</v>
      </c>
      <c r="V337" s="200"/>
      <c r="W337" s="200"/>
      <c r="X337" s="200"/>
      <c r="Y337" s="95" t="str">
        <f t="shared" si="61"/>
        <v/>
      </c>
      <c r="Z337" s="200"/>
      <c r="AA337" s="95" t="str">
        <f t="shared" si="62"/>
        <v/>
      </c>
      <c r="AB337" s="162"/>
      <c r="AC337" s="95" t="str">
        <f t="shared" si="63"/>
        <v/>
      </c>
      <c r="AD337" s="162"/>
      <c r="AE337" s="95" t="str">
        <f t="shared" si="64"/>
        <v/>
      </c>
      <c r="AF337" s="162"/>
      <c r="AG337" s="95" t="str">
        <f t="shared" si="65"/>
        <v/>
      </c>
      <c r="AH337" s="162"/>
      <c r="AI337" s="95" t="str">
        <f t="shared" si="66"/>
        <v/>
      </c>
      <c r="AJ337" s="162"/>
      <c r="AK337" s="27" t="str">
        <f t="shared" si="67"/>
        <v/>
      </c>
      <c r="AL337" s="48" t="str">
        <f t="shared" si="68"/>
        <v/>
      </c>
      <c r="AM337" s="48" t="str">
        <f t="shared" si="69"/>
        <v/>
      </c>
      <c r="AN337" s="236"/>
      <c r="AO337" s="236"/>
      <c r="AP337" s="236"/>
      <c r="AQ337" s="236"/>
      <c r="AR337" s="236"/>
      <c r="AS337" s="236"/>
      <c r="AT337" s="236"/>
      <c r="AU337" s="237" t="str">
        <f>IFERROR(VLOOKUP(AT337,'Seguridad Información'!$I$61:$J$65,2,0),"")</f>
        <v/>
      </c>
      <c r="AV337" s="79"/>
      <c r="AW337" s="78" t="str">
        <f t="shared" si="60"/>
        <v/>
      </c>
      <c r="AX337" s="77" t="str">
        <f t="shared" si="70"/>
        <v/>
      </c>
      <c r="AY337" s="21" t="str">
        <f>IFERROR(VLOOKUP((CONCATENATE(AM337,AX337)),Listados!$U$3:$V$11,2,FALSE),"")</f>
        <v/>
      </c>
      <c r="AZ337" s="48">
        <f t="shared" si="71"/>
        <v>100</v>
      </c>
      <c r="BA337" s="294">
        <f>AVERAGE(AZ337:AZ342)</f>
        <v>100</v>
      </c>
      <c r="BB337" s="296" t="str">
        <f>IF(BA337&lt;=50, "Débil", IF(BA337&lt;=99,"Moderado","Fuerte"))</f>
        <v>Fuerte</v>
      </c>
      <c r="BC337" s="197">
        <f>+IF(AND(W337="Preventivo",BB337="Fuerte"),2,IF(AND(W337="Preventivo",BB337="Moderado"),1,0))</f>
        <v>0</v>
      </c>
      <c r="BD337" s="64">
        <f>+IF(AND(W337="Detectivo/Correctivo",$BB337="Fuerte"),2,IF(AND(W337="Detectivo/Correctivo",$BB337="Moderado"),1,IF(AND(W337="Preventivo",$BB337="Fuerte"),1,0)))</f>
        <v>0</v>
      </c>
      <c r="BE337" s="197" t="e">
        <f>+N337-BC337</f>
        <v>#N/A</v>
      </c>
      <c r="BF337" s="197" t="e">
        <f>+P337-BD337</f>
        <v>#N/A</v>
      </c>
      <c r="BG337" s="298" t="e">
        <f>+VLOOKUP(MIN(BE337,BE338,BE339,BE340,BE341,BE342),Listados!$J$18:$K$24,2,TRUE)</f>
        <v>#N/A</v>
      </c>
      <c r="BH337" s="298" t="e">
        <f>+VLOOKUP(MIN(BF337,BF338,BF339,BF340,BF341,BF342),Listados!$J$27:$K$32,2,TRUE)</f>
        <v>#N/A</v>
      </c>
      <c r="BI337" s="298" t="e">
        <f>IF(AND(BG337&lt;&gt;"",BH337&lt;&gt;""),VLOOKUP(BG337&amp;BH337,Listados!$M$3:$N$27,2,FALSE),"")</f>
        <v>#N/A</v>
      </c>
      <c r="BJ337" s="487" t="e">
        <f>+IF($R337="Asumir el riesgo","NA","")</f>
        <v>#N/A</v>
      </c>
      <c r="BK337" s="487" t="e">
        <f>+IF($R337="Asumir el riesgo","NA","")</f>
        <v>#N/A</v>
      </c>
      <c r="BL337" s="487" t="e">
        <f>+IF($R337="Asumir el riesgo","NA","")</f>
        <v>#N/A</v>
      </c>
      <c r="BM337" s="487" t="e">
        <f>+IF($R337="Asumir el riesgo","NA","")</f>
        <v>#N/A</v>
      </c>
    </row>
    <row r="338" spans="1:65" ht="65.099999999999994" customHeight="1" thickBot="1" x14ac:dyDescent="0.3">
      <c r="A338" s="310"/>
      <c r="B338" s="495"/>
      <c r="C338" s="315"/>
      <c r="D338" s="168"/>
      <c r="E338" s="168"/>
      <c r="F338" s="410"/>
      <c r="G338" s="318"/>
      <c r="H338" s="100"/>
      <c r="I338" s="129"/>
      <c r="J338" s="100"/>
      <c r="K338" s="153"/>
      <c r="L338" s="130"/>
      <c r="M338" s="302"/>
      <c r="N338" s="304"/>
      <c r="O338" s="307"/>
      <c r="P338" s="304"/>
      <c r="Q338" s="308"/>
      <c r="R338" s="299"/>
      <c r="S338" s="162"/>
      <c r="T338" s="238"/>
      <c r="U338" s="47" t="s">
        <v>627</v>
      </c>
      <c r="V338" s="200"/>
      <c r="W338" s="200"/>
      <c r="X338" s="200"/>
      <c r="Y338" s="95" t="str">
        <f t="shared" si="61"/>
        <v/>
      </c>
      <c r="Z338" s="200"/>
      <c r="AA338" s="95" t="str">
        <f t="shared" si="62"/>
        <v/>
      </c>
      <c r="AB338" s="162"/>
      <c r="AC338" s="95" t="str">
        <f t="shared" si="63"/>
        <v/>
      </c>
      <c r="AD338" s="162"/>
      <c r="AE338" s="95" t="str">
        <f t="shared" si="64"/>
        <v/>
      </c>
      <c r="AF338" s="162"/>
      <c r="AG338" s="95" t="str">
        <f t="shared" si="65"/>
        <v/>
      </c>
      <c r="AH338" s="162"/>
      <c r="AI338" s="95" t="str">
        <f t="shared" si="66"/>
        <v/>
      </c>
      <c r="AJ338" s="162"/>
      <c r="AK338" s="27" t="str">
        <f t="shared" si="67"/>
        <v/>
      </c>
      <c r="AL338" s="48" t="str">
        <f t="shared" si="68"/>
        <v/>
      </c>
      <c r="AM338" s="48" t="str">
        <f t="shared" si="69"/>
        <v/>
      </c>
      <c r="AN338" s="236"/>
      <c r="AO338" s="236"/>
      <c r="AP338" s="236"/>
      <c r="AQ338" s="236"/>
      <c r="AR338" s="236"/>
      <c r="AS338" s="236"/>
      <c r="AT338" s="236"/>
      <c r="AU338" s="237" t="str">
        <f>IFERROR(VLOOKUP(AT338,'Seguridad Información'!$I$61:$J$65,2,0),"")</f>
        <v/>
      </c>
      <c r="AV338" s="79"/>
      <c r="AW338" s="78" t="str">
        <f t="shared" si="60"/>
        <v/>
      </c>
      <c r="AX338" s="77" t="str">
        <f t="shared" si="70"/>
        <v/>
      </c>
      <c r="AY338" s="21" t="str">
        <f>IFERROR(VLOOKUP((CONCATENATE(AM338,AX338)),Listados!$U$3:$V$11,2,FALSE),"")</f>
        <v/>
      </c>
      <c r="AZ338" s="48">
        <f t="shared" si="71"/>
        <v>100</v>
      </c>
      <c r="BA338" s="295"/>
      <c r="BB338" s="297"/>
      <c r="BC338" s="197">
        <f>+IF(AND(W338="Preventivo",BB337="Fuerte"),2,IF(AND(W338="Preventivo",BB337="Moderado"),1,0))</f>
        <v>0</v>
      </c>
      <c r="BD338" s="64">
        <f>+IF(AND(W338="Detectivo/Correctivo",$BB337="Fuerte"),2,IF(AND(W338="Detectivo/Correctivo",$BB338="Moderado"),1,IF(AND(W338="Preventivo",$BB337="Fuerte"),1,0)))</f>
        <v>0</v>
      </c>
      <c r="BE338" s="197" t="e">
        <f>+N337-BC338</f>
        <v>#N/A</v>
      </c>
      <c r="BF338" s="197" t="e">
        <f>+P337-BD338</f>
        <v>#N/A</v>
      </c>
      <c r="BG338" s="299"/>
      <c r="BH338" s="299"/>
      <c r="BI338" s="299"/>
      <c r="BJ338" s="488"/>
      <c r="BK338" s="488"/>
      <c r="BL338" s="488"/>
      <c r="BM338" s="488"/>
    </row>
    <row r="339" spans="1:65" ht="65.099999999999994" customHeight="1" thickBot="1" x14ac:dyDescent="0.3">
      <c r="A339" s="310"/>
      <c r="B339" s="495"/>
      <c r="C339" s="315"/>
      <c r="D339" s="168"/>
      <c r="E339" s="168"/>
      <c r="F339" s="410"/>
      <c r="G339" s="318"/>
      <c r="H339" s="100"/>
      <c r="I339" s="129"/>
      <c r="J339" s="100"/>
      <c r="K339" s="153"/>
      <c r="L339" s="130"/>
      <c r="M339" s="302"/>
      <c r="N339" s="304"/>
      <c r="O339" s="307"/>
      <c r="P339" s="304"/>
      <c r="Q339" s="308"/>
      <c r="R339" s="299"/>
      <c r="S339" s="162"/>
      <c r="T339" s="96"/>
      <c r="U339" s="47" t="s">
        <v>627</v>
      </c>
      <c r="V339" s="200"/>
      <c r="W339" s="200"/>
      <c r="X339" s="200"/>
      <c r="Y339" s="95" t="str">
        <f t="shared" si="61"/>
        <v/>
      </c>
      <c r="Z339" s="200"/>
      <c r="AA339" s="95" t="str">
        <f t="shared" si="62"/>
        <v/>
      </c>
      <c r="AB339" s="162"/>
      <c r="AC339" s="95" t="str">
        <f t="shared" si="63"/>
        <v/>
      </c>
      <c r="AD339" s="162"/>
      <c r="AE339" s="95" t="str">
        <f t="shared" si="64"/>
        <v/>
      </c>
      <c r="AF339" s="162"/>
      <c r="AG339" s="95" t="str">
        <f t="shared" si="65"/>
        <v/>
      </c>
      <c r="AH339" s="162"/>
      <c r="AI339" s="95" t="str">
        <f t="shared" si="66"/>
        <v/>
      </c>
      <c r="AJ339" s="162"/>
      <c r="AK339" s="27" t="str">
        <f t="shared" si="67"/>
        <v/>
      </c>
      <c r="AL339" s="48" t="str">
        <f t="shared" si="68"/>
        <v/>
      </c>
      <c r="AM339" s="48" t="str">
        <f t="shared" si="69"/>
        <v/>
      </c>
      <c r="AN339" s="236"/>
      <c r="AO339" s="236"/>
      <c r="AP339" s="236"/>
      <c r="AQ339" s="236"/>
      <c r="AR339" s="236"/>
      <c r="AS339" s="236"/>
      <c r="AT339" s="236"/>
      <c r="AU339" s="237" t="str">
        <f>IFERROR(VLOOKUP(AT339,'Seguridad Información'!$I$61:$J$65,2,0),"")</f>
        <v/>
      </c>
      <c r="AV339" s="79"/>
      <c r="AW339" s="78" t="str">
        <f t="shared" si="60"/>
        <v/>
      </c>
      <c r="AX339" s="77" t="str">
        <f t="shared" si="70"/>
        <v/>
      </c>
      <c r="AY339" s="21" t="str">
        <f>IFERROR(VLOOKUP((CONCATENATE(AM339,AX339)),Listados!$U$3:$V$11,2,FALSE),"")</f>
        <v/>
      </c>
      <c r="AZ339" s="48">
        <f t="shared" si="71"/>
        <v>100</v>
      </c>
      <c r="BA339" s="295"/>
      <c r="BB339" s="297"/>
      <c r="BC339" s="197">
        <f>+IF(AND(W339="Preventivo",BB337="Fuerte"),2,IF(AND(W339="Preventivo",BB337="Moderado"),1,0))</f>
        <v>0</v>
      </c>
      <c r="BD339" s="64">
        <f>+IF(AND(W339="Detectivo/Correctivo",$BB337="Fuerte"),2,IF(AND(W339="Detectivo/Correctivo",$BB339="Moderado"),1,IF(AND(W339="Preventivo",$BB337="Fuerte"),1,0)))</f>
        <v>0</v>
      </c>
      <c r="BE339" s="197" t="e">
        <f>+N337-BC339</f>
        <v>#N/A</v>
      </c>
      <c r="BF339" s="197" t="e">
        <f>+P337-BD339</f>
        <v>#N/A</v>
      </c>
      <c r="BG339" s="299"/>
      <c r="BH339" s="299"/>
      <c r="BI339" s="299"/>
      <c r="BJ339" s="488"/>
      <c r="BK339" s="488"/>
      <c r="BL339" s="488"/>
      <c r="BM339" s="488"/>
    </row>
    <row r="340" spans="1:65" ht="65.099999999999994" customHeight="1" thickBot="1" x14ac:dyDescent="0.3">
      <c r="A340" s="310"/>
      <c r="B340" s="495"/>
      <c r="C340" s="315"/>
      <c r="D340" s="168"/>
      <c r="E340" s="168"/>
      <c r="F340" s="410"/>
      <c r="G340" s="318"/>
      <c r="H340" s="100"/>
      <c r="I340" s="129"/>
      <c r="J340" s="100"/>
      <c r="K340" s="153"/>
      <c r="L340" s="130"/>
      <c r="M340" s="302"/>
      <c r="N340" s="304"/>
      <c r="O340" s="307"/>
      <c r="P340" s="304"/>
      <c r="Q340" s="308"/>
      <c r="R340" s="299"/>
      <c r="S340" s="162"/>
      <c r="T340" s="97"/>
      <c r="U340" s="47" t="s">
        <v>627</v>
      </c>
      <c r="V340" s="200"/>
      <c r="W340" s="200"/>
      <c r="X340" s="200"/>
      <c r="Y340" s="95" t="str">
        <f t="shared" si="61"/>
        <v/>
      </c>
      <c r="Z340" s="200"/>
      <c r="AA340" s="95" t="str">
        <f t="shared" si="62"/>
        <v/>
      </c>
      <c r="AB340" s="162"/>
      <c r="AC340" s="95" t="str">
        <f t="shared" si="63"/>
        <v/>
      </c>
      <c r="AD340" s="162"/>
      <c r="AE340" s="95" t="str">
        <f t="shared" si="64"/>
        <v/>
      </c>
      <c r="AF340" s="162"/>
      <c r="AG340" s="95" t="str">
        <f t="shared" si="65"/>
        <v/>
      </c>
      <c r="AH340" s="162"/>
      <c r="AI340" s="95" t="str">
        <f t="shared" si="66"/>
        <v/>
      </c>
      <c r="AJ340" s="162"/>
      <c r="AK340" s="27" t="str">
        <f t="shared" si="67"/>
        <v/>
      </c>
      <c r="AL340" s="48" t="str">
        <f t="shared" si="68"/>
        <v/>
      </c>
      <c r="AM340" s="48" t="str">
        <f t="shared" si="69"/>
        <v/>
      </c>
      <c r="AN340" s="236"/>
      <c r="AO340" s="236"/>
      <c r="AP340" s="236"/>
      <c r="AQ340" s="236"/>
      <c r="AR340" s="236"/>
      <c r="AS340" s="236"/>
      <c r="AT340" s="236"/>
      <c r="AU340" s="237" t="str">
        <f>IFERROR(VLOOKUP(AT340,'Seguridad Información'!$I$61:$J$65,2,0),"")</f>
        <v/>
      </c>
      <c r="AV340" s="79"/>
      <c r="AW340" s="78" t="str">
        <f t="shared" si="60"/>
        <v/>
      </c>
      <c r="AX340" s="77" t="str">
        <f t="shared" si="70"/>
        <v/>
      </c>
      <c r="AY340" s="21" t="str">
        <f>IFERROR(VLOOKUP((CONCATENATE(AM340,AX340)),Listados!$U$3:$V$11,2,FALSE),"")</f>
        <v/>
      </c>
      <c r="AZ340" s="48">
        <f t="shared" si="71"/>
        <v>100</v>
      </c>
      <c r="BA340" s="295"/>
      <c r="BB340" s="297"/>
      <c r="BC340" s="197">
        <f>+IF(AND(W340="Preventivo",BB337="Fuerte"),2,IF(AND(W340="Preventivo",BB337="Moderado"),1,0))</f>
        <v>0</v>
      </c>
      <c r="BD340" s="64">
        <f>+IF(AND(W340="Detectivo/Correctivo",$BB337="Fuerte"),2,IF(AND(W340="Detectivo/Correctivo",$BB340="Moderado"),1,IF(AND(W340="Preventivo",$BB337="Fuerte"),1,0)))</f>
        <v>0</v>
      </c>
      <c r="BE340" s="197" t="e">
        <f>+N337-BC340</f>
        <v>#N/A</v>
      </c>
      <c r="BF340" s="197" t="e">
        <f>+P337-BD340</f>
        <v>#N/A</v>
      </c>
      <c r="BG340" s="299"/>
      <c r="BH340" s="299"/>
      <c r="BI340" s="299"/>
      <c r="BJ340" s="488"/>
      <c r="BK340" s="488"/>
      <c r="BL340" s="488"/>
      <c r="BM340" s="488"/>
    </row>
    <row r="341" spans="1:65" ht="65.099999999999994" customHeight="1" thickBot="1" x14ac:dyDescent="0.3">
      <c r="A341" s="310"/>
      <c r="B341" s="495"/>
      <c r="C341" s="315"/>
      <c r="D341" s="109"/>
      <c r="E341" s="109"/>
      <c r="F341" s="410"/>
      <c r="G341" s="318"/>
      <c r="H341" s="100"/>
      <c r="I341" s="129"/>
      <c r="J341" s="100"/>
      <c r="K341" s="29"/>
      <c r="L341" s="130"/>
      <c r="M341" s="302"/>
      <c r="N341" s="304"/>
      <c r="O341" s="307"/>
      <c r="P341" s="304"/>
      <c r="Q341" s="308"/>
      <c r="R341" s="299"/>
      <c r="S341" s="162"/>
      <c r="T341" s="238"/>
      <c r="U341" s="47" t="s">
        <v>627</v>
      </c>
      <c r="V341" s="200"/>
      <c r="W341" s="200"/>
      <c r="X341" s="200"/>
      <c r="Y341" s="95" t="str">
        <f t="shared" si="61"/>
        <v/>
      </c>
      <c r="Z341" s="200"/>
      <c r="AA341" s="95" t="str">
        <f t="shared" si="62"/>
        <v/>
      </c>
      <c r="AB341" s="162"/>
      <c r="AC341" s="95" t="str">
        <f t="shared" si="63"/>
        <v/>
      </c>
      <c r="AD341" s="162"/>
      <c r="AE341" s="95" t="str">
        <f t="shared" si="64"/>
        <v/>
      </c>
      <c r="AF341" s="162"/>
      <c r="AG341" s="95" t="str">
        <f t="shared" si="65"/>
        <v/>
      </c>
      <c r="AH341" s="162"/>
      <c r="AI341" s="95" t="str">
        <f t="shared" si="66"/>
        <v/>
      </c>
      <c r="AJ341" s="162"/>
      <c r="AK341" s="27" t="str">
        <f t="shared" si="67"/>
        <v/>
      </c>
      <c r="AL341" s="48" t="str">
        <f t="shared" si="68"/>
        <v/>
      </c>
      <c r="AM341" s="48" t="str">
        <f t="shared" si="69"/>
        <v/>
      </c>
      <c r="AN341" s="236"/>
      <c r="AO341" s="236"/>
      <c r="AP341" s="236"/>
      <c r="AQ341" s="236"/>
      <c r="AR341" s="236"/>
      <c r="AS341" s="236"/>
      <c r="AT341" s="236"/>
      <c r="AU341" s="237" t="str">
        <f>IFERROR(VLOOKUP(AT341,'Seguridad Información'!$I$61:$J$65,2,0),"")</f>
        <v/>
      </c>
      <c r="AV341" s="79"/>
      <c r="AW341" s="78" t="str">
        <f t="shared" si="60"/>
        <v/>
      </c>
      <c r="AX341" s="77" t="str">
        <f t="shared" si="70"/>
        <v/>
      </c>
      <c r="AY341" s="21" t="str">
        <f>IFERROR(VLOOKUP((CONCATENATE(AM341,AX341)),Listados!$U$3:$V$11,2,FALSE),"")</f>
        <v/>
      </c>
      <c r="AZ341" s="48">
        <f t="shared" si="71"/>
        <v>100</v>
      </c>
      <c r="BA341" s="295"/>
      <c r="BB341" s="297"/>
      <c r="BC341" s="197">
        <f>+IF(AND(W341="Preventivo",BB337="Fuerte"),2,IF(AND(W341="Preventivo",BB337="Moderado"),1,0))</f>
        <v>0</v>
      </c>
      <c r="BD341" s="64">
        <f>+IF(AND(W341="Detectivo/Correctivo",$BB337="Fuerte"),2,IF(AND(W341="Detectivo/Correctivo",$BB341="Moderado"),1,IF(AND(W341="Preventivo",$BB337="Fuerte"),1,0)))</f>
        <v>0</v>
      </c>
      <c r="BE341" s="197" t="e">
        <f>+N337-BC341</f>
        <v>#N/A</v>
      </c>
      <c r="BF341" s="197" t="e">
        <f>+P337-BD341</f>
        <v>#N/A</v>
      </c>
      <c r="BG341" s="299"/>
      <c r="BH341" s="299"/>
      <c r="BI341" s="299"/>
      <c r="BJ341" s="488"/>
      <c r="BK341" s="488"/>
      <c r="BL341" s="488"/>
      <c r="BM341" s="488"/>
    </row>
    <row r="342" spans="1:65" ht="65.099999999999994" customHeight="1" thickBot="1" x14ac:dyDescent="0.3">
      <c r="A342" s="311"/>
      <c r="B342" s="495"/>
      <c r="C342" s="316"/>
      <c r="D342" s="106"/>
      <c r="E342" s="106"/>
      <c r="F342" s="479"/>
      <c r="G342" s="319"/>
      <c r="H342" s="100"/>
      <c r="I342" s="129"/>
      <c r="J342" s="100"/>
      <c r="K342" s="31"/>
      <c r="L342" s="130"/>
      <c r="M342" s="302"/>
      <c r="N342" s="305"/>
      <c r="O342" s="307"/>
      <c r="P342" s="305"/>
      <c r="Q342" s="308"/>
      <c r="R342" s="300"/>
      <c r="S342" s="162"/>
      <c r="T342" s="98"/>
      <c r="U342" s="47" t="s">
        <v>627</v>
      </c>
      <c r="V342" s="200"/>
      <c r="W342" s="200"/>
      <c r="X342" s="200"/>
      <c r="Y342" s="95" t="str">
        <f t="shared" si="61"/>
        <v/>
      </c>
      <c r="Z342" s="200"/>
      <c r="AA342" s="95" t="str">
        <f t="shared" si="62"/>
        <v/>
      </c>
      <c r="AB342" s="162"/>
      <c r="AC342" s="95" t="str">
        <f t="shared" si="63"/>
        <v/>
      </c>
      <c r="AD342" s="162"/>
      <c r="AE342" s="95" t="str">
        <f t="shared" si="64"/>
        <v/>
      </c>
      <c r="AF342" s="162"/>
      <c r="AG342" s="95" t="str">
        <f t="shared" si="65"/>
        <v/>
      </c>
      <c r="AH342" s="162"/>
      <c r="AI342" s="95" t="str">
        <f t="shared" si="66"/>
        <v/>
      </c>
      <c r="AJ342" s="162"/>
      <c r="AK342" s="27" t="str">
        <f t="shared" si="67"/>
        <v/>
      </c>
      <c r="AL342" s="48" t="str">
        <f t="shared" si="68"/>
        <v/>
      </c>
      <c r="AM342" s="48" t="str">
        <f t="shared" si="69"/>
        <v/>
      </c>
      <c r="AN342" s="236"/>
      <c r="AO342" s="236"/>
      <c r="AP342" s="236"/>
      <c r="AQ342" s="236"/>
      <c r="AR342" s="236"/>
      <c r="AS342" s="236"/>
      <c r="AT342" s="236"/>
      <c r="AU342" s="237" t="str">
        <f>IFERROR(VLOOKUP(AT342,'Seguridad Información'!$I$61:$J$65,2,0),"")</f>
        <v/>
      </c>
      <c r="AV342" s="79"/>
      <c r="AW342" s="78" t="str">
        <f t="shared" si="60"/>
        <v/>
      </c>
      <c r="AX342" s="77" t="str">
        <f t="shared" si="70"/>
        <v/>
      </c>
      <c r="AY342" s="21" t="str">
        <f>IFERROR(VLOOKUP((CONCATENATE(AM342,AX342)),Listados!$U$3:$V$11,2,FALSE),"")</f>
        <v/>
      </c>
      <c r="AZ342" s="48">
        <f t="shared" si="71"/>
        <v>100</v>
      </c>
      <c r="BA342" s="296"/>
      <c r="BB342" s="297"/>
      <c r="BC342" s="197">
        <f>+IF(AND(W342="Preventivo",BB337="Fuerte"),2,IF(AND(W342="Preventivo",BB337="Moderado"),1,0))</f>
        <v>0</v>
      </c>
      <c r="BD342" s="64">
        <f>+IF(AND(W342="Detectivo/Correctivo",$BB337="Fuerte"),2,IF(AND(W342="Detectivo/Correctivo",$BB342="Moderado"),1,IF(AND(W342="Preventivo",$BB337="Fuerte"),1,0)))</f>
        <v>0</v>
      </c>
      <c r="BE342" s="197" t="e">
        <f>+N337-BC342</f>
        <v>#N/A</v>
      </c>
      <c r="BF342" s="197" t="e">
        <f>+P337-BD342</f>
        <v>#N/A</v>
      </c>
      <c r="BG342" s="300"/>
      <c r="BH342" s="300"/>
      <c r="BI342" s="300"/>
      <c r="BJ342" s="489"/>
      <c r="BK342" s="489"/>
      <c r="BL342" s="489"/>
      <c r="BM342" s="489"/>
    </row>
    <row r="343" spans="1:65" ht="65.099999999999994" customHeight="1" thickBot="1" x14ac:dyDescent="0.3">
      <c r="A343" s="309">
        <v>57</v>
      </c>
      <c r="B343" s="494"/>
      <c r="C343" s="314" t="str">
        <f>IFERROR(VLOOKUP(B343,Listados!B$3:C$20,2,FALSE),"")</f>
        <v/>
      </c>
      <c r="D343" s="107"/>
      <c r="E343" s="107"/>
      <c r="F343" s="409"/>
      <c r="G343" s="317"/>
      <c r="H343" s="100"/>
      <c r="I343" s="129"/>
      <c r="J343" s="100"/>
      <c r="K343" s="103"/>
      <c r="L343" s="17"/>
      <c r="M343" s="301"/>
      <c r="N343" s="303" t="e">
        <f>+VLOOKUP(M343,Listados!$K$8:$L$12,2,0)</f>
        <v>#N/A</v>
      </c>
      <c r="O343" s="306"/>
      <c r="P343" s="303" t="e">
        <f>+VLOOKUP(O343,Listados!$K$13:$L$17,2,0)</f>
        <v>#N/A</v>
      </c>
      <c r="Q343" s="300" t="str">
        <f>IF(AND(M343&lt;&gt;"",O343&lt;&gt;""),VLOOKUP(M343&amp;O343,Listados!$M$3:$N$27,2,FALSE),"")</f>
        <v/>
      </c>
      <c r="R343" s="298" t="e">
        <f>+VLOOKUP(Q343,Listados!$P$3:$Q$6,2,FALSE)</f>
        <v>#N/A</v>
      </c>
      <c r="S343" s="162"/>
      <c r="T343" s="94"/>
      <c r="U343" s="47" t="s">
        <v>627</v>
      </c>
      <c r="V343" s="200"/>
      <c r="W343" s="200"/>
      <c r="X343" s="200"/>
      <c r="Y343" s="95" t="str">
        <f t="shared" si="61"/>
        <v/>
      </c>
      <c r="Z343" s="200"/>
      <c r="AA343" s="95" t="str">
        <f t="shared" si="62"/>
        <v/>
      </c>
      <c r="AB343" s="162"/>
      <c r="AC343" s="95" t="str">
        <f t="shared" si="63"/>
        <v/>
      </c>
      <c r="AD343" s="162"/>
      <c r="AE343" s="95" t="str">
        <f t="shared" si="64"/>
        <v/>
      </c>
      <c r="AF343" s="162"/>
      <c r="AG343" s="95" t="str">
        <f t="shared" si="65"/>
        <v/>
      </c>
      <c r="AH343" s="162"/>
      <c r="AI343" s="95" t="str">
        <f t="shared" si="66"/>
        <v/>
      </c>
      <c r="AJ343" s="162"/>
      <c r="AK343" s="27" t="str">
        <f t="shared" si="67"/>
        <v/>
      </c>
      <c r="AL343" s="48" t="str">
        <f t="shared" si="68"/>
        <v/>
      </c>
      <c r="AM343" s="48" t="str">
        <f t="shared" si="69"/>
        <v/>
      </c>
      <c r="AN343" s="236"/>
      <c r="AO343" s="236"/>
      <c r="AP343" s="236"/>
      <c r="AQ343" s="236"/>
      <c r="AR343" s="236"/>
      <c r="AS343" s="236"/>
      <c r="AT343" s="236"/>
      <c r="AU343" s="237" t="str">
        <f>IFERROR(VLOOKUP(AT343,'Seguridad Información'!$I$61:$J$65,2,0),"")</f>
        <v/>
      </c>
      <c r="AV343" s="79"/>
      <c r="AW343" s="78" t="str">
        <f t="shared" si="60"/>
        <v/>
      </c>
      <c r="AX343" s="77" t="str">
        <f t="shared" si="70"/>
        <v/>
      </c>
      <c r="AY343" s="21" t="str">
        <f>IFERROR(VLOOKUP((CONCATENATE(AM343,AX343)),Listados!$U$3:$V$11,2,FALSE),"")</f>
        <v/>
      </c>
      <c r="AZ343" s="48">
        <f t="shared" si="71"/>
        <v>100</v>
      </c>
      <c r="BA343" s="294">
        <f>AVERAGE(AZ343:AZ348)</f>
        <v>100</v>
      </c>
      <c r="BB343" s="296" t="str">
        <f>IF(BA343&lt;=50, "Débil", IF(BA343&lt;=99,"Moderado","Fuerte"))</f>
        <v>Fuerte</v>
      </c>
      <c r="BC343" s="197">
        <f>+IF(AND(W343="Preventivo",BB343="Fuerte"),2,IF(AND(W343="Preventivo",BB343="Moderado"),1,0))</f>
        <v>0</v>
      </c>
      <c r="BD343" s="64">
        <f>+IF(AND(W343="Detectivo/Correctivo",$BB343="Fuerte"),2,IF(AND(W343="Detectivo/Correctivo",$BB343="Moderado"),1,IF(AND(W343="Preventivo",$BB343="Fuerte"),1,0)))</f>
        <v>0</v>
      </c>
      <c r="BE343" s="197" t="e">
        <f>+N343-BC343</f>
        <v>#N/A</v>
      </c>
      <c r="BF343" s="197" t="e">
        <f>+P343-BD343</f>
        <v>#N/A</v>
      </c>
      <c r="BG343" s="298" t="e">
        <f>+VLOOKUP(MIN(BE343,BE344,BE345,BE346,BE347,BE348),Listados!$J$18:$K$24,2,TRUE)</f>
        <v>#N/A</v>
      </c>
      <c r="BH343" s="298" t="e">
        <f>+VLOOKUP(MIN(BF343,BF344,BF345,BF346,BF347,BF348),Listados!$J$27:$K$32,2,TRUE)</f>
        <v>#N/A</v>
      </c>
      <c r="BI343" s="298" t="e">
        <f>IF(AND(BG343&lt;&gt;"",BH343&lt;&gt;""),VLOOKUP(BG343&amp;BH343,Listados!$M$3:$N$27,2,FALSE),"")</f>
        <v>#N/A</v>
      </c>
      <c r="BJ343" s="487" t="e">
        <f>+IF($R343="Asumir el riesgo","NA","")</f>
        <v>#N/A</v>
      </c>
      <c r="BK343" s="487" t="e">
        <f>+IF($R343="Asumir el riesgo","NA","")</f>
        <v>#N/A</v>
      </c>
      <c r="BL343" s="487" t="e">
        <f>+IF($R343="Asumir el riesgo","NA","")</f>
        <v>#N/A</v>
      </c>
      <c r="BM343" s="487" t="e">
        <f>+IF($R343="Asumir el riesgo","NA","")</f>
        <v>#N/A</v>
      </c>
    </row>
    <row r="344" spans="1:65" ht="65.099999999999994" customHeight="1" thickBot="1" x14ac:dyDescent="0.3">
      <c r="A344" s="310"/>
      <c r="B344" s="495"/>
      <c r="C344" s="315"/>
      <c r="D344" s="168"/>
      <c r="E344" s="168"/>
      <c r="F344" s="410"/>
      <c r="G344" s="318"/>
      <c r="H344" s="100"/>
      <c r="I344" s="129"/>
      <c r="J344" s="100"/>
      <c r="K344" s="153"/>
      <c r="L344" s="130"/>
      <c r="M344" s="302"/>
      <c r="N344" s="304"/>
      <c r="O344" s="307"/>
      <c r="P344" s="304"/>
      <c r="Q344" s="308"/>
      <c r="R344" s="299"/>
      <c r="S344" s="162"/>
      <c r="T344" s="238"/>
      <c r="U344" s="47" t="s">
        <v>627</v>
      </c>
      <c r="V344" s="200"/>
      <c r="W344" s="200"/>
      <c r="X344" s="200"/>
      <c r="Y344" s="95" t="str">
        <f t="shared" si="61"/>
        <v/>
      </c>
      <c r="Z344" s="200"/>
      <c r="AA344" s="95" t="str">
        <f t="shared" si="62"/>
        <v/>
      </c>
      <c r="AB344" s="162"/>
      <c r="AC344" s="95" t="str">
        <f t="shared" si="63"/>
        <v/>
      </c>
      <c r="AD344" s="162"/>
      <c r="AE344" s="95" t="str">
        <f t="shared" si="64"/>
        <v/>
      </c>
      <c r="AF344" s="162"/>
      <c r="AG344" s="95" t="str">
        <f t="shared" si="65"/>
        <v/>
      </c>
      <c r="AH344" s="162"/>
      <c r="AI344" s="95" t="str">
        <f t="shared" si="66"/>
        <v/>
      </c>
      <c r="AJ344" s="162"/>
      <c r="AK344" s="27" t="str">
        <f t="shared" si="67"/>
        <v/>
      </c>
      <c r="AL344" s="48" t="str">
        <f t="shared" si="68"/>
        <v/>
      </c>
      <c r="AM344" s="48" t="str">
        <f t="shared" si="69"/>
        <v/>
      </c>
      <c r="AN344" s="236"/>
      <c r="AO344" s="236"/>
      <c r="AP344" s="236"/>
      <c r="AQ344" s="236"/>
      <c r="AR344" s="236"/>
      <c r="AS344" s="236"/>
      <c r="AT344" s="236"/>
      <c r="AU344" s="237" t="str">
        <f>IFERROR(VLOOKUP(AT344,'Seguridad Información'!$I$61:$J$65,2,0),"")</f>
        <v/>
      </c>
      <c r="AV344" s="79"/>
      <c r="AW344" s="78" t="str">
        <f t="shared" si="60"/>
        <v/>
      </c>
      <c r="AX344" s="77" t="str">
        <f t="shared" si="70"/>
        <v/>
      </c>
      <c r="AY344" s="21" t="str">
        <f>IFERROR(VLOOKUP((CONCATENATE(AM344,AX344)),Listados!$U$3:$V$11,2,FALSE),"")</f>
        <v/>
      </c>
      <c r="AZ344" s="48">
        <f t="shared" si="71"/>
        <v>100</v>
      </c>
      <c r="BA344" s="295"/>
      <c r="BB344" s="297"/>
      <c r="BC344" s="197">
        <f>+IF(AND(W344="Preventivo",BB343="Fuerte"),2,IF(AND(W344="Preventivo",BB343="Moderado"),1,0))</f>
        <v>0</v>
      </c>
      <c r="BD344" s="64">
        <f>+IF(AND(W344="Detectivo/Correctivo",$BB343="Fuerte"),2,IF(AND(W344="Detectivo/Correctivo",$BB344="Moderado"),1,IF(AND(W344="Preventivo",$BB343="Fuerte"),1,0)))</f>
        <v>0</v>
      </c>
      <c r="BE344" s="197" t="e">
        <f>+N343-BC344</f>
        <v>#N/A</v>
      </c>
      <c r="BF344" s="197" t="e">
        <f>+P343-BD344</f>
        <v>#N/A</v>
      </c>
      <c r="BG344" s="299"/>
      <c r="BH344" s="299"/>
      <c r="BI344" s="299"/>
      <c r="BJ344" s="488"/>
      <c r="BK344" s="488"/>
      <c r="BL344" s="488"/>
      <c r="BM344" s="488"/>
    </row>
    <row r="345" spans="1:65" ht="65.099999999999994" customHeight="1" thickBot="1" x14ac:dyDescent="0.3">
      <c r="A345" s="310"/>
      <c r="B345" s="495"/>
      <c r="C345" s="315"/>
      <c r="D345" s="168"/>
      <c r="E345" s="168"/>
      <c r="F345" s="410"/>
      <c r="G345" s="318"/>
      <c r="H345" s="100"/>
      <c r="I345" s="129"/>
      <c r="J345" s="100"/>
      <c r="K345" s="153"/>
      <c r="L345" s="130"/>
      <c r="M345" s="302"/>
      <c r="N345" s="304"/>
      <c r="O345" s="307"/>
      <c r="P345" s="304"/>
      <c r="Q345" s="308"/>
      <c r="R345" s="299"/>
      <c r="S345" s="162"/>
      <c r="T345" s="96"/>
      <c r="U345" s="47" t="s">
        <v>627</v>
      </c>
      <c r="V345" s="200"/>
      <c r="W345" s="200"/>
      <c r="X345" s="200"/>
      <c r="Y345" s="95" t="str">
        <f t="shared" si="61"/>
        <v/>
      </c>
      <c r="Z345" s="200"/>
      <c r="AA345" s="95" t="str">
        <f t="shared" si="62"/>
        <v/>
      </c>
      <c r="AB345" s="162"/>
      <c r="AC345" s="95" t="str">
        <f t="shared" si="63"/>
        <v/>
      </c>
      <c r="AD345" s="162"/>
      <c r="AE345" s="95" t="str">
        <f t="shared" si="64"/>
        <v/>
      </c>
      <c r="AF345" s="162"/>
      <c r="AG345" s="95" t="str">
        <f t="shared" si="65"/>
        <v/>
      </c>
      <c r="AH345" s="162"/>
      <c r="AI345" s="95" t="str">
        <f t="shared" si="66"/>
        <v/>
      </c>
      <c r="AJ345" s="162"/>
      <c r="AK345" s="27" t="str">
        <f t="shared" si="67"/>
        <v/>
      </c>
      <c r="AL345" s="48" t="str">
        <f t="shared" si="68"/>
        <v/>
      </c>
      <c r="AM345" s="48" t="str">
        <f t="shared" si="69"/>
        <v/>
      </c>
      <c r="AN345" s="236"/>
      <c r="AO345" s="236"/>
      <c r="AP345" s="236"/>
      <c r="AQ345" s="236"/>
      <c r="AR345" s="236"/>
      <c r="AS345" s="236"/>
      <c r="AT345" s="236"/>
      <c r="AU345" s="237" t="str">
        <f>IFERROR(VLOOKUP(AT345,'Seguridad Información'!$I$61:$J$65,2,0),"")</f>
        <v/>
      </c>
      <c r="AV345" s="79"/>
      <c r="AW345" s="78" t="str">
        <f t="shared" si="60"/>
        <v/>
      </c>
      <c r="AX345" s="77" t="str">
        <f t="shared" si="70"/>
        <v/>
      </c>
      <c r="AY345" s="21" t="str">
        <f>IFERROR(VLOOKUP((CONCATENATE(AM345,AX345)),Listados!$U$3:$V$11,2,FALSE),"")</f>
        <v/>
      </c>
      <c r="AZ345" s="48">
        <f t="shared" si="71"/>
        <v>100</v>
      </c>
      <c r="BA345" s="295"/>
      <c r="BB345" s="297"/>
      <c r="BC345" s="197">
        <f>+IF(AND(W345="Preventivo",BB343="Fuerte"),2,IF(AND(W345="Preventivo",BB343="Moderado"),1,0))</f>
        <v>0</v>
      </c>
      <c r="BD345" s="64">
        <f>+IF(AND(W345="Detectivo/Correctivo",$BB343="Fuerte"),2,IF(AND(W345="Detectivo/Correctivo",$BB345="Moderado"),1,IF(AND(W345="Preventivo",$BB343="Fuerte"),1,0)))</f>
        <v>0</v>
      </c>
      <c r="BE345" s="197" t="e">
        <f>+N343-BC345</f>
        <v>#N/A</v>
      </c>
      <c r="BF345" s="197" t="e">
        <f>+P343-BD345</f>
        <v>#N/A</v>
      </c>
      <c r="BG345" s="299"/>
      <c r="BH345" s="299"/>
      <c r="BI345" s="299"/>
      <c r="BJ345" s="488"/>
      <c r="BK345" s="488"/>
      <c r="BL345" s="488"/>
      <c r="BM345" s="488"/>
    </row>
    <row r="346" spans="1:65" ht="65.099999999999994" customHeight="1" thickBot="1" x14ac:dyDescent="0.3">
      <c r="A346" s="310"/>
      <c r="B346" s="495"/>
      <c r="C346" s="315"/>
      <c r="D346" s="168"/>
      <c r="E346" s="168"/>
      <c r="F346" s="410"/>
      <c r="G346" s="318"/>
      <c r="H346" s="100"/>
      <c r="I346" s="129"/>
      <c r="J346" s="100"/>
      <c r="K346" s="153"/>
      <c r="L346" s="130"/>
      <c r="M346" s="302"/>
      <c r="N346" s="304"/>
      <c r="O346" s="307"/>
      <c r="P346" s="304"/>
      <c r="Q346" s="308"/>
      <c r="R346" s="299"/>
      <c r="S346" s="162"/>
      <c r="T346" s="97"/>
      <c r="U346" s="47" t="s">
        <v>627</v>
      </c>
      <c r="V346" s="200"/>
      <c r="W346" s="200"/>
      <c r="X346" s="200"/>
      <c r="Y346" s="95" t="str">
        <f t="shared" si="61"/>
        <v/>
      </c>
      <c r="Z346" s="200"/>
      <c r="AA346" s="95" t="str">
        <f t="shared" si="62"/>
        <v/>
      </c>
      <c r="AB346" s="162"/>
      <c r="AC346" s="95" t="str">
        <f t="shared" si="63"/>
        <v/>
      </c>
      <c r="AD346" s="162"/>
      <c r="AE346" s="95" t="str">
        <f t="shared" si="64"/>
        <v/>
      </c>
      <c r="AF346" s="162"/>
      <c r="AG346" s="95" t="str">
        <f t="shared" si="65"/>
        <v/>
      </c>
      <c r="AH346" s="162"/>
      <c r="AI346" s="95" t="str">
        <f t="shared" si="66"/>
        <v/>
      </c>
      <c r="AJ346" s="162"/>
      <c r="AK346" s="27" t="str">
        <f t="shared" si="67"/>
        <v/>
      </c>
      <c r="AL346" s="48" t="str">
        <f t="shared" si="68"/>
        <v/>
      </c>
      <c r="AM346" s="48" t="str">
        <f t="shared" si="69"/>
        <v/>
      </c>
      <c r="AN346" s="236"/>
      <c r="AO346" s="236"/>
      <c r="AP346" s="236"/>
      <c r="AQ346" s="236"/>
      <c r="AR346" s="236"/>
      <c r="AS346" s="236"/>
      <c r="AT346" s="236"/>
      <c r="AU346" s="237" t="str">
        <f>IFERROR(VLOOKUP(AT346,'Seguridad Información'!$I$61:$J$65,2,0),"")</f>
        <v/>
      </c>
      <c r="AV346" s="79"/>
      <c r="AW346" s="78" t="str">
        <f t="shared" si="60"/>
        <v/>
      </c>
      <c r="AX346" s="77" t="str">
        <f t="shared" si="70"/>
        <v/>
      </c>
      <c r="AY346" s="21" t="str">
        <f>IFERROR(VLOOKUP((CONCATENATE(AM346,AX346)),Listados!$U$3:$V$11,2,FALSE),"")</f>
        <v/>
      </c>
      <c r="AZ346" s="48">
        <f t="shared" si="71"/>
        <v>100</v>
      </c>
      <c r="BA346" s="295"/>
      <c r="BB346" s="297"/>
      <c r="BC346" s="197">
        <f>+IF(AND(W346="Preventivo",BB343="Fuerte"),2,IF(AND(W346="Preventivo",BB343="Moderado"),1,0))</f>
        <v>0</v>
      </c>
      <c r="BD346" s="64">
        <f>+IF(AND(W346="Detectivo/Correctivo",$BB343="Fuerte"),2,IF(AND(W346="Detectivo/Correctivo",$BB346="Moderado"),1,IF(AND(W346="Preventivo",$BB343="Fuerte"),1,0)))</f>
        <v>0</v>
      </c>
      <c r="BE346" s="197" t="e">
        <f>+N343-BC346</f>
        <v>#N/A</v>
      </c>
      <c r="BF346" s="197" t="e">
        <f>+P343-BD346</f>
        <v>#N/A</v>
      </c>
      <c r="BG346" s="299"/>
      <c r="BH346" s="299"/>
      <c r="BI346" s="299"/>
      <c r="BJ346" s="488"/>
      <c r="BK346" s="488"/>
      <c r="BL346" s="488"/>
      <c r="BM346" s="488"/>
    </row>
    <row r="347" spans="1:65" ht="65.099999999999994" customHeight="1" thickBot="1" x14ac:dyDescent="0.3">
      <c r="A347" s="310"/>
      <c r="B347" s="495"/>
      <c r="C347" s="315"/>
      <c r="D347" s="109"/>
      <c r="E347" s="109"/>
      <c r="F347" s="410"/>
      <c r="G347" s="318"/>
      <c r="H347" s="100"/>
      <c r="I347" s="129"/>
      <c r="J347" s="100"/>
      <c r="K347" s="29"/>
      <c r="L347" s="130"/>
      <c r="M347" s="302"/>
      <c r="N347" s="304"/>
      <c r="O347" s="307"/>
      <c r="P347" s="304"/>
      <c r="Q347" s="308"/>
      <c r="R347" s="299"/>
      <c r="S347" s="162"/>
      <c r="T347" s="238"/>
      <c r="U347" s="47" t="s">
        <v>627</v>
      </c>
      <c r="V347" s="200"/>
      <c r="W347" s="200"/>
      <c r="X347" s="200"/>
      <c r="Y347" s="95" t="str">
        <f t="shared" si="61"/>
        <v/>
      </c>
      <c r="Z347" s="200"/>
      <c r="AA347" s="95" t="str">
        <f t="shared" si="62"/>
        <v/>
      </c>
      <c r="AB347" s="162"/>
      <c r="AC347" s="95" t="str">
        <f t="shared" si="63"/>
        <v/>
      </c>
      <c r="AD347" s="162"/>
      <c r="AE347" s="95" t="str">
        <f t="shared" si="64"/>
        <v/>
      </c>
      <c r="AF347" s="162"/>
      <c r="AG347" s="95" t="str">
        <f t="shared" si="65"/>
        <v/>
      </c>
      <c r="AH347" s="162"/>
      <c r="AI347" s="95" t="str">
        <f t="shared" si="66"/>
        <v/>
      </c>
      <c r="AJ347" s="162"/>
      <c r="AK347" s="27" t="str">
        <f t="shared" si="67"/>
        <v/>
      </c>
      <c r="AL347" s="48" t="str">
        <f t="shared" si="68"/>
        <v/>
      </c>
      <c r="AM347" s="48" t="str">
        <f t="shared" si="69"/>
        <v/>
      </c>
      <c r="AN347" s="236"/>
      <c r="AO347" s="236"/>
      <c r="AP347" s="236"/>
      <c r="AQ347" s="236"/>
      <c r="AR347" s="236"/>
      <c r="AS347" s="236"/>
      <c r="AT347" s="236"/>
      <c r="AU347" s="237" t="str">
        <f>IFERROR(VLOOKUP(AT347,'Seguridad Información'!$I$61:$J$65,2,0),"")</f>
        <v/>
      </c>
      <c r="AV347" s="79"/>
      <c r="AW347" s="78" t="str">
        <f t="shared" si="60"/>
        <v/>
      </c>
      <c r="AX347" s="77" t="str">
        <f t="shared" si="70"/>
        <v/>
      </c>
      <c r="AY347" s="21" t="str">
        <f>IFERROR(VLOOKUP((CONCATENATE(AM347,AX347)),Listados!$U$3:$V$11,2,FALSE),"")</f>
        <v/>
      </c>
      <c r="AZ347" s="48">
        <f t="shared" si="71"/>
        <v>100</v>
      </c>
      <c r="BA347" s="295"/>
      <c r="BB347" s="297"/>
      <c r="BC347" s="197">
        <f>+IF(AND(W347="Preventivo",BB343="Fuerte"),2,IF(AND(W347="Preventivo",BB343="Moderado"),1,0))</f>
        <v>0</v>
      </c>
      <c r="BD347" s="64">
        <f>+IF(AND(W347="Detectivo/Correctivo",$BB343="Fuerte"),2,IF(AND(W347="Detectivo/Correctivo",$BB347="Moderado"),1,IF(AND(W347="Preventivo",$BB343="Fuerte"),1,0)))</f>
        <v>0</v>
      </c>
      <c r="BE347" s="197" t="e">
        <f>+N343-BC347</f>
        <v>#N/A</v>
      </c>
      <c r="BF347" s="197" t="e">
        <f>+P343-BD347</f>
        <v>#N/A</v>
      </c>
      <c r="BG347" s="299"/>
      <c r="BH347" s="299"/>
      <c r="BI347" s="299"/>
      <c r="BJ347" s="488"/>
      <c r="BK347" s="488"/>
      <c r="BL347" s="488"/>
      <c r="BM347" s="488"/>
    </row>
    <row r="348" spans="1:65" ht="65.099999999999994" customHeight="1" thickBot="1" x14ac:dyDescent="0.3">
      <c r="A348" s="311"/>
      <c r="B348" s="495"/>
      <c r="C348" s="316"/>
      <c r="D348" s="106"/>
      <c r="E348" s="106"/>
      <c r="F348" s="479"/>
      <c r="G348" s="319"/>
      <c r="H348" s="100"/>
      <c r="I348" s="129"/>
      <c r="J348" s="100"/>
      <c r="K348" s="31"/>
      <c r="L348" s="130"/>
      <c r="M348" s="302"/>
      <c r="N348" s="305"/>
      <c r="O348" s="307"/>
      <c r="P348" s="305"/>
      <c r="Q348" s="308"/>
      <c r="R348" s="300"/>
      <c r="S348" s="162"/>
      <c r="T348" s="98"/>
      <c r="U348" s="47" t="s">
        <v>627</v>
      </c>
      <c r="V348" s="200"/>
      <c r="W348" s="200"/>
      <c r="X348" s="200"/>
      <c r="Y348" s="95" t="str">
        <f t="shared" si="61"/>
        <v/>
      </c>
      <c r="Z348" s="200"/>
      <c r="AA348" s="95" t="str">
        <f t="shared" si="62"/>
        <v/>
      </c>
      <c r="AB348" s="162"/>
      <c r="AC348" s="95" t="str">
        <f t="shared" si="63"/>
        <v/>
      </c>
      <c r="AD348" s="162"/>
      <c r="AE348" s="95" t="str">
        <f t="shared" si="64"/>
        <v/>
      </c>
      <c r="AF348" s="162"/>
      <c r="AG348" s="95" t="str">
        <f t="shared" si="65"/>
        <v/>
      </c>
      <c r="AH348" s="162"/>
      <c r="AI348" s="95" t="str">
        <f t="shared" si="66"/>
        <v/>
      </c>
      <c r="AJ348" s="162"/>
      <c r="AK348" s="27" t="str">
        <f t="shared" si="67"/>
        <v/>
      </c>
      <c r="AL348" s="48" t="str">
        <f t="shared" si="68"/>
        <v/>
      </c>
      <c r="AM348" s="48" t="str">
        <f t="shared" si="69"/>
        <v/>
      </c>
      <c r="AN348" s="236"/>
      <c r="AO348" s="236"/>
      <c r="AP348" s="236"/>
      <c r="AQ348" s="236"/>
      <c r="AR348" s="236"/>
      <c r="AS348" s="236"/>
      <c r="AT348" s="236"/>
      <c r="AU348" s="237" t="str">
        <f>IFERROR(VLOOKUP(AT348,'Seguridad Información'!$I$61:$J$65,2,0),"")</f>
        <v/>
      </c>
      <c r="AV348" s="79"/>
      <c r="AW348" s="78" t="str">
        <f t="shared" si="60"/>
        <v/>
      </c>
      <c r="AX348" s="77" t="str">
        <f t="shared" si="70"/>
        <v/>
      </c>
      <c r="AY348" s="21" t="str">
        <f>IFERROR(VLOOKUP((CONCATENATE(AM348,AX348)),Listados!$U$3:$V$11,2,FALSE),"")</f>
        <v/>
      </c>
      <c r="AZ348" s="48">
        <f t="shared" si="71"/>
        <v>100</v>
      </c>
      <c r="BA348" s="296"/>
      <c r="BB348" s="297"/>
      <c r="BC348" s="197">
        <f>+IF(AND(W348="Preventivo",BB343="Fuerte"),2,IF(AND(W348="Preventivo",BB343="Moderado"),1,0))</f>
        <v>0</v>
      </c>
      <c r="BD348" s="64">
        <f>+IF(AND(W348="Detectivo/Correctivo",$BB343="Fuerte"),2,IF(AND(W348="Detectivo/Correctivo",$BB348="Moderado"),1,IF(AND(W348="Preventivo",$BB343="Fuerte"),1,0)))</f>
        <v>0</v>
      </c>
      <c r="BE348" s="197" t="e">
        <f>+N343-BC348</f>
        <v>#N/A</v>
      </c>
      <c r="BF348" s="197" t="e">
        <f>+P343-BD348</f>
        <v>#N/A</v>
      </c>
      <c r="BG348" s="300"/>
      <c r="BH348" s="300"/>
      <c r="BI348" s="300"/>
      <c r="BJ348" s="489"/>
      <c r="BK348" s="489"/>
      <c r="BL348" s="489"/>
      <c r="BM348" s="489"/>
    </row>
    <row r="349" spans="1:65" ht="65.099999999999994" customHeight="1" thickBot="1" x14ac:dyDescent="0.3">
      <c r="A349" s="309">
        <v>58</v>
      </c>
      <c r="B349" s="494"/>
      <c r="C349" s="314" t="str">
        <f>IFERROR(VLOOKUP(B349,Listados!B$3:C$20,2,FALSE),"")</f>
        <v/>
      </c>
      <c r="D349" s="107"/>
      <c r="E349" s="107"/>
      <c r="F349" s="409"/>
      <c r="G349" s="317"/>
      <c r="H349" s="100"/>
      <c r="I349" s="129"/>
      <c r="J349" s="100"/>
      <c r="K349" s="103"/>
      <c r="L349" s="17"/>
      <c r="M349" s="301"/>
      <c r="N349" s="303" t="e">
        <f>+VLOOKUP(M349,Listados!$K$8:$L$12,2,0)</f>
        <v>#N/A</v>
      </c>
      <c r="O349" s="306"/>
      <c r="P349" s="303" t="e">
        <f>+VLOOKUP(O349,Listados!$K$13:$L$17,2,0)</f>
        <v>#N/A</v>
      </c>
      <c r="Q349" s="300" t="str">
        <f>IF(AND(M349&lt;&gt;"",O349&lt;&gt;""),VLOOKUP(M349&amp;O349,Listados!$M$3:$N$27,2,FALSE),"")</f>
        <v/>
      </c>
      <c r="R349" s="298" t="e">
        <f>+VLOOKUP(Q349,Listados!$P$3:$Q$6,2,FALSE)</f>
        <v>#N/A</v>
      </c>
      <c r="S349" s="162"/>
      <c r="T349" s="94"/>
      <c r="U349" s="47" t="s">
        <v>627</v>
      </c>
      <c r="V349" s="200"/>
      <c r="W349" s="200"/>
      <c r="X349" s="200"/>
      <c r="Y349" s="95" t="str">
        <f t="shared" si="61"/>
        <v/>
      </c>
      <c r="Z349" s="200"/>
      <c r="AA349" s="95" t="str">
        <f t="shared" si="62"/>
        <v/>
      </c>
      <c r="AB349" s="162"/>
      <c r="AC349" s="95" t="str">
        <f t="shared" si="63"/>
        <v/>
      </c>
      <c r="AD349" s="162"/>
      <c r="AE349" s="95" t="str">
        <f t="shared" si="64"/>
        <v/>
      </c>
      <c r="AF349" s="162"/>
      <c r="AG349" s="95" t="str">
        <f t="shared" si="65"/>
        <v/>
      </c>
      <c r="AH349" s="162"/>
      <c r="AI349" s="95" t="str">
        <f t="shared" si="66"/>
        <v/>
      </c>
      <c r="AJ349" s="162"/>
      <c r="AK349" s="27" t="str">
        <f t="shared" si="67"/>
        <v/>
      </c>
      <c r="AL349" s="48" t="str">
        <f t="shared" si="68"/>
        <v/>
      </c>
      <c r="AM349" s="48" t="str">
        <f t="shared" si="69"/>
        <v/>
      </c>
      <c r="AN349" s="236"/>
      <c r="AO349" s="236"/>
      <c r="AP349" s="236"/>
      <c r="AQ349" s="236"/>
      <c r="AR349" s="236"/>
      <c r="AS349" s="236"/>
      <c r="AT349" s="236"/>
      <c r="AU349" s="237" t="str">
        <f>IFERROR(VLOOKUP(AT349,'Seguridad Información'!$I$61:$J$65,2,0),"")</f>
        <v/>
      </c>
      <c r="AV349" s="79"/>
      <c r="AW349" s="78" t="str">
        <f t="shared" si="60"/>
        <v/>
      </c>
      <c r="AX349" s="77" t="str">
        <f t="shared" si="70"/>
        <v/>
      </c>
      <c r="AY349" s="21" t="str">
        <f>IFERROR(VLOOKUP((CONCATENATE(AM349,AX349)),Listados!$U$3:$V$11,2,FALSE),"")</f>
        <v/>
      </c>
      <c r="AZ349" s="48">
        <f t="shared" si="71"/>
        <v>100</v>
      </c>
      <c r="BA349" s="294">
        <f>AVERAGE(AZ349:AZ354)</f>
        <v>100</v>
      </c>
      <c r="BB349" s="296" t="str">
        <f>IF(BA349&lt;=50, "Débil", IF(BA349&lt;=99,"Moderado","Fuerte"))</f>
        <v>Fuerte</v>
      </c>
      <c r="BC349" s="197">
        <f>+IF(AND(W349="Preventivo",BB349="Fuerte"),2,IF(AND(W349="Preventivo",BB349="Moderado"),1,0))</f>
        <v>0</v>
      </c>
      <c r="BD349" s="64">
        <f>+IF(AND(W349="Detectivo/Correctivo",$BB349="Fuerte"),2,IF(AND(W349="Detectivo/Correctivo",$BB349="Moderado"),1,IF(AND(W349="Preventivo",$BB349="Fuerte"),1,0)))</f>
        <v>0</v>
      </c>
      <c r="BE349" s="197" t="e">
        <f>+N349-BC349</f>
        <v>#N/A</v>
      </c>
      <c r="BF349" s="197" t="e">
        <f>+P349-BD349</f>
        <v>#N/A</v>
      </c>
      <c r="BG349" s="298" t="e">
        <f>+VLOOKUP(MIN(BE349,BE350,BE351,BE352,BE353,BE354),Listados!$J$18:$K$24,2,TRUE)</f>
        <v>#N/A</v>
      </c>
      <c r="BH349" s="298" t="e">
        <f>+VLOOKUP(MIN(BF349,BF350,BF351,BF352,BF353,BF354),Listados!$J$27:$K$32,2,TRUE)</f>
        <v>#N/A</v>
      </c>
      <c r="BI349" s="298" t="e">
        <f>IF(AND(BG349&lt;&gt;"",BH349&lt;&gt;""),VLOOKUP(BG349&amp;BH349,Listados!$M$3:$N$27,2,FALSE),"")</f>
        <v>#N/A</v>
      </c>
      <c r="BJ349" s="487" t="e">
        <f>+IF($R349="Asumir el riesgo","NA","")</f>
        <v>#N/A</v>
      </c>
      <c r="BK349" s="487" t="e">
        <f>+IF($R349="Asumir el riesgo","NA","")</f>
        <v>#N/A</v>
      </c>
      <c r="BL349" s="487" t="e">
        <f>+IF($R349="Asumir el riesgo","NA","")</f>
        <v>#N/A</v>
      </c>
      <c r="BM349" s="487" t="e">
        <f>+IF($R349="Asumir el riesgo","NA","")</f>
        <v>#N/A</v>
      </c>
    </row>
    <row r="350" spans="1:65" ht="65.099999999999994" customHeight="1" thickBot="1" x14ac:dyDescent="0.3">
      <c r="A350" s="310"/>
      <c r="B350" s="495"/>
      <c r="C350" s="315"/>
      <c r="D350" s="168"/>
      <c r="E350" s="168"/>
      <c r="F350" s="410"/>
      <c r="G350" s="318"/>
      <c r="H350" s="100"/>
      <c r="I350" s="129"/>
      <c r="J350" s="100"/>
      <c r="K350" s="153"/>
      <c r="L350" s="130"/>
      <c r="M350" s="302"/>
      <c r="N350" s="304"/>
      <c r="O350" s="307"/>
      <c r="P350" s="304"/>
      <c r="Q350" s="308"/>
      <c r="R350" s="299"/>
      <c r="S350" s="162"/>
      <c r="T350" s="238"/>
      <c r="U350" s="47" t="s">
        <v>627</v>
      </c>
      <c r="V350" s="200"/>
      <c r="W350" s="200"/>
      <c r="X350" s="200"/>
      <c r="Y350" s="95" t="str">
        <f t="shared" si="61"/>
        <v/>
      </c>
      <c r="Z350" s="200"/>
      <c r="AA350" s="95" t="str">
        <f t="shared" si="62"/>
        <v/>
      </c>
      <c r="AB350" s="162"/>
      <c r="AC350" s="95" t="str">
        <f t="shared" si="63"/>
        <v/>
      </c>
      <c r="AD350" s="162"/>
      <c r="AE350" s="95" t="str">
        <f t="shared" si="64"/>
        <v/>
      </c>
      <c r="AF350" s="162"/>
      <c r="AG350" s="95" t="str">
        <f t="shared" si="65"/>
        <v/>
      </c>
      <c r="AH350" s="162"/>
      <c r="AI350" s="95" t="str">
        <f t="shared" si="66"/>
        <v/>
      </c>
      <c r="AJ350" s="162"/>
      <c r="AK350" s="27" t="str">
        <f t="shared" si="67"/>
        <v/>
      </c>
      <c r="AL350" s="48" t="str">
        <f t="shared" si="68"/>
        <v/>
      </c>
      <c r="AM350" s="48" t="str">
        <f t="shared" si="69"/>
        <v/>
      </c>
      <c r="AN350" s="236"/>
      <c r="AO350" s="236"/>
      <c r="AP350" s="236"/>
      <c r="AQ350" s="236"/>
      <c r="AR350" s="236"/>
      <c r="AS350" s="236"/>
      <c r="AT350" s="236"/>
      <c r="AU350" s="237" t="str">
        <f>IFERROR(VLOOKUP(AT350,'Seguridad Información'!$I$61:$J$65,2,0),"")</f>
        <v/>
      </c>
      <c r="AV350" s="79"/>
      <c r="AW350" s="78" t="str">
        <f t="shared" si="60"/>
        <v/>
      </c>
      <c r="AX350" s="77" t="str">
        <f t="shared" si="70"/>
        <v/>
      </c>
      <c r="AY350" s="21" t="str">
        <f>IFERROR(VLOOKUP((CONCATENATE(AM350,AX350)),Listados!$U$3:$V$11,2,FALSE),"")</f>
        <v/>
      </c>
      <c r="AZ350" s="48">
        <f t="shared" si="71"/>
        <v>100</v>
      </c>
      <c r="BA350" s="295"/>
      <c r="BB350" s="297"/>
      <c r="BC350" s="197">
        <f>+IF(AND(W350="Preventivo",BB349="Fuerte"),2,IF(AND(W350="Preventivo",BB349="Moderado"),1,0))</f>
        <v>0</v>
      </c>
      <c r="BD350" s="64">
        <f>+IF(AND(W350="Detectivo/Correctivo",$BB349="Fuerte"),2,IF(AND(W350="Detectivo/Correctivo",$BB350="Moderado"),1,IF(AND(W350="Preventivo",$BB349="Fuerte"),1,0)))</f>
        <v>0</v>
      </c>
      <c r="BE350" s="197" t="e">
        <f>+N349-BC350</f>
        <v>#N/A</v>
      </c>
      <c r="BF350" s="197" t="e">
        <f>+P349-BD350</f>
        <v>#N/A</v>
      </c>
      <c r="BG350" s="299"/>
      <c r="BH350" s="299"/>
      <c r="BI350" s="299"/>
      <c r="BJ350" s="488"/>
      <c r="BK350" s="488"/>
      <c r="BL350" s="488"/>
      <c r="BM350" s="488"/>
    </row>
    <row r="351" spans="1:65" ht="65.099999999999994" customHeight="1" thickBot="1" x14ac:dyDescent="0.3">
      <c r="A351" s="310"/>
      <c r="B351" s="495"/>
      <c r="C351" s="315"/>
      <c r="D351" s="168"/>
      <c r="E351" s="168"/>
      <c r="F351" s="410"/>
      <c r="G351" s="318"/>
      <c r="H351" s="100"/>
      <c r="I351" s="129"/>
      <c r="J351" s="100"/>
      <c r="K351" s="153"/>
      <c r="L351" s="130"/>
      <c r="M351" s="302"/>
      <c r="N351" s="304"/>
      <c r="O351" s="307"/>
      <c r="P351" s="304"/>
      <c r="Q351" s="308"/>
      <c r="R351" s="299"/>
      <c r="S351" s="162"/>
      <c r="T351" s="96"/>
      <c r="U351" s="47" t="s">
        <v>627</v>
      </c>
      <c r="V351" s="200"/>
      <c r="W351" s="200"/>
      <c r="X351" s="200"/>
      <c r="Y351" s="95" t="str">
        <f t="shared" si="61"/>
        <v/>
      </c>
      <c r="Z351" s="200"/>
      <c r="AA351" s="95" t="str">
        <f t="shared" si="62"/>
        <v/>
      </c>
      <c r="AB351" s="162"/>
      <c r="AC351" s="95" t="str">
        <f t="shared" si="63"/>
        <v/>
      </c>
      <c r="AD351" s="162"/>
      <c r="AE351" s="95" t="str">
        <f t="shared" si="64"/>
        <v/>
      </c>
      <c r="AF351" s="162"/>
      <c r="AG351" s="95" t="str">
        <f t="shared" si="65"/>
        <v/>
      </c>
      <c r="AH351" s="162"/>
      <c r="AI351" s="95" t="str">
        <f t="shared" si="66"/>
        <v/>
      </c>
      <c r="AJ351" s="162"/>
      <c r="AK351" s="27" t="str">
        <f t="shared" si="67"/>
        <v/>
      </c>
      <c r="AL351" s="48" t="str">
        <f t="shared" si="68"/>
        <v/>
      </c>
      <c r="AM351" s="48" t="str">
        <f t="shared" si="69"/>
        <v/>
      </c>
      <c r="AN351" s="236"/>
      <c r="AO351" s="236"/>
      <c r="AP351" s="236"/>
      <c r="AQ351" s="236"/>
      <c r="AR351" s="236"/>
      <c r="AS351" s="236"/>
      <c r="AT351" s="236"/>
      <c r="AU351" s="237" t="str">
        <f>IFERROR(VLOOKUP(AT351,'Seguridad Información'!$I$61:$J$65,2,0),"")</f>
        <v/>
      </c>
      <c r="AV351" s="79"/>
      <c r="AW351" s="78" t="str">
        <f t="shared" si="60"/>
        <v/>
      </c>
      <c r="AX351" s="77" t="str">
        <f t="shared" si="70"/>
        <v/>
      </c>
      <c r="AY351" s="21" t="str">
        <f>IFERROR(VLOOKUP((CONCATENATE(AM351,AX351)),Listados!$U$3:$V$11,2,FALSE),"")</f>
        <v/>
      </c>
      <c r="AZ351" s="48">
        <f t="shared" si="71"/>
        <v>100</v>
      </c>
      <c r="BA351" s="295"/>
      <c r="BB351" s="297"/>
      <c r="BC351" s="197">
        <f>+IF(AND(W351="Preventivo",BB349="Fuerte"),2,IF(AND(W351="Preventivo",BB349="Moderado"),1,0))</f>
        <v>0</v>
      </c>
      <c r="BD351" s="64">
        <f>+IF(AND(W351="Detectivo/Correctivo",$BB349="Fuerte"),2,IF(AND(W351="Detectivo/Correctivo",$BB351="Moderado"),1,IF(AND(W351="Preventivo",$BB349="Fuerte"),1,0)))</f>
        <v>0</v>
      </c>
      <c r="BE351" s="197" t="e">
        <f>+N349-BC351</f>
        <v>#N/A</v>
      </c>
      <c r="BF351" s="197" t="e">
        <f>+P349-BD351</f>
        <v>#N/A</v>
      </c>
      <c r="BG351" s="299"/>
      <c r="BH351" s="299"/>
      <c r="BI351" s="299"/>
      <c r="BJ351" s="488"/>
      <c r="BK351" s="488"/>
      <c r="BL351" s="488"/>
      <c r="BM351" s="488"/>
    </row>
    <row r="352" spans="1:65" ht="65.099999999999994" customHeight="1" thickBot="1" x14ac:dyDescent="0.3">
      <c r="A352" s="310"/>
      <c r="B352" s="495"/>
      <c r="C352" s="315"/>
      <c r="D352" s="168"/>
      <c r="E352" s="168"/>
      <c r="F352" s="410"/>
      <c r="G352" s="318"/>
      <c r="H352" s="100"/>
      <c r="I352" s="129"/>
      <c r="J352" s="100"/>
      <c r="K352" s="153"/>
      <c r="L352" s="130"/>
      <c r="M352" s="302"/>
      <c r="N352" s="304"/>
      <c r="O352" s="307"/>
      <c r="P352" s="304"/>
      <c r="Q352" s="308"/>
      <c r="R352" s="299"/>
      <c r="S352" s="162"/>
      <c r="T352" s="97"/>
      <c r="U352" s="47" t="s">
        <v>627</v>
      </c>
      <c r="V352" s="200"/>
      <c r="W352" s="200"/>
      <c r="X352" s="200"/>
      <c r="Y352" s="95" t="str">
        <f t="shared" si="61"/>
        <v/>
      </c>
      <c r="Z352" s="200"/>
      <c r="AA352" s="95" t="str">
        <f t="shared" si="62"/>
        <v/>
      </c>
      <c r="AB352" s="162"/>
      <c r="AC352" s="95" t="str">
        <f t="shared" si="63"/>
        <v/>
      </c>
      <c r="AD352" s="162"/>
      <c r="AE352" s="95" t="str">
        <f t="shared" si="64"/>
        <v/>
      </c>
      <c r="AF352" s="162"/>
      <c r="AG352" s="95" t="str">
        <f t="shared" si="65"/>
        <v/>
      </c>
      <c r="AH352" s="162"/>
      <c r="AI352" s="95" t="str">
        <f t="shared" si="66"/>
        <v/>
      </c>
      <c r="AJ352" s="162"/>
      <c r="AK352" s="27" t="str">
        <f t="shared" si="67"/>
        <v/>
      </c>
      <c r="AL352" s="48" t="str">
        <f t="shared" si="68"/>
        <v/>
      </c>
      <c r="AM352" s="48" t="str">
        <f t="shared" si="69"/>
        <v/>
      </c>
      <c r="AN352" s="236"/>
      <c r="AO352" s="236"/>
      <c r="AP352" s="236"/>
      <c r="AQ352" s="236"/>
      <c r="AR352" s="236"/>
      <c r="AS352" s="236"/>
      <c r="AT352" s="236"/>
      <c r="AU352" s="237" t="str">
        <f>IFERROR(VLOOKUP(AT352,'Seguridad Información'!$I$61:$J$65,2,0),"")</f>
        <v/>
      </c>
      <c r="AV352" s="79"/>
      <c r="AW352" s="78" t="str">
        <f t="shared" si="60"/>
        <v/>
      </c>
      <c r="AX352" s="77" t="str">
        <f t="shared" si="70"/>
        <v/>
      </c>
      <c r="AY352" s="21" t="str">
        <f>IFERROR(VLOOKUP((CONCATENATE(AM352,AX352)),Listados!$U$3:$V$11,2,FALSE),"")</f>
        <v/>
      </c>
      <c r="AZ352" s="48">
        <f t="shared" si="71"/>
        <v>100</v>
      </c>
      <c r="BA352" s="295"/>
      <c r="BB352" s="297"/>
      <c r="BC352" s="197">
        <f>+IF(AND(W352="Preventivo",BB349="Fuerte"),2,IF(AND(W352="Preventivo",BB349="Moderado"),1,0))</f>
        <v>0</v>
      </c>
      <c r="BD352" s="64">
        <f>+IF(AND(W352="Detectivo/Correctivo",$BB349="Fuerte"),2,IF(AND(W352="Detectivo/Correctivo",$BB352="Moderado"),1,IF(AND(W352="Preventivo",$BB349="Fuerte"),1,0)))</f>
        <v>0</v>
      </c>
      <c r="BE352" s="197" t="e">
        <f>+N349-BC352</f>
        <v>#N/A</v>
      </c>
      <c r="BF352" s="197" t="e">
        <f>+P349-BD352</f>
        <v>#N/A</v>
      </c>
      <c r="BG352" s="299"/>
      <c r="BH352" s="299"/>
      <c r="BI352" s="299"/>
      <c r="BJ352" s="488"/>
      <c r="BK352" s="488"/>
      <c r="BL352" s="488"/>
      <c r="BM352" s="488"/>
    </row>
    <row r="353" spans="1:65" ht="65.099999999999994" customHeight="1" thickBot="1" x14ac:dyDescent="0.3">
      <c r="A353" s="310"/>
      <c r="B353" s="495"/>
      <c r="C353" s="315"/>
      <c r="D353" s="109"/>
      <c r="E353" s="109"/>
      <c r="F353" s="410"/>
      <c r="G353" s="318"/>
      <c r="H353" s="100"/>
      <c r="I353" s="129"/>
      <c r="J353" s="100"/>
      <c r="K353" s="29"/>
      <c r="L353" s="130"/>
      <c r="M353" s="302"/>
      <c r="N353" s="304"/>
      <c r="O353" s="307"/>
      <c r="P353" s="304"/>
      <c r="Q353" s="308"/>
      <c r="R353" s="299"/>
      <c r="S353" s="162"/>
      <c r="T353" s="238"/>
      <c r="U353" s="47" t="s">
        <v>627</v>
      </c>
      <c r="V353" s="200"/>
      <c r="W353" s="200"/>
      <c r="X353" s="200"/>
      <c r="Y353" s="95" t="str">
        <f t="shared" si="61"/>
        <v/>
      </c>
      <c r="Z353" s="200"/>
      <c r="AA353" s="95" t="str">
        <f t="shared" si="62"/>
        <v/>
      </c>
      <c r="AB353" s="162"/>
      <c r="AC353" s="95" t="str">
        <f t="shared" si="63"/>
        <v/>
      </c>
      <c r="AD353" s="162"/>
      <c r="AE353" s="95" t="str">
        <f t="shared" si="64"/>
        <v/>
      </c>
      <c r="AF353" s="162"/>
      <c r="AG353" s="95" t="str">
        <f t="shared" si="65"/>
        <v/>
      </c>
      <c r="AH353" s="162"/>
      <c r="AI353" s="95" t="str">
        <f t="shared" si="66"/>
        <v/>
      </c>
      <c r="AJ353" s="162"/>
      <c r="AK353" s="27" t="str">
        <f t="shared" si="67"/>
        <v/>
      </c>
      <c r="AL353" s="48" t="str">
        <f t="shared" si="68"/>
        <v/>
      </c>
      <c r="AM353" s="48" t="str">
        <f t="shared" si="69"/>
        <v/>
      </c>
      <c r="AN353" s="236"/>
      <c r="AO353" s="236"/>
      <c r="AP353" s="236"/>
      <c r="AQ353" s="236"/>
      <c r="AR353" s="236"/>
      <c r="AS353" s="236"/>
      <c r="AT353" s="236"/>
      <c r="AU353" s="237" t="str">
        <f>IFERROR(VLOOKUP(AT353,'Seguridad Información'!$I$61:$J$65,2,0),"")</f>
        <v/>
      </c>
      <c r="AV353" s="79"/>
      <c r="AW353" s="78" t="str">
        <f t="shared" si="60"/>
        <v/>
      </c>
      <c r="AX353" s="77" t="str">
        <f t="shared" si="70"/>
        <v/>
      </c>
      <c r="AY353" s="21" t="str">
        <f>IFERROR(VLOOKUP((CONCATENATE(AM353,AX353)),Listados!$U$3:$V$11,2,FALSE),"")</f>
        <v/>
      </c>
      <c r="AZ353" s="48">
        <f t="shared" si="71"/>
        <v>100</v>
      </c>
      <c r="BA353" s="295"/>
      <c r="BB353" s="297"/>
      <c r="BC353" s="197">
        <f>+IF(AND(W353="Preventivo",BB349="Fuerte"),2,IF(AND(W353="Preventivo",BB349="Moderado"),1,0))</f>
        <v>0</v>
      </c>
      <c r="BD353" s="64">
        <f>+IF(AND(W353="Detectivo/Correctivo",$BB349="Fuerte"),2,IF(AND(W353="Detectivo/Correctivo",$BB353="Moderado"),1,IF(AND(W353="Preventivo",$BB349="Fuerte"),1,0)))</f>
        <v>0</v>
      </c>
      <c r="BE353" s="197" t="e">
        <f>+N349-BC353</f>
        <v>#N/A</v>
      </c>
      <c r="BF353" s="197" t="e">
        <f>+P349-BD353</f>
        <v>#N/A</v>
      </c>
      <c r="BG353" s="299"/>
      <c r="BH353" s="299"/>
      <c r="BI353" s="299"/>
      <c r="BJ353" s="488"/>
      <c r="BK353" s="488"/>
      <c r="BL353" s="488"/>
      <c r="BM353" s="488"/>
    </row>
    <row r="354" spans="1:65" ht="65.099999999999994" customHeight="1" thickBot="1" x14ac:dyDescent="0.3">
      <c r="A354" s="311"/>
      <c r="B354" s="495"/>
      <c r="C354" s="316"/>
      <c r="D354" s="106"/>
      <c r="E354" s="106"/>
      <c r="F354" s="479"/>
      <c r="G354" s="319"/>
      <c r="H354" s="100"/>
      <c r="I354" s="129"/>
      <c r="J354" s="100"/>
      <c r="K354" s="31"/>
      <c r="L354" s="130"/>
      <c r="M354" s="302"/>
      <c r="N354" s="305"/>
      <c r="O354" s="307"/>
      <c r="P354" s="305"/>
      <c r="Q354" s="308"/>
      <c r="R354" s="300"/>
      <c r="S354" s="162"/>
      <c r="T354" s="98"/>
      <c r="U354" s="47" t="s">
        <v>627</v>
      </c>
      <c r="V354" s="200"/>
      <c r="W354" s="200"/>
      <c r="X354" s="200"/>
      <c r="Y354" s="95" t="str">
        <f t="shared" si="61"/>
        <v/>
      </c>
      <c r="Z354" s="200"/>
      <c r="AA354" s="95" t="str">
        <f t="shared" si="62"/>
        <v/>
      </c>
      <c r="AB354" s="162"/>
      <c r="AC354" s="95" t="str">
        <f t="shared" si="63"/>
        <v/>
      </c>
      <c r="AD354" s="162"/>
      <c r="AE354" s="95" t="str">
        <f t="shared" si="64"/>
        <v/>
      </c>
      <c r="AF354" s="162"/>
      <c r="AG354" s="95" t="str">
        <f t="shared" si="65"/>
        <v/>
      </c>
      <c r="AH354" s="162"/>
      <c r="AI354" s="95" t="str">
        <f t="shared" si="66"/>
        <v/>
      </c>
      <c r="AJ354" s="162"/>
      <c r="AK354" s="27" t="str">
        <f t="shared" si="67"/>
        <v/>
      </c>
      <c r="AL354" s="48" t="str">
        <f t="shared" si="68"/>
        <v/>
      </c>
      <c r="AM354" s="48" t="str">
        <f t="shared" si="69"/>
        <v/>
      </c>
      <c r="AN354" s="236"/>
      <c r="AO354" s="236"/>
      <c r="AP354" s="236"/>
      <c r="AQ354" s="236"/>
      <c r="AR354" s="236"/>
      <c r="AS354" s="236"/>
      <c r="AT354" s="236"/>
      <c r="AU354" s="237" t="str">
        <f>IFERROR(VLOOKUP(AT354,'Seguridad Información'!$I$61:$J$65,2,0),"")</f>
        <v/>
      </c>
      <c r="AV354" s="79"/>
      <c r="AW354" s="78" t="str">
        <f t="shared" si="60"/>
        <v/>
      </c>
      <c r="AX354" s="77" t="str">
        <f t="shared" si="70"/>
        <v/>
      </c>
      <c r="AY354" s="21" t="str">
        <f>IFERROR(VLOOKUP((CONCATENATE(AM354,AX354)),Listados!$U$3:$V$11,2,FALSE),"")</f>
        <v/>
      </c>
      <c r="AZ354" s="48">
        <f t="shared" si="71"/>
        <v>100</v>
      </c>
      <c r="BA354" s="296"/>
      <c r="BB354" s="297"/>
      <c r="BC354" s="197">
        <f>+IF(AND(W354="Preventivo",BB349="Fuerte"),2,IF(AND(W354="Preventivo",BB349="Moderado"),1,0))</f>
        <v>0</v>
      </c>
      <c r="BD354" s="64">
        <f>+IF(AND(W354="Detectivo/Correctivo",$BB349="Fuerte"),2,IF(AND(W354="Detectivo/Correctivo",$BB354="Moderado"),1,IF(AND(W354="Preventivo",$BB349="Fuerte"),1,0)))</f>
        <v>0</v>
      </c>
      <c r="BE354" s="197" t="e">
        <f>+N349-BC354</f>
        <v>#N/A</v>
      </c>
      <c r="BF354" s="197" t="e">
        <f>+P349-BD354</f>
        <v>#N/A</v>
      </c>
      <c r="BG354" s="300"/>
      <c r="BH354" s="300"/>
      <c r="BI354" s="300"/>
      <c r="BJ354" s="489"/>
      <c r="BK354" s="489"/>
      <c r="BL354" s="489"/>
      <c r="BM354" s="489"/>
    </row>
    <row r="355" spans="1:65" ht="65.099999999999994" customHeight="1" thickBot="1" x14ac:dyDescent="0.3">
      <c r="A355" s="309">
        <v>59</v>
      </c>
      <c r="B355" s="494"/>
      <c r="C355" s="314" t="str">
        <f>IFERROR(VLOOKUP(B355,Listados!B$3:C$20,2,FALSE),"")</f>
        <v/>
      </c>
      <c r="D355" s="107"/>
      <c r="E355" s="107"/>
      <c r="F355" s="409"/>
      <c r="G355" s="317"/>
      <c r="H355" s="100"/>
      <c r="I355" s="129"/>
      <c r="J355" s="100"/>
      <c r="K355" s="103"/>
      <c r="L355" s="17"/>
      <c r="M355" s="301"/>
      <c r="N355" s="303" t="e">
        <f>+VLOOKUP(M355,Listados!$K$8:$L$12,2,0)</f>
        <v>#N/A</v>
      </c>
      <c r="O355" s="306"/>
      <c r="P355" s="303" t="e">
        <f>+VLOOKUP(O355,Listados!$K$13:$L$17,2,0)</f>
        <v>#N/A</v>
      </c>
      <c r="Q355" s="300" t="str">
        <f>IF(AND(M355&lt;&gt;"",O355&lt;&gt;""),VLOOKUP(M355&amp;O355,Listados!$M$3:$N$27,2,FALSE),"")</f>
        <v/>
      </c>
      <c r="R355" s="298" t="e">
        <f>+VLOOKUP(Q355,Listados!$P$3:$Q$6,2,FALSE)</f>
        <v>#N/A</v>
      </c>
      <c r="S355" s="162"/>
      <c r="T355" s="94"/>
      <c r="U355" s="47" t="s">
        <v>627</v>
      </c>
      <c r="V355" s="200"/>
      <c r="W355" s="200"/>
      <c r="X355" s="200"/>
      <c r="Y355" s="95" t="str">
        <f t="shared" si="61"/>
        <v/>
      </c>
      <c r="Z355" s="200"/>
      <c r="AA355" s="95" t="str">
        <f t="shared" si="62"/>
        <v/>
      </c>
      <c r="AB355" s="162"/>
      <c r="AC355" s="95" t="str">
        <f t="shared" si="63"/>
        <v/>
      </c>
      <c r="AD355" s="162"/>
      <c r="AE355" s="95" t="str">
        <f t="shared" si="64"/>
        <v/>
      </c>
      <c r="AF355" s="162"/>
      <c r="AG355" s="95" t="str">
        <f t="shared" si="65"/>
        <v/>
      </c>
      <c r="AH355" s="162"/>
      <c r="AI355" s="95" t="str">
        <f t="shared" si="66"/>
        <v/>
      </c>
      <c r="AJ355" s="162"/>
      <c r="AK355" s="27" t="str">
        <f t="shared" si="67"/>
        <v/>
      </c>
      <c r="AL355" s="48" t="str">
        <f t="shared" si="68"/>
        <v/>
      </c>
      <c r="AM355" s="48" t="str">
        <f t="shared" si="69"/>
        <v/>
      </c>
      <c r="AN355" s="236"/>
      <c r="AO355" s="236"/>
      <c r="AP355" s="236"/>
      <c r="AQ355" s="236"/>
      <c r="AR355" s="236"/>
      <c r="AS355" s="236"/>
      <c r="AT355" s="236"/>
      <c r="AU355" s="237" t="str">
        <f>IFERROR(VLOOKUP(AT355,'Seguridad Información'!$I$61:$J$65,2,0),"")</f>
        <v/>
      </c>
      <c r="AV355" s="79"/>
      <c r="AW355" s="78" t="str">
        <f t="shared" si="60"/>
        <v/>
      </c>
      <c r="AX355" s="77" t="str">
        <f t="shared" si="70"/>
        <v/>
      </c>
      <c r="AY355" s="21" t="str">
        <f>IFERROR(VLOOKUP((CONCATENATE(AM355,AX355)),Listados!$U$3:$V$11,2,FALSE),"")</f>
        <v/>
      </c>
      <c r="AZ355" s="48">
        <f t="shared" si="71"/>
        <v>100</v>
      </c>
      <c r="BA355" s="294">
        <f>AVERAGE(AZ355:AZ360)</f>
        <v>100</v>
      </c>
      <c r="BB355" s="296" t="str">
        <f>IF(BA355&lt;=50, "Débil", IF(BA355&lt;=99,"Moderado","Fuerte"))</f>
        <v>Fuerte</v>
      </c>
      <c r="BC355" s="197">
        <f>+IF(AND(W355="Preventivo",BB355="Fuerte"),2,IF(AND(W355="Preventivo",BB355="Moderado"),1,0))</f>
        <v>0</v>
      </c>
      <c r="BD355" s="64">
        <f>+IF(AND(W355="Detectivo/Correctivo",$BB355="Fuerte"),2,IF(AND(W355="Detectivo/Correctivo",$BB355="Moderado"),1,IF(AND(W355="Preventivo",$BB355="Fuerte"),1,0)))</f>
        <v>0</v>
      </c>
      <c r="BE355" s="197" t="e">
        <f>+N355-BC355</f>
        <v>#N/A</v>
      </c>
      <c r="BF355" s="197" t="e">
        <f>+P355-BD355</f>
        <v>#N/A</v>
      </c>
      <c r="BG355" s="298" t="e">
        <f>+VLOOKUP(MIN(BE355,BE356,BE357,BE358,BE359,BE360),Listados!$J$18:$K$24,2,TRUE)</f>
        <v>#N/A</v>
      </c>
      <c r="BH355" s="298" t="e">
        <f>+VLOOKUP(MIN(BF355,BF356,BF357,BF358,BF359,BF360),Listados!$J$27:$K$32,2,TRUE)</f>
        <v>#N/A</v>
      </c>
      <c r="BI355" s="298" t="e">
        <f>IF(AND(BG355&lt;&gt;"",BH355&lt;&gt;""),VLOOKUP(BG355&amp;BH355,Listados!$M$3:$N$27,2,FALSE),"")</f>
        <v>#N/A</v>
      </c>
      <c r="BJ355" s="487" t="e">
        <f>+IF($R355="Asumir el riesgo","NA","")</f>
        <v>#N/A</v>
      </c>
      <c r="BK355" s="487" t="e">
        <f>+IF($R355="Asumir el riesgo","NA","")</f>
        <v>#N/A</v>
      </c>
      <c r="BL355" s="487" t="e">
        <f>+IF($R355="Asumir el riesgo","NA","")</f>
        <v>#N/A</v>
      </c>
      <c r="BM355" s="487" t="e">
        <f>+IF($R355="Asumir el riesgo","NA","")</f>
        <v>#N/A</v>
      </c>
    </row>
    <row r="356" spans="1:65" ht="65.099999999999994" customHeight="1" thickBot="1" x14ac:dyDescent="0.3">
      <c r="A356" s="310"/>
      <c r="B356" s="495"/>
      <c r="C356" s="315"/>
      <c r="D356" s="168"/>
      <c r="E356" s="168"/>
      <c r="F356" s="410"/>
      <c r="G356" s="318"/>
      <c r="H356" s="100"/>
      <c r="I356" s="129"/>
      <c r="J356" s="100"/>
      <c r="K356" s="153"/>
      <c r="L356" s="130"/>
      <c r="M356" s="302"/>
      <c r="N356" s="304"/>
      <c r="O356" s="307"/>
      <c r="P356" s="304"/>
      <c r="Q356" s="308"/>
      <c r="R356" s="299"/>
      <c r="S356" s="162"/>
      <c r="T356" s="238"/>
      <c r="U356" s="47" t="s">
        <v>627</v>
      </c>
      <c r="V356" s="200"/>
      <c r="W356" s="200"/>
      <c r="X356" s="200"/>
      <c r="Y356" s="95" t="str">
        <f t="shared" si="61"/>
        <v/>
      </c>
      <c r="Z356" s="200"/>
      <c r="AA356" s="95" t="str">
        <f t="shared" si="62"/>
        <v/>
      </c>
      <c r="AB356" s="162"/>
      <c r="AC356" s="95" t="str">
        <f t="shared" si="63"/>
        <v/>
      </c>
      <c r="AD356" s="162"/>
      <c r="AE356" s="95" t="str">
        <f t="shared" si="64"/>
        <v/>
      </c>
      <c r="AF356" s="162"/>
      <c r="AG356" s="95" t="str">
        <f t="shared" si="65"/>
        <v/>
      </c>
      <c r="AH356" s="162"/>
      <c r="AI356" s="95" t="str">
        <f t="shared" si="66"/>
        <v/>
      </c>
      <c r="AJ356" s="162"/>
      <c r="AK356" s="27" t="str">
        <f t="shared" si="67"/>
        <v/>
      </c>
      <c r="AL356" s="48" t="str">
        <f t="shared" si="68"/>
        <v/>
      </c>
      <c r="AM356" s="48" t="str">
        <f t="shared" si="69"/>
        <v/>
      </c>
      <c r="AN356" s="236"/>
      <c r="AO356" s="236"/>
      <c r="AP356" s="236"/>
      <c r="AQ356" s="236"/>
      <c r="AR356" s="236"/>
      <c r="AS356" s="236"/>
      <c r="AT356" s="236"/>
      <c r="AU356" s="237" t="str">
        <f>IFERROR(VLOOKUP(AT356,'Seguridad Información'!$I$61:$J$65,2,0),"")</f>
        <v/>
      </c>
      <c r="AV356" s="79"/>
      <c r="AW356" s="78" t="str">
        <f t="shared" si="60"/>
        <v/>
      </c>
      <c r="AX356" s="77" t="str">
        <f t="shared" si="70"/>
        <v/>
      </c>
      <c r="AY356" s="21" t="str">
        <f>IFERROR(VLOOKUP((CONCATENATE(AM356,AX356)),Listados!$U$3:$V$11,2,FALSE),"")</f>
        <v/>
      </c>
      <c r="AZ356" s="48">
        <f t="shared" si="71"/>
        <v>100</v>
      </c>
      <c r="BA356" s="295"/>
      <c r="BB356" s="297"/>
      <c r="BC356" s="197">
        <f>+IF(AND(W356="Preventivo",BB355="Fuerte"),2,IF(AND(W356="Preventivo",BB355="Moderado"),1,0))</f>
        <v>0</v>
      </c>
      <c r="BD356" s="64">
        <f>+IF(AND(W356="Detectivo/Correctivo",$BB355="Fuerte"),2,IF(AND(W356="Detectivo/Correctivo",$BB356="Moderado"),1,IF(AND(W356="Preventivo",$BB355="Fuerte"),1,0)))</f>
        <v>0</v>
      </c>
      <c r="BE356" s="197" t="e">
        <f>+N355-BC356</f>
        <v>#N/A</v>
      </c>
      <c r="BF356" s="197" t="e">
        <f>+P355-BD356</f>
        <v>#N/A</v>
      </c>
      <c r="BG356" s="299"/>
      <c r="BH356" s="299"/>
      <c r="BI356" s="299"/>
      <c r="BJ356" s="488"/>
      <c r="BK356" s="488"/>
      <c r="BL356" s="488"/>
      <c r="BM356" s="488"/>
    </row>
    <row r="357" spans="1:65" ht="65.099999999999994" customHeight="1" thickBot="1" x14ac:dyDescent="0.3">
      <c r="A357" s="310"/>
      <c r="B357" s="495"/>
      <c r="C357" s="315"/>
      <c r="D357" s="168"/>
      <c r="E357" s="168"/>
      <c r="F357" s="410"/>
      <c r="G357" s="318"/>
      <c r="H357" s="100"/>
      <c r="I357" s="129"/>
      <c r="J357" s="100"/>
      <c r="K357" s="153"/>
      <c r="L357" s="130"/>
      <c r="M357" s="302"/>
      <c r="N357" s="304"/>
      <c r="O357" s="307"/>
      <c r="P357" s="304"/>
      <c r="Q357" s="308"/>
      <c r="R357" s="299"/>
      <c r="S357" s="162"/>
      <c r="T357" s="96"/>
      <c r="U357" s="47" t="s">
        <v>627</v>
      </c>
      <c r="V357" s="200"/>
      <c r="W357" s="200"/>
      <c r="X357" s="200"/>
      <c r="Y357" s="95" t="str">
        <f t="shared" si="61"/>
        <v/>
      </c>
      <c r="Z357" s="200"/>
      <c r="AA357" s="95" t="str">
        <f t="shared" si="62"/>
        <v/>
      </c>
      <c r="AB357" s="162"/>
      <c r="AC357" s="95" t="str">
        <f t="shared" si="63"/>
        <v/>
      </c>
      <c r="AD357" s="162"/>
      <c r="AE357" s="95" t="str">
        <f t="shared" si="64"/>
        <v/>
      </c>
      <c r="AF357" s="162"/>
      <c r="AG357" s="95" t="str">
        <f t="shared" si="65"/>
        <v/>
      </c>
      <c r="AH357" s="162"/>
      <c r="AI357" s="95" t="str">
        <f t="shared" si="66"/>
        <v/>
      </c>
      <c r="AJ357" s="162"/>
      <c r="AK357" s="27" t="str">
        <f t="shared" si="67"/>
        <v/>
      </c>
      <c r="AL357" s="48" t="str">
        <f t="shared" si="68"/>
        <v/>
      </c>
      <c r="AM357" s="48" t="str">
        <f t="shared" si="69"/>
        <v/>
      </c>
      <c r="AN357" s="236"/>
      <c r="AO357" s="236"/>
      <c r="AP357" s="236"/>
      <c r="AQ357" s="236"/>
      <c r="AR357" s="236"/>
      <c r="AS357" s="236"/>
      <c r="AT357" s="236"/>
      <c r="AU357" s="237" t="str">
        <f>IFERROR(VLOOKUP(AT357,'Seguridad Información'!$I$61:$J$65,2,0),"")</f>
        <v/>
      </c>
      <c r="AV357" s="79"/>
      <c r="AW357" s="78" t="str">
        <f t="shared" si="60"/>
        <v/>
      </c>
      <c r="AX357" s="77" t="str">
        <f t="shared" si="70"/>
        <v/>
      </c>
      <c r="AY357" s="21" t="str">
        <f>IFERROR(VLOOKUP((CONCATENATE(AM357,AX357)),Listados!$U$3:$V$11,2,FALSE),"")</f>
        <v/>
      </c>
      <c r="AZ357" s="48">
        <f t="shared" si="71"/>
        <v>100</v>
      </c>
      <c r="BA357" s="295"/>
      <c r="BB357" s="297"/>
      <c r="BC357" s="197">
        <f>+IF(AND(W357="Preventivo",BB355="Fuerte"),2,IF(AND(W357="Preventivo",BB355="Moderado"),1,0))</f>
        <v>0</v>
      </c>
      <c r="BD357" s="64">
        <f>+IF(AND(W357="Detectivo/Correctivo",$BB355="Fuerte"),2,IF(AND(W357="Detectivo/Correctivo",$BB357="Moderado"),1,IF(AND(W357="Preventivo",$BB355="Fuerte"),1,0)))</f>
        <v>0</v>
      </c>
      <c r="BE357" s="197" t="e">
        <f>+N355-BC357</f>
        <v>#N/A</v>
      </c>
      <c r="BF357" s="197" t="e">
        <f>+P355-BD357</f>
        <v>#N/A</v>
      </c>
      <c r="BG357" s="299"/>
      <c r="BH357" s="299"/>
      <c r="BI357" s="299"/>
      <c r="BJ357" s="488"/>
      <c r="BK357" s="488"/>
      <c r="BL357" s="488"/>
      <c r="BM357" s="488"/>
    </row>
    <row r="358" spans="1:65" ht="65.099999999999994" customHeight="1" thickBot="1" x14ac:dyDescent="0.3">
      <c r="A358" s="310"/>
      <c r="B358" s="495"/>
      <c r="C358" s="315"/>
      <c r="D358" s="168"/>
      <c r="E358" s="168"/>
      <c r="F358" s="410"/>
      <c r="G358" s="318"/>
      <c r="H358" s="100"/>
      <c r="I358" s="129"/>
      <c r="J358" s="100"/>
      <c r="K358" s="153"/>
      <c r="L358" s="130"/>
      <c r="M358" s="302"/>
      <c r="N358" s="304"/>
      <c r="O358" s="307"/>
      <c r="P358" s="304"/>
      <c r="Q358" s="308"/>
      <c r="R358" s="299"/>
      <c r="S358" s="162"/>
      <c r="T358" s="97"/>
      <c r="U358" s="47" t="s">
        <v>627</v>
      </c>
      <c r="V358" s="200"/>
      <c r="W358" s="200"/>
      <c r="X358" s="200"/>
      <c r="Y358" s="95" t="str">
        <f t="shared" si="61"/>
        <v/>
      </c>
      <c r="Z358" s="200"/>
      <c r="AA358" s="95" t="str">
        <f t="shared" si="62"/>
        <v/>
      </c>
      <c r="AB358" s="162"/>
      <c r="AC358" s="95" t="str">
        <f t="shared" si="63"/>
        <v/>
      </c>
      <c r="AD358" s="162"/>
      <c r="AE358" s="95" t="str">
        <f t="shared" si="64"/>
        <v/>
      </c>
      <c r="AF358" s="162"/>
      <c r="AG358" s="95" t="str">
        <f t="shared" si="65"/>
        <v/>
      </c>
      <c r="AH358" s="162"/>
      <c r="AI358" s="95" t="str">
        <f t="shared" si="66"/>
        <v/>
      </c>
      <c r="AJ358" s="162"/>
      <c r="AK358" s="27" t="str">
        <f t="shared" si="67"/>
        <v/>
      </c>
      <c r="AL358" s="48" t="str">
        <f t="shared" si="68"/>
        <v/>
      </c>
      <c r="AM358" s="48" t="str">
        <f t="shared" si="69"/>
        <v/>
      </c>
      <c r="AN358" s="236"/>
      <c r="AO358" s="236"/>
      <c r="AP358" s="236"/>
      <c r="AQ358" s="236"/>
      <c r="AR358" s="236"/>
      <c r="AS358" s="236"/>
      <c r="AT358" s="236"/>
      <c r="AU358" s="237" t="str">
        <f>IFERROR(VLOOKUP(AT358,'Seguridad Información'!$I$61:$J$65,2,0),"")</f>
        <v/>
      </c>
      <c r="AV358" s="79"/>
      <c r="AW358" s="78" t="str">
        <f t="shared" si="60"/>
        <v/>
      </c>
      <c r="AX358" s="77" t="str">
        <f t="shared" si="70"/>
        <v/>
      </c>
      <c r="AY358" s="21" t="str">
        <f>IFERROR(VLOOKUP((CONCATENATE(AM358,AX358)),Listados!$U$3:$V$11,2,FALSE),"")</f>
        <v/>
      </c>
      <c r="AZ358" s="48">
        <f t="shared" si="71"/>
        <v>100</v>
      </c>
      <c r="BA358" s="295"/>
      <c r="BB358" s="297"/>
      <c r="BC358" s="197">
        <f>+IF(AND(W358="Preventivo",BB355="Fuerte"),2,IF(AND(W358="Preventivo",BB355="Moderado"),1,0))</f>
        <v>0</v>
      </c>
      <c r="BD358" s="64">
        <f>+IF(AND(W358="Detectivo/Correctivo",$BB355="Fuerte"),2,IF(AND(W358="Detectivo/Correctivo",$BB358="Moderado"),1,IF(AND(W358="Preventivo",$BB355="Fuerte"),1,0)))</f>
        <v>0</v>
      </c>
      <c r="BE358" s="197" t="e">
        <f>+N355-BC358</f>
        <v>#N/A</v>
      </c>
      <c r="BF358" s="197" t="e">
        <f>+P355-BD358</f>
        <v>#N/A</v>
      </c>
      <c r="BG358" s="299"/>
      <c r="BH358" s="299"/>
      <c r="BI358" s="299"/>
      <c r="BJ358" s="488"/>
      <c r="BK358" s="488"/>
      <c r="BL358" s="488"/>
      <c r="BM358" s="488"/>
    </row>
    <row r="359" spans="1:65" ht="65.099999999999994" customHeight="1" thickBot="1" x14ac:dyDescent="0.3">
      <c r="A359" s="310"/>
      <c r="B359" s="495"/>
      <c r="C359" s="315"/>
      <c r="D359" s="109"/>
      <c r="E359" s="109"/>
      <c r="F359" s="410"/>
      <c r="G359" s="318"/>
      <c r="H359" s="100"/>
      <c r="I359" s="129"/>
      <c r="J359" s="100"/>
      <c r="K359" s="29"/>
      <c r="L359" s="130"/>
      <c r="M359" s="302"/>
      <c r="N359" s="304"/>
      <c r="O359" s="307"/>
      <c r="P359" s="304"/>
      <c r="Q359" s="308"/>
      <c r="R359" s="299"/>
      <c r="S359" s="162"/>
      <c r="T359" s="238"/>
      <c r="U359" s="47" t="s">
        <v>627</v>
      </c>
      <c r="V359" s="200"/>
      <c r="W359" s="200"/>
      <c r="X359" s="200"/>
      <c r="Y359" s="95" t="str">
        <f t="shared" si="61"/>
        <v/>
      </c>
      <c r="Z359" s="200"/>
      <c r="AA359" s="95" t="str">
        <f t="shared" si="62"/>
        <v/>
      </c>
      <c r="AB359" s="162"/>
      <c r="AC359" s="95" t="str">
        <f t="shared" si="63"/>
        <v/>
      </c>
      <c r="AD359" s="162"/>
      <c r="AE359" s="95" t="str">
        <f t="shared" si="64"/>
        <v/>
      </c>
      <c r="AF359" s="162"/>
      <c r="AG359" s="95" t="str">
        <f t="shared" si="65"/>
        <v/>
      </c>
      <c r="AH359" s="162"/>
      <c r="AI359" s="95" t="str">
        <f t="shared" si="66"/>
        <v/>
      </c>
      <c r="AJ359" s="162"/>
      <c r="AK359" s="27" t="str">
        <f t="shared" si="67"/>
        <v/>
      </c>
      <c r="AL359" s="48" t="str">
        <f t="shared" si="68"/>
        <v/>
      </c>
      <c r="AM359" s="48" t="str">
        <f t="shared" si="69"/>
        <v/>
      </c>
      <c r="AN359" s="236"/>
      <c r="AO359" s="236"/>
      <c r="AP359" s="236"/>
      <c r="AQ359" s="236"/>
      <c r="AR359" s="236"/>
      <c r="AS359" s="236"/>
      <c r="AT359" s="236"/>
      <c r="AU359" s="237" t="str">
        <f>IFERROR(VLOOKUP(AT359,'Seguridad Información'!$I$61:$J$65,2,0),"")</f>
        <v/>
      </c>
      <c r="AV359" s="79"/>
      <c r="AW359" s="78" t="str">
        <f t="shared" si="60"/>
        <v/>
      </c>
      <c r="AX359" s="77" t="str">
        <f t="shared" si="70"/>
        <v/>
      </c>
      <c r="AY359" s="21" t="str">
        <f>IFERROR(VLOOKUP((CONCATENATE(AM359,AX359)),Listados!$U$3:$V$11,2,FALSE),"")</f>
        <v/>
      </c>
      <c r="AZ359" s="48">
        <f t="shared" si="71"/>
        <v>100</v>
      </c>
      <c r="BA359" s="295"/>
      <c r="BB359" s="297"/>
      <c r="BC359" s="197">
        <f>+IF(AND(W359="Preventivo",BB355="Fuerte"),2,IF(AND(W359="Preventivo",BB355="Moderado"),1,0))</f>
        <v>0</v>
      </c>
      <c r="BD359" s="64">
        <f>+IF(AND(W359="Detectivo/Correctivo",$BB355="Fuerte"),2,IF(AND(W359="Detectivo/Correctivo",$BB359="Moderado"),1,IF(AND(W359="Preventivo",$BB355="Fuerte"),1,0)))</f>
        <v>0</v>
      </c>
      <c r="BE359" s="197" t="e">
        <f>+N355-BC359</f>
        <v>#N/A</v>
      </c>
      <c r="BF359" s="197" t="e">
        <f>+P355-BD359</f>
        <v>#N/A</v>
      </c>
      <c r="BG359" s="299"/>
      <c r="BH359" s="299"/>
      <c r="BI359" s="299"/>
      <c r="BJ359" s="488"/>
      <c r="BK359" s="488"/>
      <c r="BL359" s="488"/>
      <c r="BM359" s="488"/>
    </row>
    <row r="360" spans="1:65" ht="65.099999999999994" customHeight="1" thickBot="1" x14ac:dyDescent="0.3">
      <c r="A360" s="311"/>
      <c r="B360" s="495"/>
      <c r="C360" s="316"/>
      <c r="D360" s="106"/>
      <c r="E360" s="106"/>
      <c r="F360" s="479"/>
      <c r="G360" s="319"/>
      <c r="H360" s="100"/>
      <c r="I360" s="129"/>
      <c r="J360" s="100"/>
      <c r="K360" s="31"/>
      <c r="L360" s="130"/>
      <c r="M360" s="302"/>
      <c r="N360" s="305"/>
      <c r="O360" s="307"/>
      <c r="P360" s="305"/>
      <c r="Q360" s="308"/>
      <c r="R360" s="300"/>
      <c r="S360" s="162"/>
      <c r="T360" s="98"/>
      <c r="U360" s="47" t="s">
        <v>627</v>
      </c>
      <c r="V360" s="200"/>
      <c r="W360" s="200"/>
      <c r="X360" s="200"/>
      <c r="Y360" s="95" t="str">
        <f t="shared" si="61"/>
        <v/>
      </c>
      <c r="Z360" s="200"/>
      <c r="AA360" s="95" t="str">
        <f t="shared" si="62"/>
        <v/>
      </c>
      <c r="AB360" s="162"/>
      <c r="AC360" s="95" t="str">
        <f t="shared" si="63"/>
        <v/>
      </c>
      <c r="AD360" s="162"/>
      <c r="AE360" s="95" t="str">
        <f t="shared" si="64"/>
        <v/>
      </c>
      <c r="AF360" s="162"/>
      <c r="AG360" s="95" t="str">
        <f t="shared" si="65"/>
        <v/>
      </c>
      <c r="AH360" s="162"/>
      <c r="AI360" s="95" t="str">
        <f t="shared" si="66"/>
        <v/>
      </c>
      <c r="AJ360" s="162"/>
      <c r="AK360" s="27" t="str">
        <f t="shared" si="67"/>
        <v/>
      </c>
      <c r="AL360" s="48" t="str">
        <f t="shared" si="68"/>
        <v/>
      </c>
      <c r="AM360" s="48" t="str">
        <f t="shared" si="69"/>
        <v/>
      </c>
      <c r="AN360" s="236"/>
      <c r="AO360" s="236"/>
      <c r="AP360" s="236"/>
      <c r="AQ360" s="236"/>
      <c r="AR360" s="236"/>
      <c r="AS360" s="236"/>
      <c r="AT360" s="236"/>
      <c r="AU360" s="237" t="str">
        <f>IFERROR(VLOOKUP(AT360,'Seguridad Información'!$I$61:$J$65,2,0),"")</f>
        <v/>
      </c>
      <c r="AV360" s="79"/>
      <c r="AW360" s="78" t="str">
        <f t="shared" si="60"/>
        <v/>
      </c>
      <c r="AX360" s="77" t="str">
        <f t="shared" si="70"/>
        <v/>
      </c>
      <c r="AY360" s="21" t="str">
        <f>IFERROR(VLOOKUP((CONCATENATE(AM360,AX360)),Listados!$U$3:$V$11,2,FALSE),"")</f>
        <v/>
      </c>
      <c r="AZ360" s="48">
        <f t="shared" si="71"/>
        <v>100</v>
      </c>
      <c r="BA360" s="296"/>
      <c r="BB360" s="297"/>
      <c r="BC360" s="197">
        <f>+IF(AND(W360="Preventivo",BB355="Fuerte"),2,IF(AND(W360="Preventivo",BB355="Moderado"),1,0))</f>
        <v>0</v>
      </c>
      <c r="BD360" s="64">
        <f>+IF(AND(W360="Detectivo/Correctivo",$BB355="Fuerte"),2,IF(AND(W360="Detectivo/Correctivo",$BB360="Moderado"),1,IF(AND(W360="Preventivo",$BB355="Fuerte"),1,0)))</f>
        <v>0</v>
      </c>
      <c r="BE360" s="197" t="e">
        <f>+N355-BC360</f>
        <v>#N/A</v>
      </c>
      <c r="BF360" s="197" t="e">
        <f>+P355-BD360</f>
        <v>#N/A</v>
      </c>
      <c r="BG360" s="300"/>
      <c r="BH360" s="300"/>
      <c r="BI360" s="300"/>
      <c r="BJ360" s="489"/>
      <c r="BK360" s="489"/>
      <c r="BL360" s="489"/>
      <c r="BM360" s="489"/>
    </row>
    <row r="361" spans="1:65" ht="65.099999999999994" customHeight="1" thickBot="1" x14ac:dyDescent="0.3">
      <c r="A361" s="309">
        <v>60</v>
      </c>
      <c r="B361" s="493"/>
      <c r="C361" s="314" t="str">
        <f>IFERROR(VLOOKUP(B361,Listados!B$3:C$20,2,FALSE),"")</f>
        <v/>
      </c>
      <c r="D361" s="107"/>
      <c r="E361" s="107"/>
      <c r="F361" s="409"/>
      <c r="G361" s="317"/>
      <c r="H361" s="100"/>
      <c r="I361" s="129"/>
      <c r="J361" s="100"/>
      <c r="K361" s="103"/>
      <c r="L361" s="17"/>
      <c r="M361" s="301"/>
      <c r="N361" s="303" t="e">
        <f>+VLOOKUP(M361,Listados!$K$8:$L$12,2,0)</f>
        <v>#N/A</v>
      </c>
      <c r="O361" s="306"/>
      <c r="P361" s="303" t="e">
        <f>+VLOOKUP(O361,Listados!$K$13:$L$17,2,0)</f>
        <v>#N/A</v>
      </c>
      <c r="Q361" s="300" t="str">
        <f>IF(AND(M361&lt;&gt;"",O361&lt;&gt;""),VLOOKUP(M361&amp;O361,Listados!$M$3:$N$27,2,FALSE),"")</f>
        <v/>
      </c>
      <c r="R361" s="298" t="e">
        <f>+VLOOKUP(Q361,Listados!$P$3:$Q$6,2,FALSE)</f>
        <v>#N/A</v>
      </c>
      <c r="S361" s="162"/>
      <c r="T361" s="94"/>
      <c r="U361" s="47" t="s">
        <v>627</v>
      </c>
      <c r="V361" s="200"/>
      <c r="W361" s="200"/>
      <c r="X361" s="200"/>
      <c r="Y361" s="95" t="str">
        <f t="shared" si="61"/>
        <v/>
      </c>
      <c r="Z361" s="200"/>
      <c r="AA361" s="95" t="str">
        <f t="shared" si="62"/>
        <v/>
      </c>
      <c r="AB361" s="162"/>
      <c r="AC361" s="95" t="str">
        <f t="shared" si="63"/>
        <v/>
      </c>
      <c r="AD361" s="162"/>
      <c r="AE361" s="95" t="str">
        <f t="shared" si="64"/>
        <v/>
      </c>
      <c r="AF361" s="162"/>
      <c r="AG361" s="95" t="str">
        <f t="shared" si="65"/>
        <v/>
      </c>
      <c r="AH361" s="162"/>
      <c r="AI361" s="95" t="str">
        <f t="shared" si="66"/>
        <v/>
      </c>
      <c r="AJ361" s="162"/>
      <c r="AK361" s="27" t="str">
        <f t="shared" si="67"/>
        <v/>
      </c>
      <c r="AL361" s="48" t="str">
        <f t="shared" si="68"/>
        <v/>
      </c>
      <c r="AM361" s="48" t="str">
        <f t="shared" si="69"/>
        <v/>
      </c>
      <c r="AN361" s="236"/>
      <c r="AO361" s="236"/>
      <c r="AP361" s="236"/>
      <c r="AQ361" s="236"/>
      <c r="AR361" s="236"/>
      <c r="AS361" s="236"/>
      <c r="AT361" s="236"/>
      <c r="AU361" s="237" t="str">
        <f>IFERROR(VLOOKUP(AT361,'Seguridad Información'!$I$61:$J$65,2,0),"")</f>
        <v/>
      </c>
      <c r="AV361" s="79"/>
      <c r="AW361" s="78" t="str">
        <f t="shared" si="60"/>
        <v/>
      </c>
      <c r="AX361" s="77" t="str">
        <f t="shared" si="70"/>
        <v/>
      </c>
      <c r="AY361" s="21" t="str">
        <f>IFERROR(VLOOKUP((CONCATENATE(AM361,AX361)),Listados!$U$3:$V$11,2,FALSE),"")</f>
        <v/>
      </c>
      <c r="AZ361" s="48">
        <f t="shared" si="71"/>
        <v>100</v>
      </c>
      <c r="BA361" s="294">
        <f>AVERAGE(AZ361:AZ366)</f>
        <v>100</v>
      </c>
      <c r="BB361" s="296" t="str">
        <f>IF(BA361&lt;=50, "Débil", IF(BA361&lt;=99,"Moderado","Fuerte"))</f>
        <v>Fuerte</v>
      </c>
      <c r="BC361" s="197">
        <f>+IF(AND(W361="Preventivo",BB361="Fuerte"),2,IF(AND(W361="Preventivo",BB361="Moderado"),1,0))</f>
        <v>0</v>
      </c>
      <c r="BD361" s="64">
        <f>+IF(AND(W361="Detectivo/Correctivo",$BB361="Fuerte"),2,IF(AND(W361="Detectivo/Correctivo",$BB361="Moderado"),1,IF(AND(W361="Preventivo",$BB361="Fuerte"),1,0)))</f>
        <v>0</v>
      </c>
      <c r="BE361" s="197" t="e">
        <f>+N361-BC361</f>
        <v>#N/A</v>
      </c>
      <c r="BF361" s="197" t="e">
        <f>+P361-BD361</f>
        <v>#N/A</v>
      </c>
      <c r="BG361" s="298" t="e">
        <f>+VLOOKUP(MIN(BE361,BE362,BE363,BE364,BE365,BE366),Listados!$J$18:$K$24,2,TRUE)</f>
        <v>#N/A</v>
      </c>
      <c r="BH361" s="298" t="e">
        <f>+VLOOKUP(MIN(BF361,BF362,BF363,BF364,BF365,BF366),Listados!$J$27:$K$32,2,TRUE)</f>
        <v>#N/A</v>
      </c>
      <c r="BI361" s="298" t="e">
        <f>IF(AND(BG361&lt;&gt;"",BH361&lt;&gt;""),VLOOKUP(BG361&amp;BH361,Listados!$M$3:$N$27,2,FALSE),"")</f>
        <v>#N/A</v>
      </c>
      <c r="BJ361" s="487" t="e">
        <f>+IF($R361="Asumir el riesgo","NA","")</f>
        <v>#N/A</v>
      </c>
      <c r="BK361" s="487" t="e">
        <f>+IF($R361="Asumir el riesgo","NA","")</f>
        <v>#N/A</v>
      </c>
      <c r="BL361" s="487" t="e">
        <f>+IF($R361="Asumir el riesgo","NA","")</f>
        <v>#N/A</v>
      </c>
      <c r="BM361" s="487" t="e">
        <f>+IF($R361="Asumir el riesgo","NA","")</f>
        <v>#N/A</v>
      </c>
    </row>
    <row r="362" spans="1:65" ht="65.099999999999994" customHeight="1" thickBot="1" x14ac:dyDescent="0.3">
      <c r="A362" s="310"/>
      <c r="B362" s="493"/>
      <c r="C362" s="315"/>
      <c r="D362" s="168"/>
      <c r="E362" s="168"/>
      <c r="F362" s="410"/>
      <c r="G362" s="318"/>
      <c r="H362" s="100"/>
      <c r="I362" s="129"/>
      <c r="J362" s="100"/>
      <c r="K362" s="153"/>
      <c r="L362" s="130"/>
      <c r="M362" s="302"/>
      <c r="N362" s="304"/>
      <c r="O362" s="307"/>
      <c r="P362" s="304"/>
      <c r="Q362" s="308"/>
      <c r="R362" s="299"/>
      <c r="S362" s="162"/>
      <c r="T362" s="238"/>
      <c r="U362" s="47" t="s">
        <v>627</v>
      </c>
      <c r="V362" s="200"/>
      <c r="W362" s="200"/>
      <c r="X362" s="200"/>
      <c r="Y362" s="95" t="str">
        <f t="shared" si="61"/>
        <v/>
      </c>
      <c r="Z362" s="200"/>
      <c r="AA362" s="95" t="str">
        <f t="shared" si="62"/>
        <v/>
      </c>
      <c r="AB362" s="162"/>
      <c r="AC362" s="95" t="str">
        <f t="shared" si="63"/>
        <v/>
      </c>
      <c r="AD362" s="162"/>
      <c r="AE362" s="95" t="str">
        <f t="shared" si="64"/>
        <v/>
      </c>
      <c r="AF362" s="162"/>
      <c r="AG362" s="95" t="str">
        <f t="shared" si="65"/>
        <v/>
      </c>
      <c r="AH362" s="162"/>
      <c r="AI362" s="95" t="str">
        <f t="shared" si="66"/>
        <v/>
      </c>
      <c r="AJ362" s="162"/>
      <c r="AK362" s="27" t="str">
        <f t="shared" si="67"/>
        <v/>
      </c>
      <c r="AL362" s="48" t="str">
        <f t="shared" si="68"/>
        <v/>
      </c>
      <c r="AM362" s="48" t="str">
        <f t="shared" si="69"/>
        <v/>
      </c>
      <c r="AN362" s="236"/>
      <c r="AO362" s="236"/>
      <c r="AP362" s="236"/>
      <c r="AQ362" s="236"/>
      <c r="AR362" s="236"/>
      <c r="AS362" s="236"/>
      <c r="AT362" s="236"/>
      <c r="AU362" s="237" t="str">
        <f>IFERROR(VLOOKUP(AT362,'Seguridad Información'!$I$61:$J$65,2,0),"")</f>
        <v/>
      </c>
      <c r="AV362" s="79"/>
      <c r="AW362" s="78" t="str">
        <f t="shared" si="60"/>
        <v/>
      </c>
      <c r="AX362" s="77" t="str">
        <f t="shared" si="70"/>
        <v/>
      </c>
      <c r="AY362" s="21" t="str">
        <f>IFERROR(VLOOKUP((CONCATENATE(AM362,AX362)),Listados!$U$3:$V$11,2,FALSE),"")</f>
        <v/>
      </c>
      <c r="AZ362" s="48">
        <f t="shared" si="71"/>
        <v>100</v>
      </c>
      <c r="BA362" s="295"/>
      <c r="BB362" s="297"/>
      <c r="BC362" s="197">
        <f>+IF(AND(W362="Preventivo",BB361="Fuerte"),2,IF(AND(W362="Preventivo",BB361="Moderado"),1,0))</f>
        <v>0</v>
      </c>
      <c r="BD362" s="64">
        <f>+IF(AND(W362="Detectivo/Correctivo",$BB361="Fuerte"),2,IF(AND(W362="Detectivo/Correctivo",$BB362="Moderado"),1,IF(AND(W362="Preventivo",$BB361="Fuerte"),1,0)))</f>
        <v>0</v>
      </c>
      <c r="BE362" s="197" t="e">
        <f>+N361-BC362</f>
        <v>#N/A</v>
      </c>
      <c r="BF362" s="197" t="e">
        <f>+P361-BD362</f>
        <v>#N/A</v>
      </c>
      <c r="BG362" s="299"/>
      <c r="BH362" s="299"/>
      <c r="BI362" s="299"/>
      <c r="BJ362" s="488"/>
      <c r="BK362" s="488"/>
      <c r="BL362" s="488"/>
      <c r="BM362" s="488"/>
    </row>
    <row r="363" spans="1:65" ht="65.099999999999994" customHeight="1" thickBot="1" x14ac:dyDescent="0.3">
      <c r="A363" s="310"/>
      <c r="B363" s="493"/>
      <c r="C363" s="315"/>
      <c r="D363" s="168"/>
      <c r="E363" s="168"/>
      <c r="F363" s="410"/>
      <c r="G363" s="318"/>
      <c r="H363" s="100"/>
      <c r="I363" s="129"/>
      <c r="J363" s="100"/>
      <c r="K363" s="153"/>
      <c r="L363" s="130"/>
      <c r="M363" s="302"/>
      <c r="N363" s="304"/>
      <c r="O363" s="307"/>
      <c r="P363" s="304"/>
      <c r="Q363" s="308"/>
      <c r="R363" s="299"/>
      <c r="S363" s="162"/>
      <c r="T363" s="96"/>
      <c r="U363" s="47" t="s">
        <v>627</v>
      </c>
      <c r="V363" s="200"/>
      <c r="W363" s="200"/>
      <c r="X363" s="200"/>
      <c r="Y363" s="95" t="str">
        <f t="shared" si="61"/>
        <v/>
      </c>
      <c r="Z363" s="200"/>
      <c r="AA363" s="95" t="str">
        <f t="shared" si="62"/>
        <v/>
      </c>
      <c r="AB363" s="162"/>
      <c r="AC363" s="95" t="str">
        <f t="shared" si="63"/>
        <v/>
      </c>
      <c r="AD363" s="162"/>
      <c r="AE363" s="95" t="str">
        <f t="shared" si="64"/>
        <v/>
      </c>
      <c r="AF363" s="162"/>
      <c r="AG363" s="95" t="str">
        <f t="shared" si="65"/>
        <v/>
      </c>
      <c r="AH363" s="162"/>
      <c r="AI363" s="95" t="str">
        <f t="shared" si="66"/>
        <v/>
      </c>
      <c r="AJ363" s="162"/>
      <c r="AK363" s="27" t="str">
        <f t="shared" si="67"/>
        <v/>
      </c>
      <c r="AL363" s="48" t="str">
        <f t="shared" si="68"/>
        <v/>
      </c>
      <c r="AM363" s="48" t="str">
        <f t="shared" si="69"/>
        <v/>
      </c>
      <c r="AN363" s="236"/>
      <c r="AO363" s="236"/>
      <c r="AP363" s="236"/>
      <c r="AQ363" s="236"/>
      <c r="AR363" s="236"/>
      <c r="AS363" s="236"/>
      <c r="AT363" s="236"/>
      <c r="AU363" s="237" t="str">
        <f>IFERROR(VLOOKUP(AT363,'Seguridad Información'!$I$61:$J$65,2,0),"")</f>
        <v/>
      </c>
      <c r="AV363" s="79"/>
      <c r="AW363" s="78" t="str">
        <f t="shared" si="60"/>
        <v/>
      </c>
      <c r="AX363" s="77" t="str">
        <f t="shared" si="70"/>
        <v/>
      </c>
      <c r="AY363" s="21" t="str">
        <f>IFERROR(VLOOKUP((CONCATENATE(AM363,AX363)),Listados!$U$3:$V$11,2,FALSE),"")</f>
        <v/>
      </c>
      <c r="AZ363" s="48">
        <f t="shared" si="71"/>
        <v>100</v>
      </c>
      <c r="BA363" s="295"/>
      <c r="BB363" s="297"/>
      <c r="BC363" s="197">
        <f>+IF(AND(W363="Preventivo",BB361="Fuerte"),2,IF(AND(W363="Preventivo",BB361="Moderado"),1,0))</f>
        <v>0</v>
      </c>
      <c r="BD363" s="64">
        <f>+IF(AND(W363="Detectivo/Correctivo",$BB361="Fuerte"),2,IF(AND(W363="Detectivo/Correctivo",$BB363="Moderado"),1,IF(AND(W363="Preventivo",$BB361="Fuerte"),1,0)))</f>
        <v>0</v>
      </c>
      <c r="BE363" s="197" t="e">
        <f>+N361-BC363</f>
        <v>#N/A</v>
      </c>
      <c r="BF363" s="197" t="e">
        <f>+P361-BD363</f>
        <v>#N/A</v>
      </c>
      <c r="BG363" s="299"/>
      <c r="BH363" s="299"/>
      <c r="BI363" s="299"/>
      <c r="BJ363" s="488"/>
      <c r="BK363" s="488"/>
      <c r="BL363" s="488"/>
      <c r="BM363" s="488"/>
    </row>
    <row r="364" spans="1:65" ht="65.099999999999994" customHeight="1" thickBot="1" x14ac:dyDescent="0.3">
      <c r="A364" s="310"/>
      <c r="B364" s="493"/>
      <c r="C364" s="315"/>
      <c r="D364" s="168"/>
      <c r="E364" s="168"/>
      <c r="F364" s="410"/>
      <c r="G364" s="318"/>
      <c r="H364" s="100"/>
      <c r="I364" s="129"/>
      <c r="J364" s="100"/>
      <c r="K364" s="153"/>
      <c r="L364" s="130"/>
      <c r="M364" s="302"/>
      <c r="N364" s="304"/>
      <c r="O364" s="307"/>
      <c r="P364" s="304"/>
      <c r="Q364" s="308"/>
      <c r="R364" s="299"/>
      <c r="S364" s="162"/>
      <c r="T364" s="97"/>
      <c r="U364" s="47" t="s">
        <v>627</v>
      </c>
      <c r="V364" s="200"/>
      <c r="W364" s="200"/>
      <c r="X364" s="200"/>
      <c r="Y364" s="95" t="str">
        <f t="shared" si="61"/>
        <v/>
      </c>
      <c r="Z364" s="200"/>
      <c r="AA364" s="95" t="str">
        <f t="shared" si="62"/>
        <v/>
      </c>
      <c r="AB364" s="162"/>
      <c r="AC364" s="95" t="str">
        <f t="shared" si="63"/>
        <v/>
      </c>
      <c r="AD364" s="162"/>
      <c r="AE364" s="95" t="str">
        <f t="shared" si="64"/>
        <v/>
      </c>
      <c r="AF364" s="162"/>
      <c r="AG364" s="95" t="str">
        <f t="shared" si="65"/>
        <v/>
      </c>
      <c r="AH364" s="162"/>
      <c r="AI364" s="95" t="str">
        <f t="shared" si="66"/>
        <v/>
      </c>
      <c r="AJ364" s="162"/>
      <c r="AK364" s="27" t="str">
        <f t="shared" si="67"/>
        <v/>
      </c>
      <c r="AL364" s="48" t="str">
        <f t="shared" si="68"/>
        <v/>
      </c>
      <c r="AM364" s="48" t="str">
        <f t="shared" si="69"/>
        <v/>
      </c>
      <c r="AN364" s="236"/>
      <c r="AO364" s="236"/>
      <c r="AP364" s="236"/>
      <c r="AQ364" s="236"/>
      <c r="AR364" s="236"/>
      <c r="AS364" s="236"/>
      <c r="AT364" s="236"/>
      <c r="AU364" s="237" t="str">
        <f>IFERROR(VLOOKUP(AT364,'Seguridad Información'!$I$61:$J$65,2,0),"")</f>
        <v/>
      </c>
      <c r="AV364" s="79"/>
      <c r="AW364" s="78" t="str">
        <f t="shared" si="60"/>
        <v/>
      </c>
      <c r="AX364" s="77" t="str">
        <f t="shared" si="70"/>
        <v/>
      </c>
      <c r="AY364" s="21" t="str">
        <f>IFERROR(VLOOKUP((CONCATENATE(AM364,AX364)),Listados!$U$3:$V$11,2,FALSE),"")</f>
        <v/>
      </c>
      <c r="AZ364" s="48">
        <f t="shared" si="71"/>
        <v>100</v>
      </c>
      <c r="BA364" s="295"/>
      <c r="BB364" s="297"/>
      <c r="BC364" s="197">
        <f>+IF(AND(W364="Preventivo",BB361="Fuerte"),2,IF(AND(W364="Preventivo",BB361="Moderado"),1,0))</f>
        <v>0</v>
      </c>
      <c r="BD364" s="64">
        <f>+IF(AND(W364="Detectivo/Correctivo",$BB361="Fuerte"),2,IF(AND(W364="Detectivo/Correctivo",$BB364="Moderado"),1,IF(AND(W364="Preventivo",$BB361="Fuerte"),1,0)))</f>
        <v>0</v>
      </c>
      <c r="BE364" s="197" t="e">
        <f>+N361-BC364</f>
        <v>#N/A</v>
      </c>
      <c r="BF364" s="197" t="e">
        <f>+P361-BD364</f>
        <v>#N/A</v>
      </c>
      <c r="BG364" s="299"/>
      <c r="BH364" s="299"/>
      <c r="BI364" s="299"/>
      <c r="BJ364" s="488"/>
      <c r="BK364" s="488"/>
      <c r="BL364" s="488"/>
      <c r="BM364" s="488"/>
    </row>
    <row r="365" spans="1:65" ht="65.099999999999994" customHeight="1" thickBot="1" x14ac:dyDescent="0.3">
      <c r="A365" s="310"/>
      <c r="B365" s="493"/>
      <c r="C365" s="315"/>
      <c r="D365" s="109"/>
      <c r="E365" s="109"/>
      <c r="F365" s="410"/>
      <c r="G365" s="318"/>
      <c r="H365" s="100"/>
      <c r="I365" s="129"/>
      <c r="J365" s="100"/>
      <c r="K365" s="29"/>
      <c r="L365" s="130"/>
      <c r="M365" s="302"/>
      <c r="N365" s="304"/>
      <c r="O365" s="307"/>
      <c r="P365" s="304"/>
      <c r="Q365" s="308"/>
      <c r="R365" s="299"/>
      <c r="S365" s="162"/>
      <c r="T365" s="238"/>
      <c r="U365" s="47" t="s">
        <v>627</v>
      </c>
      <c r="V365" s="200"/>
      <c r="W365" s="200"/>
      <c r="X365" s="200"/>
      <c r="Y365" s="95" t="str">
        <f t="shared" si="61"/>
        <v/>
      </c>
      <c r="Z365" s="200"/>
      <c r="AA365" s="95" t="str">
        <f t="shared" si="62"/>
        <v/>
      </c>
      <c r="AB365" s="162"/>
      <c r="AC365" s="95" t="str">
        <f t="shared" si="63"/>
        <v/>
      </c>
      <c r="AD365" s="162"/>
      <c r="AE365" s="95" t="str">
        <f t="shared" si="64"/>
        <v/>
      </c>
      <c r="AF365" s="162"/>
      <c r="AG365" s="95" t="str">
        <f t="shared" si="65"/>
        <v/>
      </c>
      <c r="AH365" s="162"/>
      <c r="AI365" s="95" t="str">
        <f t="shared" si="66"/>
        <v/>
      </c>
      <c r="AJ365" s="162"/>
      <c r="AK365" s="27" t="str">
        <f t="shared" si="67"/>
        <v/>
      </c>
      <c r="AL365" s="48" t="str">
        <f t="shared" si="68"/>
        <v/>
      </c>
      <c r="AM365" s="48" t="str">
        <f t="shared" si="69"/>
        <v/>
      </c>
      <c r="AN365" s="236"/>
      <c r="AO365" s="236"/>
      <c r="AP365" s="236"/>
      <c r="AQ365" s="236"/>
      <c r="AR365" s="236"/>
      <c r="AS365" s="236"/>
      <c r="AT365" s="236"/>
      <c r="AU365" s="237" t="str">
        <f>IFERROR(VLOOKUP(AT365,'Seguridad Información'!$I$61:$J$65,2,0),"")</f>
        <v/>
      </c>
      <c r="AV365" s="79"/>
      <c r="AW365" s="78" t="str">
        <f t="shared" si="60"/>
        <v/>
      </c>
      <c r="AX365" s="77" t="str">
        <f t="shared" si="70"/>
        <v/>
      </c>
      <c r="AY365" s="21" t="str">
        <f>IFERROR(VLOOKUP((CONCATENATE(AM365,AX365)),Listados!$U$3:$V$11,2,FALSE),"")</f>
        <v/>
      </c>
      <c r="AZ365" s="48">
        <f t="shared" si="71"/>
        <v>100</v>
      </c>
      <c r="BA365" s="295"/>
      <c r="BB365" s="297"/>
      <c r="BC365" s="197">
        <f>+IF(AND(W365="Preventivo",BB361="Fuerte"),2,IF(AND(W365="Preventivo",BB361="Moderado"),1,0))</f>
        <v>0</v>
      </c>
      <c r="BD365" s="64">
        <f>+IF(AND(W365="Detectivo/Correctivo",$BB361="Fuerte"),2,IF(AND(W365="Detectivo/Correctivo",$BB365="Moderado"),1,IF(AND(W365="Preventivo",$BB361="Fuerte"),1,0)))</f>
        <v>0</v>
      </c>
      <c r="BE365" s="197" t="e">
        <f>+N361-BC365</f>
        <v>#N/A</v>
      </c>
      <c r="BF365" s="197" t="e">
        <f>+P361-BD365</f>
        <v>#N/A</v>
      </c>
      <c r="BG365" s="299"/>
      <c r="BH365" s="299"/>
      <c r="BI365" s="299"/>
      <c r="BJ365" s="488"/>
      <c r="BK365" s="488"/>
      <c r="BL365" s="488"/>
      <c r="BM365" s="488"/>
    </row>
    <row r="366" spans="1:65" ht="65.099999999999994" customHeight="1" thickBot="1" x14ac:dyDescent="0.3">
      <c r="A366" s="311"/>
      <c r="B366" s="493"/>
      <c r="C366" s="316"/>
      <c r="D366" s="106"/>
      <c r="E366" s="106"/>
      <c r="F366" s="479"/>
      <c r="G366" s="319"/>
      <c r="H366" s="100"/>
      <c r="I366" s="53"/>
      <c r="J366" s="100"/>
      <c r="K366" s="31"/>
      <c r="L366" s="130"/>
      <c r="M366" s="302"/>
      <c r="N366" s="305"/>
      <c r="O366" s="307"/>
      <c r="P366" s="305"/>
      <c r="Q366" s="308"/>
      <c r="R366" s="300"/>
      <c r="S366" s="162"/>
      <c r="T366" s="98"/>
      <c r="U366" s="47" t="s">
        <v>627</v>
      </c>
      <c r="V366" s="200"/>
      <c r="W366" s="200"/>
      <c r="X366" s="200"/>
      <c r="Y366" s="95" t="str">
        <f t="shared" si="61"/>
        <v/>
      </c>
      <c r="Z366" s="200"/>
      <c r="AA366" s="95" t="str">
        <f t="shared" si="62"/>
        <v/>
      </c>
      <c r="AB366" s="162"/>
      <c r="AC366" s="95" t="str">
        <f t="shared" si="63"/>
        <v/>
      </c>
      <c r="AD366" s="162"/>
      <c r="AE366" s="95" t="str">
        <f t="shared" si="64"/>
        <v/>
      </c>
      <c r="AF366" s="162"/>
      <c r="AG366" s="95" t="str">
        <f t="shared" si="65"/>
        <v/>
      </c>
      <c r="AH366" s="162"/>
      <c r="AI366" s="95" t="str">
        <f t="shared" si="66"/>
        <v/>
      </c>
      <c r="AJ366" s="162"/>
      <c r="AK366" s="27" t="str">
        <f t="shared" si="67"/>
        <v/>
      </c>
      <c r="AL366" s="48" t="str">
        <f t="shared" si="68"/>
        <v/>
      </c>
      <c r="AM366" s="48" t="str">
        <f t="shared" si="69"/>
        <v/>
      </c>
      <c r="AN366" s="236"/>
      <c r="AO366" s="236"/>
      <c r="AP366" s="236"/>
      <c r="AQ366" s="236"/>
      <c r="AR366" s="236"/>
      <c r="AS366" s="236"/>
      <c r="AT366" s="236"/>
      <c r="AU366" s="237" t="str">
        <f>IFERROR(VLOOKUP(AT366,'Seguridad Información'!$I$61:$J$65,2,0),"")</f>
        <v/>
      </c>
      <c r="AV366" s="79"/>
      <c r="AW366" s="78" t="str">
        <f t="shared" si="60"/>
        <v/>
      </c>
      <c r="AX366" s="77" t="str">
        <f t="shared" si="70"/>
        <v/>
      </c>
      <c r="AY366" s="21" t="str">
        <f>IFERROR(VLOOKUP((CONCATENATE(AM366,AX366)),Listados!$U$3:$V$11,2,FALSE),"")</f>
        <v/>
      </c>
      <c r="AZ366" s="48">
        <f t="shared" si="71"/>
        <v>100</v>
      </c>
      <c r="BA366" s="296"/>
      <c r="BB366" s="297"/>
      <c r="BC366" s="197">
        <f>+IF(AND(W366="Preventivo",BB361="Fuerte"),2,IF(AND(W366="Preventivo",BB361="Moderado"),1,0))</f>
        <v>0</v>
      </c>
      <c r="BD366" s="64">
        <f>+IF(AND(W366="Detectivo/Correctivo",$BB361="Fuerte"),2,IF(AND(W366="Detectivo/Correctivo",$BB366="Moderado"),1,IF(AND(W366="Preventivo",$BB361="Fuerte"),1,0)))</f>
        <v>0</v>
      </c>
      <c r="BE366" s="197" t="e">
        <f>+N361-BC366</f>
        <v>#N/A</v>
      </c>
      <c r="BF366" s="197" t="e">
        <f>+P361-BD366</f>
        <v>#N/A</v>
      </c>
      <c r="BG366" s="300"/>
      <c r="BH366" s="300"/>
      <c r="BI366" s="300"/>
      <c r="BJ366" s="489"/>
      <c r="BK366" s="489"/>
      <c r="BL366" s="489"/>
      <c r="BM366" s="489"/>
    </row>
  </sheetData>
  <sheetProtection algorithmName="SHA-512" hashValue="kcTjlN6yynYeBx7AfGboYhB2a5eouk2jrrUXwJdD/fu5j+Jn7EI77V/FkKHJjfK3KPQSQ+aApyosbFJIxx/DJw==" saltValue="ptBm3drJ33/6Z2i7GYcIqQ==" spinCount="100000" sheet="1" selectLockedCells="1"/>
  <mergeCells count="1216">
    <mergeCell ref="BI25:BI30"/>
    <mergeCell ref="BJ4:BM5"/>
    <mergeCell ref="F121:F126"/>
    <mergeCell ref="F169:F174"/>
    <mergeCell ref="F175:F180"/>
    <mergeCell ref="F181:F186"/>
    <mergeCell ref="F187:F192"/>
    <mergeCell ref="F193:F198"/>
    <mergeCell ref="F199:F204"/>
    <mergeCell ref="F205:F210"/>
    <mergeCell ref="F211:F216"/>
    <mergeCell ref="F217:F222"/>
    <mergeCell ref="F223:F228"/>
    <mergeCell ref="F229:F234"/>
    <mergeCell ref="F235:F240"/>
    <mergeCell ref="F241:F246"/>
    <mergeCell ref="F247:F252"/>
    <mergeCell ref="F7:F12"/>
    <mergeCell ref="F19:F24"/>
    <mergeCell ref="F25:F30"/>
    <mergeCell ref="F79:F84"/>
    <mergeCell ref="F85:F90"/>
    <mergeCell ref="F91:F96"/>
    <mergeCell ref="F97:F102"/>
    <mergeCell ref="F103:F108"/>
    <mergeCell ref="F109:F114"/>
    <mergeCell ref="N13:N18"/>
    <mergeCell ref="N7:N12"/>
    <mergeCell ref="O7:O12"/>
    <mergeCell ref="N25:N30"/>
    <mergeCell ref="O25:O30"/>
    <mergeCell ref="O91:O96"/>
    <mergeCell ref="Q19:Q24"/>
    <mergeCell ref="BA19:BA24"/>
    <mergeCell ref="BB19:BB24"/>
    <mergeCell ref="BG19:BG24"/>
    <mergeCell ref="BH19:BH24"/>
    <mergeCell ref="A13:A18"/>
    <mergeCell ref="B13:B18"/>
    <mergeCell ref="C13:C18"/>
    <mergeCell ref="G13:G18"/>
    <mergeCell ref="M13:M18"/>
    <mergeCell ref="Q25:Q30"/>
    <mergeCell ref="BA25:BA30"/>
    <mergeCell ref="BB25:BB30"/>
    <mergeCell ref="O13:O18"/>
    <mergeCell ref="P13:P18"/>
    <mergeCell ref="Q13:Q18"/>
    <mergeCell ref="BA13:BA18"/>
    <mergeCell ref="BB13:BB18"/>
    <mergeCell ref="BG13:BG18"/>
    <mergeCell ref="O85:O90"/>
    <mergeCell ref="O97:O102"/>
    <mergeCell ref="F265:F270"/>
    <mergeCell ref="F271:F276"/>
    <mergeCell ref="F313:F318"/>
    <mergeCell ref="F259:F264"/>
    <mergeCell ref="P7:P12"/>
    <mergeCell ref="A7:A12"/>
    <mergeCell ref="B7:B12"/>
    <mergeCell ref="C7:C12"/>
    <mergeCell ref="M7:M12"/>
    <mergeCell ref="F13:F18"/>
    <mergeCell ref="BG7:BG12"/>
    <mergeCell ref="G25:G30"/>
    <mergeCell ref="M25:M30"/>
    <mergeCell ref="P43:P48"/>
    <mergeCell ref="BH37:BH42"/>
    <mergeCell ref="M37:M42"/>
    <mergeCell ref="N37:N42"/>
    <mergeCell ref="BG25:BG30"/>
    <mergeCell ref="BG31:BG36"/>
    <mergeCell ref="BH31:BH36"/>
    <mergeCell ref="BH25:BH30"/>
    <mergeCell ref="A25:A30"/>
    <mergeCell ref="B25:B30"/>
    <mergeCell ref="C25:C30"/>
    <mergeCell ref="B55:B60"/>
    <mergeCell ref="C55:C60"/>
    <mergeCell ref="G55:G60"/>
    <mergeCell ref="M55:M60"/>
    <mergeCell ref="N55:N60"/>
    <mergeCell ref="O55:O60"/>
    <mergeCell ref="A1:G3"/>
    <mergeCell ref="H1:BI2"/>
    <mergeCell ref="H3:K3"/>
    <mergeCell ref="M3:BI3"/>
    <mergeCell ref="A4:L5"/>
    <mergeCell ref="M4:Q4"/>
    <mergeCell ref="U4:BI4"/>
    <mergeCell ref="M5:Q5"/>
    <mergeCell ref="U5:W5"/>
    <mergeCell ref="X5:AM5"/>
    <mergeCell ref="AN5:AW5"/>
    <mergeCell ref="AY5:AZ5"/>
    <mergeCell ref="BA5:BB5"/>
    <mergeCell ref="BG5:BI5"/>
    <mergeCell ref="G7:G12"/>
    <mergeCell ref="P25:P30"/>
    <mergeCell ref="P19:P24"/>
    <mergeCell ref="BH13:BH18"/>
    <mergeCell ref="BI13:BI18"/>
    <mergeCell ref="A19:A24"/>
    <mergeCell ref="B19:B24"/>
    <mergeCell ref="C19:C24"/>
    <mergeCell ref="G19:G24"/>
    <mergeCell ref="M19:M24"/>
    <mergeCell ref="N19:N24"/>
    <mergeCell ref="O19:O24"/>
    <mergeCell ref="BH7:BH12"/>
    <mergeCell ref="BI7:BI12"/>
    <mergeCell ref="Q7:Q12"/>
    <mergeCell ref="BA7:BA12"/>
    <mergeCell ref="BB7:BB12"/>
    <mergeCell ref="BI19:BI24"/>
    <mergeCell ref="A31:A36"/>
    <mergeCell ref="B31:B36"/>
    <mergeCell ref="C31:C36"/>
    <mergeCell ref="G31:G36"/>
    <mergeCell ref="M31:M36"/>
    <mergeCell ref="N31:N36"/>
    <mergeCell ref="O31:O36"/>
    <mergeCell ref="P31:P36"/>
    <mergeCell ref="Q31:Q36"/>
    <mergeCell ref="F31:F36"/>
    <mergeCell ref="F37:F42"/>
    <mergeCell ref="F43:F48"/>
    <mergeCell ref="BI43:BI48"/>
    <mergeCell ref="BA31:BA36"/>
    <mergeCell ref="BB31:BB36"/>
    <mergeCell ref="BI37:BI42"/>
    <mergeCell ref="A43:A48"/>
    <mergeCell ref="A37:A42"/>
    <mergeCell ref="B37:B42"/>
    <mergeCell ref="C37:C42"/>
    <mergeCell ref="G37:G42"/>
    <mergeCell ref="B43:B48"/>
    <mergeCell ref="C43:C48"/>
    <mergeCell ref="G43:G48"/>
    <mergeCell ref="M43:M48"/>
    <mergeCell ref="N43:N48"/>
    <mergeCell ref="O43:O48"/>
    <mergeCell ref="O37:O42"/>
    <mergeCell ref="P37:P42"/>
    <mergeCell ref="Q37:Q42"/>
    <mergeCell ref="BA37:BA42"/>
    <mergeCell ref="BB37:BB42"/>
    <mergeCell ref="BG37:BG42"/>
    <mergeCell ref="BI31:BI36"/>
    <mergeCell ref="Q43:Q48"/>
    <mergeCell ref="BA43:BA48"/>
    <mergeCell ref="BB43:BB48"/>
    <mergeCell ref="BG43:BG48"/>
    <mergeCell ref="BH43:BH48"/>
    <mergeCell ref="A49:A54"/>
    <mergeCell ref="B49:B54"/>
    <mergeCell ref="O49:O54"/>
    <mergeCell ref="P49:P54"/>
    <mergeCell ref="C49:C54"/>
    <mergeCell ref="G49:G54"/>
    <mergeCell ref="M49:M54"/>
    <mergeCell ref="N49:N54"/>
    <mergeCell ref="BA55:BA60"/>
    <mergeCell ref="BB55:BB60"/>
    <mergeCell ref="BG55:BG60"/>
    <mergeCell ref="BH55:BH60"/>
    <mergeCell ref="BI55:BI60"/>
    <mergeCell ref="A55:A60"/>
    <mergeCell ref="R55:R60"/>
    <mergeCell ref="F49:F54"/>
    <mergeCell ref="F55:F60"/>
    <mergeCell ref="P55:P60"/>
    <mergeCell ref="Q55:Q60"/>
    <mergeCell ref="Q49:Q54"/>
    <mergeCell ref="BA49:BA54"/>
    <mergeCell ref="BB49:BB54"/>
    <mergeCell ref="BG49:BG54"/>
    <mergeCell ref="BH49:BH54"/>
    <mergeCell ref="BI49:BI54"/>
    <mergeCell ref="BH61:BH66"/>
    <mergeCell ref="BI61:BI66"/>
    <mergeCell ref="A67:A72"/>
    <mergeCell ref="B67:B72"/>
    <mergeCell ref="C67:C72"/>
    <mergeCell ref="G67:G72"/>
    <mergeCell ref="M67:M72"/>
    <mergeCell ref="N67:N72"/>
    <mergeCell ref="O67:O72"/>
    <mergeCell ref="O61:O66"/>
    <mergeCell ref="P61:P66"/>
    <mergeCell ref="Q61:Q66"/>
    <mergeCell ref="BA61:BA66"/>
    <mergeCell ref="BB61:BB66"/>
    <mergeCell ref="BG61:BG66"/>
    <mergeCell ref="A61:A66"/>
    <mergeCell ref="B61:B66"/>
    <mergeCell ref="C61:C66"/>
    <mergeCell ref="G61:G66"/>
    <mergeCell ref="M61:M66"/>
    <mergeCell ref="N61:N66"/>
    <mergeCell ref="BI67:BI72"/>
    <mergeCell ref="R61:R66"/>
    <mergeCell ref="F61:F66"/>
    <mergeCell ref="F67:F72"/>
    <mergeCell ref="A73:A78"/>
    <mergeCell ref="B73:B78"/>
    <mergeCell ref="C73:C78"/>
    <mergeCell ref="G73:G78"/>
    <mergeCell ref="M73:M78"/>
    <mergeCell ref="N73:N78"/>
    <mergeCell ref="O73:O78"/>
    <mergeCell ref="P73:P78"/>
    <mergeCell ref="P67:P72"/>
    <mergeCell ref="Q67:Q72"/>
    <mergeCell ref="BA67:BA72"/>
    <mergeCell ref="BB67:BB72"/>
    <mergeCell ref="BG67:BG72"/>
    <mergeCell ref="BH67:BH72"/>
    <mergeCell ref="Q73:Q78"/>
    <mergeCell ref="BA73:BA78"/>
    <mergeCell ref="BB73:BB78"/>
    <mergeCell ref="BG73:BG78"/>
    <mergeCell ref="BH73:BH78"/>
    <mergeCell ref="R67:R72"/>
    <mergeCell ref="R73:R78"/>
    <mergeCell ref="F73:F78"/>
    <mergeCell ref="BI73:BI78"/>
    <mergeCell ref="M85:M90"/>
    <mergeCell ref="N85:N90"/>
    <mergeCell ref="BI91:BI96"/>
    <mergeCell ref="BA79:BA84"/>
    <mergeCell ref="BB79:BB84"/>
    <mergeCell ref="BG79:BG84"/>
    <mergeCell ref="BH79:BH84"/>
    <mergeCell ref="BI79:BI84"/>
    <mergeCell ref="Q91:Q96"/>
    <mergeCell ref="BA91:BA96"/>
    <mergeCell ref="BB91:BB96"/>
    <mergeCell ref="BG91:BG96"/>
    <mergeCell ref="BH91:BH96"/>
    <mergeCell ref="A79:A84"/>
    <mergeCell ref="B79:B84"/>
    <mergeCell ref="C79:C84"/>
    <mergeCell ref="G79:G84"/>
    <mergeCell ref="M79:M84"/>
    <mergeCell ref="N79:N84"/>
    <mergeCell ref="O79:O84"/>
    <mergeCell ref="P79:P84"/>
    <mergeCell ref="Q79:Q84"/>
    <mergeCell ref="P91:P96"/>
    <mergeCell ref="BH85:BH90"/>
    <mergeCell ref="BI85:BI90"/>
    <mergeCell ref="A91:A96"/>
    <mergeCell ref="B91:B96"/>
    <mergeCell ref="C91:C96"/>
    <mergeCell ref="G91:G96"/>
    <mergeCell ref="M91:M96"/>
    <mergeCell ref="N91:N96"/>
    <mergeCell ref="P85:P90"/>
    <mergeCell ref="Q85:Q90"/>
    <mergeCell ref="BA85:BA90"/>
    <mergeCell ref="BB85:BB90"/>
    <mergeCell ref="BG85:BG90"/>
    <mergeCell ref="A85:A90"/>
    <mergeCell ref="B85:B90"/>
    <mergeCell ref="C85:C90"/>
    <mergeCell ref="G85:G90"/>
    <mergeCell ref="BA103:BA108"/>
    <mergeCell ref="BB103:BB108"/>
    <mergeCell ref="BG103:BG108"/>
    <mergeCell ref="BH103:BH108"/>
    <mergeCell ref="BI103:BI108"/>
    <mergeCell ref="A103:A108"/>
    <mergeCell ref="B103:B108"/>
    <mergeCell ref="C103:C108"/>
    <mergeCell ref="G103:G108"/>
    <mergeCell ref="M103:M108"/>
    <mergeCell ref="N103:N108"/>
    <mergeCell ref="O103:O108"/>
    <mergeCell ref="P103:P108"/>
    <mergeCell ref="Q103:Q108"/>
    <mergeCell ref="Q97:Q102"/>
    <mergeCell ref="BA97:BA102"/>
    <mergeCell ref="BB97:BB102"/>
    <mergeCell ref="BG97:BG102"/>
    <mergeCell ref="BH97:BH102"/>
    <mergeCell ref="BI97:BI102"/>
    <mergeCell ref="A97:A102"/>
    <mergeCell ref="B97:B102"/>
    <mergeCell ref="N97:N102"/>
    <mergeCell ref="P97:P102"/>
    <mergeCell ref="BG127:BG132"/>
    <mergeCell ref="O115:O120"/>
    <mergeCell ref="O109:O114"/>
    <mergeCell ref="P109:P114"/>
    <mergeCell ref="A109:A114"/>
    <mergeCell ref="B109:B114"/>
    <mergeCell ref="C109:C114"/>
    <mergeCell ref="G109:G114"/>
    <mergeCell ref="M109:M114"/>
    <mergeCell ref="N109:N114"/>
    <mergeCell ref="C97:C102"/>
    <mergeCell ref="G97:G102"/>
    <mergeCell ref="M97:M102"/>
    <mergeCell ref="A115:A120"/>
    <mergeCell ref="B115:B120"/>
    <mergeCell ref="C115:C120"/>
    <mergeCell ref="G115:G120"/>
    <mergeCell ref="M115:M120"/>
    <mergeCell ref="N115:N120"/>
    <mergeCell ref="F115:F120"/>
    <mergeCell ref="P115:P120"/>
    <mergeCell ref="A121:A126"/>
    <mergeCell ref="B121:B126"/>
    <mergeCell ref="C121:C126"/>
    <mergeCell ref="BH109:BH114"/>
    <mergeCell ref="BI109:BI114"/>
    <mergeCell ref="Q109:Q114"/>
    <mergeCell ref="BA109:BA114"/>
    <mergeCell ref="BB109:BB114"/>
    <mergeCell ref="BG109:BG114"/>
    <mergeCell ref="BI115:BI120"/>
    <mergeCell ref="Q115:Q120"/>
    <mergeCell ref="BA115:BA120"/>
    <mergeCell ref="BB115:BB120"/>
    <mergeCell ref="BG115:BG120"/>
    <mergeCell ref="BH115:BH120"/>
    <mergeCell ref="Q121:Q126"/>
    <mergeCell ref="BA121:BA126"/>
    <mergeCell ref="BB121:BB126"/>
    <mergeCell ref="B133:B138"/>
    <mergeCell ref="C133:C138"/>
    <mergeCell ref="G133:G138"/>
    <mergeCell ref="M133:M138"/>
    <mergeCell ref="BA133:BA138"/>
    <mergeCell ref="BB133:BB138"/>
    <mergeCell ref="BG133:BG138"/>
    <mergeCell ref="BH127:BH132"/>
    <mergeCell ref="N133:N138"/>
    <mergeCell ref="BI139:BI144"/>
    <mergeCell ref="BI127:BI132"/>
    <mergeCell ref="BH139:BH144"/>
    <mergeCell ref="G121:G126"/>
    <mergeCell ref="M121:M126"/>
    <mergeCell ref="N121:N126"/>
    <mergeCell ref="O121:O126"/>
    <mergeCell ref="P121:P126"/>
    <mergeCell ref="Q139:Q144"/>
    <mergeCell ref="BA139:BA144"/>
    <mergeCell ref="BB139:BB144"/>
    <mergeCell ref="BG139:BG144"/>
    <mergeCell ref="F133:F138"/>
    <mergeCell ref="F139:F144"/>
    <mergeCell ref="BG121:BG126"/>
    <mergeCell ref="BH121:BH126"/>
    <mergeCell ref="BI121:BI126"/>
    <mergeCell ref="Q133:Q138"/>
    <mergeCell ref="P145:P150"/>
    <mergeCell ref="P139:P144"/>
    <mergeCell ref="BH133:BH138"/>
    <mergeCell ref="BI133:BI138"/>
    <mergeCell ref="A139:A144"/>
    <mergeCell ref="B139:B144"/>
    <mergeCell ref="C139:C144"/>
    <mergeCell ref="G139:G144"/>
    <mergeCell ref="M139:M144"/>
    <mergeCell ref="N139:N144"/>
    <mergeCell ref="O139:O144"/>
    <mergeCell ref="O133:O138"/>
    <mergeCell ref="P133:P138"/>
    <mergeCell ref="A127:A132"/>
    <mergeCell ref="B127:B132"/>
    <mergeCell ref="C127:C132"/>
    <mergeCell ref="G127:G132"/>
    <mergeCell ref="M127:M132"/>
    <mergeCell ref="N127:N132"/>
    <mergeCell ref="O127:O132"/>
    <mergeCell ref="P127:P132"/>
    <mergeCell ref="Q127:Q132"/>
    <mergeCell ref="F127:F132"/>
    <mergeCell ref="BA127:BA132"/>
    <mergeCell ref="BB127:BB132"/>
    <mergeCell ref="Q145:Q150"/>
    <mergeCell ref="BA145:BA150"/>
    <mergeCell ref="BB145:BB150"/>
    <mergeCell ref="BG145:BG150"/>
    <mergeCell ref="BH145:BH150"/>
    <mergeCell ref="BI145:BI150"/>
    <mergeCell ref="A133:A138"/>
    <mergeCell ref="A145:A150"/>
    <mergeCell ref="B145:B150"/>
    <mergeCell ref="C145:C150"/>
    <mergeCell ref="G145:G150"/>
    <mergeCell ref="M145:M150"/>
    <mergeCell ref="N145:N150"/>
    <mergeCell ref="BA151:BA156"/>
    <mergeCell ref="BB151:BB156"/>
    <mergeCell ref="BG151:BG156"/>
    <mergeCell ref="BH151:BH156"/>
    <mergeCell ref="BI151:BI156"/>
    <mergeCell ref="F145:F150"/>
    <mergeCell ref="M163:M168"/>
    <mergeCell ref="N163:N168"/>
    <mergeCell ref="O163:O168"/>
    <mergeCell ref="O157:O162"/>
    <mergeCell ref="P157:P162"/>
    <mergeCell ref="A157:A162"/>
    <mergeCell ref="B157:B162"/>
    <mergeCell ref="C157:C162"/>
    <mergeCell ref="G157:G162"/>
    <mergeCell ref="M157:M162"/>
    <mergeCell ref="N157:N162"/>
    <mergeCell ref="F157:F162"/>
    <mergeCell ref="BH157:BH162"/>
    <mergeCell ref="M151:M156"/>
    <mergeCell ref="N151:N156"/>
    <mergeCell ref="O151:O156"/>
    <mergeCell ref="P151:P156"/>
    <mergeCell ref="Q151:Q156"/>
    <mergeCell ref="F151:F156"/>
    <mergeCell ref="O145:O150"/>
    <mergeCell ref="BG187:BG192"/>
    <mergeCell ref="BH187:BH192"/>
    <mergeCell ref="BA175:BA180"/>
    <mergeCell ref="BB175:BB180"/>
    <mergeCell ref="BI157:BI162"/>
    <mergeCell ref="Q163:Q168"/>
    <mergeCell ref="BA163:BA168"/>
    <mergeCell ref="BB163:BB168"/>
    <mergeCell ref="BG163:BG168"/>
    <mergeCell ref="BH163:BH168"/>
    <mergeCell ref="A151:A156"/>
    <mergeCell ref="B151:B156"/>
    <mergeCell ref="C151:C156"/>
    <mergeCell ref="G151:G156"/>
    <mergeCell ref="BI163:BI168"/>
    <mergeCell ref="R163:R168"/>
    <mergeCell ref="R169:R174"/>
    <mergeCell ref="R175:R180"/>
    <mergeCell ref="C169:C174"/>
    <mergeCell ref="G169:G174"/>
    <mergeCell ref="M169:M174"/>
    <mergeCell ref="N169:N174"/>
    <mergeCell ref="O169:O174"/>
    <mergeCell ref="P169:P174"/>
    <mergeCell ref="P163:P168"/>
    <mergeCell ref="F163:F168"/>
    <mergeCell ref="BG175:BG180"/>
    <mergeCell ref="BH175:BH180"/>
    <mergeCell ref="A163:A168"/>
    <mergeCell ref="B163:B168"/>
    <mergeCell ref="C163:C168"/>
    <mergeCell ref="G163:G168"/>
    <mergeCell ref="B199:B204"/>
    <mergeCell ref="C199:C204"/>
    <mergeCell ref="G199:G204"/>
    <mergeCell ref="M199:M204"/>
    <mergeCell ref="M181:M186"/>
    <mergeCell ref="N181:N186"/>
    <mergeCell ref="Q157:Q162"/>
    <mergeCell ref="BA157:BA162"/>
    <mergeCell ref="BB157:BB162"/>
    <mergeCell ref="BG157:BG162"/>
    <mergeCell ref="BI187:BI192"/>
    <mergeCell ref="BI175:BI180"/>
    <mergeCell ref="A175:A180"/>
    <mergeCell ref="B175:B180"/>
    <mergeCell ref="C175:C180"/>
    <mergeCell ref="G175:G180"/>
    <mergeCell ref="M175:M180"/>
    <mergeCell ref="N175:N180"/>
    <mergeCell ref="O175:O180"/>
    <mergeCell ref="P175:P180"/>
    <mergeCell ref="Q175:Q180"/>
    <mergeCell ref="Q169:Q174"/>
    <mergeCell ref="BA169:BA174"/>
    <mergeCell ref="BB169:BB174"/>
    <mergeCell ref="BG169:BG174"/>
    <mergeCell ref="BH169:BH174"/>
    <mergeCell ref="BI169:BI174"/>
    <mergeCell ref="A169:A174"/>
    <mergeCell ref="B169:B174"/>
    <mergeCell ref="Q187:Q192"/>
    <mergeCell ref="BA187:BA192"/>
    <mergeCell ref="BB187:BB192"/>
    <mergeCell ref="M211:M216"/>
    <mergeCell ref="N211:N216"/>
    <mergeCell ref="O211:O216"/>
    <mergeCell ref="O205:O210"/>
    <mergeCell ref="BA199:BA204"/>
    <mergeCell ref="BB199:BB204"/>
    <mergeCell ref="BG199:BG204"/>
    <mergeCell ref="BH199:BH204"/>
    <mergeCell ref="BI199:BI204"/>
    <mergeCell ref="O193:O198"/>
    <mergeCell ref="P193:P198"/>
    <mergeCell ref="P187:P192"/>
    <mergeCell ref="BH181:BH186"/>
    <mergeCell ref="BI181:BI186"/>
    <mergeCell ref="A187:A192"/>
    <mergeCell ref="B187:B192"/>
    <mergeCell ref="C187:C192"/>
    <mergeCell ref="G187:G192"/>
    <mergeCell ref="M187:M192"/>
    <mergeCell ref="N187:N192"/>
    <mergeCell ref="O187:O192"/>
    <mergeCell ref="O181:O186"/>
    <mergeCell ref="P181:P186"/>
    <mergeCell ref="Q181:Q186"/>
    <mergeCell ref="BA181:BA186"/>
    <mergeCell ref="BB181:BB186"/>
    <mergeCell ref="BG181:BG186"/>
    <mergeCell ref="A181:A186"/>
    <mergeCell ref="B181:B186"/>
    <mergeCell ref="C181:C186"/>
    <mergeCell ref="G181:G186"/>
    <mergeCell ref="A199:A204"/>
    <mergeCell ref="B217:B222"/>
    <mergeCell ref="BA223:BA228"/>
    <mergeCell ref="BB223:BB228"/>
    <mergeCell ref="BG223:BG228"/>
    <mergeCell ref="N199:N204"/>
    <mergeCell ref="O199:O204"/>
    <mergeCell ref="P199:P204"/>
    <mergeCell ref="Q199:Q204"/>
    <mergeCell ref="Q193:Q198"/>
    <mergeCell ref="BA193:BA198"/>
    <mergeCell ref="BB193:BB198"/>
    <mergeCell ref="BG193:BG198"/>
    <mergeCell ref="BH193:BH198"/>
    <mergeCell ref="BI193:BI198"/>
    <mergeCell ref="A193:A198"/>
    <mergeCell ref="B193:B198"/>
    <mergeCell ref="C193:C198"/>
    <mergeCell ref="G193:G198"/>
    <mergeCell ref="M193:M198"/>
    <mergeCell ref="N193:N198"/>
    <mergeCell ref="P211:P216"/>
    <mergeCell ref="BH205:BH210"/>
    <mergeCell ref="BI205:BI210"/>
    <mergeCell ref="Q211:Q216"/>
    <mergeCell ref="BA211:BA216"/>
    <mergeCell ref="BB211:BB216"/>
    <mergeCell ref="BG211:BG216"/>
    <mergeCell ref="BH211:BH216"/>
    <mergeCell ref="A211:A216"/>
    <mergeCell ref="B211:B216"/>
    <mergeCell ref="C211:C216"/>
    <mergeCell ref="G211:G216"/>
    <mergeCell ref="M229:M234"/>
    <mergeCell ref="N229:N234"/>
    <mergeCell ref="BI235:BI240"/>
    <mergeCell ref="Q235:Q240"/>
    <mergeCell ref="P205:P210"/>
    <mergeCell ref="Q205:Q210"/>
    <mergeCell ref="BA205:BA210"/>
    <mergeCell ref="BB205:BB210"/>
    <mergeCell ref="BG205:BG210"/>
    <mergeCell ref="A205:A210"/>
    <mergeCell ref="B205:B210"/>
    <mergeCell ref="C205:C210"/>
    <mergeCell ref="G205:G210"/>
    <mergeCell ref="M205:M210"/>
    <mergeCell ref="N205:N210"/>
    <mergeCell ref="BI211:BI216"/>
    <mergeCell ref="A223:A228"/>
    <mergeCell ref="B223:B228"/>
    <mergeCell ref="C223:C228"/>
    <mergeCell ref="G223:G228"/>
    <mergeCell ref="M223:M228"/>
    <mergeCell ref="N223:N228"/>
    <mergeCell ref="O223:O228"/>
    <mergeCell ref="P223:P228"/>
    <mergeCell ref="Q223:Q228"/>
    <mergeCell ref="Q217:Q222"/>
    <mergeCell ref="BA217:BA222"/>
    <mergeCell ref="BB217:BB222"/>
    <mergeCell ref="BG217:BG222"/>
    <mergeCell ref="BH217:BH222"/>
    <mergeCell ref="BI217:BI222"/>
    <mergeCell ref="A217:A222"/>
    <mergeCell ref="P241:P246"/>
    <mergeCell ref="C241:C246"/>
    <mergeCell ref="G241:G246"/>
    <mergeCell ref="M241:M246"/>
    <mergeCell ref="BH223:BH228"/>
    <mergeCell ref="C217:C222"/>
    <mergeCell ref="G217:G222"/>
    <mergeCell ref="BI223:BI228"/>
    <mergeCell ref="M217:M222"/>
    <mergeCell ref="N217:N222"/>
    <mergeCell ref="O217:O222"/>
    <mergeCell ref="P217:P222"/>
    <mergeCell ref="P235:P240"/>
    <mergeCell ref="BH229:BH234"/>
    <mergeCell ref="BI229:BI234"/>
    <mergeCell ref="A235:A240"/>
    <mergeCell ref="B235:B240"/>
    <mergeCell ref="C235:C240"/>
    <mergeCell ref="G235:G240"/>
    <mergeCell ref="M235:M240"/>
    <mergeCell ref="N235:N240"/>
    <mergeCell ref="O235:O240"/>
    <mergeCell ref="O229:O234"/>
    <mergeCell ref="P229:P234"/>
    <mergeCell ref="Q229:Q234"/>
    <mergeCell ref="BA229:BA234"/>
    <mergeCell ref="BB229:BB234"/>
    <mergeCell ref="BG229:BG234"/>
    <mergeCell ref="A229:A234"/>
    <mergeCell ref="B229:B234"/>
    <mergeCell ref="C229:C234"/>
    <mergeCell ref="G229:G234"/>
    <mergeCell ref="N259:N264"/>
    <mergeCell ref="BA247:BA252"/>
    <mergeCell ref="BA235:BA240"/>
    <mergeCell ref="P259:P264"/>
    <mergeCell ref="BB235:BB240"/>
    <mergeCell ref="BG235:BG240"/>
    <mergeCell ref="BH235:BH240"/>
    <mergeCell ref="R235:R240"/>
    <mergeCell ref="BB247:BB252"/>
    <mergeCell ref="BG247:BG252"/>
    <mergeCell ref="BH247:BH252"/>
    <mergeCell ref="F253:F258"/>
    <mergeCell ref="BI247:BI252"/>
    <mergeCell ref="A247:A252"/>
    <mergeCell ref="B247:B252"/>
    <mergeCell ref="C247:C252"/>
    <mergeCell ref="G247:G252"/>
    <mergeCell ref="M247:M252"/>
    <mergeCell ref="N247:N252"/>
    <mergeCell ref="O247:O252"/>
    <mergeCell ref="P247:P252"/>
    <mergeCell ref="Q247:Q252"/>
    <mergeCell ref="Q241:Q246"/>
    <mergeCell ref="BA241:BA246"/>
    <mergeCell ref="BB241:BB246"/>
    <mergeCell ref="BG241:BG246"/>
    <mergeCell ref="BH241:BH246"/>
    <mergeCell ref="BI241:BI246"/>
    <mergeCell ref="A241:A246"/>
    <mergeCell ref="B241:B246"/>
    <mergeCell ref="N241:N246"/>
    <mergeCell ref="O241:O246"/>
    <mergeCell ref="A265:A270"/>
    <mergeCell ref="B265:B270"/>
    <mergeCell ref="C265:C270"/>
    <mergeCell ref="BH253:BH258"/>
    <mergeCell ref="BI253:BI258"/>
    <mergeCell ref="Q253:Q258"/>
    <mergeCell ref="BA253:BA258"/>
    <mergeCell ref="BB253:BB258"/>
    <mergeCell ref="BG253:BG258"/>
    <mergeCell ref="BI259:BI264"/>
    <mergeCell ref="Q259:Q264"/>
    <mergeCell ref="BA259:BA264"/>
    <mergeCell ref="BB259:BB264"/>
    <mergeCell ref="BG259:BG264"/>
    <mergeCell ref="BH259:BH264"/>
    <mergeCell ref="Q265:Q270"/>
    <mergeCell ref="BA265:BA270"/>
    <mergeCell ref="BB265:BB270"/>
    <mergeCell ref="O259:O264"/>
    <mergeCell ref="O253:O258"/>
    <mergeCell ref="P253:P258"/>
    <mergeCell ref="A253:A258"/>
    <mergeCell ref="B253:B258"/>
    <mergeCell ref="C253:C258"/>
    <mergeCell ref="G253:G258"/>
    <mergeCell ref="M253:M258"/>
    <mergeCell ref="N253:N258"/>
    <mergeCell ref="A259:A264"/>
    <mergeCell ref="B259:B264"/>
    <mergeCell ref="C259:C264"/>
    <mergeCell ref="G259:G264"/>
    <mergeCell ref="M259:M264"/>
    <mergeCell ref="BI271:BI276"/>
    <mergeCell ref="BH283:BH288"/>
    <mergeCell ref="G265:G270"/>
    <mergeCell ref="M265:M270"/>
    <mergeCell ref="N265:N270"/>
    <mergeCell ref="O265:O270"/>
    <mergeCell ref="P265:P270"/>
    <mergeCell ref="Q277:Q282"/>
    <mergeCell ref="BA277:BA282"/>
    <mergeCell ref="BB277:BB282"/>
    <mergeCell ref="BG277:BG282"/>
    <mergeCell ref="Q283:Q288"/>
    <mergeCell ref="BA283:BA288"/>
    <mergeCell ref="BB283:BB288"/>
    <mergeCell ref="BG283:BG288"/>
    <mergeCell ref="F277:F282"/>
    <mergeCell ref="F283:F288"/>
    <mergeCell ref="BG265:BG270"/>
    <mergeCell ref="BH265:BH270"/>
    <mergeCell ref="BI265:BI270"/>
    <mergeCell ref="P283:P288"/>
    <mergeCell ref="BH277:BH282"/>
    <mergeCell ref="BI277:BI282"/>
    <mergeCell ref="Q271:Q276"/>
    <mergeCell ref="BA271:BA276"/>
    <mergeCell ref="BB271:BB276"/>
    <mergeCell ref="BG271:BG276"/>
    <mergeCell ref="BH271:BH276"/>
    <mergeCell ref="BI283:BI288"/>
    <mergeCell ref="A283:A288"/>
    <mergeCell ref="B283:B288"/>
    <mergeCell ref="C283:C288"/>
    <mergeCell ref="G283:G288"/>
    <mergeCell ref="M283:M288"/>
    <mergeCell ref="N283:N288"/>
    <mergeCell ref="O283:O288"/>
    <mergeCell ref="O277:O282"/>
    <mergeCell ref="P277:P282"/>
    <mergeCell ref="A271:A276"/>
    <mergeCell ref="B271:B276"/>
    <mergeCell ref="C271:C276"/>
    <mergeCell ref="G271:G276"/>
    <mergeCell ref="M271:M276"/>
    <mergeCell ref="N271:N276"/>
    <mergeCell ref="O271:O276"/>
    <mergeCell ref="P271:P276"/>
    <mergeCell ref="N277:N282"/>
    <mergeCell ref="A277:A282"/>
    <mergeCell ref="B277:B282"/>
    <mergeCell ref="C277:C282"/>
    <mergeCell ref="G277:G282"/>
    <mergeCell ref="M277:M282"/>
    <mergeCell ref="A295:A300"/>
    <mergeCell ref="B295:B300"/>
    <mergeCell ref="C295:C300"/>
    <mergeCell ref="G295:G300"/>
    <mergeCell ref="M295:M300"/>
    <mergeCell ref="N295:N300"/>
    <mergeCell ref="O295:O300"/>
    <mergeCell ref="P295:P300"/>
    <mergeCell ref="Q295:Q300"/>
    <mergeCell ref="F295:F300"/>
    <mergeCell ref="Q289:Q294"/>
    <mergeCell ref="BA289:BA294"/>
    <mergeCell ref="BB289:BB294"/>
    <mergeCell ref="BG289:BG294"/>
    <mergeCell ref="BH289:BH294"/>
    <mergeCell ref="BI289:BI294"/>
    <mergeCell ref="A289:A294"/>
    <mergeCell ref="B289:B294"/>
    <mergeCell ref="C289:C294"/>
    <mergeCell ref="G289:G294"/>
    <mergeCell ref="M289:M294"/>
    <mergeCell ref="N289:N294"/>
    <mergeCell ref="F289:F294"/>
    <mergeCell ref="O289:O294"/>
    <mergeCell ref="P289:P294"/>
    <mergeCell ref="Q301:Q306"/>
    <mergeCell ref="BA301:BA306"/>
    <mergeCell ref="BB301:BB306"/>
    <mergeCell ref="BG301:BG306"/>
    <mergeCell ref="BA295:BA300"/>
    <mergeCell ref="BB295:BB300"/>
    <mergeCell ref="BG295:BG300"/>
    <mergeCell ref="BH295:BH300"/>
    <mergeCell ref="BI295:BI300"/>
    <mergeCell ref="A307:A312"/>
    <mergeCell ref="B307:B312"/>
    <mergeCell ref="C307:C312"/>
    <mergeCell ref="G307:G312"/>
    <mergeCell ref="M307:M312"/>
    <mergeCell ref="N307:N312"/>
    <mergeCell ref="O307:O312"/>
    <mergeCell ref="O301:O306"/>
    <mergeCell ref="P301:P306"/>
    <mergeCell ref="A301:A306"/>
    <mergeCell ref="B301:B306"/>
    <mergeCell ref="C301:C306"/>
    <mergeCell ref="G301:G306"/>
    <mergeCell ref="M301:M306"/>
    <mergeCell ref="N301:N306"/>
    <mergeCell ref="F301:F306"/>
    <mergeCell ref="BH301:BH306"/>
    <mergeCell ref="BI301:BI306"/>
    <mergeCell ref="Q307:Q312"/>
    <mergeCell ref="BA307:BA312"/>
    <mergeCell ref="BB307:BB312"/>
    <mergeCell ref="BG307:BG312"/>
    <mergeCell ref="BH307:BH312"/>
    <mergeCell ref="BI307:BI312"/>
    <mergeCell ref="C313:C318"/>
    <mergeCell ref="G313:G318"/>
    <mergeCell ref="M313:M318"/>
    <mergeCell ref="N313:N318"/>
    <mergeCell ref="O313:O318"/>
    <mergeCell ref="P313:P318"/>
    <mergeCell ref="P307:P312"/>
    <mergeCell ref="F307:F312"/>
    <mergeCell ref="M325:M330"/>
    <mergeCell ref="N325:N330"/>
    <mergeCell ref="BI331:BI336"/>
    <mergeCell ref="BI319:BI324"/>
    <mergeCell ref="Q331:Q336"/>
    <mergeCell ref="BA331:BA336"/>
    <mergeCell ref="BB331:BB336"/>
    <mergeCell ref="BG331:BG336"/>
    <mergeCell ref="BH331:BH336"/>
    <mergeCell ref="R307:R312"/>
    <mergeCell ref="R325:R330"/>
    <mergeCell ref="R331:R336"/>
    <mergeCell ref="F319:F324"/>
    <mergeCell ref="F325:F330"/>
    <mergeCell ref="F331:F336"/>
    <mergeCell ref="P331:P336"/>
    <mergeCell ref="BH325:BH330"/>
    <mergeCell ref="BI325:BI330"/>
    <mergeCell ref="A319:A324"/>
    <mergeCell ref="B319:B324"/>
    <mergeCell ref="C319:C324"/>
    <mergeCell ref="G319:G324"/>
    <mergeCell ref="M319:M324"/>
    <mergeCell ref="N319:N324"/>
    <mergeCell ref="O319:O324"/>
    <mergeCell ref="P319:P324"/>
    <mergeCell ref="Q319:Q324"/>
    <mergeCell ref="Q313:Q318"/>
    <mergeCell ref="BA313:BA318"/>
    <mergeCell ref="BB313:BB318"/>
    <mergeCell ref="BG313:BG318"/>
    <mergeCell ref="BH313:BH318"/>
    <mergeCell ref="BI313:BI318"/>
    <mergeCell ref="A313:A318"/>
    <mergeCell ref="B313:B318"/>
    <mergeCell ref="R313:R318"/>
    <mergeCell ref="R319:R324"/>
    <mergeCell ref="BA319:BA324"/>
    <mergeCell ref="BB319:BB324"/>
    <mergeCell ref="BG319:BG324"/>
    <mergeCell ref="BH319:BH324"/>
    <mergeCell ref="A331:A336"/>
    <mergeCell ref="B331:B336"/>
    <mergeCell ref="C331:C336"/>
    <mergeCell ref="G331:G336"/>
    <mergeCell ref="M331:M336"/>
    <mergeCell ref="N331:N336"/>
    <mergeCell ref="O331:O336"/>
    <mergeCell ref="O325:O330"/>
    <mergeCell ref="P325:P330"/>
    <mergeCell ref="Q325:Q330"/>
    <mergeCell ref="BA325:BA330"/>
    <mergeCell ref="BB325:BB330"/>
    <mergeCell ref="BG325:BG330"/>
    <mergeCell ref="A325:A330"/>
    <mergeCell ref="B325:B330"/>
    <mergeCell ref="C325:C330"/>
    <mergeCell ref="G325:G330"/>
    <mergeCell ref="Q337:Q342"/>
    <mergeCell ref="BA337:BA342"/>
    <mergeCell ref="BB337:BB342"/>
    <mergeCell ref="BG337:BG342"/>
    <mergeCell ref="BH337:BH342"/>
    <mergeCell ref="BI337:BI342"/>
    <mergeCell ref="A337:A342"/>
    <mergeCell ref="B337:B342"/>
    <mergeCell ref="C337:C342"/>
    <mergeCell ref="G337:G342"/>
    <mergeCell ref="M337:M342"/>
    <mergeCell ref="N337:N342"/>
    <mergeCell ref="BI349:BI354"/>
    <mergeCell ref="BH349:BH354"/>
    <mergeCell ref="R337:R342"/>
    <mergeCell ref="R343:R348"/>
    <mergeCell ref="BA343:BA348"/>
    <mergeCell ref="BB343:BB348"/>
    <mergeCell ref="BG343:BG348"/>
    <mergeCell ref="BH343:BH348"/>
    <mergeCell ref="BI343:BI348"/>
    <mergeCell ref="O337:O342"/>
    <mergeCell ref="P337:P342"/>
    <mergeCell ref="A343:A348"/>
    <mergeCell ref="B343:B348"/>
    <mergeCell ref="C343:C348"/>
    <mergeCell ref="G343:G348"/>
    <mergeCell ref="M343:M348"/>
    <mergeCell ref="F337:F342"/>
    <mergeCell ref="F343:F348"/>
    <mergeCell ref="F349:F354"/>
    <mergeCell ref="O349:O354"/>
    <mergeCell ref="P349:P354"/>
    <mergeCell ref="Q349:Q354"/>
    <mergeCell ref="BA349:BA354"/>
    <mergeCell ref="BB349:BB354"/>
    <mergeCell ref="BG349:BG354"/>
    <mergeCell ref="A349:A354"/>
    <mergeCell ref="B349:B354"/>
    <mergeCell ref="C349:C354"/>
    <mergeCell ref="G349:G354"/>
    <mergeCell ref="M349:M354"/>
    <mergeCell ref="N349:N354"/>
    <mergeCell ref="R349:R354"/>
    <mergeCell ref="N343:N348"/>
    <mergeCell ref="O343:O348"/>
    <mergeCell ref="P343:P348"/>
    <mergeCell ref="Q343:Q348"/>
    <mergeCell ref="Q361:Q366"/>
    <mergeCell ref="BA361:BA366"/>
    <mergeCell ref="BB361:BB366"/>
    <mergeCell ref="BG361:BG366"/>
    <mergeCell ref="BH361:BH366"/>
    <mergeCell ref="BI361:BI366"/>
    <mergeCell ref="BI355:BI360"/>
    <mergeCell ref="Q355:Q360"/>
    <mergeCell ref="BA355:BA360"/>
    <mergeCell ref="BB355:BB360"/>
    <mergeCell ref="BG355:BG360"/>
    <mergeCell ref="BH355:BH360"/>
    <mergeCell ref="R355:R360"/>
    <mergeCell ref="R361:R366"/>
    <mergeCell ref="A361:A366"/>
    <mergeCell ref="B361:B366"/>
    <mergeCell ref="C361:C366"/>
    <mergeCell ref="G361:G366"/>
    <mergeCell ref="M361:M366"/>
    <mergeCell ref="N361:N366"/>
    <mergeCell ref="O361:O366"/>
    <mergeCell ref="P361:P366"/>
    <mergeCell ref="P355:P360"/>
    <mergeCell ref="A355:A360"/>
    <mergeCell ref="B355:B360"/>
    <mergeCell ref="C355:C360"/>
    <mergeCell ref="G355:G360"/>
    <mergeCell ref="M355:M360"/>
    <mergeCell ref="N355:N360"/>
    <mergeCell ref="O355:O360"/>
    <mergeCell ref="F355:F360"/>
    <mergeCell ref="F361:F366"/>
    <mergeCell ref="R79:R84"/>
    <mergeCell ref="R85:R90"/>
    <mergeCell ref="R91:R96"/>
    <mergeCell ref="R97:R102"/>
    <mergeCell ref="R103:R108"/>
    <mergeCell ref="R4:R5"/>
    <mergeCell ref="R7:R12"/>
    <mergeCell ref="R13:R18"/>
    <mergeCell ref="R19:R24"/>
    <mergeCell ref="R25:R30"/>
    <mergeCell ref="R31:R36"/>
    <mergeCell ref="R37:R42"/>
    <mergeCell ref="R43:R48"/>
    <mergeCell ref="R49:R54"/>
    <mergeCell ref="R181:R186"/>
    <mergeCell ref="R187:R192"/>
    <mergeCell ref="R193:R198"/>
    <mergeCell ref="R199:R204"/>
    <mergeCell ref="R205:R210"/>
    <mergeCell ref="R211:R216"/>
    <mergeCell ref="R217:R222"/>
    <mergeCell ref="R223:R228"/>
    <mergeCell ref="R229:R234"/>
    <mergeCell ref="R109:R114"/>
    <mergeCell ref="R115:R120"/>
    <mergeCell ref="R121:R126"/>
    <mergeCell ref="R127:R132"/>
    <mergeCell ref="R133:R138"/>
    <mergeCell ref="R139:R144"/>
    <mergeCell ref="R145:R150"/>
    <mergeCell ref="R151:R156"/>
    <mergeCell ref="R157:R162"/>
    <mergeCell ref="R295:R300"/>
    <mergeCell ref="R301:R306"/>
    <mergeCell ref="R241:R246"/>
    <mergeCell ref="R247:R252"/>
    <mergeCell ref="R253:R258"/>
    <mergeCell ref="R259:R264"/>
    <mergeCell ref="R265:R270"/>
    <mergeCell ref="R271:R276"/>
    <mergeCell ref="R277:R282"/>
    <mergeCell ref="R283:R288"/>
    <mergeCell ref="R289:R294"/>
    <mergeCell ref="BJ25:BJ30"/>
    <mergeCell ref="BK25:BK30"/>
    <mergeCell ref="BL25:BL30"/>
    <mergeCell ref="BM25:BM30"/>
    <mergeCell ref="BJ31:BJ36"/>
    <mergeCell ref="BK31:BK36"/>
    <mergeCell ref="BL31:BL36"/>
    <mergeCell ref="BM31:BM36"/>
    <mergeCell ref="BJ37:BJ42"/>
    <mergeCell ref="BK37:BK42"/>
    <mergeCell ref="BL37:BL42"/>
    <mergeCell ref="BM37:BM42"/>
    <mergeCell ref="BJ7:BJ12"/>
    <mergeCell ref="BK7:BK12"/>
    <mergeCell ref="BL7:BL12"/>
    <mergeCell ref="BM7:BM12"/>
    <mergeCell ref="BJ13:BJ18"/>
    <mergeCell ref="BK13:BK18"/>
    <mergeCell ref="BL13:BL18"/>
    <mergeCell ref="BM13:BM18"/>
    <mergeCell ref="BJ19:BJ24"/>
    <mergeCell ref="BK19:BK24"/>
    <mergeCell ref="BL19:BL24"/>
    <mergeCell ref="BM19:BM24"/>
    <mergeCell ref="BJ61:BJ66"/>
    <mergeCell ref="BK61:BK66"/>
    <mergeCell ref="BL61:BL66"/>
    <mergeCell ref="BM61:BM66"/>
    <mergeCell ref="BJ67:BJ72"/>
    <mergeCell ref="BK67:BK72"/>
    <mergeCell ref="BL67:BL72"/>
    <mergeCell ref="BM67:BM72"/>
    <mergeCell ref="BJ73:BJ78"/>
    <mergeCell ref="BK73:BK78"/>
    <mergeCell ref="BL73:BL78"/>
    <mergeCell ref="BM73:BM78"/>
    <mergeCell ref="BJ43:BJ48"/>
    <mergeCell ref="BK43:BK48"/>
    <mergeCell ref="BL43:BL48"/>
    <mergeCell ref="BM43:BM48"/>
    <mergeCell ref="BJ49:BJ54"/>
    <mergeCell ref="BK49:BK54"/>
    <mergeCell ref="BL49:BL54"/>
    <mergeCell ref="BM49:BM54"/>
    <mergeCell ref="BJ55:BJ60"/>
    <mergeCell ref="BK55:BK60"/>
    <mergeCell ref="BL55:BL60"/>
    <mergeCell ref="BM55:BM60"/>
    <mergeCell ref="BJ97:BJ102"/>
    <mergeCell ref="BK97:BK102"/>
    <mergeCell ref="BL97:BL102"/>
    <mergeCell ref="BM97:BM102"/>
    <mergeCell ref="BJ103:BJ108"/>
    <mergeCell ref="BK103:BK108"/>
    <mergeCell ref="BL103:BL108"/>
    <mergeCell ref="BM103:BM108"/>
    <mergeCell ref="BJ109:BJ114"/>
    <mergeCell ref="BK109:BK114"/>
    <mergeCell ref="BL109:BL114"/>
    <mergeCell ref="BM109:BM114"/>
    <mergeCell ref="BJ79:BJ84"/>
    <mergeCell ref="BK79:BK84"/>
    <mergeCell ref="BL79:BL84"/>
    <mergeCell ref="BM79:BM84"/>
    <mergeCell ref="BJ85:BJ90"/>
    <mergeCell ref="BK85:BK90"/>
    <mergeCell ref="BL85:BL90"/>
    <mergeCell ref="BM85:BM90"/>
    <mergeCell ref="BJ91:BJ96"/>
    <mergeCell ref="BK91:BK96"/>
    <mergeCell ref="BL91:BL96"/>
    <mergeCell ref="BM91:BM96"/>
    <mergeCell ref="BJ133:BJ138"/>
    <mergeCell ref="BK133:BK138"/>
    <mergeCell ref="BL133:BL138"/>
    <mergeCell ref="BM133:BM138"/>
    <mergeCell ref="BJ139:BJ144"/>
    <mergeCell ref="BK139:BK144"/>
    <mergeCell ref="BL139:BL144"/>
    <mergeCell ref="BM139:BM144"/>
    <mergeCell ref="BJ145:BJ150"/>
    <mergeCell ref="BK145:BK150"/>
    <mergeCell ref="BL145:BL150"/>
    <mergeCell ref="BM145:BM150"/>
    <mergeCell ref="BJ115:BJ120"/>
    <mergeCell ref="BK115:BK120"/>
    <mergeCell ref="BL115:BL120"/>
    <mergeCell ref="BM115:BM120"/>
    <mergeCell ref="BJ121:BJ126"/>
    <mergeCell ref="BK121:BK126"/>
    <mergeCell ref="BL121:BL126"/>
    <mergeCell ref="BM121:BM126"/>
    <mergeCell ref="BJ127:BJ132"/>
    <mergeCell ref="BK127:BK132"/>
    <mergeCell ref="BL127:BL132"/>
    <mergeCell ref="BM127:BM132"/>
    <mergeCell ref="BJ169:BJ174"/>
    <mergeCell ref="BK169:BK174"/>
    <mergeCell ref="BL169:BL174"/>
    <mergeCell ref="BM169:BM174"/>
    <mergeCell ref="BJ175:BJ180"/>
    <mergeCell ref="BK175:BK180"/>
    <mergeCell ref="BL175:BL180"/>
    <mergeCell ref="BM175:BM180"/>
    <mergeCell ref="BJ181:BJ186"/>
    <mergeCell ref="BK181:BK186"/>
    <mergeCell ref="BL181:BL186"/>
    <mergeCell ref="BM181:BM186"/>
    <mergeCell ref="BJ151:BJ156"/>
    <mergeCell ref="BK151:BK156"/>
    <mergeCell ref="BL151:BL156"/>
    <mergeCell ref="BM151:BM156"/>
    <mergeCell ref="BJ157:BJ162"/>
    <mergeCell ref="BK157:BK162"/>
    <mergeCell ref="BL157:BL162"/>
    <mergeCell ref="BM157:BM162"/>
    <mergeCell ref="BJ163:BJ168"/>
    <mergeCell ref="BK163:BK168"/>
    <mergeCell ref="BL163:BL168"/>
    <mergeCell ref="BM163:BM168"/>
    <mergeCell ref="BJ205:BJ210"/>
    <mergeCell ref="BK205:BK210"/>
    <mergeCell ref="BL205:BL210"/>
    <mergeCell ref="BM205:BM210"/>
    <mergeCell ref="BJ211:BJ216"/>
    <mergeCell ref="BK211:BK216"/>
    <mergeCell ref="BL211:BL216"/>
    <mergeCell ref="BM211:BM216"/>
    <mergeCell ref="BJ217:BJ222"/>
    <mergeCell ref="BK217:BK222"/>
    <mergeCell ref="BL217:BL222"/>
    <mergeCell ref="BM217:BM222"/>
    <mergeCell ref="BJ187:BJ192"/>
    <mergeCell ref="BK187:BK192"/>
    <mergeCell ref="BL187:BL192"/>
    <mergeCell ref="BM187:BM192"/>
    <mergeCell ref="BJ193:BJ198"/>
    <mergeCell ref="BK193:BK198"/>
    <mergeCell ref="BL193:BL198"/>
    <mergeCell ref="BM193:BM198"/>
    <mergeCell ref="BJ199:BJ204"/>
    <mergeCell ref="BK199:BK204"/>
    <mergeCell ref="BL199:BL204"/>
    <mergeCell ref="BM199:BM204"/>
    <mergeCell ref="BJ241:BJ246"/>
    <mergeCell ref="BK241:BK246"/>
    <mergeCell ref="BL241:BL246"/>
    <mergeCell ref="BM241:BM246"/>
    <mergeCell ref="BJ247:BJ252"/>
    <mergeCell ref="BK247:BK252"/>
    <mergeCell ref="BL247:BL252"/>
    <mergeCell ref="BM247:BM252"/>
    <mergeCell ref="BJ253:BJ258"/>
    <mergeCell ref="BK253:BK258"/>
    <mergeCell ref="BL253:BL258"/>
    <mergeCell ref="BM253:BM258"/>
    <mergeCell ref="BJ223:BJ228"/>
    <mergeCell ref="BK223:BK228"/>
    <mergeCell ref="BL223:BL228"/>
    <mergeCell ref="BM223:BM228"/>
    <mergeCell ref="BJ229:BJ234"/>
    <mergeCell ref="BK229:BK234"/>
    <mergeCell ref="BL229:BL234"/>
    <mergeCell ref="BM229:BM234"/>
    <mergeCell ref="BJ235:BJ240"/>
    <mergeCell ref="BK235:BK240"/>
    <mergeCell ref="BL235:BL240"/>
    <mergeCell ref="BM235:BM240"/>
    <mergeCell ref="BJ277:BJ282"/>
    <mergeCell ref="BK277:BK282"/>
    <mergeCell ref="BL277:BL282"/>
    <mergeCell ref="BM277:BM282"/>
    <mergeCell ref="BJ283:BJ288"/>
    <mergeCell ref="BK283:BK288"/>
    <mergeCell ref="BL283:BL288"/>
    <mergeCell ref="BM283:BM288"/>
    <mergeCell ref="BJ289:BJ294"/>
    <mergeCell ref="BK289:BK294"/>
    <mergeCell ref="BL289:BL294"/>
    <mergeCell ref="BM289:BM294"/>
    <mergeCell ref="BJ259:BJ264"/>
    <mergeCell ref="BK259:BK264"/>
    <mergeCell ref="BL259:BL264"/>
    <mergeCell ref="BM259:BM264"/>
    <mergeCell ref="BJ265:BJ270"/>
    <mergeCell ref="BK265:BK270"/>
    <mergeCell ref="BL265:BL270"/>
    <mergeCell ref="BM265:BM270"/>
    <mergeCell ref="BJ271:BJ276"/>
    <mergeCell ref="BK271:BK276"/>
    <mergeCell ref="BL271:BL276"/>
    <mergeCell ref="BM271:BM276"/>
    <mergeCell ref="BJ313:BJ318"/>
    <mergeCell ref="BK313:BK318"/>
    <mergeCell ref="BL313:BL318"/>
    <mergeCell ref="BM313:BM318"/>
    <mergeCell ref="BJ319:BJ324"/>
    <mergeCell ref="BK319:BK324"/>
    <mergeCell ref="BL319:BL324"/>
    <mergeCell ref="BM319:BM324"/>
    <mergeCell ref="BJ325:BJ330"/>
    <mergeCell ref="BK325:BK330"/>
    <mergeCell ref="BL325:BL330"/>
    <mergeCell ref="BM325:BM330"/>
    <mergeCell ref="BJ295:BJ300"/>
    <mergeCell ref="BK295:BK300"/>
    <mergeCell ref="BL295:BL300"/>
    <mergeCell ref="BM295:BM300"/>
    <mergeCell ref="BJ301:BJ306"/>
    <mergeCell ref="BK301:BK306"/>
    <mergeCell ref="BL301:BL306"/>
    <mergeCell ref="BM301:BM306"/>
    <mergeCell ref="BJ307:BJ312"/>
    <mergeCell ref="BK307:BK312"/>
    <mergeCell ref="BL307:BL312"/>
    <mergeCell ref="BM307:BM312"/>
    <mergeCell ref="BJ349:BJ354"/>
    <mergeCell ref="BK349:BK354"/>
    <mergeCell ref="BL349:BL354"/>
    <mergeCell ref="BM349:BM354"/>
    <mergeCell ref="BJ355:BJ360"/>
    <mergeCell ref="BK355:BK360"/>
    <mergeCell ref="BL355:BL360"/>
    <mergeCell ref="BM355:BM360"/>
    <mergeCell ref="BJ361:BJ366"/>
    <mergeCell ref="BK361:BK366"/>
    <mergeCell ref="BL361:BL366"/>
    <mergeCell ref="BM361:BM366"/>
    <mergeCell ref="BJ331:BJ336"/>
    <mergeCell ref="BK331:BK336"/>
    <mergeCell ref="BL331:BL336"/>
    <mergeCell ref="BM331:BM336"/>
    <mergeCell ref="BJ337:BJ342"/>
    <mergeCell ref="BK337:BK342"/>
    <mergeCell ref="BL337:BL342"/>
    <mergeCell ref="BM337:BM342"/>
    <mergeCell ref="BJ343:BJ348"/>
    <mergeCell ref="BK343:BK348"/>
    <mergeCell ref="BL343:BL348"/>
    <mergeCell ref="BM343:BM348"/>
  </mergeCells>
  <conditionalFormatting sqref="Q7 S7:T7">
    <cfRule type="cellIs" dxfId="16" priority="16" operator="equal">
      <formula>"Extremo"</formula>
    </cfRule>
    <cfRule type="cellIs" dxfId="15" priority="17" operator="equal">
      <formula>"Alto"</formula>
    </cfRule>
    <cfRule type="cellIs" dxfId="14" priority="18" operator="equal">
      <formula>"Moderado"</formula>
    </cfRule>
    <cfRule type="cellIs" dxfId="13" priority="19" operator="equal">
      <formula>"Bajo"</formula>
    </cfRule>
  </conditionalFormatting>
  <conditionalFormatting sqref="Q13 S13:T13 Q19 S19:T19 Q25 S25:T25 Q31 S31:T31 Q37 S37:T37 Q43 S43:T43 Q49 S49:T49 Q55 S55:T55 Q61 S61:T61 Q67 S67:T67 Q73 S73:T73 Q79 S79:T79 Q85 S85:T85 Q91 S91:T91 Q97 S97:T97 Q103 S103:T103 Q109 S109:T109 Q115 S115:T115 Q121 S121:T121 Q127 S127:T127 Q133 S133:T133 Q139 S139:T139 Q145 S145:T145 Q151 S151:T151 Q157 S157:T157 Q163 S163:T163 Q169 S169:T169 Q175 S175:T175 Q181 S181:T181 Q187 S187:T187 Q193 S193:T193 Q199 S199:T199 Q205 S205:T205 Q211 S211:T211 Q217 S217:T217 Q223 S223:T223 Q229 S229:T229 Q235 S235:T235 Q241 S241:T241 Q247 S247:T247 Q253 S253:T253 Q259 S259:T259 Q265 S265:T265 Q271 S271:T271 Q277 S277:T277 Q283 S283:T283 Q289 S289:T289 Q295 S295:T295 Q301 S301:T301 Q307 S307:T307 Q313 S313:T313 Q319 S319:T319 Q325 S325:T325 Q331 S331:T331 Q337 S337:T337 Q343 S343:T343 Q349 S349:T349 Q355 S355:T355 Q361 S361:T361">
    <cfRule type="cellIs" dxfId="12" priority="8" operator="equal">
      <formula>"Extremo"</formula>
    </cfRule>
    <cfRule type="cellIs" dxfId="11" priority="9" operator="equal">
      <formula>"Alto"</formula>
    </cfRule>
    <cfRule type="cellIs" dxfId="10" priority="10" operator="equal">
      <formula>"Moderado"</formula>
    </cfRule>
    <cfRule type="cellIs" dxfId="9" priority="11" operator="equal">
      <formula>"Bajo"</formula>
    </cfRule>
  </conditionalFormatting>
  <conditionalFormatting sqref="BI7">
    <cfRule type="cellIs" dxfId="8" priority="12" operator="equal">
      <formula>"Extremo"</formula>
    </cfRule>
    <cfRule type="cellIs" dxfId="7" priority="13" operator="equal">
      <formula>"Alto"</formula>
    </cfRule>
    <cfRule type="cellIs" dxfId="6" priority="14" operator="equal">
      <formula>"Moderado"</formula>
    </cfRule>
    <cfRule type="cellIs" dxfId="5" priority="15" operator="equal">
      <formula>"Bajo"</formula>
    </cfRule>
  </conditionalFormatting>
  <conditionalFormatting sqref="BI13 BI19 BI25 BI31 BI37 BI43 BI49 BI55 BI61 BI67 BI73 BI79 BI85 BI91 BI97 BI103 BI109 BI115 BI121 BI127 BI133 BI139 BI145 BI151 BI157 BI163 BI169 BI175 BI181 BI187 BI193 BI199 BI205 BI211 BI217 BI223 BI229 BI235 BI241 BI247 BI253 BI259 BI265 BI271 BI277 BI283 BI289 BI295 BI301 BI307 BI313 BI319 BI325 BI331 BI337 BI343 BI349 BI355 BI361">
    <cfRule type="cellIs" dxfId="4" priority="4" operator="equal">
      <formula>"Extremo"</formula>
    </cfRule>
    <cfRule type="cellIs" dxfId="3" priority="5" operator="equal">
      <formula>"Alto"</formula>
    </cfRule>
    <cfRule type="cellIs" dxfId="2" priority="6" operator="equal">
      <formula>"Moderado"</formula>
    </cfRule>
    <cfRule type="cellIs" dxfId="1" priority="7" operator="equal">
      <formula>"Bajo"</formula>
    </cfRule>
  </conditionalFormatting>
  <dataValidations count="50">
    <dataValidation allowBlank="1" showInputMessage="1" showErrorMessage="1" prompt="Fuerte: 100_x000a__x000a_Moderado: Entre 50 y 99_x000a__x000a_Débil: Menor a 50" sqref="BB6" xr:uid="{00000000-0002-0000-0400-000000000000}"/>
    <dataValidation allowBlank="1" showInputMessage="1" showErrorMessage="1" prompt="Fuerte: 100_x000a__x000a_Moderado: 50_x000a__x000a_Débil: 0" sqref="AZ6" xr:uid="{00000000-0002-0000-0400-000001000000}"/>
    <dataValidation allowBlank="1" showInputMessage="1" showErrorMessage="1" prompt="Fuerte: Siempre se ejecuta_x000a__x000a_Moderado: Algunas veces_x000a__x000a_Débil: No se ejecuta " sqref="AN6:AO6" xr:uid="{00000000-0002-0000-0400-000002000000}"/>
    <dataValidation allowBlank="1" showInputMessage="1" showErrorMessage="1" prompt="Fuerte: Calificación entre 96 y 100_x000a__x000a_Moderado: Calificación entre 86 y 95_x000a__x000a_Débil: Calificación entre 0 y 85" sqref="AM6 AX6" xr:uid="{00000000-0002-0000-0400-000003000000}"/>
    <dataValidation allowBlank="1" showInputMessage="1" showErrorMessage="1" prompt="- Confiable (15)_x000a__x000a_- No Confiable (0)_x000a_" sqref="AF6:AG6" xr:uid="{00000000-0002-0000-0400-000004000000}"/>
    <dataValidation allowBlank="1" showInputMessage="1" showErrorMessage="1" prompt="- Prevenir (15)_x000a__x000a_- Detectar (10)_x000a__x000a_- No es un Control (0)" sqref="AD6:AE6" xr:uid="{00000000-0002-0000-0400-000005000000}"/>
    <dataValidation allowBlank="1" showInputMessage="1" showErrorMessage="1" prompt="- Oportuna (15)_x000a__x000a_- Inoportuna (0)_x000a_" sqref="AB6:AC6" xr:uid="{00000000-0002-0000-0400-000006000000}"/>
    <dataValidation allowBlank="1" showInputMessage="1" showErrorMessage="1" prompt="- Asignado (15)_x000a__x000a_- No Asignado (0)" sqref="X6:Y6" xr:uid="{00000000-0002-0000-0400-000007000000}"/>
    <dataValidation allowBlank="1" showInputMessage="1" showErrorMessage="1" prompt="Preventivo: Diseñados para evitar un evento no deseado en el momento que se produce, es decir intenta evitar la ocurrencia_x000a__x000a_Detectivos: Diseñados para identificar un evento o resultado no previsto después de que se haya producido, es decir corregir " sqref="W6" xr:uid="{00000000-0002-0000-0400-000008000000}"/>
    <dataValidation allowBlank="1" showInputMessage="1" showErrorMessage="1" prompt="Completa (10)_x000a__x000a_Incompleta (5)_x000a__x000a_No esxiste (0)" sqref="AJ6:AK6" xr:uid="{00000000-0002-0000-0400-000009000000}"/>
    <dataValidation allowBlank="1" showInputMessage="1" showErrorMessage="1" prompt="- Se investigan y se resuelven Oportunamente (15)_x000a__x000a_- No se investigan y resuelven Oportunamente (0)_x000a_" sqref="AH6:AI6" xr:uid="{00000000-0002-0000-0400-00000A000000}"/>
    <dataValidation allowBlank="1" showInputMessage="1" showErrorMessage="1" prompt="- Adecuado (15)_x000a__x000a_- Inadecuado (0)_x000a_" sqref="Z6:AA6" xr:uid="{00000000-0002-0000-0400-00000B000000}"/>
    <dataValidation allowBlank="1" showInputMessage="1" showErrorMessage="1" prompt="Promedio entre el diseño Total de Control y Total Solidez Individual " sqref="BA6" xr:uid="{00000000-0002-0000-0400-00000C000000}"/>
    <dataValidation allowBlank="1" showInputMessage="1" showErrorMessage="1" prompt="Fuerte+Fuerte=Fuerte_x000a_Fuerte+Moderado=Moderado_x000a_Fuerte+Débil=Débil_x000a_Moderado+Fuerte=Moderado_x000a_Moderado+Moderado=Moderado_x000a_Moderado+Débil=Débil_x000a_Débil+Fuerte=Débil_x000a_Débil+Moderado=Débil_x000a_Débil+Débil=Débil" sqref="AY6" xr:uid="{00000000-0002-0000-0400-00000D000000}"/>
    <dataValidation allowBlank="1" showInputMessage="1" showErrorMessage="1" prompt="Si el resultado de las calificaciones del control o promedio en el diseño de los controles, está por debajo de 96%, se debe establecer un plan de acción que permita tener un control bien diseñado" sqref="AL6 AW6" xr:uid="{00000000-0002-0000-0400-00000E000000}"/>
    <dataValidation allowBlank="1" showInputMessage="1" showErrorMessage="1" prompt="Responder afirmativamente de UNA a CINCO pregunta(s) genera un impacto MODERADO._x000a__x000a_Responder afirmativamente de SEIS a ONCE preguntas genera un impacto MAYOR._x000a__x000a_Responder afirmativamente de DOCE a DIECINUEVE preguntas genera un impacto CATASTRÓFICO." sqref="N6:P6" xr:uid="{00000000-0002-0000-0400-00000F000000}"/>
    <dataValidation allowBlank="1" showInputMessage="1" showErrorMessage="1" prompt="Casi Seguro (5): Se espera que evento ocurra en la mayoría _x000a_Probable (4): Es viable que el evento ocurra en la mayoría_x000a_Posible (3): Puede ocurrir en algún momento. Últimos 2 años_x000a_Improbable (2): Puede Ocurrir en algún momento. Últimos 5 años_x000a_Rara Vez (1)" sqref="M6" xr:uid="{00000000-0002-0000-0400-000010000000}"/>
    <dataValidation type="list" allowBlank="1" showInputMessage="1" showErrorMessage="1" sqref="V205:V366" xr:uid="{00000000-0002-0000-0400-000011000000}">
      <formula1>$H$13:$H$366</formula1>
    </dataValidation>
    <dataValidation type="list" allowBlank="1" showInputMessage="1" showErrorMessage="1" sqref="V31:V36" xr:uid="{00000000-0002-0000-0400-000012000000}">
      <formula1>$H$31:$H$36</formula1>
    </dataValidation>
    <dataValidation type="list" allowBlank="1" showInputMessage="1" showErrorMessage="1" sqref="V37:V42" xr:uid="{00000000-0002-0000-0400-000013000000}">
      <formula1>$H$37:$H$42</formula1>
    </dataValidation>
    <dataValidation type="list" allowBlank="1" showInputMessage="1" showErrorMessage="1" sqref="V43:V48" xr:uid="{00000000-0002-0000-0400-000014000000}">
      <formula1>$H$43:$H$48</formula1>
    </dataValidation>
    <dataValidation type="list" allowBlank="1" showInputMessage="1" showErrorMessage="1" sqref="V49:V54" xr:uid="{00000000-0002-0000-0400-000015000000}">
      <formula1>$H$49:$H$54</formula1>
    </dataValidation>
    <dataValidation type="list" allowBlank="1" showInputMessage="1" showErrorMessage="1" sqref="V55:V60" xr:uid="{00000000-0002-0000-0400-000016000000}">
      <formula1>$H$55:$H$60</formula1>
    </dataValidation>
    <dataValidation type="list" allowBlank="1" showInputMessage="1" showErrorMessage="1" sqref="V61:V66" xr:uid="{00000000-0002-0000-0400-000017000000}">
      <formula1>$H$61:$H$66</formula1>
    </dataValidation>
    <dataValidation type="list" allowBlank="1" showInputMessage="1" showErrorMessage="1" sqref="V67:V72" xr:uid="{00000000-0002-0000-0400-000018000000}">
      <formula1>$H$67:$H$72</formula1>
    </dataValidation>
    <dataValidation type="list" allowBlank="1" showInputMessage="1" showErrorMessage="1" sqref="V73:V78" xr:uid="{00000000-0002-0000-0400-000019000000}">
      <formula1>$H$73:$H$78</formula1>
    </dataValidation>
    <dataValidation type="list" allowBlank="1" showInputMessage="1" showErrorMessage="1" sqref="V79:V84" xr:uid="{00000000-0002-0000-0400-00001A000000}">
      <formula1>$H$79:$H$84</formula1>
    </dataValidation>
    <dataValidation type="list" allowBlank="1" showInputMessage="1" showErrorMessage="1" sqref="V85:V90" xr:uid="{00000000-0002-0000-0400-00001B000000}">
      <formula1>$H$85:$H$90</formula1>
    </dataValidation>
    <dataValidation type="list" allowBlank="1" showInputMessage="1" showErrorMessage="1" sqref="V91:V96" xr:uid="{00000000-0002-0000-0400-00001C000000}">
      <formula1>$H$91:$H$96</formula1>
    </dataValidation>
    <dataValidation type="list" allowBlank="1" showInputMessage="1" showErrorMessage="1" sqref="V97:V102" xr:uid="{00000000-0002-0000-0400-00001D000000}">
      <formula1>$H$97:$H$102</formula1>
    </dataValidation>
    <dataValidation type="list" allowBlank="1" showInputMessage="1" showErrorMessage="1" sqref="V103:V108" xr:uid="{00000000-0002-0000-0400-00001E000000}">
      <formula1>$H$103:$H$108</formula1>
    </dataValidation>
    <dataValidation type="list" allowBlank="1" showInputMessage="1" showErrorMessage="1" sqref="V109:V114" xr:uid="{00000000-0002-0000-0400-00001F000000}">
      <formula1>$H$109:$H$114</formula1>
    </dataValidation>
    <dataValidation type="list" allowBlank="1" showInputMessage="1" showErrorMessage="1" sqref="V115:V120" xr:uid="{00000000-0002-0000-0400-000020000000}">
      <formula1>$H$115:$H$120</formula1>
    </dataValidation>
    <dataValidation type="list" allowBlank="1" showInputMessage="1" showErrorMessage="1" sqref="V121:V126" xr:uid="{00000000-0002-0000-0400-000021000000}">
      <formula1>$H$121:$H$126</formula1>
    </dataValidation>
    <dataValidation type="list" allowBlank="1" showInputMessage="1" showErrorMessage="1" sqref="V127:V132" xr:uid="{00000000-0002-0000-0400-000022000000}">
      <formula1>$H$127:$H$132</formula1>
    </dataValidation>
    <dataValidation type="list" allowBlank="1" showInputMessage="1" showErrorMessage="1" sqref="V133:V138" xr:uid="{00000000-0002-0000-0400-000023000000}">
      <formula1>$H$133:$H$138</formula1>
    </dataValidation>
    <dataValidation type="list" allowBlank="1" showInputMessage="1" showErrorMessage="1" sqref="V139:V144" xr:uid="{00000000-0002-0000-0400-000024000000}">
      <formula1>$H$139:$H$144</formula1>
    </dataValidation>
    <dataValidation type="list" allowBlank="1" showInputMessage="1" showErrorMessage="1" sqref="V145:V150" xr:uid="{00000000-0002-0000-0400-000025000000}">
      <formula1>$H$145:$H$150</formula1>
    </dataValidation>
    <dataValidation type="list" allowBlank="1" showInputMessage="1" showErrorMessage="1" sqref="V151:V156" xr:uid="{00000000-0002-0000-0400-000026000000}">
      <formula1>$H$151:$H$156</formula1>
    </dataValidation>
    <dataValidation type="list" allowBlank="1" showInputMessage="1" showErrorMessage="1" sqref="V157:V162" xr:uid="{00000000-0002-0000-0400-000027000000}">
      <formula1>$H$157:$H$162</formula1>
    </dataValidation>
    <dataValidation type="list" allowBlank="1" showInputMessage="1" showErrorMessage="1" sqref="V163:V168" xr:uid="{00000000-0002-0000-0400-000028000000}">
      <formula1>$H$163:$H$168</formula1>
    </dataValidation>
    <dataValidation type="list" allowBlank="1" showInputMessage="1" showErrorMessage="1" sqref="V169:V174" xr:uid="{00000000-0002-0000-0400-000029000000}">
      <formula1>$H$169:$H$174</formula1>
    </dataValidation>
    <dataValidation type="list" allowBlank="1" showInputMessage="1" showErrorMessage="1" sqref="V175:V180" xr:uid="{00000000-0002-0000-0400-00002A000000}">
      <formula1>$H$175:$H$180</formula1>
    </dataValidation>
    <dataValidation type="list" allowBlank="1" showInputMessage="1" showErrorMessage="1" sqref="V181:V186" xr:uid="{00000000-0002-0000-0400-00002B000000}">
      <formula1>$H$181:$H$186</formula1>
    </dataValidation>
    <dataValidation type="list" allowBlank="1" showInputMessage="1" showErrorMessage="1" sqref="V187:V192" xr:uid="{00000000-0002-0000-0400-00002C000000}">
      <formula1>$H$187:$H$192</formula1>
    </dataValidation>
    <dataValidation type="list" allowBlank="1" showInputMessage="1" showErrorMessage="1" sqref="V193:V198" xr:uid="{00000000-0002-0000-0400-00002D000000}">
      <formula1>$H$193:$H$198</formula1>
    </dataValidation>
    <dataValidation type="list" allowBlank="1" showInputMessage="1" showErrorMessage="1" sqref="V199:V204" xr:uid="{00000000-0002-0000-0400-00002E000000}">
      <formula1>$H$199:$H$204</formula1>
    </dataValidation>
    <dataValidation type="list" allowBlank="1" showInputMessage="1" showErrorMessage="1" sqref="H7:H366" xr:uid="{00000000-0002-0000-0400-00002F000000}">
      <formula1>INDIRECT(E7)</formula1>
    </dataValidation>
    <dataValidation type="list" allowBlank="1" showInputMessage="1" showErrorMessage="1" sqref="G7:G18 J7:J366 T7:T366" xr:uid="{00000000-0002-0000-0400-000030000000}">
      <formula1>INDIRECT(F7)</formula1>
    </dataValidation>
    <dataValidation type="list" allowBlank="1" showInputMessage="1" showErrorMessage="1" sqref="V7:V30" xr:uid="{00000000-0002-0000-0400-000031000000}">
      <formula1>$J7:$J12</formula1>
    </dataValidation>
  </dataValidations>
  <printOptions horizontalCentered="1"/>
  <pageMargins left="0" right="0" top="0.35433070866141736" bottom="0.35433070866141736" header="0.31496062992125984" footer="0.31496062992125984"/>
  <pageSetup paperSize="5" scale="50" pageOrder="overThenDown" orientation="portrait" r:id="rId1"/>
  <headerFooter>
    <oddFooter>&amp;CPág. &amp;P de &amp;N</oddFooter>
  </headerFooter>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400-000032000000}">
          <x14:formula1>
            <xm:f>Listados!$G$3:$G$7</xm:f>
          </x14:formula1>
          <xm:sqref>O7:O366</xm:sqref>
        </x14:dataValidation>
        <x14:dataValidation type="list" allowBlank="1" showInputMessage="1" showErrorMessage="1" xr:uid="{00000000-0002-0000-0400-000033000000}">
          <x14:formula1>
            <xm:f>Listados!$B$26:$B$27</xm:f>
          </x14:formula1>
          <xm:sqref>AB7:AB366 X7:X366 AD7:AD366 AF7:AF366 AH7:AH366 Z7:Z1048576</xm:sqref>
        </x14:dataValidation>
        <x14:dataValidation type="list" allowBlank="1" showInputMessage="1" showErrorMessage="1" xr:uid="{00000000-0002-0000-0400-000034000000}">
          <x14:formula1>
            <xm:f>Corrupción!$J$3:$J$7</xm:f>
          </x14:formula1>
          <xm:sqref>M7:M366</xm:sqref>
        </x14:dataValidation>
        <x14:dataValidation type="list" allowBlank="1" showInputMessage="1" showErrorMessage="1" xr:uid="{00000000-0002-0000-0400-000035000000}">
          <x14:formula1>
            <xm:f>Listados!$B$3:$B$20</xm:f>
          </x14:formula1>
          <xm:sqref>B7:B13 B19 B25 B31 B37 B43 B49 B55 B61 B67 B73 B79 B85 B91 B97 B103 B109 B115 B121 B127 B133 B139 B145 B151 B157 B163 B169 B175 B181 B187 B193 B199 B205 B211 B217 B223 B229 B235 B241 B247 B253 B259 B265 B271 B277 B283 B289 B295 B301 B307 B313 B319 B325 B331 B337 B343 B349 B355 B361</xm:sqref>
        </x14:dataValidation>
        <x14:dataValidation type="list" allowBlank="1" showInputMessage="1" showErrorMessage="1" xr:uid="{00000000-0002-0000-0400-000036000000}">
          <x14:formula1>
            <xm:f>Listados!$G$29:$G$30</xm:f>
          </x14:formula1>
          <xm:sqref>W7:W366</xm:sqref>
        </x14:dataValidation>
        <x14:dataValidation type="list" allowBlank="1" showInputMessage="1" showErrorMessage="1" xr:uid="{00000000-0002-0000-0400-000037000000}">
          <x14:formula1>
            <xm:f>Listados!$C$26:$C$28</xm:f>
          </x14:formula1>
          <xm:sqref>AJ7:AJ366</xm:sqref>
        </x14:dataValidation>
        <x14:dataValidation type="list" allowBlank="1" showInputMessage="1" showErrorMessage="1" xr:uid="{00000000-0002-0000-0400-000038000000}">
          <x14:formula1>
            <xm:f>Listados!$E$3:$E$4</xm:f>
          </x14:formula1>
          <xm:sqref>K7:K1048576</xm:sqref>
        </x14:dataValidation>
        <x14:dataValidation type="list" allowBlank="1" showInputMessage="1" showErrorMessage="1" xr:uid="{00000000-0002-0000-0400-000039000000}">
          <x14:formula1>
            <xm:f>'Seguridad Información'!$B$2:$B$8</xm:f>
          </x14:formula1>
          <xm:sqref>E7:E366</xm:sqref>
        </x14:dataValidation>
        <x14:dataValidation type="list" allowBlank="1" showInputMessage="1" showErrorMessage="1" xr:uid="{00000000-0002-0000-0400-00003A000000}">
          <x14:formula1>
            <xm:f>'Seguridad Información'!$B$13:$H$13</xm:f>
          </x14:formula1>
          <xm:sqref>F7 F13 F19 F25 F31 F37 F43 F49 F55 F61 F67 F73 F79 F85 F91 F97 F103 F109 F115 F121 F127 F133 F139 F145 F151 F157 F163 F169 F175 F181 F187 F193 F199 F205 F211 F217 F223 F229 F235 F241 F247 F253 F259 F265 F271 F277 F283 F289 F295 F301 F307 F313 F319 F325 F331 F337 F343 F349 F355 F361</xm:sqref>
        </x14:dataValidation>
        <x14:dataValidation type="list" allowBlank="1" showInputMessage="1" showErrorMessage="1" xr:uid="{00000000-0002-0000-0400-00003B000000}">
          <x14:formula1>
            <xm:f>'Seguridad Información'!$B$19:$H$19</xm:f>
          </x14:formula1>
          <xm:sqref>I7:I366</xm:sqref>
        </x14:dataValidation>
        <x14:dataValidation type="list" allowBlank="1" showInputMessage="1" showErrorMessage="1" xr:uid="{00000000-0002-0000-0400-00003C000000}">
          <x14:formula1>
            <xm:f>'Seguridad Información'!$B$44:$O$44</xm:f>
          </x14:formula1>
          <xm:sqref>S7:S366</xm:sqref>
        </x14:dataValidation>
        <x14:dataValidation type="list" allowBlank="1" showInputMessage="1" showErrorMessage="1" xr:uid="{00000000-0002-0000-0400-00003D000000}">
          <x14:formula1>
            <xm:f>'Seguridad Información'!$C$61:$C$63</xm:f>
          </x14:formula1>
          <xm:sqref>AN7:AN366</xm:sqref>
        </x14:dataValidation>
        <x14:dataValidation type="list" allowBlank="1" showInputMessage="1" showErrorMessage="1" xr:uid="{00000000-0002-0000-0400-00003E000000}">
          <x14:formula1>
            <xm:f>'Seguridad Información'!$E$61:$E$64</xm:f>
          </x14:formula1>
          <xm:sqref>AP7:AP366</xm:sqref>
        </x14:dataValidation>
        <x14:dataValidation type="list" allowBlank="1" showInputMessage="1" showErrorMessage="1" xr:uid="{00000000-0002-0000-0400-00003F000000}">
          <x14:formula1>
            <xm:f>'Seguridad Información'!$G$61:$G$64</xm:f>
          </x14:formula1>
          <xm:sqref>AR7:AR366</xm:sqref>
        </x14:dataValidation>
        <x14:dataValidation type="list" allowBlank="1" showInputMessage="1" showErrorMessage="1" xr:uid="{00000000-0002-0000-0400-000040000000}">
          <x14:formula1>
            <xm:f>'Seguridad Información'!$I$61:$I$65</xm:f>
          </x14:formula1>
          <xm:sqref>AT7:AT366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O121"/>
  <sheetViews>
    <sheetView topLeftCell="A58" workbookViewId="0">
      <selection activeCell="A79" sqref="A79"/>
    </sheetView>
  </sheetViews>
  <sheetFormatPr baseColWidth="10" defaultColWidth="11.42578125" defaultRowHeight="15" x14ac:dyDescent="0.25"/>
  <cols>
    <col min="7" max="7" width="27" customWidth="1"/>
    <col min="8" max="8" width="16.28515625" customWidth="1"/>
    <col min="9" max="9" width="20.140625" customWidth="1"/>
    <col min="11" max="11" width="76.42578125" customWidth="1"/>
    <col min="12" max="12" width="39.140625" customWidth="1"/>
  </cols>
  <sheetData>
    <row r="1" spans="2:13" x14ac:dyDescent="0.25">
      <c r="B1" s="50" t="s">
        <v>900</v>
      </c>
      <c r="G1" s="525" t="s">
        <v>901</v>
      </c>
      <c r="H1" s="525"/>
      <c r="I1" s="525"/>
      <c r="J1" s="525"/>
      <c r="K1" s="525"/>
      <c r="L1" s="525"/>
      <c r="M1" s="525"/>
    </row>
    <row r="2" spans="2:13" x14ac:dyDescent="0.25">
      <c r="B2" s="237" t="s">
        <v>902</v>
      </c>
      <c r="G2" s="237" t="s">
        <v>902</v>
      </c>
      <c r="H2" s="239" t="s">
        <v>903</v>
      </c>
      <c r="I2" s="237" t="s">
        <v>904</v>
      </c>
      <c r="J2" s="237" t="s">
        <v>905</v>
      </c>
      <c r="K2" s="237" t="s">
        <v>906</v>
      </c>
      <c r="L2" s="240" t="s">
        <v>907</v>
      </c>
      <c r="M2" s="237" t="s">
        <v>908</v>
      </c>
    </row>
    <row r="3" spans="2:13" x14ac:dyDescent="0.25">
      <c r="B3" s="237" t="s">
        <v>908</v>
      </c>
      <c r="G3" s="237" t="s">
        <v>909</v>
      </c>
      <c r="H3" s="239" t="s">
        <v>910</v>
      </c>
      <c r="I3" s="237" t="s">
        <v>911</v>
      </c>
      <c r="J3" s="237" t="s">
        <v>912</v>
      </c>
      <c r="K3" s="237" t="s">
        <v>913</v>
      </c>
      <c r="L3" s="240" t="s">
        <v>914</v>
      </c>
      <c r="M3" s="237" t="s">
        <v>915</v>
      </c>
    </row>
    <row r="4" spans="2:13" x14ac:dyDescent="0.25">
      <c r="B4" s="237" t="s">
        <v>906</v>
      </c>
      <c r="G4" s="237" t="s">
        <v>916</v>
      </c>
      <c r="I4" s="237" t="s">
        <v>917</v>
      </c>
      <c r="J4" s="237" t="s">
        <v>918</v>
      </c>
      <c r="K4" s="237" t="s">
        <v>919</v>
      </c>
      <c r="L4" s="240" t="s">
        <v>920</v>
      </c>
      <c r="M4" s="237" t="s">
        <v>921</v>
      </c>
    </row>
    <row r="5" spans="2:13" x14ac:dyDescent="0.25">
      <c r="B5" s="237" t="s">
        <v>922</v>
      </c>
      <c r="G5" s="237" t="s">
        <v>923</v>
      </c>
      <c r="I5" s="237" t="s">
        <v>924</v>
      </c>
      <c r="J5" s="237" t="s">
        <v>925</v>
      </c>
      <c r="K5" s="237" t="s">
        <v>926</v>
      </c>
      <c r="L5" s="240" t="s">
        <v>927</v>
      </c>
      <c r="M5" s="237" t="s">
        <v>928</v>
      </c>
    </row>
    <row r="6" spans="2:13" x14ac:dyDescent="0.25">
      <c r="B6" s="237" t="s">
        <v>929</v>
      </c>
      <c r="G6" s="237" t="s">
        <v>930</v>
      </c>
      <c r="J6" s="237" t="s">
        <v>931</v>
      </c>
      <c r="K6" s="237" t="s">
        <v>932</v>
      </c>
      <c r="L6" s="240" t="s">
        <v>933</v>
      </c>
      <c r="M6" s="237" t="s">
        <v>934</v>
      </c>
    </row>
    <row r="7" spans="2:13" x14ac:dyDescent="0.25">
      <c r="B7" s="237" t="s">
        <v>935</v>
      </c>
      <c r="G7" s="237" t="s">
        <v>936</v>
      </c>
      <c r="J7" s="237" t="s">
        <v>937</v>
      </c>
      <c r="K7" s="237" t="s">
        <v>938</v>
      </c>
      <c r="L7" s="240" t="s">
        <v>939</v>
      </c>
      <c r="M7" s="237"/>
    </row>
    <row r="8" spans="2:13" x14ac:dyDescent="0.25">
      <c r="B8" s="237" t="s">
        <v>940</v>
      </c>
      <c r="G8" s="237" t="s">
        <v>941</v>
      </c>
      <c r="J8" s="237" t="s">
        <v>942</v>
      </c>
      <c r="K8" s="237" t="s">
        <v>943</v>
      </c>
      <c r="L8" s="240" t="s">
        <v>944</v>
      </c>
      <c r="M8" s="237"/>
    </row>
    <row r="9" spans="2:13" x14ac:dyDescent="0.25">
      <c r="G9" s="237" t="s">
        <v>945</v>
      </c>
      <c r="J9" s="237" t="s">
        <v>946</v>
      </c>
      <c r="K9" s="237" t="s">
        <v>947</v>
      </c>
      <c r="M9" s="237"/>
    </row>
    <row r="10" spans="2:13" x14ac:dyDescent="0.25">
      <c r="J10" s="237" t="s">
        <v>948</v>
      </c>
      <c r="K10" s="237" t="s">
        <v>949</v>
      </c>
      <c r="M10" s="237"/>
    </row>
    <row r="11" spans="2:13" x14ac:dyDescent="0.25">
      <c r="K11" s="237" t="s">
        <v>950</v>
      </c>
      <c r="M11" s="237"/>
    </row>
    <row r="12" spans="2:13" x14ac:dyDescent="0.25">
      <c r="B12" s="526" t="s">
        <v>951</v>
      </c>
      <c r="C12" s="527"/>
      <c r="D12" s="527"/>
      <c r="E12" s="527"/>
      <c r="F12" s="527"/>
      <c r="G12" s="527"/>
      <c r="H12" s="528"/>
      <c r="K12" s="237" t="s">
        <v>952</v>
      </c>
    </row>
    <row r="13" spans="2:13" x14ac:dyDescent="0.25">
      <c r="B13" s="237" t="s">
        <v>953</v>
      </c>
      <c r="C13" s="240" t="s">
        <v>954</v>
      </c>
      <c r="D13" s="237" t="s">
        <v>955</v>
      </c>
      <c r="E13" s="237" t="s">
        <v>956</v>
      </c>
      <c r="F13" s="237" t="s">
        <v>957</v>
      </c>
      <c r="G13" s="240" t="s">
        <v>958</v>
      </c>
      <c r="H13" s="237" t="s">
        <v>959</v>
      </c>
      <c r="K13" s="237" t="s">
        <v>960</v>
      </c>
    </row>
    <row r="14" spans="2:13" x14ac:dyDescent="0.25">
      <c r="B14" s="237" t="s">
        <v>961</v>
      </c>
      <c r="C14" s="240" t="s">
        <v>962</v>
      </c>
      <c r="D14" s="237" t="s">
        <v>963</v>
      </c>
      <c r="E14" s="237" t="s">
        <v>964</v>
      </c>
      <c r="F14" s="237" t="s">
        <v>965</v>
      </c>
      <c r="G14" s="240" t="s">
        <v>966</v>
      </c>
      <c r="H14" s="237" t="s">
        <v>967</v>
      </c>
      <c r="K14" s="237" t="s">
        <v>968</v>
      </c>
    </row>
    <row r="15" spans="2:13" x14ac:dyDescent="0.25">
      <c r="B15" s="237" t="s">
        <v>969</v>
      </c>
      <c r="D15" s="237" t="s">
        <v>970</v>
      </c>
      <c r="H15" s="237" t="s">
        <v>971</v>
      </c>
      <c r="K15" s="237" t="s">
        <v>972</v>
      </c>
    </row>
    <row r="16" spans="2:13" x14ac:dyDescent="0.25">
      <c r="B16" s="237" t="s">
        <v>973</v>
      </c>
      <c r="D16" s="237" t="s">
        <v>974</v>
      </c>
      <c r="H16" s="237" t="s">
        <v>975</v>
      </c>
      <c r="K16" s="237" t="s">
        <v>976</v>
      </c>
    </row>
    <row r="17" spans="2:11" x14ac:dyDescent="0.25">
      <c r="H17" s="237" t="s">
        <v>977</v>
      </c>
      <c r="K17" s="237" t="s">
        <v>978</v>
      </c>
    </row>
    <row r="18" spans="2:11" x14ac:dyDescent="0.25">
      <c r="B18" s="526" t="s">
        <v>979</v>
      </c>
      <c r="C18" s="527"/>
      <c r="D18" s="527"/>
      <c r="E18" s="527"/>
      <c r="F18" s="527"/>
      <c r="G18" s="527"/>
      <c r="H18" s="528"/>
      <c r="K18" s="237" t="s">
        <v>980</v>
      </c>
    </row>
    <row r="19" spans="2:11" x14ac:dyDescent="0.25">
      <c r="B19" s="241" t="s">
        <v>981</v>
      </c>
      <c r="C19" s="242" t="s">
        <v>982</v>
      </c>
      <c r="D19" s="241" t="s">
        <v>983</v>
      </c>
      <c r="E19" s="241" t="s">
        <v>984</v>
      </c>
      <c r="F19" s="241" t="s">
        <v>985</v>
      </c>
      <c r="G19" s="242" t="s">
        <v>986</v>
      </c>
      <c r="H19" s="241" t="s">
        <v>987</v>
      </c>
    </row>
    <row r="20" spans="2:11" x14ac:dyDescent="0.25">
      <c r="B20" s="51" t="s">
        <v>988</v>
      </c>
      <c r="C20" s="51" t="s">
        <v>989</v>
      </c>
      <c r="D20" s="51" t="s">
        <v>990</v>
      </c>
      <c r="E20" s="51" t="s">
        <v>991</v>
      </c>
      <c r="F20" s="51" t="s">
        <v>992</v>
      </c>
      <c r="G20" s="51" t="s">
        <v>993</v>
      </c>
      <c r="H20" s="51" t="s">
        <v>994</v>
      </c>
    </row>
    <row r="21" spans="2:11" x14ac:dyDescent="0.25">
      <c r="B21" s="51" t="s">
        <v>995</v>
      </c>
      <c r="C21" s="51" t="s">
        <v>996</v>
      </c>
      <c r="D21" s="51" t="s">
        <v>997</v>
      </c>
      <c r="E21" s="51" t="s">
        <v>998</v>
      </c>
      <c r="G21" s="51" t="s">
        <v>999</v>
      </c>
      <c r="H21" s="51" t="s">
        <v>1000</v>
      </c>
    </row>
    <row r="22" spans="2:11" x14ac:dyDescent="0.25">
      <c r="B22" s="51" t="s">
        <v>1001</v>
      </c>
      <c r="C22" s="51" t="s">
        <v>1002</v>
      </c>
      <c r="D22" s="51" t="s">
        <v>1003</v>
      </c>
      <c r="E22" s="51" t="s">
        <v>1004</v>
      </c>
      <c r="G22" s="51" t="s">
        <v>1005</v>
      </c>
      <c r="H22" s="51" t="s">
        <v>1006</v>
      </c>
    </row>
    <row r="23" spans="2:11" x14ac:dyDescent="0.25">
      <c r="B23" s="51" t="s">
        <v>995</v>
      </c>
      <c r="C23" s="51" t="s">
        <v>1007</v>
      </c>
      <c r="D23" s="51" t="s">
        <v>1008</v>
      </c>
      <c r="E23" s="51" t="s">
        <v>1009</v>
      </c>
      <c r="G23" s="51" t="s">
        <v>1010</v>
      </c>
      <c r="H23" s="51" t="s">
        <v>1011</v>
      </c>
    </row>
    <row r="24" spans="2:11" x14ac:dyDescent="0.25">
      <c r="B24" s="51" t="s">
        <v>1012</v>
      </c>
      <c r="C24" s="51" t="s">
        <v>1013</v>
      </c>
      <c r="D24" s="51" t="s">
        <v>1014</v>
      </c>
      <c r="E24" s="51" t="s">
        <v>1015</v>
      </c>
      <c r="G24" s="51" t="s">
        <v>1016</v>
      </c>
      <c r="H24" s="51" t="s">
        <v>1017</v>
      </c>
    </row>
    <row r="25" spans="2:11" x14ac:dyDescent="0.25">
      <c r="B25" s="51" t="s">
        <v>1018</v>
      </c>
      <c r="D25" s="51" t="s">
        <v>1019</v>
      </c>
      <c r="E25" s="51" t="s">
        <v>1020</v>
      </c>
      <c r="G25" s="51" t="s">
        <v>1021</v>
      </c>
      <c r="H25" s="51" t="s">
        <v>1022</v>
      </c>
    </row>
    <row r="26" spans="2:11" x14ac:dyDescent="0.25">
      <c r="B26" s="51" t="s">
        <v>1023</v>
      </c>
      <c r="D26" s="51" t="s">
        <v>1024</v>
      </c>
      <c r="E26" s="51" t="s">
        <v>1025</v>
      </c>
      <c r="H26" s="51" t="s">
        <v>1026</v>
      </c>
    </row>
    <row r="27" spans="2:11" x14ac:dyDescent="0.25">
      <c r="B27" s="51" t="s">
        <v>1027</v>
      </c>
      <c r="D27" s="51" t="s">
        <v>1028</v>
      </c>
      <c r="E27" s="51" t="s">
        <v>1029</v>
      </c>
      <c r="H27" s="51" t="s">
        <v>1030</v>
      </c>
    </row>
    <row r="28" spans="2:11" x14ac:dyDescent="0.25">
      <c r="B28" s="51" t="s">
        <v>1031</v>
      </c>
      <c r="D28" s="51" t="s">
        <v>1032</v>
      </c>
      <c r="E28" s="51" t="s">
        <v>1033</v>
      </c>
      <c r="H28" s="51" t="s">
        <v>1034</v>
      </c>
    </row>
    <row r="29" spans="2:11" x14ac:dyDescent="0.25">
      <c r="B29" s="51" t="s">
        <v>1035</v>
      </c>
      <c r="D29" s="51" t="s">
        <v>1036</v>
      </c>
      <c r="E29" s="51" t="s">
        <v>1037</v>
      </c>
      <c r="H29" s="51" t="s">
        <v>1038</v>
      </c>
    </row>
    <row r="30" spans="2:11" x14ac:dyDescent="0.25">
      <c r="B30" s="51" t="s">
        <v>1039</v>
      </c>
      <c r="D30" s="51" t="s">
        <v>1040</v>
      </c>
      <c r="E30" s="51" t="s">
        <v>1041</v>
      </c>
      <c r="H30" s="51" t="s">
        <v>1042</v>
      </c>
    </row>
    <row r="31" spans="2:11" x14ac:dyDescent="0.25">
      <c r="B31" s="51" t="s">
        <v>1043</v>
      </c>
      <c r="D31" s="51" t="s">
        <v>1044</v>
      </c>
      <c r="E31" s="51" t="s">
        <v>1045</v>
      </c>
      <c r="H31" s="51" t="s">
        <v>1046</v>
      </c>
    </row>
    <row r="32" spans="2:11" x14ac:dyDescent="0.25">
      <c r="B32" s="51" t="s">
        <v>1047</v>
      </c>
      <c r="D32" s="51" t="s">
        <v>1048</v>
      </c>
      <c r="E32" s="51" t="s">
        <v>1049</v>
      </c>
      <c r="H32" s="51" t="s">
        <v>1050</v>
      </c>
    </row>
    <row r="33" spans="2:15" x14ac:dyDescent="0.25">
      <c r="D33" s="51" t="s">
        <v>1051</v>
      </c>
      <c r="H33" s="51" t="s">
        <v>1052</v>
      </c>
    </row>
    <row r="34" spans="2:15" x14ac:dyDescent="0.25">
      <c r="H34" s="51" t="s">
        <v>1053</v>
      </c>
    </row>
    <row r="35" spans="2:15" x14ac:dyDescent="0.25">
      <c r="H35" s="51" t="s">
        <v>1054</v>
      </c>
    </row>
    <row r="36" spans="2:15" x14ac:dyDescent="0.25">
      <c r="H36" s="51" t="s">
        <v>1055</v>
      </c>
    </row>
    <row r="37" spans="2:15" x14ac:dyDescent="0.25">
      <c r="H37" s="51" t="s">
        <v>1056</v>
      </c>
    </row>
    <row r="38" spans="2:15" x14ac:dyDescent="0.25">
      <c r="H38" s="51" t="s">
        <v>937</v>
      </c>
    </row>
    <row r="39" spans="2:15" x14ac:dyDescent="0.25">
      <c r="H39" s="51" t="s">
        <v>1057</v>
      </c>
    </row>
    <row r="40" spans="2:15" x14ac:dyDescent="0.25">
      <c r="H40" s="51" t="s">
        <v>1058</v>
      </c>
    </row>
    <row r="41" spans="2:15" x14ac:dyDescent="0.25">
      <c r="H41" s="51" t="s">
        <v>1059</v>
      </c>
    </row>
    <row r="44" spans="2:15" x14ac:dyDescent="0.25">
      <c r="B44" s="75" t="s">
        <v>1060</v>
      </c>
      <c r="C44" s="75" t="s">
        <v>1061</v>
      </c>
      <c r="D44" s="75" t="s">
        <v>1062</v>
      </c>
      <c r="E44" s="75" t="s">
        <v>1063</v>
      </c>
      <c r="F44" s="75" t="s">
        <v>1064</v>
      </c>
      <c r="G44" s="75" t="s">
        <v>1065</v>
      </c>
      <c r="H44" s="75" t="s">
        <v>1066</v>
      </c>
      <c r="I44" s="75" t="s">
        <v>1067</v>
      </c>
      <c r="J44" s="75" t="s">
        <v>1068</v>
      </c>
      <c r="K44" s="75" t="s">
        <v>1069</v>
      </c>
      <c r="L44" s="75" t="s">
        <v>1070</v>
      </c>
      <c r="M44" s="75" t="s">
        <v>1071</v>
      </c>
      <c r="N44" s="75" t="s">
        <v>1072</v>
      </c>
      <c r="O44" s="75" t="s">
        <v>1073</v>
      </c>
    </row>
    <row r="45" spans="2:15" x14ac:dyDescent="0.25">
      <c r="B45" s="74" t="s">
        <v>1074</v>
      </c>
      <c r="C45" s="74" t="s">
        <v>1075</v>
      </c>
      <c r="D45" s="74" t="s">
        <v>1076</v>
      </c>
      <c r="E45" s="74" t="s">
        <v>1077</v>
      </c>
      <c r="F45" s="74" t="s">
        <v>1078</v>
      </c>
      <c r="G45" s="74" t="s">
        <v>1079</v>
      </c>
      <c r="H45" s="74" t="s">
        <v>1080</v>
      </c>
      <c r="I45" s="74" t="s">
        <v>1081</v>
      </c>
      <c r="J45" s="74" t="s">
        <v>1082</v>
      </c>
      <c r="K45" s="74" t="s">
        <v>1083</v>
      </c>
      <c r="L45" s="74" t="s">
        <v>1084</v>
      </c>
      <c r="M45" s="74" t="s">
        <v>1085</v>
      </c>
      <c r="N45" s="74" t="s">
        <v>1086</v>
      </c>
      <c r="O45" s="74" t="s">
        <v>1087</v>
      </c>
    </row>
    <row r="46" spans="2:15" x14ac:dyDescent="0.25">
      <c r="B46" s="74" t="s">
        <v>1088</v>
      </c>
      <c r="C46" s="74" t="s">
        <v>1089</v>
      </c>
      <c r="D46" s="74" t="s">
        <v>1090</v>
      </c>
      <c r="E46" s="74" t="s">
        <v>1091</v>
      </c>
      <c r="F46" s="74" t="s">
        <v>1092</v>
      </c>
      <c r="G46" s="74" t="s">
        <v>1093</v>
      </c>
      <c r="H46" s="74" t="s">
        <v>1094</v>
      </c>
      <c r="I46" s="74" t="s">
        <v>1095</v>
      </c>
      <c r="J46" s="74" t="s">
        <v>1096</v>
      </c>
      <c r="K46" s="74" t="s">
        <v>1097</v>
      </c>
      <c r="L46" s="74" t="s">
        <v>1098</v>
      </c>
      <c r="M46" s="74" t="s">
        <v>1099</v>
      </c>
      <c r="N46" s="74" t="s">
        <v>1100</v>
      </c>
      <c r="O46" s="74" t="s">
        <v>1101</v>
      </c>
    </row>
    <row r="47" spans="2:15" x14ac:dyDescent="0.25">
      <c r="C47" s="74" t="s">
        <v>1102</v>
      </c>
      <c r="D47" s="74" t="s">
        <v>1103</v>
      </c>
      <c r="E47" s="74" t="s">
        <v>1104</v>
      </c>
      <c r="F47" s="74" t="s">
        <v>1105</v>
      </c>
      <c r="H47" s="74" t="s">
        <v>1106</v>
      </c>
      <c r="I47" s="74" t="s">
        <v>1107</v>
      </c>
      <c r="J47" s="74" t="s">
        <v>1108</v>
      </c>
      <c r="K47" s="74" t="s">
        <v>1109</v>
      </c>
      <c r="L47" s="74" t="s">
        <v>1110</v>
      </c>
      <c r="M47" s="74" t="s">
        <v>1111</v>
      </c>
      <c r="N47" s="74" t="s">
        <v>1112</v>
      </c>
      <c r="O47" s="74" t="s">
        <v>1113</v>
      </c>
    </row>
    <row r="48" spans="2:15" x14ac:dyDescent="0.25">
      <c r="B48" s="74"/>
      <c r="C48" s="74" t="s">
        <v>1114</v>
      </c>
      <c r="D48" s="74" t="s">
        <v>1115</v>
      </c>
      <c r="E48" s="74" t="s">
        <v>1116</v>
      </c>
      <c r="F48" s="74" t="s">
        <v>1117</v>
      </c>
      <c r="H48" s="74" t="s">
        <v>1118</v>
      </c>
      <c r="I48" s="74" t="s">
        <v>1119</v>
      </c>
      <c r="J48" s="74" t="s">
        <v>1120</v>
      </c>
      <c r="K48" s="74" t="s">
        <v>1121</v>
      </c>
      <c r="L48" s="74" t="s">
        <v>1122</v>
      </c>
      <c r="M48" s="74" t="s">
        <v>1123</v>
      </c>
      <c r="N48" s="74" t="s">
        <v>1124</v>
      </c>
      <c r="O48" s="74" t="s">
        <v>1125</v>
      </c>
    </row>
    <row r="49" spans="2:15" x14ac:dyDescent="0.25">
      <c r="C49" s="74" t="s">
        <v>1126</v>
      </c>
      <c r="D49" s="74" t="s">
        <v>1127</v>
      </c>
      <c r="E49" s="74" t="s">
        <v>1128</v>
      </c>
      <c r="F49" s="74" t="s">
        <v>1129</v>
      </c>
      <c r="H49" s="74" t="s">
        <v>1130</v>
      </c>
      <c r="I49" s="74" t="s">
        <v>1131</v>
      </c>
      <c r="J49" s="74" t="s">
        <v>1132</v>
      </c>
      <c r="K49" s="74" t="s">
        <v>1133</v>
      </c>
      <c r="L49" s="74" t="s">
        <v>1134</v>
      </c>
      <c r="M49" s="74" t="s">
        <v>1135</v>
      </c>
      <c r="N49" s="74"/>
      <c r="O49" s="74" t="s">
        <v>1136</v>
      </c>
    </row>
    <row r="50" spans="2:15" x14ac:dyDescent="0.25">
      <c r="C50" s="74" t="s">
        <v>1137</v>
      </c>
      <c r="D50" s="74" t="s">
        <v>1138</v>
      </c>
      <c r="E50" s="74" t="s">
        <v>1139</v>
      </c>
      <c r="F50" s="74" t="s">
        <v>1140</v>
      </c>
      <c r="H50" s="74" t="s">
        <v>1141</v>
      </c>
      <c r="I50" s="74" t="s">
        <v>1142</v>
      </c>
      <c r="J50" s="74" t="s">
        <v>1143</v>
      </c>
      <c r="K50" s="74" t="s">
        <v>1144</v>
      </c>
      <c r="M50" s="74" t="s">
        <v>1145</v>
      </c>
      <c r="O50" s="74" t="s">
        <v>1146</v>
      </c>
    </row>
    <row r="51" spans="2:15" x14ac:dyDescent="0.25">
      <c r="C51" s="74" t="s">
        <v>1147</v>
      </c>
      <c r="E51" s="74" t="s">
        <v>1148</v>
      </c>
      <c r="F51" s="74" t="s">
        <v>1149</v>
      </c>
      <c r="H51" s="74" t="s">
        <v>1150</v>
      </c>
      <c r="I51" s="74" t="s">
        <v>1151</v>
      </c>
      <c r="J51" s="74" t="s">
        <v>1152</v>
      </c>
      <c r="K51" s="74" t="s">
        <v>1153</v>
      </c>
      <c r="M51" s="74" t="s">
        <v>1154</v>
      </c>
      <c r="O51" s="74" t="s">
        <v>1155</v>
      </c>
    </row>
    <row r="52" spans="2:15" x14ac:dyDescent="0.25">
      <c r="D52" s="74"/>
      <c r="E52" s="74" t="s">
        <v>1156</v>
      </c>
      <c r="F52" s="74" t="s">
        <v>1157</v>
      </c>
      <c r="H52" s="74" t="s">
        <v>1158</v>
      </c>
      <c r="I52" s="74" t="s">
        <v>1159</v>
      </c>
      <c r="K52" s="74" t="s">
        <v>1160</v>
      </c>
      <c r="O52" s="74" t="s">
        <v>1161</v>
      </c>
    </row>
    <row r="53" spans="2:15" x14ac:dyDescent="0.25">
      <c r="E53" s="74" t="s">
        <v>1162</v>
      </c>
      <c r="F53" s="74" t="s">
        <v>1163</v>
      </c>
      <c r="H53" s="74" t="s">
        <v>1164</v>
      </c>
      <c r="I53" s="74" t="s">
        <v>1165</v>
      </c>
      <c r="K53" s="74" t="s">
        <v>1166</v>
      </c>
    </row>
    <row r="54" spans="2:15" x14ac:dyDescent="0.25">
      <c r="E54" s="74"/>
      <c r="F54" s="74" t="s">
        <v>1167</v>
      </c>
      <c r="H54" s="74" t="s">
        <v>1168</v>
      </c>
      <c r="I54" s="74" t="s">
        <v>1169</v>
      </c>
      <c r="K54" s="74" t="s">
        <v>1170</v>
      </c>
    </row>
    <row r="55" spans="2:15" x14ac:dyDescent="0.25">
      <c r="F55" s="74" t="s">
        <v>1171</v>
      </c>
      <c r="H55" s="74" t="s">
        <v>1172</v>
      </c>
      <c r="I55" s="74" t="s">
        <v>1173</v>
      </c>
      <c r="K55" s="74" t="s">
        <v>1174</v>
      </c>
    </row>
    <row r="56" spans="2:15" x14ac:dyDescent="0.25">
      <c r="F56" s="74" t="s">
        <v>1175</v>
      </c>
      <c r="H56" s="74" t="s">
        <v>1176</v>
      </c>
      <c r="I56" s="74" t="s">
        <v>1177</v>
      </c>
      <c r="K56" s="74" t="s">
        <v>1178</v>
      </c>
    </row>
    <row r="57" spans="2:15" x14ac:dyDescent="0.25">
      <c r="F57" s="74" t="s">
        <v>1179</v>
      </c>
      <c r="H57" s="74" t="s">
        <v>1180</v>
      </c>
      <c r="I57" s="74" t="s">
        <v>1181</v>
      </c>
      <c r="K57" s="74" t="s">
        <v>1182</v>
      </c>
    </row>
    <row r="58" spans="2:15" x14ac:dyDescent="0.25">
      <c r="F58" s="74" t="s">
        <v>1183</v>
      </c>
      <c r="H58" s="74" t="s">
        <v>1184</v>
      </c>
      <c r="I58" s="74" t="s">
        <v>1185</v>
      </c>
    </row>
    <row r="59" spans="2:15" x14ac:dyDescent="0.25">
      <c r="B59" s="74"/>
      <c r="H59" s="74" t="s">
        <v>1186</v>
      </c>
      <c r="I59" s="74"/>
      <c r="K59" s="74"/>
    </row>
    <row r="60" spans="2:15" x14ac:dyDescent="0.25">
      <c r="C60" s="76" t="s">
        <v>1187</v>
      </c>
      <c r="E60" s="76" t="s">
        <v>1188</v>
      </c>
      <c r="G60" t="s">
        <v>1189</v>
      </c>
      <c r="I60" s="76" t="s">
        <v>1190</v>
      </c>
    </row>
    <row r="61" spans="2:15" x14ac:dyDescent="0.25">
      <c r="C61" t="s">
        <v>1191</v>
      </c>
      <c r="D61" s="80">
        <v>100</v>
      </c>
      <c r="E61" s="76" t="s">
        <v>1192</v>
      </c>
      <c r="F61">
        <v>100</v>
      </c>
      <c r="G61" t="s">
        <v>1193</v>
      </c>
      <c r="H61">
        <v>100</v>
      </c>
      <c r="I61" s="76" t="s">
        <v>1194</v>
      </c>
      <c r="J61" s="81">
        <v>100</v>
      </c>
      <c r="K61" s="74"/>
    </row>
    <row r="62" spans="2:15" x14ac:dyDescent="0.25">
      <c r="C62" s="76" t="s">
        <v>1195</v>
      </c>
      <c r="D62" s="80">
        <v>60</v>
      </c>
      <c r="E62" s="76" t="s">
        <v>1196</v>
      </c>
      <c r="F62">
        <v>60</v>
      </c>
      <c r="G62" s="76" t="s">
        <v>1197</v>
      </c>
      <c r="H62">
        <v>60</v>
      </c>
      <c r="I62" s="74" t="s">
        <v>1198</v>
      </c>
      <c r="J62" s="81">
        <v>60</v>
      </c>
    </row>
    <row r="63" spans="2:15" x14ac:dyDescent="0.25">
      <c r="C63" t="s">
        <v>1199</v>
      </c>
      <c r="D63" s="80">
        <v>20</v>
      </c>
      <c r="E63" s="76" t="s">
        <v>1200</v>
      </c>
      <c r="F63" s="74">
        <v>40</v>
      </c>
      <c r="G63" s="76" t="s">
        <v>1201</v>
      </c>
      <c r="H63" s="74">
        <v>40</v>
      </c>
      <c r="I63" s="74" t="s">
        <v>1202</v>
      </c>
      <c r="J63" s="81">
        <v>20</v>
      </c>
    </row>
    <row r="64" spans="2:15" x14ac:dyDescent="0.25">
      <c r="E64" s="76" t="s">
        <v>1203</v>
      </c>
      <c r="F64">
        <v>0</v>
      </c>
      <c r="G64" t="s">
        <v>1204</v>
      </c>
      <c r="H64">
        <v>0</v>
      </c>
      <c r="I64" s="74" t="s">
        <v>1205</v>
      </c>
      <c r="J64" s="81">
        <v>0</v>
      </c>
    </row>
    <row r="65" spans="2:11" x14ac:dyDescent="0.25">
      <c r="I65" s="74" t="s">
        <v>1206</v>
      </c>
      <c r="J65" t="s">
        <v>1207</v>
      </c>
    </row>
    <row r="68" spans="2:11" x14ac:dyDescent="0.25">
      <c r="F68" s="74"/>
    </row>
    <row r="70" spans="2:11" x14ac:dyDescent="0.25">
      <c r="B70" s="74"/>
      <c r="K70" s="75"/>
    </row>
    <row r="71" spans="2:11" x14ac:dyDescent="0.25">
      <c r="B71" s="74"/>
    </row>
    <row r="86" spans="2:11" x14ac:dyDescent="0.25">
      <c r="B86" s="75"/>
    </row>
    <row r="87" spans="2:11" x14ac:dyDescent="0.25">
      <c r="F87" s="74" t="s">
        <v>706</v>
      </c>
      <c r="K87" s="75"/>
    </row>
    <row r="110" spans="6:6" x14ac:dyDescent="0.25">
      <c r="F110" s="74"/>
    </row>
    <row r="121" spans="6:6" x14ac:dyDescent="0.25">
      <c r="F121" s="74"/>
    </row>
  </sheetData>
  <sheetProtection algorithmName="SHA-512" hashValue="ir0+NBvpf7lUGCyLq83BfIlGTJJDDh7Zqx/6H1WQLKHvds4O7oC70fmP58jV8I3NJf/sDem/sbCBokcKmezj7w==" saltValue="SVpnOM6QaQMttH5ezqZ/Tw==" spinCount="100000" sheet="1" objects="1" scenarios="1"/>
  <sortState xmlns:xlrd2="http://schemas.microsoft.com/office/spreadsheetml/2017/richdata2" ref="C20:D93">
    <sortCondition ref="D20:D93"/>
  </sortState>
  <mergeCells count="3">
    <mergeCell ref="G1:M1"/>
    <mergeCell ref="B12:H12"/>
    <mergeCell ref="B18:H18"/>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E9"/>
  <sheetViews>
    <sheetView zoomScale="120" zoomScaleNormal="120" workbookViewId="0">
      <selection activeCell="E20" sqref="E20"/>
    </sheetView>
  </sheetViews>
  <sheetFormatPr baseColWidth="10" defaultColWidth="11.42578125" defaultRowHeight="15" x14ac:dyDescent="0.25"/>
  <cols>
    <col min="2" max="2" width="2.140625" bestFit="1" customWidth="1"/>
    <col min="3" max="3" width="14.42578125" bestFit="1" customWidth="1"/>
    <col min="4" max="5" width="39.140625" customWidth="1"/>
  </cols>
  <sheetData>
    <row r="2" spans="2:5" ht="15.75" thickBot="1" x14ac:dyDescent="0.3"/>
    <row r="3" spans="2:5" x14ac:dyDescent="0.25">
      <c r="B3" s="529" t="s">
        <v>1208</v>
      </c>
      <c r="C3" s="530"/>
      <c r="D3" s="530"/>
      <c r="E3" s="531"/>
    </row>
    <row r="4" spans="2:5" ht="15.75" thickBot="1" x14ac:dyDescent="0.3">
      <c r="B4" s="532" t="s">
        <v>1209</v>
      </c>
      <c r="C4" s="533"/>
      <c r="D4" s="112" t="s">
        <v>1210</v>
      </c>
      <c r="E4" s="82" t="s">
        <v>1211</v>
      </c>
    </row>
    <row r="5" spans="2:5" ht="25.5" x14ac:dyDescent="0.25">
      <c r="B5" s="83">
        <v>5</v>
      </c>
      <c r="C5" s="84" t="s">
        <v>63</v>
      </c>
      <c r="D5" s="85" t="s">
        <v>1212</v>
      </c>
      <c r="E5" s="86" t="s">
        <v>1213</v>
      </c>
    </row>
    <row r="6" spans="2:5" ht="25.5" x14ac:dyDescent="0.25">
      <c r="B6" s="87">
        <v>4</v>
      </c>
      <c r="C6" s="243" t="s">
        <v>53</v>
      </c>
      <c r="D6" s="244" t="s">
        <v>1214</v>
      </c>
      <c r="E6" s="88" t="s">
        <v>1215</v>
      </c>
    </row>
    <row r="7" spans="2:5" ht="25.5" x14ac:dyDescent="0.25">
      <c r="B7" s="87">
        <v>3</v>
      </c>
      <c r="C7" s="243" t="s">
        <v>44</v>
      </c>
      <c r="D7" s="244" t="s">
        <v>1216</v>
      </c>
      <c r="E7" s="88" t="s">
        <v>1217</v>
      </c>
    </row>
    <row r="8" spans="2:5" ht="25.5" x14ac:dyDescent="0.25">
      <c r="B8" s="87">
        <v>2</v>
      </c>
      <c r="C8" s="243" t="s">
        <v>31</v>
      </c>
      <c r="D8" s="244" t="s">
        <v>1218</v>
      </c>
      <c r="E8" s="88" t="s">
        <v>1219</v>
      </c>
    </row>
    <row r="9" spans="2:5" ht="26.25" thickBot="1" x14ac:dyDescent="0.3">
      <c r="B9" s="89">
        <v>1</v>
      </c>
      <c r="C9" s="90" t="s">
        <v>1220</v>
      </c>
      <c r="D9" s="91" t="s">
        <v>1221</v>
      </c>
      <c r="E9" s="92" t="s">
        <v>1222</v>
      </c>
    </row>
  </sheetData>
  <sheetProtection algorithmName="SHA-512" hashValue="YCjIHHY7/gVy63gS5EtK4CtmItvBNGmFK2Wt4gKOD19AXGdL6Mo68oy+vEZdfdIQH038XPdtUKqShEMZCwvZ2A==" saltValue="NqEw9QCXL6YpHoOPUIbsjQ==" spinCount="100000" sheet="1" objects="1" scenarios="1"/>
  <mergeCells count="2">
    <mergeCell ref="B3:E3"/>
    <mergeCell ref="B4:C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C3:I16"/>
  <sheetViews>
    <sheetView topLeftCell="B1" workbookViewId="0">
      <selection activeCell="G7" sqref="G7"/>
    </sheetView>
  </sheetViews>
  <sheetFormatPr baseColWidth="10" defaultColWidth="11.42578125" defaultRowHeight="15" x14ac:dyDescent="0.25"/>
  <cols>
    <col min="3" max="3" width="24.85546875" bestFit="1" customWidth="1"/>
    <col min="4" max="4" width="53.28515625" bestFit="1" customWidth="1"/>
    <col min="5" max="5" width="45.5703125" bestFit="1" customWidth="1"/>
    <col min="6" max="6" width="30.5703125" customWidth="1"/>
    <col min="7" max="7" width="18.7109375" customWidth="1"/>
  </cols>
  <sheetData>
    <row r="3" spans="3:9" ht="15.75" thickBot="1" x14ac:dyDescent="0.3"/>
    <row r="4" spans="3:9" x14ac:dyDescent="0.25">
      <c r="C4" s="534" t="s">
        <v>1223</v>
      </c>
      <c r="D4" s="535"/>
      <c r="E4" s="535"/>
      <c r="F4" s="535"/>
      <c r="G4" s="536"/>
    </row>
    <row r="5" spans="3:9" ht="15.75" thickBot="1" x14ac:dyDescent="0.3">
      <c r="C5" s="537"/>
      <c r="D5" s="538"/>
      <c r="E5" s="538"/>
      <c r="F5" s="538"/>
      <c r="G5" s="539"/>
    </row>
    <row r="6" spans="3:9" x14ac:dyDescent="0.25">
      <c r="C6" s="24"/>
      <c r="D6" s="24"/>
      <c r="E6" s="24"/>
      <c r="F6" s="24"/>
      <c r="G6" s="24"/>
    </row>
    <row r="7" spans="3:9" x14ac:dyDescent="0.25">
      <c r="C7" t="s">
        <v>1210</v>
      </c>
      <c r="D7" t="s">
        <v>1224</v>
      </c>
      <c r="E7" t="s">
        <v>1225</v>
      </c>
      <c r="F7" t="s">
        <v>1226</v>
      </c>
      <c r="G7" t="s">
        <v>1227</v>
      </c>
    </row>
    <row r="8" spans="3:9" ht="70.5" customHeight="1" x14ac:dyDescent="0.25">
      <c r="C8" s="23"/>
      <c r="D8" s="23" t="s">
        <v>1228</v>
      </c>
      <c r="E8" s="23" t="s">
        <v>1229</v>
      </c>
      <c r="F8" s="23" t="s">
        <v>1230</v>
      </c>
      <c r="G8" s="23" t="s">
        <v>1231</v>
      </c>
    </row>
    <row r="9" spans="3:9" ht="75" x14ac:dyDescent="0.25">
      <c r="C9" s="23"/>
      <c r="D9" s="23" t="s">
        <v>1232</v>
      </c>
    </row>
    <row r="10" spans="3:9" x14ac:dyDescent="0.25">
      <c r="C10" s="23"/>
    </row>
    <row r="11" spans="3:9" x14ac:dyDescent="0.25">
      <c r="C11" s="23"/>
    </row>
    <row r="16" spans="3:9" x14ac:dyDescent="0.25">
      <c r="I16" s="23"/>
    </row>
  </sheetData>
  <mergeCells count="1">
    <mergeCell ref="C4:G5"/>
  </mergeCells>
  <pageMargins left="0.7" right="0.7" top="0.75" bottom="0.75" header="0.3" footer="0.3"/>
  <drawing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P28"/>
  <sheetViews>
    <sheetView topLeftCell="J1" workbookViewId="0">
      <selection activeCell="S7" sqref="S7"/>
    </sheetView>
  </sheetViews>
  <sheetFormatPr baseColWidth="10" defaultColWidth="11.42578125" defaultRowHeight="15" x14ac:dyDescent="0.25"/>
  <cols>
    <col min="2" max="2" width="13.85546875" customWidth="1"/>
    <col min="3" max="3" width="11.42578125" customWidth="1"/>
    <col min="4" max="4" width="13.28515625" customWidth="1"/>
    <col min="5" max="5" width="12.28515625" bestFit="1" customWidth="1"/>
    <col min="6" max="6" width="23.5703125" customWidth="1"/>
    <col min="7" max="7" width="24.85546875" customWidth="1"/>
    <col min="8" max="8" width="17.7109375" customWidth="1"/>
    <col min="10" max="10" width="17.140625" customWidth="1"/>
    <col min="11" max="11" width="19.5703125" customWidth="1"/>
    <col min="12" max="12" width="37.28515625" customWidth="1"/>
    <col min="13" max="13" width="21.42578125" customWidth="1"/>
  </cols>
  <sheetData>
    <row r="2" spans="2:16" x14ac:dyDescent="0.25">
      <c r="B2" s="10" t="s">
        <v>1</v>
      </c>
      <c r="C2" s="10" t="s">
        <v>1</v>
      </c>
      <c r="D2" s="10" t="s">
        <v>3</v>
      </c>
      <c r="E2" s="10" t="s">
        <v>5</v>
      </c>
      <c r="F2" s="10" t="s">
        <v>6</v>
      </c>
      <c r="G2" s="10" t="s">
        <v>7</v>
      </c>
      <c r="H2" s="10" t="s">
        <v>8</v>
      </c>
      <c r="J2" s="10" t="s">
        <v>5</v>
      </c>
      <c r="K2" s="10" t="s">
        <v>6</v>
      </c>
      <c r="L2" s="10" t="s">
        <v>9</v>
      </c>
      <c r="O2" s="10" t="s">
        <v>10</v>
      </c>
    </row>
    <row r="3" spans="2:16" x14ac:dyDescent="0.25">
      <c r="B3" t="s">
        <v>1233</v>
      </c>
      <c r="C3" t="s">
        <v>1234</v>
      </c>
      <c r="D3" t="s">
        <v>1235</v>
      </c>
      <c r="E3" s="11" t="s">
        <v>17</v>
      </c>
      <c r="F3" s="11" t="s">
        <v>18</v>
      </c>
      <c r="G3" t="s">
        <v>19</v>
      </c>
      <c r="H3" t="s">
        <v>20</v>
      </c>
      <c r="J3" s="11" t="s">
        <v>21</v>
      </c>
      <c r="K3" s="11" t="s">
        <v>18</v>
      </c>
      <c r="L3" t="s">
        <v>22</v>
      </c>
      <c r="M3" t="s">
        <v>23</v>
      </c>
      <c r="O3" t="s">
        <v>1236</v>
      </c>
      <c r="P3" t="s">
        <v>24</v>
      </c>
    </row>
    <row r="4" spans="2:16" x14ac:dyDescent="0.25">
      <c r="B4" t="s">
        <v>1237</v>
      </c>
      <c r="C4" t="s">
        <v>1238</v>
      </c>
      <c r="D4" t="s">
        <v>52</v>
      </c>
      <c r="E4" s="11" t="s">
        <v>31</v>
      </c>
      <c r="F4" s="11" t="s">
        <v>32</v>
      </c>
      <c r="G4" s="11" t="s">
        <v>33</v>
      </c>
      <c r="H4" t="s">
        <v>34</v>
      </c>
      <c r="J4" s="11" t="s">
        <v>31</v>
      </c>
      <c r="K4" s="11" t="s">
        <v>32</v>
      </c>
      <c r="L4" t="s">
        <v>35</v>
      </c>
      <c r="M4" t="s">
        <v>23</v>
      </c>
      <c r="O4" t="s">
        <v>36</v>
      </c>
      <c r="P4" t="s">
        <v>37</v>
      </c>
    </row>
    <row r="5" spans="2:16" x14ac:dyDescent="0.25">
      <c r="B5" t="s">
        <v>1239</v>
      </c>
      <c r="C5" t="s">
        <v>1240</v>
      </c>
      <c r="D5" t="s">
        <v>69</v>
      </c>
      <c r="E5" s="11" t="s">
        <v>42</v>
      </c>
      <c r="F5" s="11" t="s">
        <v>36</v>
      </c>
      <c r="G5" t="s">
        <v>43</v>
      </c>
      <c r="J5" s="11" t="s">
        <v>44</v>
      </c>
      <c r="K5" s="11" t="s">
        <v>36</v>
      </c>
      <c r="L5" t="s">
        <v>45</v>
      </c>
      <c r="M5" t="s">
        <v>36</v>
      </c>
      <c r="O5" t="s">
        <v>46</v>
      </c>
      <c r="P5" t="s">
        <v>47</v>
      </c>
    </row>
    <row r="6" spans="2:16" x14ac:dyDescent="0.25">
      <c r="B6" t="s">
        <v>1241</v>
      </c>
      <c r="C6" t="s">
        <v>1241</v>
      </c>
      <c r="D6" t="s">
        <v>62</v>
      </c>
      <c r="E6" s="11" t="s">
        <v>53</v>
      </c>
      <c r="F6" s="11" t="s">
        <v>54</v>
      </c>
      <c r="G6" t="s">
        <v>55</v>
      </c>
      <c r="J6" s="11" t="s">
        <v>53</v>
      </c>
      <c r="K6" s="11" t="s">
        <v>54</v>
      </c>
      <c r="L6" t="s">
        <v>56</v>
      </c>
      <c r="M6" t="s">
        <v>46</v>
      </c>
      <c r="O6" t="s">
        <v>57</v>
      </c>
      <c r="P6" t="s">
        <v>58</v>
      </c>
    </row>
    <row r="7" spans="2:16" x14ac:dyDescent="0.25">
      <c r="B7" t="s">
        <v>1242</v>
      </c>
      <c r="C7" t="s">
        <v>1243</v>
      </c>
      <c r="D7" t="s">
        <v>15</v>
      </c>
      <c r="E7" s="11" t="s">
        <v>63</v>
      </c>
      <c r="F7" s="11" t="s">
        <v>64</v>
      </c>
      <c r="G7" s="11"/>
      <c r="J7" s="11" t="s">
        <v>63</v>
      </c>
      <c r="K7" s="11" t="s">
        <v>64</v>
      </c>
      <c r="L7" t="s">
        <v>65</v>
      </c>
      <c r="M7" t="s">
        <v>57</v>
      </c>
    </row>
    <row r="8" spans="2:16" x14ac:dyDescent="0.25">
      <c r="B8" t="s">
        <v>1243</v>
      </c>
      <c r="C8" t="s">
        <v>1242</v>
      </c>
      <c r="D8" t="s">
        <v>41</v>
      </c>
      <c r="L8" t="s">
        <v>70</v>
      </c>
      <c r="M8" t="s">
        <v>23</v>
      </c>
    </row>
    <row r="9" spans="2:16" x14ac:dyDescent="0.25">
      <c r="B9" t="s">
        <v>1238</v>
      </c>
      <c r="C9" t="s">
        <v>1237</v>
      </c>
      <c r="D9" t="s">
        <v>29</v>
      </c>
      <c r="L9" t="s">
        <v>73</v>
      </c>
      <c r="M9" t="s">
        <v>23</v>
      </c>
    </row>
    <row r="10" spans="2:16" x14ac:dyDescent="0.25">
      <c r="B10" t="s">
        <v>1244</v>
      </c>
      <c r="C10" t="s">
        <v>1245</v>
      </c>
      <c r="L10" t="s">
        <v>76</v>
      </c>
      <c r="M10" t="s">
        <v>36</v>
      </c>
    </row>
    <row r="11" spans="2:16" x14ac:dyDescent="0.25">
      <c r="B11" t="s">
        <v>1234</v>
      </c>
      <c r="C11" t="s">
        <v>92</v>
      </c>
      <c r="L11" t="s">
        <v>78</v>
      </c>
      <c r="M11" t="s">
        <v>46</v>
      </c>
    </row>
    <row r="12" spans="2:16" x14ac:dyDescent="0.25">
      <c r="B12" t="s">
        <v>1246</v>
      </c>
      <c r="C12" t="s">
        <v>1246</v>
      </c>
      <c r="L12" t="s">
        <v>81</v>
      </c>
      <c r="M12" t="s">
        <v>57</v>
      </c>
    </row>
    <row r="13" spans="2:16" x14ac:dyDescent="0.25">
      <c r="B13" t="s">
        <v>1247</v>
      </c>
      <c r="C13" t="s">
        <v>1248</v>
      </c>
      <c r="L13" t="s">
        <v>85</v>
      </c>
      <c r="M13" t="s">
        <v>23</v>
      </c>
    </row>
    <row r="14" spans="2:16" x14ac:dyDescent="0.25">
      <c r="B14" t="s">
        <v>1240</v>
      </c>
      <c r="C14" t="s">
        <v>98</v>
      </c>
      <c r="L14" t="s">
        <v>88</v>
      </c>
      <c r="M14" t="s">
        <v>36</v>
      </c>
    </row>
    <row r="15" spans="2:16" x14ac:dyDescent="0.25">
      <c r="B15" t="s">
        <v>1248</v>
      </c>
      <c r="C15" t="s">
        <v>86</v>
      </c>
      <c r="L15" t="s">
        <v>91</v>
      </c>
      <c r="M15" t="s">
        <v>46</v>
      </c>
    </row>
    <row r="16" spans="2:16" x14ac:dyDescent="0.25">
      <c r="B16" t="s">
        <v>1249</v>
      </c>
      <c r="C16" t="s">
        <v>1250</v>
      </c>
      <c r="L16" t="s">
        <v>94</v>
      </c>
      <c r="M16" t="s">
        <v>57</v>
      </c>
    </row>
    <row r="17" spans="2:13" x14ac:dyDescent="0.25">
      <c r="B17" t="s">
        <v>98</v>
      </c>
      <c r="C17" t="s">
        <v>1251</v>
      </c>
      <c r="L17" t="s">
        <v>97</v>
      </c>
      <c r="M17" t="s">
        <v>57</v>
      </c>
    </row>
    <row r="18" spans="2:13" x14ac:dyDescent="0.25">
      <c r="B18" t="s">
        <v>1252</v>
      </c>
      <c r="C18" t="s">
        <v>1252</v>
      </c>
      <c r="L18" t="s">
        <v>100</v>
      </c>
      <c r="M18" t="s">
        <v>36</v>
      </c>
    </row>
    <row r="19" spans="2:13" x14ac:dyDescent="0.25">
      <c r="B19" t="s">
        <v>1251</v>
      </c>
      <c r="C19" t="s">
        <v>1239</v>
      </c>
      <c r="L19" t="s">
        <v>103</v>
      </c>
      <c r="M19" t="s">
        <v>46</v>
      </c>
    </row>
    <row r="20" spans="2:13" x14ac:dyDescent="0.25">
      <c r="B20" t="s">
        <v>92</v>
      </c>
      <c r="C20" t="s">
        <v>1249</v>
      </c>
      <c r="L20" t="s">
        <v>106</v>
      </c>
      <c r="M20" t="s">
        <v>46</v>
      </c>
    </row>
    <row r="21" spans="2:13" x14ac:dyDescent="0.25">
      <c r="B21" t="s">
        <v>86</v>
      </c>
      <c r="C21" t="s">
        <v>1244</v>
      </c>
      <c r="L21" t="s">
        <v>107</v>
      </c>
      <c r="M21" t="s">
        <v>57</v>
      </c>
    </row>
    <row r="22" spans="2:13" x14ac:dyDescent="0.25">
      <c r="B22" t="s">
        <v>1250</v>
      </c>
      <c r="C22" t="s">
        <v>1247</v>
      </c>
      <c r="L22" t="s">
        <v>108</v>
      </c>
      <c r="M22" t="s">
        <v>57</v>
      </c>
    </row>
    <row r="23" spans="2:13" x14ac:dyDescent="0.25">
      <c r="B23" t="s">
        <v>1245</v>
      </c>
      <c r="C23" t="s">
        <v>1233</v>
      </c>
      <c r="L23" t="s">
        <v>109</v>
      </c>
      <c r="M23" t="s">
        <v>46</v>
      </c>
    </row>
    <row r="24" spans="2:13" x14ac:dyDescent="0.25">
      <c r="L24" t="s">
        <v>110</v>
      </c>
      <c r="M24" t="s">
        <v>46</v>
      </c>
    </row>
    <row r="25" spans="2:13" x14ac:dyDescent="0.25">
      <c r="B25" s="10" t="s">
        <v>111</v>
      </c>
      <c r="D25" s="10" t="s">
        <v>113</v>
      </c>
      <c r="F25" s="10" t="s">
        <v>114</v>
      </c>
      <c r="L25" t="s">
        <v>115</v>
      </c>
      <c r="M25" t="s">
        <v>57</v>
      </c>
    </row>
    <row r="26" spans="2:13" x14ac:dyDescent="0.25">
      <c r="B26" t="s">
        <v>116</v>
      </c>
      <c r="D26" t="s">
        <v>25</v>
      </c>
      <c r="F26" t="s">
        <v>20</v>
      </c>
      <c r="L26" t="s">
        <v>119</v>
      </c>
      <c r="M26" t="s">
        <v>57</v>
      </c>
    </row>
    <row r="27" spans="2:13" x14ac:dyDescent="0.25">
      <c r="B27" t="s">
        <v>120</v>
      </c>
      <c r="D27" t="s">
        <v>36</v>
      </c>
      <c r="F27" t="s">
        <v>123</v>
      </c>
      <c r="L27" t="s">
        <v>124</v>
      </c>
      <c r="M27" t="s">
        <v>57</v>
      </c>
    </row>
    <row r="28" spans="2:13" x14ac:dyDescent="0.25">
      <c r="D28" t="s">
        <v>48</v>
      </c>
    </row>
  </sheetData>
  <sheetProtection algorithmName="SHA-512" hashValue="NPKkYXgavLSzkSgJQaknIt700GWt4nvdm9YyMBFp1mKE7NScaYdnftH9NCEixnWAF+neYR5N8Xd7AULtGR6wIw==" saltValue="W5Hho+MnLKu7AHwbVgeFAg==" spinCount="100000" sheet="1" objects="1" scenarios="1"/>
  <customSheetViews>
    <customSheetView guid="{F8FDF2EC-A9AD-41AC-8138-AA3657B53E6D}" state="hidden" topLeftCell="C1">
      <selection activeCell="F23" sqref="F23"/>
      <pageMargins left="0" right="0" top="0" bottom="0" header="0" footer="0"/>
      <pageSetup orientation="portrait" r:id="rId1"/>
    </customSheetView>
    <customSheetView guid="{795C8354-6623-430F-B16F-866AD45BC174}" state="hidden" topLeftCell="C1">
      <selection activeCell="F23" sqref="F23"/>
      <pageMargins left="0" right="0" top="0" bottom="0" header="0" footer="0"/>
      <pageSetup orientation="portrait" r:id="rId2"/>
    </customSheetView>
    <customSheetView guid="{82BC0C9B-70E2-44EC-8408-64CC9B36E280}" state="hidden" topLeftCell="C1">
      <selection activeCell="F23" sqref="F23"/>
      <pageMargins left="0" right="0" top="0" bottom="0" header="0" footer="0"/>
      <pageSetup orientation="portrait" r:id="rId3"/>
    </customSheetView>
  </customSheetViews>
  <pageMargins left="0.7" right="0.7" top="0.75" bottom="0.75" header="0.3" footer="0.3"/>
  <pageSetup orientation="portrait"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C5:F28"/>
  <sheetViews>
    <sheetView topLeftCell="A16" zoomScale="130" zoomScaleNormal="130" workbookViewId="0">
      <selection activeCell="D28" sqref="D28"/>
    </sheetView>
  </sheetViews>
  <sheetFormatPr baseColWidth="10" defaultColWidth="11.42578125" defaultRowHeight="15" x14ac:dyDescent="0.25"/>
  <cols>
    <col min="4" max="4" width="47.7109375" bestFit="1" customWidth="1"/>
    <col min="5" max="5" width="54.140625" customWidth="1"/>
    <col min="6" max="6" width="27.140625" customWidth="1"/>
  </cols>
  <sheetData>
    <row r="5" spans="3:6" ht="14.25" customHeight="1" thickBot="1" x14ac:dyDescent="0.3"/>
    <row r="6" spans="3:6" ht="15.75" thickBot="1" x14ac:dyDescent="0.3">
      <c r="C6" s="32" t="s">
        <v>1253</v>
      </c>
      <c r="D6" s="33" t="s">
        <v>1254</v>
      </c>
      <c r="E6" s="34" t="s">
        <v>1255</v>
      </c>
    </row>
    <row r="7" spans="3:6" ht="30" x14ac:dyDescent="0.25">
      <c r="C7" s="35" t="s">
        <v>1256</v>
      </c>
      <c r="D7" s="245" t="s">
        <v>1257</v>
      </c>
      <c r="E7" s="138" t="s">
        <v>1258</v>
      </c>
      <c r="F7" s="100"/>
    </row>
    <row r="8" spans="3:6" ht="30" x14ac:dyDescent="0.25">
      <c r="C8" s="36" t="s">
        <v>1259</v>
      </c>
      <c r="D8" s="246" t="s">
        <v>1260</v>
      </c>
      <c r="E8" s="139" t="s">
        <v>1261</v>
      </c>
      <c r="F8" s="129"/>
    </row>
    <row r="9" spans="3:6" ht="51" x14ac:dyDescent="0.25">
      <c r="C9" s="37" t="s">
        <v>1262</v>
      </c>
      <c r="D9" s="247" t="s">
        <v>1263</v>
      </c>
      <c r="E9" s="140" t="s">
        <v>1264</v>
      </c>
      <c r="F9" s="248" t="s">
        <v>1265</v>
      </c>
    </row>
    <row r="10" spans="3:6" ht="45" x14ac:dyDescent="0.25">
      <c r="C10" s="38" t="s">
        <v>1266</v>
      </c>
      <c r="D10" s="249" t="s">
        <v>1267</v>
      </c>
      <c r="E10" s="141" t="s">
        <v>1268</v>
      </c>
    </row>
    <row r="11" spans="3:6" ht="30" x14ac:dyDescent="0.25">
      <c r="C11" s="39" t="s">
        <v>1269</v>
      </c>
      <c r="D11" s="250" t="s">
        <v>1270</v>
      </c>
      <c r="E11" s="142" t="s">
        <v>1271</v>
      </c>
    </row>
    <row r="12" spans="3:6" ht="30" x14ac:dyDescent="0.25">
      <c r="C12" s="40" t="s">
        <v>1272</v>
      </c>
      <c r="D12" s="251" t="s">
        <v>1273</v>
      </c>
      <c r="E12" s="143" t="s">
        <v>1274</v>
      </c>
    </row>
    <row r="13" spans="3:6" x14ac:dyDescent="0.25">
      <c r="C13" s="41" t="s">
        <v>1275</v>
      </c>
      <c r="D13" s="252" t="s">
        <v>1276</v>
      </c>
      <c r="E13" s="144" t="s">
        <v>853</v>
      </c>
    </row>
    <row r="14" spans="3:6" ht="30" x14ac:dyDescent="0.25">
      <c r="C14" s="41" t="s">
        <v>1277</v>
      </c>
      <c r="D14" s="252" t="s">
        <v>1278</v>
      </c>
      <c r="E14" s="144" t="s">
        <v>1279</v>
      </c>
    </row>
    <row r="15" spans="3:6" ht="30.75" thickBot="1" x14ac:dyDescent="0.3">
      <c r="C15" s="42" t="s">
        <v>1280</v>
      </c>
      <c r="D15" s="43" t="s">
        <v>1281</v>
      </c>
      <c r="E15" s="44" t="s">
        <v>1282</v>
      </c>
    </row>
    <row r="16" spans="3:6" ht="15.75" thickBot="1" x14ac:dyDescent="0.3"/>
    <row r="17" spans="3:6" ht="15.75" thickBot="1" x14ac:dyDescent="0.3">
      <c r="C17" s="540" t="s">
        <v>1283</v>
      </c>
      <c r="D17" s="541"/>
      <c r="E17" s="542"/>
    </row>
    <row r="18" spans="3:6" ht="15.75" thickBot="1" x14ac:dyDescent="0.3"/>
    <row r="19" spans="3:6" x14ac:dyDescent="0.25">
      <c r="C19" s="543" t="str">
        <f>+CONCATENATE(E7," ",E8," ",E9," ",E10," ",E11," ",E12)</f>
        <v>El tesorero, el secretario general y/o el cordinador del grupo de gestión financiera, cada vez que se requiera realizar un movimiento bancario y con el fin de prevenir que los movimientos que se den por ventanilla sean suplantados, todas las solicitudes de débitos o traslados se realizarán mediante oficio con dos firmas de aprobación que se encuentren autorizadas ante la entidad bancaria. Si no se cuenta con las dos firmas de aprobación, no se podrá realizar el débito o traslado bancario. Como evidencia queda el oficio radicado ante entidad bancaria con las dos firmas.</v>
      </c>
      <c r="D19" s="544"/>
      <c r="E19" s="545"/>
      <c r="F19" t="s">
        <v>1284</v>
      </c>
    </row>
    <row r="20" spans="3:6" x14ac:dyDescent="0.25">
      <c r="C20" s="546"/>
      <c r="D20" s="547"/>
      <c r="E20" s="548"/>
    </row>
    <row r="21" spans="3:6" x14ac:dyDescent="0.25">
      <c r="C21" s="546"/>
      <c r="D21" s="547"/>
      <c r="E21" s="548"/>
      <c r="F21" t="s">
        <v>1285</v>
      </c>
    </row>
    <row r="22" spans="3:6" x14ac:dyDescent="0.25">
      <c r="C22" s="546"/>
      <c r="D22" s="547"/>
      <c r="E22" s="548"/>
      <c r="F22" t="s">
        <v>800</v>
      </c>
    </row>
    <row r="23" spans="3:6" x14ac:dyDescent="0.25">
      <c r="C23" s="546"/>
      <c r="D23" s="547"/>
      <c r="E23" s="548"/>
    </row>
    <row r="24" spans="3:6" x14ac:dyDescent="0.25">
      <c r="C24" s="546"/>
      <c r="D24" s="547"/>
      <c r="E24" s="548"/>
    </row>
    <row r="25" spans="3:6" ht="87" customHeight="1" thickBot="1" x14ac:dyDescent="0.3">
      <c r="C25" s="549"/>
      <c r="D25" s="550"/>
      <c r="E25" s="551"/>
    </row>
    <row r="28" spans="3:6" x14ac:dyDescent="0.25">
      <c r="D28" t="s">
        <v>1286</v>
      </c>
    </row>
  </sheetData>
  <mergeCells count="2">
    <mergeCell ref="C17:E17"/>
    <mergeCell ref="C19:E25"/>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'https://minjusticiagovco-my.sharepoint.com/C:/Users/DIGITAL EXITO/Downloads/[Corrupción (1).xlsx]Hoja2'!#REF!</xm:f>
          </x14:formula1>
          <xm:sqref>E13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C1:AJ20"/>
  <sheetViews>
    <sheetView showGridLines="0" workbookViewId="0">
      <selection activeCell="U8" sqref="U8:X8"/>
    </sheetView>
  </sheetViews>
  <sheetFormatPr baseColWidth="10" defaultColWidth="9.28515625" defaultRowHeight="15" x14ac:dyDescent="0.25"/>
  <cols>
    <col min="1" max="5" width="3.7109375" customWidth="1"/>
    <col min="6" max="6" width="1.28515625" customWidth="1"/>
    <col min="7" max="36" width="3.7109375" customWidth="1"/>
  </cols>
  <sheetData>
    <row r="1" spans="3:36" ht="18" customHeight="1" x14ac:dyDescent="0.25"/>
    <row r="4" spans="3:36" ht="51" customHeight="1" x14ac:dyDescent="0.25">
      <c r="C4" s="1"/>
      <c r="D4" s="1"/>
      <c r="E4" s="561" t="s">
        <v>1287</v>
      </c>
      <c r="F4" s="1"/>
      <c r="G4" s="553" t="s">
        <v>1288</v>
      </c>
      <c r="H4" s="553"/>
      <c r="I4" s="553"/>
      <c r="J4" s="553"/>
      <c r="K4" s="553"/>
      <c r="L4" s="553"/>
      <c r="M4" s="554"/>
      <c r="N4" s="554"/>
      <c r="O4" s="554"/>
      <c r="P4" s="554"/>
      <c r="Q4" s="554"/>
      <c r="R4" s="554"/>
      <c r="S4" s="554"/>
      <c r="T4" s="554"/>
      <c r="U4" s="552"/>
      <c r="V4" s="552"/>
      <c r="W4" s="552"/>
      <c r="X4" s="552"/>
      <c r="Y4" s="552">
        <v>3</v>
      </c>
      <c r="Z4" s="552"/>
      <c r="AA4" s="552"/>
      <c r="AB4" s="552"/>
      <c r="AC4" s="552"/>
      <c r="AD4" s="552"/>
      <c r="AE4" s="552"/>
      <c r="AF4" s="552"/>
      <c r="AG4" s="1"/>
      <c r="AH4" s="1"/>
      <c r="AI4" s="1"/>
      <c r="AJ4" s="2"/>
    </row>
    <row r="5" spans="3:36" ht="51" customHeight="1" x14ac:dyDescent="0.25">
      <c r="C5" s="1"/>
      <c r="D5" s="1"/>
      <c r="E5" s="561"/>
      <c r="F5" s="1"/>
      <c r="G5" s="553" t="s">
        <v>1289</v>
      </c>
      <c r="H5" s="553"/>
      <c r="I5" s="553"/>
      <c r="J5" s="553"/>
      <c r="K5" s="553"/>
      <c r="L5" s="553"/>
      <c r="M5" s="555">
        <v>2</v>
      </c>
      <c r="N5" s="555"/>
      <c r="O5" s="555"/>
      <c r="P5" s="555"/>
      <c r="Q5" s="554"/>
      <c r="R5" s="554"/>
      <c r="S5" s="554"/>
      <c r="T5" s="554"/>
      <c r="U5" s="554">
        <v>7</v>
      </c>
      <c r="V5" s="554"/>
      <c r="W5" s="554"/>
      <c r="X5" s="554"/>
      <c r="Y5" s="552">
        <v>5</v>
      </c>
      <c r="Z5" s="552"/>
      <c r="AA5" s="552"/>
      <c r="AB5" s="552"/>
      <c r="AC5" s="552"/>
      <c r="AD5" s="552"/>
      <c r="AE5" s="552"/>
      <c r="AF5" s="552"/>
      <c r="AG5" s="1"/>
      <c r="AH5" s="1"/>
      <c r="AI5" s="1"/>
      <c r="AJ5" s="2"/>
    </row>
    <row r="6" spans="3:36" ht="51" customHeight="1" x14ac:dyDescent="0.25">
      <c r="C6" s="1"/>
      <c r="D6" s="1"/>
      <c r="E6" s="561"/>
      <c r="F6" s="1"/>
      <c r="G6" s="553" t="s">
        <v>1290</v>
      </c>
      <c r="H6" s="553"/>
      <c r="I6" s="553"/>
      <c r="J6" s="553"/>
      <c r="K6" s="553"/>
      <c r="L6" s="553"/>
      <c r="M6" s="560">
        <v>1</v>
      </c>
      <c r="N6" s="560"/>
      <c r="O6" s="560"/>
      <c r="P6" s="560"/>
      <c r="Q6" s="555">
        <v>1</v>
      </c>
      <c r="R6" s="555"/>
      <c r="S6" s="555"/>
      <c r="T6" s="555"/>
      <c r="U6" s="554">
        <v>3</v>
      </c>
      <c r="V6" s="554"/>
      <c r="W6" s="554"/>
      <c r="X6" s="554"/>
      <c r="Y6" s="552">
        <v>2</v>
      </c>
      <c r="Z6" s="552"/>
      <c r="AA6" s="552"/>
      <c r="AB6" s="552"/>
      <c r="AC6" s="552">
        <v>2</v>
      </c>
      <c r="AD6" s="552"/>
      <c r="AE6" s="552"/>
      <c r="AF6" s="552"/>
      <c r="AG6" s="1"/>
      <c r="AH6" s="1"/>
      <c r="AI6" s="1"/>
      <c r="AJ6" s="3"/>
    </row>
    <row r="7" spans="3:36" ht="51" customHeight="1" x14ac:dyDescent="0.25">
      <c r="C7" s="1"/>
      <c r="D7" s="1"/>
      <c r="E7" s="561"/>
      <c r="F7" s="1"/>
      <c r="G7" s="553" t="s">
        <v>1291</v>
      </c>
      <c r="H7" s="553"/>
      <c r="I7" s="553"/>
      <c r="J7" s="553"/>
      <c r="K7" s="553"/>
      <c r="L7" s="553"/>
      <c r="M7" s="560"/>
      <c r="N7" s="560"/>
      <c r="O7" s="560"/>
      <c r="P7" s="560"/>
      <c r="Q7" s="560">
        <v>6</v>
      </c>
      <c r="R7" s="560"/>
      <c r="S7" s="560"/>
      <c r="T7" s="560"/>
      <c r="U7" s="555">
        <v>2</v>
      </c>
      <c r="V7" s="555"/>
      <c r="W7" s="555"/>
      <c r="X7" s="555"/>
      <c r="Y7" s="554">
        <v>1</v>
      </c>
      <c r="Z7" s="554"/>
      <c r="AA7" s="554"/>
      <c r="AB7" s="554"/>
      <c r="AC7" s="552"/>
      <c r="AD7" s="552"/>
      <c r="AE7" s="552"/>
      <c r="AF7" s="552"/>
      <c r="AG7" s="1"/>
      <c r="AH7" s="1"/>
      <c r="AI7" s="1"/>
      <c r="AJ7" s="3" t="s">
        <v>1236</v>
      </c>
    </row>
    <row r="8" spans="3:36" ht="51" customHeight="1" x14ac:dyDescent="0.25">
      <c r="C8" s="1"/>
      <c r="D8" s="1"/>
      <c r="E8" s="561"/>
      <c r="F8" s="1"/>
      <c r="G8" s="553" t="s">
        <v>1292</v>
      </c>
      <c r="H8" s="553"/>
      <c r="I8" s="553"/>
      <c r="J8" s="553"/>
      <c r="K8" s="553"/>
      <c r="L8" s="553"/>
      <c r="M8" s="560">
        <v>2</v>
      </c>
      <c r="N8" s="560"/>
      <c r="O8" s="560"/>
      <c r="P8" s="560"/>
      <c r="Q8" s="560">
        <v>3</v>
      </c>
      <c r="R8" s="560"/>
      <c r="S8" s="560"/>
      <c r="T8" s="560"/>
      <c r="U8" s="555">
        <v>3</v>
      </c>
      <c r="V8" s="555"/>
      <c r="W8" s="555"/>
      <c r="X8" s="555"/>
      <c r="Y8" s="554">
        <v>3</v>
      </c>
      <c r="Z8" s="554"/>
      <c r="AA8" s="554"/>
      <c r="AB8" s="554"/>
      <c r="AC8" s="552">
        <v>6</v>
      </c>
      <c r="AD8" s="552"/>
      <c r="AE8" s="552"/>
      <c r="AF8" s="552"/>
      <c r="AG8" s="1"/>
      <c r="AH8" s="1"/>
      <c r="AI8" s="1"/>
      <c r="AJ8" s="2"/>
    </row>
    <row r="9" spans="3:36" ht="45" customHeight="1" x14ac:dyDescent="0.25">
      <c r="C9" s="1"/>
      <c r="D9" s="1"/>
      <c r="E9" s="561"/>
      <c r="F9" s="1"/>
      <c r="G9" s="559"/>
      <c r="H9" s="559"/>
      <c r="I9" s="559"/>
      <c r="J9" s="559"/>
      <c r="K9" s="559"/>
      <c r="L9" s="559"/>
      <c r="M9" s="553" t="s">
        <v>1293</v>
      </c>
      <c r="N9" s="553"/>
      <c r="O9" s="553"/>
      <c r="P9" s="553"/>
      <c r="Q9" s="553" t="s">
        <v>1294</v>
      </c>
      <c r="R9" s="553"/>
      <c r="S9" s="553"/>
      <c r="T9" s="553"/>
      <c r="U9" s="553" t="s">
        <v>1295</v>
      </c>
      <c r="V9" s="553"/>
      <c r="W9" s="553"/>
      <c r="X9" s="553"/>
      <c r="Y9" s="553" t="s">
        <v>1296</v>
      </c>
      <c r="Z9" s="553"/>
      <c r="AA9" s="553"/>
      <c r="AB9" s="553"/>
      <c r="AC9" s="553" t="s">
        <v>1297</v>
      </c>
      <c r="AD9" s="553"/>
      <c r="AE9" s="553"/>
      <c r="AF9" s="553"/>
      <c r="AG9" s="1"/>
      <c r="AH9" s="1"/>
      <c r="AI9" s="1"/>
      <c r="AJ9" s="3" t="s">
        <v>1298</v>
      </c>
    </row>
    <row r="10" spans="3:36" ht="11.25" customHeight="1" x14ac:dyDescent="0.25">
      <c r="C10" s="1"/>
      <c r="D10" s="1"/>
      <c r="E10" s="1"/>
      <c r="F10" s="1"/>
      <c r="G10" s="13"/>
      <c r="H10" s="13"/>
      <c r="I10" s="13"/>
      <c r="J10" s="13"/>
      <c r="K10" s="13"/>
      <c r="L10" s="13"/>
      <c r="M10" s="12"/>
      <c r="N10" s="12"/>
      <c r="O10" s="12"/>
      <c r="P10" s="12"/>
      <c r="Q10" s="12"/>
      <c r="R10" s="12"/>
      <c r="S10" s="12"/>
      <c r="T10" s="12"/>
      <c r="U10" s="12"/>
      <c r="V10" s="12"/>
      <c r="W10" s="12"/>
      <c r="X10" s="12"/>
      <c r="Y10" s="12"/>
      <c r="Z10" s="12"/>
      <c r="AA10" s="12"/>
      <c r="AB10" s="12"/>
      <c r="AC10" s="12"/>
      <c r="AD10" s="12"/>
      <c r="AE10" s="12"/>
      <c r="AF10" s="12"/>
      <c r="AG10" s="1"/>
      <c r="AH10" s="1"/>
      <c r="AI10" s="1"/>
      <c r="AJ10" s="3"/>
    </row>
    <row r="11" spans="3:36" ht="20.25" customHeight="1" x14ac:dyDescent="0.25">
      <c r="C11" s="1"/>
      <c r="D11" s="1"/>
      <c r="E11" s="1"/>
      <c r="F11" s="1"/>
      <c r="G11" s="558" t="s">
        <v>154</v>
      </c>
      <c r="H11" s="558"/>
      <c r="I11" s="558"/>
      <c r="J11" s="558"/>
      <c r="K11" s="558"/>
      <c r="L11" s="558"/>
      <c r="M11" s="558"/>
      <c r="N11" s="558"/>
      <c r="O11" s="558"/>
      <c r="P11" s="558"/>
      <c r="Q11" s="558"/>
      <c r="R11" s="558"/>
      <c r="S11" s="558"/>
      <c r="T11" s="558"/>
      <c r="U11" s="558"/>
      <c r="V11" s="558"/>
      <c r="W11" s="558"/>
      <c r="X11" s="558"/>
      <c r="Y11" s="558"/>
      <c r="Z11" s="558"/>
      <c r="AA11" s="558"/>
      <c r="AB11" s="558"/>
      <c r="AC11" s="558"/>
      <c r="AD11" s="558"/>
      <c r="AE11" s="558"/>
      <c r="AF11" s="558"/>
      <c r="AG11" s="1"/>
      <c r="AH11" s="1"/>
      <c r="AI11" s="1"/>
      <c r="AJ11" s="2"/>
    </row>
    <row r="12" spans="3:36" x14ac:dyDescent="0.25">
      <c r="C12" s="1"/>
      <c r="D12" s="1"/>
      <c r="E12" s="1"/>
      <c r="F12" s="1"/>
      <c r="G12" s="1"/>
      <c r="H12" s="1"/>
      <c r="I12" s="4"/>
      <c r="J12" s="5"/>
      <c r="K12" s="6"/>
      <c r="L12" s="7"/>
      <c r="M12" s="7"/>
      <c r="N12" s="6"/>
      <c r="O12" s="7"/>
      <c r="P12" s="7"/>
      <c r="Q12" s="6"/>
      <c r="R12" s="7"/>
      <c r="S12" s="7"/>
      <c r="T12" s="6"/>
      <c r="U12" s="7"/>
      <c r="V12" s="7"/>
      <c r="W12" s="7"/>
      <c r="X12" s="1"/>
      <c r="Y12" s="1"/>
      <c r="Z12" s="1"/>
      <c r="AA12" s="1"/>
      <c r="AB12" s="1"/>
      <c r="AC12" s="1"/>
      <c r="AD12" s="1"/>
      <c r="AE12" s="1"/>
      <c r="AF12" s="1"/>
      <c r="AG12" s="1"/>
      <c r="AH12" s="1"/>
      <c r="AI12" s="1"/>
      <c r="AJ12" s="1"/>
    </row>
    <row r="13" spans="3:36" x14ac:dyDescent="0.25">
      <c r="C13" s="1"/>
      <c r="D13" s="1"/>
      <c r="E13" s="1"/>
      <c r="F13" s="1"/>
      <c r="G13" s="1"/>
      <c r="H13" s="1"/>
      <c r="I13" s="118"/>
      <c r="J13" s="1"/>
      <c r="K13" s="1"/>
      <c r="L13" s="1"/>
      <c r="M13" s="119" t="s">
        <v>1299</v>
      </c>
      <c r="N13" s="120" t="s">
        <v>1300</v>
      </c>
      <c r="O13" s="121"/>
      <c r="P13" s="8"/>
      <c r="Q13" s="122" t="s">
        <v>1301</v>
      </c>
      <c r="R13" s="120" t="s">
        <v>1302</v>
      </c>
      <c r="S13" s="121"/>
      <c r="T13" s="8"/>
      <c r="U13" s="123" t="s">
        <v>1303</v>
      </c>
      <c r="V13" s="120" t="s">
        <v>1304</v>
      </c>
      <c r="W13" s="124"/>
      <c r="X13" s="8"/>
      <c r="Y13" s="125" t="s">
        <v>1305</v>
      </c>
      <c r="Z13" s="120" t="s">
        <v>1306</v>
      </c>
      <c r="AA13" s="8"/>
      <c r="AB13" s="1"/>
      <c r="AC13" s="1"/>
      <c r="AD13" s="1"/>
      <c r="AE13" s="1"/>
      <c r="AF13" s="1"/>
      <c r="AG13" s="1"/>
      <c r="AH13" s="1"/>
      <c r="AI13" s="1"/>
      <c r="AJ13" s="1"/>
    </row>
    <row r="14" spans="3:36" x14ac:dyDescent="0.25">
      <c r="C14" s="1"/>
      <c r="D14" s="1"/>
      <c r="E14" s="1"/>
      <c r="F14" s="1"/>
      <c r="G14" s="1"/>
      <c r="H14" s="1"/>
      <c r="I14" s="126"/>
      <c r="J14" s="6"/>
      <c r="K14" s="5"/>
      <c r="L14" s="127"/>
      <c r="M14" s="126"/>
      <c r="N14" s="6"/>
      <c r="O14" s="126"/>
      <c r="P14" s="126"/>
      <c r="Q14" s="6"/>
      <c r="R14" s="126"/>
      <c r="S14" s="126"/>
      <c r="T14" s="6"/>
      <c r="U14" s="126"/>
      <c r="V14" s="126"/>
      <c r="W14" s="126"/>
      <c r="X14" s="1"/>
      <c r="Y14" s="1"/>
      <c r="Z14" s="1"/>
      <c r="AA14" s="1"/>
      <c r="AB14" s="1"/>
      <c r="AC14" s="1"/>
      <c r="AD14" s="1"/>
      <c r="AE14" s="1"/>
      <c r="AF14" s="1"/>
      <c r="AG14" s="1"/>
      <c r="AH14" s="1"/>
      <c r="AI14" s="1"/>
      <c r="AJ14" s="1"/>
    </row>
    <row r="15" spans="3:36" x14ac:dyDescent="0.25">
      <c r="C15" s="557" t="s">
        <v>1307</v>
      </c>
      <c r="D15" s="557"/>
      <c r="E15" s="557"/>
      <c r="F15" s="557"/>
      <c r="G15" s="557"/>
      <c r="H15" s="557"/>
      <c r="I15" s="557"/>
      <c r="J15" s="557"/>
      <c r="K15" s="557"/>
      <c r="L15" s="557"/>
      <c r="M15" s="557"/>
      <c r="N15" s="557"/>
      <c r="O15" s="557"/>
      <c r="P15" s="557"/>
      <c r="Q15" s="557"/>
      <c r="R15" s="557"/>
      <c r="S15" s="557"/>
      <c r="T15" s="557"/>
      <c r="U15" s="557"/>
      <c r="V15" s="557"/>
      <c r="W15" s="557"/>
      <c r="X15" s="557"/>
      <c r="Y15" s="557"/>
      <c r="Z15" s="557"/>
      <c r="AA15" s="557"/>
      <c r="AB15" s="557"/>
      <c r="AC15" s="557"/>
      <c r="AD15" s="557"/>
      <c r="AE15" s="557"/>
      <c r="AF15" s="557"/>
      <c r="AG15" s="557"/>
      <c r="AH15" s="557"/>
      <c r="AI15" s="557"/>
      <c r="AJ15" s="557"/>
    </row>
    <row r="16" spans="3:36" x14ac:dyDescent="0.25">
      <c r="C16" s="1"/>
      <c r="D16" s="1"/>
      <c r="E16" s="1"/>
      <c r="F16" s="1"/>
      <c r="G16" s="1"/>
      <c r="H16" s="1"/>
      <c r="I16" s="1"/>
      <c r="J16" s="1"/>
      <c r="K16" s="9"/>
      <c r="L16" s="9"/>
      <c r="M16" s="1"/>
      <c r="N16" s="1"/>
      <c r="O16" s="1"/>
      <c r="P16" s="1"/>
      <c r="Q16" s="1"/>
      <c r="R16" s="1"/>
      <c r="S16" s="1"/>
      <c r="T16" s="1"/>
      <c r="U16" s="1"/>
      <c r="V16" s="1"/>
      <c r="W16" s="1"/>
      <c r="X16" s="1"/>
      <c r="Y16" s="1"/>
      <c r="Z16" s="1"/>
      <c r="AA16" s="1"/>
      <c r="AB16" s="1"/>
      <c r="AC16" s="1"/>
      <c r="AD16" s="1"/>
      <c r="AE16" s="1"/>
      <c r="AF16" s="1"/>
      <c r="AG16" s="1"/>
      <c r="AH16" s="1"/>
      <c r="AI16" s="1"/>
      <c r="AJ16" s="1"/>
    </row>
    <row r="17" spans="3:36" x14ac:dyDescent="0.25">
      <c r="C17" s="1"/>
      <c r="D17" s="1"/>
      <c r="E17" s="1"/>
      <c r="F17" s="1"/>
      <c r="G17" s="1"/>
      <c r="H17" s="1"/>
      <c r="I17" s="126"/>
      <c r="J17" s="6"/>
      <c r="K17" s="5"/>
      <c r="L17" s="5"/>
      <c r="M17" s="6"/>
      <c r="N17" s="6"/>
      <c r="O17" s="6"/>
      <c r="P17" s="6"/>
      <c r="Q17" s="6"/>
      <c r="R17" s="6"/>
      <c r="S17" s="6"/>
      <c r="T17" s="6"/>
      <c r="U17" s="6"/>
      <c r="V17" s="6"/>
      <c r="W17" s="6"/>
      <c r="X17" s="1"/>
      <c r="Y17" s="1"/>
      <c r="Z17" s="1"/>
      <c r="AA17" s="1"/>
      <c r="AB17" s="1"/>
      <c r="AC17" s="1"/>
      <c r="AD17" s="1"/>
      <c r="AE17" s="1"/>
      <c r="AF17" s="1"/>
      <c r="AG17" s="1"/>
      <c r="AH17" s="1"/>
      <c r="AI17" s="1"/>
      <c r="AJ17" s="1"/>
    </row>
    <row r="18" spans="3:36" ht="32.25" customHeight="1" x14ac:dyDescent="0.25">
      <c r="C18" s="556" t="s">
        <v>1308</v>
      </c>
      <c r="D18" s="556"/>
      <c r="E18" s="556"/>
      <c r="F18" s="556"/>
      <c r="G18" s="556"/>
      <c r="H18" s="556"/>
      <c r="I18" s="556"/>
      <c r="J18" s="556"/>
      <c r="K18" s="556"/>
      <c r="L18" s="556"/>
      <c r="M18" s="556"/>
      <c r="N18" s="556"/>
      <c r="O18" s="556"/>
      <c r="P18" s="556"/>
      <c r="Q18" s="556"/>
      <c r="R18" s="556"/>
      <c r="S18" s="556"/>
      <c r="T18" s="556"/>
      <c r="U18" s="556"/>
      <c r="V18" s="556"/>
      <c r="W18" s="556"/>
      <c r="X18" s="556"/>
      <c r="Y18" s="556"/>
      <c r="Z18" s="556"/>
      <c r="AA18" s="556"/>
      <c r="AB18" s="556"/>
      <c r="AC18" s="556"/>
      <c r="AD18" s="556"/>
      <c r="AE18" s="556"/>
      <c r="AF18" s="556"/>
      <c r="AG18" s="556"/>
      <c r="AH18" s="556"/>
      <c r="AI18" s="556"/>
      <c r="AJ18" s="556"/>
    </row>
    <row r="19" spans="3:36" x14ac:dyDescent="0.25">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row>
    <row r="20" spans="3:36" x14ac:dyDescent="0.25">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row>
  </sheetData>
  <customSheetViews>
    <customSheetView guid="{F8FDF2EC-A9AD-41AC-8138-AA3657B53E6D}" showGridLines="0" state="hidden">
      <selection activeCell="G5" sqref="G5:L5"/>
      <pageMargins left="0" right="0" top="0" bottom="0" header="0" footer="0"/>
      <pageSetup orientation="portrait" r:id="rId1"/>
    </customSheetView>
    <customSheetView guid="{795C8354-6623-430F-B16F-866AD45BC174}" showGridLines="0" state="hidden">
      <selection activeCell="G5" sqref="G5:L5"/>
      <pageMargins left="0" right="0" top="0" bottom="0" header="0" footer="0"/>
      <pageSetup orientation="portrait" r:id="rId2"/>
    </customSheetView>
    <customSheetView guid="{82BC0C9B-70E2-44EC-8408-64CC9B36E280}" showGridLines="0" state="hidden">
      <selection activeCell="G5" sqref="G5:L5"/>
      <pageMargins left="0" right="0" top="0" bottom="0" header="0" footer="0"/>
      <pageSetup orientation="portrait" r:id="rId3"/>
    </customSheetView>
  </customSheetViews>
  <mergeCells count="40">
    <mergeCell ref="AC6:AF6"/>
    <mergeCell ref="Y6:AB6"/>
    <mergeCell ref="M9:P9"/>
    <mergeCell ref="Q9:T9"/>
    <mergeCell ref="U9:X9"/>
    <mergeCell ref="Y9:AB9"/>
    <mergeCell ref="AC7:AF7"/>
    <mergeCell ref="G7:L7"/>
    <mergeCell ref="M7:P7"/>
    <mergeCell ref="Q7:T7"/>
    <mergeCell ref="U7:X7"/>
    <mergeCell ref="Y7:AB7"/>
    <mergeCell ref="C18:AJ18"/>
    <mergeCell ref="C15:AJ15"/>
    <mergeCell ref="G11:AF11"/>
    <mergeCell ref="G9:L9"/>
    <mergeCell ref="AC8:AF8"/>
    <mergeCell ref="G8:L8"/>
    <mergeCell ref="M8:P8"/>
    <mergeCell ref="Q8:T8"/>
    <mergeCell ref="U8:X8"/>
    <mergeCell ref="Y8:AB8"/>
    <mergeCell ref="AC9:AF9"/>
    <mergeCell ref="E4:E9"/>
    <mergeCell ref="G6:L6"/>
    <mergeCell ref="M6:P6"/>
    <mergeCell ref="Q6:T6"/>
    <mergeCell ref="U6:X6"/>
    <mergeCell ref="Y5:AB5"/>
    <mergeCell ref="AC5:AF5"/>
    <mergeCell ref="Y4:AB4"/>
    <mergeCell ref="AC4:AF4"/>
    <mergeCell ref="G4:L4"/>
    <mergeCell ref="M4:P4"/>
    <mergeCell ref="Q4:T4"/>
    <mergeCell ref="U4:X4"/>
    <mergeCell ref="G5:L5"/>
    <mergeCell ref="M5:P5"/>
    <mergeCell ref="Q5:T5"/>
    <mergeCell ref="U5:X5"/>
  </mergeCells>
  <pageMargins left="0.7" right="0.7" top="0.75" bottom="0.75" header="0.3" footer="0.3"/>
  <pageSetup orientation="portrait"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C1:AJ20"/>
  <sheetViews>
    <sheetView showGridLines="0" topLeftCell="A4" workbookViewId="0">
      <selection activeCell="E4" sqref="E4:AF11"/>
    </sheetView>
  </sheetViews>
  <sheetFormatPr baseColWidth="10" defaultColWidth="9.28515625" defaultRowHeight="15" x14ac:dyDescent="0.25"/>
  <cols>
    <col min="1" max="5" width="3.7109375" customWidth="1"/>
    <col min="6" max="6" width="1.28515625" customWidth="1"/>
    <col min="7" max="36" width="3.7109375" customWidth="1"/>
  </cols>
  <sheetData>
    <row r="1" spans="3:36" ht="18" customHeight="1" x14ac:dyDescent="0.25"/>
    <row r="4" spans="3:36" ht="51" customHeight="1" x14ac:dyDescent="0.25">
      <c r="C4" s="1"/>
      <c r="D4" s="1"/>
      <c r="E4" s="561" t="s">
        <v>1287</v>
      </c>
      <c r="F4" s="1"/>
      <c r="G4" s="563" t="s">
        <v>1288</v>
      </c>
      <c r="H4" s="563"/>
      <c r="I4" s="563"/>
      <c r="J4" s="563"/>
      <c r="K4" s="563"/>
      <c r="L4" s="563"/>
      <c r="M4" s="565"/>
      <c r="N4" s="565"/>
      <c r="O4" s="565"/>
      <c r="P4" s="565"/>
      <c r="Q4" s="565"/>
      <c r="R4" s="565"/>
      <c r="S4" s="565"/>
      <c r="T4" s="565"/>
      <c r="U4" s="564"/>
      <c r="V4" s="564"/>
      <c r="W4" s="564"/>
      <c r="X4" s="564"/>
      <c r="Y4" s="564"/>
      <c r="Z4" s="564"/>
      <c r="AA4" s="564"/>
      <c r="AB4" s="564"/>
      <c r="AC4" s="564"/>
      <c r="AD4" s="564"/>
      <c r="AE4" s="564"/>
      <c r="AF4" s="564"/>
      <c r="AG4" s="1"/>
      <c r="AH4" s="1"/>
      <c r="AI4" s="1"/>
      <c r="AJ4" s="2"/>
    </row>
    <row r="5" spans="3:36" ht="51" customHeight="1" x14ac:dyDescent="0.25">
      <c r="C5" s="1"/>
      <c r="D5" s="1"/>
      <c r="E5" s="561"/>
      <c r="F5" s="1"/>
      <c r="G5" s="563" t="s">
        <v>1289</v>
      </c>
      <c r="H5" s="563"/>
      <c r="I5" s="563"/>
      <c r="J5" s="563"/>
      <c r="K5" s="563"/>
      <c r="L5" s="563"/>
      <c r="M5" s="566"/>
      <c r="N5" s="566"/>
      <c r="O5" s="566"/>
      <c r="P5" s="566"/>
      <c r="Q5" s="565"/>
      <c r="R5" s="565"/>
      <c r="S5" s="565"/>
      <c r="T5" s="565"/>
      <c r="U5" s="565"/>
      <c r="V5" s="565"/>
      <c r="W5" s="565"/>
      <c r="X5" s="565"/>
      <c r="Y5" s="564">
        <v>1</v>
      </c>
      <c r="Z5" s="564"/>
      <c r="AA5" s="564"/>
      <c r="AB5" s="564"/>
      <c r="AC5" s="564"/>
      <c r="AD5" s="564"/>
      <c r="AE5" s="564"/>
      <c r="AF5" s="564"/>
      <c r="AG5" s="1"/>
      <c r="AH5" s="1"/>
      <c r="AI5" s="1"/>
      <c r="AJ5" s="2"/>
    </row>
    <row r="6" spans="3:36" ht="51" customHeight="1" x14ac:dyDescent="0.25">
      <c r="C6" s="1"/>
      <c r="D6" s="1"/>
      <c r="E6" s="561"/>
      <c r="F6" s="1"/>
      <c r="G6" s="563" t="s">
        <v>1290</v>
      </c>
      <c r="H6" s="563"/>
      <c r="I6" s="563"/>
      <c r="J6" s="563"/>
      <c r="K6" s="563"/>
      <c r="L6" s="563"/>
      <c r="M6" s="567"/>
      <c r="N6" s="567"/>
      <c r="O6" s="567"/>
      <c r="P6" s="567"/>
      <c r="Q6" s="566"/>
      <c r="R6" s="566"/>
      <c r="S6" s="566"/>
      <c r="T6" s="566"/>
      <c r="U6" s="565"/>
      <c r="V6" s="565"/>
      <c r="W6" s="565"/>
      <c r="X6" s="565"/>
      <c r="Y6" s="564">
        <v>2</v>
      </c>
      <c r="Z6" s="564"/>
      <c r="AA6" s="564"/>
      <c r="AB6" s="564"/>
      <c r="AC6" s="564">
        <v>1</v>
      </c>
      <c r="AD6" s="564"/>
      <c r="AE6" s="564"/>
      <c r="AF6" s="564"/>
      <c r="AG6" s="1"/>
      <c r="AH6" s="1"/>
      <c r="AI6" s="1"/>
      <c r="AJ6" s="3"/>
    </row>
    <row r="7" spans="3:36" ht="51" customHeight="1" x14ac:dyDescent="0.25">
      <c r="C7" s="1"/>
      <c r="D7" s="1"/>
      <c r="E7" s="561"/>
      <c r="F7" s="1"/>
      <c r="G7" s="563" t="s">
        <v>1291</v>
      </c>
      <c r="H7" s="563"/>
      <c r="I7" s="563"/>
      <c r="J7" s="563"/>
      <c r="K7" s="563"/>
      <c r="L7" s="563"/>
      <c r="M7" s="567"/>
      <c r="N7" s="567"/>
      <c r="O7" s="567"/>
      <c r="P7" s="567"/>
      <c r="Q7" s="567"/>
      <c r="R7" s="567"/>
      <c r="S7" s="567"/>
      <c r="T7" s="567"/>
      <c r="U7" s="566"/>
      <c r="V7" s="566"/>
      <c r="W7" s="566"/>
      <c r="X7" s="566"/>
      <c r="Y7" s="565">
        <v>1</v>
      </c>
      <c r="Z7" s="565"/>
      <c r="AA7" s="565"/>
      <c r="AB7" s="565"/>
      <c r="AC7" s="564"/>
      <c r="AD7" s="564"/>
      <c r="AE7" s="564"/>
      <c r="AF7" s="564"/>
      <c r="AG7" s="1"/>
      <c r="AH7" s="1"/>
      <c r="AI7" s="1"/>
      <c r="AJ7" s="3" t="s">
        <v>1236</v>
      </c>
    </row>
    <row r="8" spans="3:36" ht="51" customHeight="1" x14ac:dyDescent="0.25">
      <c r="C8" s="1"/>
      <c r="D8" s="1"/>
      <c r="E8" s="561"/>
      <c r="F8" s="1"/>
      <c r="G8" s="563" t="s">
        <v>1292</v>
      </c>
      <c r="H8" s="563"/>
      <c r="I8" s="563"/>
      <c r="J8" s="563"/>
      <c r="K8" s="563"/>
      <c r="L8" s="563"/>
      <c r="M8" s="567"/>
      <c r="N8" s="567"/>
      <c r="O8" s="567"/>
      <c r="P8" s="567"/>
      <c r="Q8" s="567"/>
      <c r="R8" s="567"/>
      <c r="S8" s="567"/>
      <c r="T8" s="567"/>
      <c r="U8" s="566"/>
      <c r="V8" s="566"/>
      <c r="W8" s="566"/>
      <c r="X8" s="566"/>
      <c r="Y8" s="565">
        <v>5</v>
      </c>
      <c r="Z8" s="565"/>
      <c r="AA8" s="565"/>
      <c r="AB8" s="565"/>
      <c r="AC8" s="564">
        <v>4</v>
      </c>
      <c r="AD8" s="564"/>
      <c r="AE8" s="564"/>
      <c r="AF8" s="564"/>
      <c r="AG8" s="1"/>
      <c r="AH8" s="1"/>
      <c r="AI8" s="1"/>
      <c r="AJ8" s="2"/>
    </row>
    <row r="9" spans="3:36" ht="45" customHeight="1" x14ac:dyDescent="0.25">
      <c r="C9" s="1"/>
      <c r="D9" s="1"/>
      <c r="E9" s="561"/>
      <c r="F9" s="1"/>
      <c r="G9" s="562"/>
      <c r="H9" s="562"/>
      <c r="I9" s="562"/>
      <c r="J9" s="562"/>
      <c r="K9" s="562"/>
      <c r="L9" s="562"/>
      <c r="M9" s="563" t="s">
        <v>1293</v>
      </c>
      <c r="N9" s="563"/>
      <c r="O9" s="563"/>
      <c r="P9" s="563"/>
      <c r="Q9" s="563" t="s">
        <v>1294</v>
      </c>
      <c r="R9" s="563"/>
      <c r="S9" s="563"/>
      <c r="T9" s="563"/>
      <c r="U9" s="563" t="s">
        <v>1295</v>
      </c>
      <c r="V9" s="563"/>
      <c r="W9" s="563"/>
      <c r="X9" s="563"/>
      <c r="Y9" s="563" t="s">
        <v>1296</v>
      </c>
      <c r="Z9" s="563"/>
      <c r="AA9" s="563"/>
      <c r="AB9" s="563"/>
      <c r="AC9" s="563" t="s">
        <v>1297</v>
      </c>
      <c r="AD9" s="563"/>
      <c r="AE9" s="563"/>
      <c r="AF9" s="563"/>
      <c r="AG9" s="1"/>
      <c r="AH9" s="1"/>
      <c r="AI9" s="1"/>
      <c r="AJ9" s="3" t="s">
        <v>1298</v>
      </c>
    </row>
    <row r="10" spans="3:36" ht="11.25" customHeight="1" x14ac:dyDescent="0.25">
      <c r="C10" s="1"/>
      <c r="D10" s="1"/>
      <c r="E10" s="1"/>
      <c r="F10" s="1"/>
      <c r="G10" s="13"/>
      <c r="H10" s="13"/>
      <c r="I10" s="13"/>
      <c r="J10" s="13"/>
      <c r="K10" s="13"/>
      <c r="L10" s="13"/>
      <c r="M10" s="12"/>
      <c r="N10" s="12"/>
      <c r="O10" s="12"/>
      <c r="P10" s="12"/>
      <c r="Q10" s="12"/>
      <c r="R10" s="12"/>
      <c r="S10" s="12"/>
      <c r="T10" s="12"/>
      <c r="U10" s="12"/>
      <c r="V10" s="12"/>
      <c r="W10" s="12"/>
      <c r="X10" s="12"/>
      <c r="Y10" s="12"/>
      <c r="Z10" s="12"/>
      <c r="AA10" s="12"/>
      <c r="AB10" s="12"/>
      <c r="AC10" s="12"/>
      <c r="AD10" s="12"/>
      <c r="AE10" s="12"/>
      <c r="AF10" s="12"/>
      <c r="AG10" s="1"/>
      <c r="AH10" s="1"/>
      <c r="AI10" s="1"/>
      <c r="AJ10" s="3"/>
    </row>
    <row r="11" spans="3:36" ht="20.25" customHeight="1" x14ac:dyDescent="0.25">
      <c r="C11" s="1"/>
      <c r="D11" s="1"/>
      <c r="E11" s="1"/>
      <c r="F11" s="1"/>
      <c r="G11" s="558" t="s">
        <v>154</v>
      </c>
      <c r="H11" s="558"/>
      <c r="I11" s="558"/>
      <c r="J11" s="558"/>
      <c r="K11" s="558"/>
      <c r="L11" s="558"/>
      <c r="M11" s="558"/>
      <c r="N11" s="558"/>
      <c r="O11" s="558"/>
      <c r="P11" s="558"/>
      <c r="Q11" s="558"/>
      <c r="R11" s="558"/>
      <c r="S11" s="558"/>
      <c r="T11" s="558"/>
      <c r="U11" s="558"/>
      <c r="V11" s="558"/>
      <c r="W11" s="558"/>
      <c r="X11" s="558"/>
      <c r="Y11" s="558"/>
      <c r="Z11" s="558"/>
      <c r="AA11" s="558"/>
      <c r="AB11" s="558"/>
      <c r="AC11" s="558"/>
      <c r="AD11" s="558"/>
      <c r="AE11" s="558"/>
      <c r="AF11" s="558"/>
      <c r="AG11" s="1"/>
      <c r="AH11" s="1"/>
      <c r="AI11" s="1"/>
      <c r="AJ11" s="2"/>
    </row>
    <row r="12" spans="3:36" x14ac:dyDescent="0.25">
      <c r="C12" s="1"/>
      <c r="D12" s="1"/>
      <c r="E12" s="1"/>
      <c r="F12" s="1"/>
      <c r="G12" s="1"/>
      <c r="H12" s="1"/>
      <c r="I12" s="4"/>
      <c r="J12" s="5"/>
      <c r="K12" s="6"/>
      <c r="L12" s="7"/>
      <c r="M12" s="7"/>
      <c r="N12" s="6"/>
      <c r="O12" s="7"/>
      <c r="P12" s="7"/>
      <c r="Q12" s="6"/>
      <c r="R12" s="7"/>
      <c r="S12" s="7"/>
      <c r="T12" s="6"/>
      <c r="U12" s="7"/>
      <c r="V12" s="7"/>
      <c r="W12" s="7"/>
      <c r="X12" s="1"/>
      <c r="Y12" s="1"/>
      <c r="Z12" s="1"/>
      <c r="AA12" s="1"/>
      <c r="AB12" s="1"/>
      <c r="AC12" s="1"/>
      <c r="AD12" s="1"/>
      <c r="AE12" s="1"/>
      <c r="AF12" s="1"/>
      <c r="AG12" s="1"/>
      <c r="AH12" s="1"/>
      <c r="AI12" s="1"/>
      <c r="AJ12" s="1"/>
    </row>
    <row r="13" spans="3:36" x14ac:dyDescent="0.25">
      <c r="C13" s="1"/>
      <c r="D13" s="1"/>
      <c r="E13" s="1"/>
      <c r="F13" s="1"/>
      <c r="G13" s="1"/>
      <c r="H13" s="1"/>
      <c r="I13" s="118"/>
      <c r="J13" s="1"/>
      <c r="K13" s="1"/>
      <c r="L13" s="1"/>
      <c r="M13" s="119" t="s">
        <v>1299</v>
      </c>
      <c r="N13" s="120" t="s">
        <v>1300</v>
      </c>
      <c r="O13" s="121"/>
      <c r="P13" s="8"/>
      <c r="Q13" s="122" t="s">
        <v>1301</v>
      </c>
      <c r="R13" s="120" t="s">
        <v>1302</v>
      </c>
      <c r="S13" s="121"/>
      <c r="T13" s="8"/>
      <c r="U13" s="123" t="s">
        <v>1303</v>
      </c>
      <c r="V13" s="120" t="s">
        <v>1304</v>
      </c>
      <c r="W13" s="124"/>
      <c r="X13" s="8"/>
      <c r="Y13" s="125" t="s">
        <v>1305</v>
      </c>
      <c r="Z13" s="120" t="s">
        <v>1306</v>
      </c>
      <c r="AA13" s="8"/>
      <c r="AB13" s="1"/>
      <c r="AC13" s="1"/>
      <c r="AD13" s="1"/>
      <c r="AE13" s="1"/>
      <c r="AF13" s="1"/>
      <c r="AG13" s="1"/>
      <c r="AH13" s="1"/>
      <c r="AI13" s="1"/>
      <c r="AJ13" s="1"/>
    </row>
    <row r="14" spans="3:36" x14ac:dyDescent="0.25">
      <c r="C14" s="1"/>
      <c r="D14" s="1"/>
      <c r="E14" s="1"/>
      <c r="F14" s="1"/>
      <c r="G14" s="1"/>
      <c r="H14" s="1"/>
      <c r="I14" s="126"/>
      <c r="J14" s="6"/>
      <c r="K14" s="5"/>
      <c r="L14" s="127"/>
      <c r="M14" s="126"/>
      <c r="N14" s="6"/>
      <c r="O14" s="126"/>
      <c r="P14" s="126"/>
      <c r="Q14" s="6"/>
      <c r="R14" s="126"/>
      <c r="S14" s="126"/>
      <c r="T14" s="6"/>
      <c r="U14" s="126"/>
      <c r="V14" s="126"/>
      <c r="W14" s="126"/>
      <c r="X14" s="1"/>
      <c r="Y14" s="1"/>
      <c r="Z14" s="1"/>
      <c r="AA14" s="1"/>
      <c r="AB14" s="1"/>
      <c r="AC14" s="1"/>
      <c r="AD14" s="1"/>
      <c r="AE14" s="1"/>
      <c r="AF14" s="1"/>
      <c r="AG14" s="1"/>
      <c r="AH14" s="1"/>
      <c r="AI14" s="1"/>
      <c r="AJ14" s="1"/>
    </row>
    <row r="15" spans="3:36" x14ac:dyDescent="0.25">
      <c r="C15" s="557" t="s">
        <v>1307</v>
      </c>
      <c r="D15" s="557"/>
      <c r="E15" s="557"/>
      <c r="F15" s="557"/>
      <c r="G15" s="557"/>
      <c r="H15" s="557"/>
      <c r="I15" s="557"/>
      <c r="J15" s="557"/>
      <c r="K15" s="557"/>
      <c r="L15" s="557"/>
      <c r="M15" s="557"/>
      <c r="N15" s="557"/>
      <c r="O15" s="557"/>
      <c r="P15" s="557"/>
      <c r="Q15" s="557"/>
      <c r="R15" s="557"/>
      <c r="S15" s="557"/>
      <c r="T15" s="557"/>
      <c r="U15" s="557"/>
      <c r="V15" s="557"/>
      <c r="W15" s="557"/>
      <c r="X15" s="557"/>
      <c r="Y15" s="557"/>
      <c r="Z15" s="557"/>
      <c r="AA15" s="557"/>
      <c r="AB15" s="557"/>
      <c r="AC15" s="557"/>
      <c r="AD15" s="557"/>
      <c r="AE15" s="557"/>
      <c r="AF15" s="557"/>
      <c r="AG15" s="557"/>
      <c r="AH15" s="557"/>
      <c r="AI15" s="557"/>
      <c r="AJ15" s="557"/>
    </row>
    <row r="16" spans="3:36" x14ac:dyDescent="0.25">
      <c r="C16" s="1"/>
      <c r="D16" s="1"/>
      <c r="E16" s="1"/>
      <c r="F16" s="1"/>
      <c r="G16" s="1"/>
      <c r="H16" s="1"/>
      <c r="I16" s="1"/>
      <c r="J16" s="1"/>
      <c r="K16" s="9"/>
      <c r="L16" s="9"/>
      <c r="M16" s="1"/>
      <c r="N16" s="1"/>
      <c r="O16" s="1"/>
      <c r="P16" s="1"/>
      <c r="Q16" s="1"/>
      <c r="R16" s="1"/>
      <c r="S16" s="1"/>
      <c r="T16" s="1"/>
      <c r="U16" s="1"/>
      <c r="V16" s="1"/>
      <c r="W16" s="1"/>
      <c r="X16" s="1"/>
      <c r="Y16" s="1"/>
      <c r="Z16" s="1"/>
      <c r="AA16" s="1"/>
      <c r="AB16" s="1"/>
      <c r="AC16" s="1"/>
      <c r="AD16" s="1"/>
      <c r="AE16" s="1"/>
      <c r="AF16" s="1"/>
      <c r="AG16" s="1"/>
      <c r="AH16" s="1"/>
      <c r="AI16" s="1"/>
      <c r="AJ16" s="1"/>
    </row>
    <row r="17" spans="3:36" x14ac:dyDescent="0.25">
      <c r="C17" s="1"/>
      <c r="D17" s="1"/>
      <c r="E17" s="1"/>
      <c r="F17" s="1"/>
      <c r="G17" s="1"/>
      <c r="H17" s="1"/>
      <c r="I17" s="126"/>
      <c r="J17" s="6"/>
      <c r="K17" s="5"/>
      <c r="L17" s="5"/>
      <c r="M17" s="6"/>
      <c r="N17" s="6"/>
      <c r="O17" s="6"/>
      <c r="P17" s="6"/>
      <c r="Q17" s="6"/>
      <c r="R17" s="6"/>
      <c r="S17" s="6"/>
      <c r="T17" s="6"/>
      <c r="U17" s="6"/>
      <c r="V17" s="6"/>
      <c r="W17" s="6"/>
      <c r="X17" s="1"/>
      <c r="Y17" s="1"/>
      <c r="Z17" s="1"/>
      <c r="AA17" s="1"/>
      <c r="AB17" s="1"/>
      <c r="AC17" s="1"/>
      <c r="AD17" s="1"/>
      <c r="AE17" s="1"/>
      <c r="AF17" s="1"/>
      <c r="AG17" s="1"/>
      <c r="AH17" s="1"/>
      <c r="AI17" s="1"/>
      <c r="AJ17" s="1"/>
    </row>
    <row r="18" spans="3:36" ht="32.25" customHeight="1" x14ac:dyDescent="0.25">
      <c r="C18" s="556" t="s">
        <v>1308</v>
      </c>
      <c r="D18" s="556"/>
      <c r="E18" s="556"/>
      <c r="F18" s="556"/>
      <c r="G18" s="556"/>
      <c r="H18" s="556"/>
      <c r="I18" s="556"/>
      <c r="J18" s="556"/>
      <c r="K18" s="556"/>
      <c r="L18" s="556"/>
      <c r="M18" s="556"/>
      <c r="N18" s="556"/>
      <c r="O18" s="556"/>
      <c r="P18" s="556"/>
      <c r="Q18" s="556"/>
      <c r="R18" s="556"/>
      <c r="S18" s="556"/>
      <c r="T18" s="556"/>
      <c r="U18" s="556"/>
      <c r="V18" s="556"/>
      <c r="W18" s="556"/>
      <c r="X18" s="556"/>
      <c r="Y18" s="556"/>
      <c r="Z18" s="556"/>
      <c r="AA18" s="556"/>
      <c r="AB18" s="556"/>
      <c r="AC18" s="556"/>
      <c r="AD18" s="556"/>
      <c r="AE18" s="556"/>
      <c r="AF18" s="556"/>
      <c r="AG18" s="556"/>
      <c r="AH18" s="556"/>
      <c r="AI18" s="556"/>
      <c r="AJ18" s="556"/>
    </row>
    <row r="19" spans="3:36" x14ac:dyDescent="0.25">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row>
    <row r="20" spans="3:36" x14ac:dyDescent="0.25">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row>
  </sheetData>
  <mergeCells count="40">
    <mergeCell ref="AC4:AF4"/>
    <mergeCell ref="G5:L5"/>
    <mergeCell ref="M5:P5"/>
    <mergeCell ref="Q5:T5"/>
    <mergeCell ref="U5:X5"/>
    <mergeCell ref="Y5:AB5"/>
    <mergeCell ref="AC5:AF5"/>
    <mergeCell ref="G4:L4"/>
    <mergeCell ref="M4:P4"/>
    <mergeCell ref="Q4:T4"/>
    <mergeCell ref="U4:X4"/>
    <mergeCell ref="Y4:AB4"/>
    <mergeCell ref="Y8:AB8"/>
    <mergeCell ref="G11:AF11"/>
    <mergeCell ref="G6:L6"/>
    <mergeCell ref="M6:P6"/>
    <mergeCell ref="Q6:T6"/>
    <mergeCell ref="U6:X6"/>
    <mergeCell ref="G8:L8"/>
    <mergeCell ref="M8:P8"/>
    <mergeCell ref="Q8:T8"/>
    <mergeCell ref="M7:P7"/>
    <mergeCell ref="Q7:T7"/>
    <mergeCell ref="U7:X7"/>
    <mergeCell ref="C15:AJ15"/>
    <mergeCell ref="C18:AJ18"/>
    <mergeCell ref="G9:L9"/>
    <mergeCell ref="M9:P9"/>
    <mergeCell ref="Q9:T9"/>
    <mergeCell ref="U9:X9"/>
    <mergeCell ref="Y9:AB9"/>
    <mergeCell ref="AC9:AF9"/>
    <mergeCell ref="E4:E9"/>
    <mergeCell ref="AC8:AF8"/>
    <mergeCell ref="Y6:AB6"/>
    <mergeCell ref="AC6:AF6"/>
    <mergeCell ref="G7:L7"/>
    <mergeCell ref="Y7:AB7"/>
    <mergeCell ref="AC7:AF7"/>
    <mergeCell ref="U8:X8"/>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Anti_corrupcion" ma:contentTypeID="0x01010065DBA66042D2F54CA6004B821B3BE609030048AC1BDCAA982A4F931871916B101222" ma:contentTypeVersion="30" ma:contentTypeDescription="" ma:contentTypeScope="" ma:versionID="4c689cd1695fd2efd9d757c666e85b4d">
  <xsd:schema xmlns:xsd="http://www.w3.org/2001/XMLSchema" xmlns:xs="http://www.w3.org/2001/XMLSchema" xmlns:p="http://schemas.microsoft.com/office/2006/metadata/properties" xmlns:ns1="81cc8fc0-8d1e-4295-8f37-5d076116407c" targetNamespace="http://schemas.microsoft.com/office/2006/metadata/properties" ma:root="true" ma:fieldsID="00a45a224652d91e9d79c5a51571cc99" ns1:_="">
    <xsd:import namespace="81cc8fc0-8d1e-4295-8f37-5d076116407c"/>
    <xsd:element name="properties">
      <xsd:complexType>
        <xsd:sequence>
          <xsd:element name="documentManagement">
            <xsd:complexType>
              <xsd:all>
                <xsd:element ref="ns1:MJFechaExpedicion" minOccurs="0"/>
                <xsd:element ref="ns1:MJCategoria" minOccurs="0"/>
                <xsd:element ref="ns1:_dlc_DocId" minOccurs="0"/>
                <xsd:element ref="ns1:_dlc_DocIdUrl" minOccurs="0"/>
                <xsd:element ref="ns1: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cc8fc0-8d1e-4295-8f37-5d076116407c" elementFormDefault="qualified">
    <xsd:import namespace="http://schemas.microsoft.com/office/2006/documentManagement/types"/>
    <xsd:import namespace="http://schemas.microsoft.com/office/infopath/2007/PartnerControls"/>
    <xsd:element name="MJFechaExpedicion" ma:index="0" nillable="true" ma:displayName="Fecha Expedición" ma:default="[today]" ma:format="DateTime" ma:internalName="MJFechaExpedicion">
      <xsd:simpleType>
        <xsd:restriction base="dms:DateTime"/>
      </xsd:simpleType>
    </xsd:element>
    <xsd:element name="MJCategoria" ma:index="10" nillable="true" ma:displayName="Categoria" ma:internalName="MJCategoria">
      <xsd:simpleType>
        <xsd:restriction base="dms:Text">
          <xsd:maxLength value="255"/>
        </xsd:restriction>
      </xsd:simpleType>
    </xsd:element>
    <xsd:element name="_dlc_DocId" ma:index="11" nillable="true" ma:displayName="Valor de Id. de documento" ma:description="El valor del identificador de documento asignado a este elemento." ma:internalName="_dlc_DocId" ma:readOnly="true">
      <xsd:simpleType>
        <xsd:restriction base="dms:Text"/>
      </xsd:simpleType>
    </xsd:element>
    <xsd:element name="_dlc_DocIdUrl" ma:index="12"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Tipo de contenido"/>
        <xsd:element ref="dc:title" minOccurs="0" maxOccurs="1" ma:index="3"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81cc8fc0-8d1e-4295-8f37-5d076116407c">2TV4CCKVFCYA-90719747-141</_dlc_DocId>
    <_dlc_DocIdUrl xmlns="81cc8fc0-8d1e-4295-8f37-5d076116407c">
      <Url>https://www.minjusticia.gov.co/servicio-ciudadano/_layouts/15/DocIdRedir.aspx?ID=2TV4CCKVFCYA-90719747-141</Url>
      <Description>2TV4CCKVFCYA-90719747-141</Description>
    </_dlc_DocIdUrl>
    <MJCategoria xmlns="81cc8fc0-8d1e-4295-8f37-5d076116407c">Seguimiento OCI</MJCategoria>
    <MJFechaExpedicion xmlns="81cc8fc0-8d1e-4295-8f37-5d076116407c">2024-09-16T22:14:36+00:00</MJFechaExpedicion>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47C039C-E796-435E-B1E0-B1A5579BB542}">
  <ds:schemaRefs>
    <ds:schemaRef ds:uri="http://schemas.microsoft.com/sharepoint/events"/>
  </ds:schemaRefs>
</ds:datastoreItem>
</file>

<file path=customXml/itemProps2.xml><?xml version="1.0" encoding="utf-8"?>
<ds:datastoreItem xmlns:ds="http://schemas.openxmlformats.org/officeDocument/2006/customXml" ds:itemID="{576BF830-B68B-469B-B981-AEB89B9991EB}"/>
</file>

<file path=customXml/itemProps3.xml><?xml version="1.0" encoding="utf-8"?>
<ds:datastoreItem xmlns:ds="http://schemas.openxmlformats.org/officeDocument/2006/customXml" ds:itemID="{181A7456-32F0-4857-AC4B-929E42F9FF2A}">
  <ds:schemaRefs>
    <ds:schemaRef ds:uri="http://schemas.openxmlformats.org/package/2006/metadata/core-properties"/>
    <ds:schemaRef ds:uri="http://purl.org/dc/dcmitype/"/>
    <ds:schemaRef ds:uri="http://www.w3.org/XML/1998/namespace"/>
    <ds:schemaRef ds:uri="81cc8fc0-8d1e-4295-8f37-5d076116407c"/>
    <ds:schemaRef ds:uri="http://schemas.microsoft.com/office/2006/documentManagement/types"/>
    <ds:schemaRef ds:uri="http://schemas.microsoft.com/office/infopath/2007/PartnerControls"/>
    <ds:schemaRef ds:uri="http://purl.org/dc/elements/1.1/"/>
    <ds:schemaRef ds:uri="http://purl.org/dc/terms/"/>
    <ds:schemaRef ds:uri="http://schemas.microsoft.com/sharepoint/v3"/>
    <ds:schemaRef ds:uri="http://schemas.microsoft.com/office/2006/metadata/properties"/>
  </ds:schemaRefs>
</ds:datastoreItem>
</file>

<file path=customXml/itemProps4.xml><?xml version="1.0" encoding="utf-8"?>
<ds:datastoreItem xmlns:ds="http://schemas.openxmlformats.org/officeDocument/2006/customXml" ds:itemID="{482869FB-31B7-4FEC-9920-1ECC3D0AAB6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44</vt:i4>
      </vt:variant>
    </vt:vector>
  </HeadingPairs>
  <TitlesOfParts>
    <vt:vector size="56" baseType="lpstr">
      <vt:lpstr>Listados</vt:lpstr>
      <vt:lpstr>Matriz Riesgos Gestión</vt:lpstr>
      <vt:lpstr>Matriz Riesgos Corrupción</vt:lpstr>
      <vt:lpstr>Hoja1</vt:lpstr>
      <vt:lpstr>Matriz Riesgos Seg. Información</vt:lpstr>
      <vt:lpstr>Seguridad Información</vt:lpstr>
      <vt:lpstr>Probabilidad Seguridad Informac</vt:lpstr>
      <vt:lpstr>Riesgo Corrupción</vt:lpstr>
      <vt:lpstr>Corrupción</vt:lpstr>
      <vt:lpstr>CONTROLES</vt:lpstr>
      <vt:lpstr>Matriz de calificación</vt:lpstr>
      <vt:lpstr>Matriz de calificación (2)</vt:lpstr>
      <vt:lpstr>_10._CIFRADO.</vt:lpstr>
      <vt:lpstr>_11._SEGURIDAD_FÍSICA_Y_AMBIENTAL.</vt:lpstr>
      <vt:lpstr>_12._SEGURIDAD_EN_LA_OPERATIVA.</vt:lpstr>
      <vt:lpstr>_13._SEGURIDAD_EN_LAS_TELECOMUNICACIONES.</vt:lpstr>
      <vt:lpstr>_14._ADQUISICIÓN__DESARROLLO_Y_MANTENIMIENTO_DE_LOS_SISTEMAS_DE_INFORMACIÓN.</vt:lpstr>
      <vt:lpstr>_15._RELACIONES_CON_SUMINISTRADORES.</vt:lpstr>
      <vt:lpstr>_16._GESTIÓN_DE_INCIDENTES_EN_LA_SEGURIDAD_DE_LA_INFORMACIÓN.</vt:lpstr>
      <vt:lpstr>_17._ASPECTOS_DE_SEGURIDAD_DE_LA_INFORMACION_EN_LA_GESTIÓN_DE_LA_CONTINUIDAD_DEL_NEGOCIO.</vt:lpstr>
      <vt:lpstr>_18._CUMPLIMIENTO.</vt:lpstr>
      <vt:lpstr>_5._POLÍTICAS_DE_SEGURIDAD.</vt:lpstr>
      <vt:lpstr>_6._ASPECTOS_ORGANIZATIVOS_DE_LA_SEGURIDAD_DE_LA_INFORMAC.</vt:lpstr>
      <vt:lpstr>_7._SEGURIDAD_LIGADA_A_LOS_RECURSOS_HUMANOS.</vt:lpstr>
      <vt:lpstr>_8._GESTIÓN_DE_ACTIVOS.</vt:lpstr>
      <vt:lpstr>_9._CONTROL_DE_ACCESOS.</vt:lpstr>
      <vt:lpstr>'Matriz Riesgos Corrupción'!Área_de_impresión</vt:lpstr>
      <vt:lpstr>'Matriz Riesgos Gestión'!Área_de_impresión</vt:lpstr>
      <vt:lpstr>'Matriz Riesgos Seg. Información'!Área_de_impresión</vt:lpstr>
      <vt:lpstr>CD</vt:lpstr>
      <vt:lpstr>CI</vt:lpstr>
      <vt:lpstr>CID</vt:lpstr>
      <vt:lpstr>Confidencialidad</vt:lpstr>
      <vt:lpstr>CONFIDENCIALIDAD.</vt:lpstr>
      <vt:lpstr>CONFIDENCIALIDAD_</vt:lpstr>
      <vt:lpstr>Confidencialidad_Disponibilidad</vt:lpstr>
      <vt:lpstr>CONFIDENCIALIDAD_DISPONIBILIDAD.</vt:lpstr>
      <vt:lpstr>CONFIDENCIALIDAD_DISPONIBILIDAD_</vt:lpstr>
      <vt:lpstr>Confidencialidad_integridad</vt:lpstr>
      <vt:lpstr>CONFIDENCIALIDAD_INTEGRIDAD.</vt:lpstr>
      <vt:lpstr>CONFIDENCIALIDAD_INTEGRIDAD_</vt:lpstr>
      <vt:lpstr>Confidencialidad_Integridad_Disponibilidad</vt:lpstr>
      <vt:lpstr>CONFIDENCIALIDAD_INTEGRIDAD_DISPONIBILIDAD.</vt:lpstr>
      <vt:lpstr>CONFIDENCIALIDAD_INTEGRIDAD_DISPONIBILIDAD_</vt:lpstr>
      <vt:lpstr>Disponibilidad</vt:lpstr>
      <vt:lpstr>DISPONIBILIDAD.</vt:lpstr>
      <vt:lpstr>DISPONIBILIDAD_</vt:lpstr>
      <vt:lpstr>Integridad</vt:lpstr>
      <vt:lpstr>INTEGRIDAD.</vt:lpstr>
      <vt:lpstr>INTEGRIDAD_</vt:lpstr>
      <vt:lpstr>Integridad_Disponibilidad</vt:lpstr>
      <vt:lpstr>INTEGRIDAD_DISPONIBILIDAD.</vt:lpstr>
      <vt:lpstr>INTEGRIDAD_DISPONIBILIDAD_</vt:lpstr>
      <vt:lpstr>'Matriz Riesgos Corrupción'!Títulos_a_imprimir</vt:lpstr>
      <vt:lpstr>'Matriz Riesgos Gestión'!Títulos_a_imprimir</vt:lpstr>
      <vt:lpstr>'Matriz Riesgos Seg. Información'!Títulos_a_imprimir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Seguimiento mapa de riesgos de corrupción 2do cuatrimestre 2024</dc:title>
  <dc:subject/>
  <dc:creator>jose leonardo carrillo cortes</dc:creator>
  <cp:keywords/>
  <dc:description/>
  <cp:lastModifiedBy>heriberto ortiz  Barragan</cp:lastModifiedBy>
  <cp:revision/>
  <dcterms:created xsi:type="dcterms:W3CDTF">2014-12-15T18:53:48Z</dcterms:created>
  <dcterms:modified xsi:type="dcterms:W3CDTF">2024-09-11T18:32:49Z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0x01010065DBA66042D2F54CA6004B821B3BE609030048AC1BDCAA982A4F931871916B101222</vt:lpwstr>
  </property>
  <property fmtid="{D5CDD505-2E9C-101B-9397-08002B2CF9AE}" pid="3" name="_dlc_DocIdItemGuid">
    <vt:lpwstr>e81129c3-3eaa-4f26-b2b7-12f21cef7a18</vt:lpwstr>
  </property>
</Properties>
</file>